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Questa_cartella_di_lavoro"/>
  <mc:AlternateContent xmlns:mc="http://schemas.openxmlformats.org/markup-compatibility/2006">
    <mc:Choice Requires="x15">
      <x15ac:absPath xmlns:x15ac="http://schemas.microsoft.com/office/spreadsheetml/2010/11/ac" url="X:\area condivisa uffici III V e VI\public2E\CONTO ANNUALE\2023\KIT Excel 2023\07 - Tornati dal collaudo\"/>
    </mc:Choice>
  </mc:AlternateContent>
  <xr:revisionPtr revIDLastSave="0" documentId="13_ncr:1_{24C919B4-AE1B-4133-880C-BB8578B28209}" xr6:coauthVersionLast="47" xr6:coauthVersionMax="47" xr10:uidLastSave="{00000000-0000-0000-0000-000000000000}"/>
  <bookViews>
    <workbookView xWindow="-108" yWindow="-108" windowWidth="23256" windowHeight="12576" tabRatio="948" xr2:uid="{00000000-000D-0000-FFFF-FFFF00000000}"/>
  </bookViews>
  <sheets>
    <sheet name="SI_1" sheetId="38" r:id="rId1"/>
    <sheet name="t1" sheetId="2" r:id="rId2"/>
    <sheet name="1A" sheetId="121" r:id="rId3"/>
    <sheet name="1B" sheetId="122" r:id="rId4"/>
    <sheet name="1C" sheetId="123" r:id="rId5"/>
    <sheet name="1D" sheetId="52" r:id="rId6"/>
    <sheet name="1E" sheetId="53" r:id="rId7"/>
    <sheet name="1F" sheetId="58" r:id="rId8"/>
    <sheet name="1G" sheetId="82" r:id="rId9"/>
    <sheet name="1SD" sheetId="98" r:id="rId10"/>
    <sheet name="t2" sheetId="120" r:id="rId11"/>
    <sheet name="t2A" sheetId="63" r:id="rId12"/>
    <sheet name="t3" sheetId="20" r:id="rId13"/>
    <sheet name="t4" sheetId="9" r:id="rId14"/>
    <sheet name="t5" sheetId="8" r:id="rId15"/>
    <sheet name="t6" sheetId="7" r:id="rId16"/>
    <sheet name="t7" sheetId="6" r:id="rId17"/>
    <sheet name="t8" sheetId="5" r:id="rId18"/>
    <sheet name="t9" sheetId="4" r:id="rId19"/>
    <sheet name="t10" sheetId="18" r:id="rId20"/>
    <sheet name="t11" sheetId="43" r:id="rId21"/>
    <sheet name="t12" sheetId="15" r:id="rId22"/>
    <sheet name="t13" sheetId="14" r:id="rId23"/>
    <sheet name="t14" sheetId="23" r:id="rId24"/>
    <sheet name="t15(1)" sheetId="111" r:id="rId25"/>
    <sheet name="t15(2)" sheetId="112" r:id="rId26"/>
    <sheet name="t15(3)" sheetId="113" r:id="rId27"/>
    <sheet name="SICI(1)" sheetId="114" r:id="rId28"/>
    <sheet name="SICI(2)" sheetId="115" r:id="rId29"/>
    <sheet name="SICI(3)" sheetId="116" r:id="rId30"/>
    <sheet name="Tabella Riconciliazione" sheetId="81" r:id="rId31"/>
    <sheet name="Valori Medi" sheetId="68" r:id="rId32"/>
    <sheet name="Squadratura 1" sheetId="31" r:id="rId33"/>
    <sheet name="Squadratura 2" sheetId="30" r:id="rId34"/>
    <sheet name="Squadratura 3" sheetId="32" r:id="rId35"/>
    <sheet name="Squadratura 4" sheetId="33" r:id="rId36"/>
    <sheet name="Squadratura 6" sheetId="117" r:id="rId37"/>
    <sheet name="Incongruenze 1 e 11" sheetId="35" r:id="rId38"/>
    <sheet name="Incongruenza 2" sheetId="29" r:id="rId39"/>
    <sheet name="Incongruenza 3" sheetId="119" r:id="rId40"/>
    <sheet name="Incongruenza 4 e controlli t14" sheetId="46" r:id="rId41"/>
    <sheet name="Incongruenza 5" sheetId="44" r:id="rId42"/>
    <sheet name="Incongruenza 6" sheetId="45" r:id="rId43"/>
    <sheet name="Incongruenza 7" sheetId="57" r:id="rId44"/>
    <sheet name="Incongruenza 8" sheetId="76" r:id="rId45"/>
    <sheet name="Incongruenza 10" sheetId="83" r:id="rId46"/>
    <sheet name="Incongruenze 12 e 13" sheetId="77" r:id="rId47"/>
    <sheet name="Incongruenza 14" sheetId="91" r:id="rId48"/>
    <sheet name="Incongruenza 15" sheetId="118" r:id="rId49"/>
  </sheets>
  <definedNames>
    <definedName name="_xlnm._FilterDatabase" localSheetId="17" hidden="1">'t8'!$A$3:$AB$168</definedName>
    <definedName name="_xlnm.Print_Area" localSheetId="2">'1A'!$A$1:$P$45</definedName>
    <definedName name="_xlnm.Print_Area" localSheetId="3">'1B'!$A$1:$L$60</definedName>
    <definedName name="_xlnm.Print_Area" localSheetId="4">'1C'!$A$1:$P$63</definedName>
    <definedName name="_xlnm.Print_Area" localSheetId="5">'1D'!$A$1:$J$26</definedName>
    <definedName name="_xlnm.Print_Area" localSheetId="6">'1E'!$A$1:$T$38</definedName>
    <definedName name="_xlnm.Print_Area" localSheetId="7">'1F'!$A$1:$L$62</definedName>
    <definedName name="_xlnm.Print_Area" localSheetId="9">'1SD'!$A$1:$J$25</definedName>
    <definedName name="_xlnm.Print_Area" localSheetId="48">'Incongruenza 15'!$A$1:$F$36</definedName>
    <definedName name="_xlnm.Print_Area" localSheetId="39">'Incongruenza 3'!$A$1:$F$28</definedName>
    <definedName name="_xlnm.Print_Area" localSheetId="46">'Incongruenze 12 e 13'!$A$1:$D$14</definedName>
    <definedName name="_xlnm.Print_Area" localSheetId="0">SI_1!$A$1:$I$221</definedName>
    <definedName name="_xlnm.Print_Area" localSheetId="27">'SICI(1)'!$A$1:$F$87</definedName>
    <definedName name="_xlnm.Print_Area" localSheetId="28">'SICI(2)'!$A$1:$F$67</definedName>
    <definedName name="_xlnm.Print_Area" localSheetId="29">'SICI(3)'!$A$1:$F$113</definedName>
    <definedName name="_xlnm.Print_Area" localSheetId="32">'Squadratura 1'!$A$1:$J$168</definedName>
    <definedName name="_xlnm.Print_Area" localSheetId="33">'Squadratura 2'!$A$1:$L$169</definedName>
    <definedName name="_xlnm.Print_Area" localSheetId="34">'Squadratura 3'!$A$1:$Z$170</definedName>
    <definedName name="_xlnm.Print_Area" localSheetId="35">'Squadratura 4'!$A$1:$I$168</definedName>
    <definedName name="_xlnm.Print_Area" localSheetId="36">'Squadratura 6'!$A$1:$F$14</definedName>
    <definedName name="_xlnm.Print_Area" localSheetId="1">'t1'!$A$1:$AJ$173</definedName>
    <definedName name="_xlnm.Print_Area" localSheetId="19">'t10'!$A$1:$AV$172</definedName>
    <definedName name="_xlnm.Print_Area" localSheetId="20">'t11'!$A$1:$AV$174</definedName>
    <definedName name="_xlnm.Print_Area" localSheetId="21">'t12'!$A$1:$AI$174</definedName>
    <definedName name="_xlnm.Print_Area" localSheetId="22">'t13'!$A$1:$BP$173</definedName>
    <definedName name="_xlnm.Print_Area" localSheetId="23">'t14'!$A$1:$D$40</definedName>
    <definedName name="_xlnm.Print_Area" localSheetId="24">'t15(1)'!$A$1:$G$104</definedName>
    <definedName name="_xlnm.Print_Area" localSheetId="25">'t15(2)'!$A$1:$G$72</definedName>
    <definedName name="_xlnm.Print_Area" localSheetId="26">'t15(3)'!$A$1:$G$82</definedName>
    <definedName name="_xlnm.Print_Area" localSheetId="11">t2A!$A$1:$S$30</definedName>
    <definedName name="_xlnm.Print_Area" localSheetId="12">'t3'!$A$1:$P$175</definedName>
    <definedName name="_xlnm.Print_Area" localSheetId="13">'t4'!$A$1:$FI$181</definedName>
    <definedName name="_xlnm.Print_Area" localSheetId="14">'t5'!$A$1:$V$174</definedName>
    <definedName name="_xlnm.Print_Area" localSheetId="15">'t6'!$A$1:$V$175</definedName>
    <definedName name="_xlnm.Print_Area" localSheetId="16">'t7'!$A$1:$X$172</definedName>
    <definedName name="_xlnm.Print_Area" localSheetId="17">'t8'!$A$1:$AB$173</definedName>
    <definedName name="_xlnm.Print_Area" localSheetId="18">'t9'!$A$1:$P$172</definedName>
    <definedName name="_xlnm.Print_Area" localSheetId="31">'Valori Medi'!$A$1:$T$171</definedName>
    <definedName name="CODI_ISTITUZIONE" localSheetId="2">#REF!</definedName>
    <definedName name="CODI_ISTITUZIONE" localSheetId="3">#REF!</definedName>
    <definedName name="CODI_ISTITUZIONE" localSheetId="4">#REF!</definedName>
    <definedName name="CODI_ISTITUZIONE" localSheetId="27">#REF!</definedName>
    <definedName name="CODI_ISTITUZIONE" localSheetId="28">#REF!</definedName>
    <definedName name="CODI_ISTITUZIONE" localSheetId="29">#REF!</definedName>
    <definedName name="CODI_ISTITUZIONE" localSheetId="24">#REF!</definedName>
    <definedName name="CODI_ISTITUZIONE">#REF!</definedName>
    <definedName name="CODI_ISTITUZIONE2" localSheetId="2">#REF!</definedName>
    <definedName name="CODI_ISTITUZIONE2" localSheetId="3">#REF!</definedName>
    <definedName name="CODI_ISTITUZIONE2" localSheetId="4">#REF!</definedName>
    <definedName name="CODI_ISTITUZIONE2" localSheetId="47">#REF!</definedName>
    <definedName name="CODI_ISTITUZIONE2" localSheetId="48">#REF!</definedName>
    <definedName name="CODI_ISTITUZIONE2" localSheetId="39">#REF!</definedName>
    <definedName name="CODI_ISTITUZIONE2" localSheetId="44">#REF!</definedName>
    <definedName name="CODI_ISTITUZIONE2" localSheetId="46">#REF!</definedName>
    <definedName name="CODI_ISTITUZIONE2" localSheetId="27">#REF!</definedName>
    <definedName name="CODI_ISTITUZIONE2" localSheetId="28">#REF!</definedName>
    <definedName name="CODI_ISTITUZIONE2" localSheetId="29">#REF!</definedName>
    <definedName name="CODI_ISTITUZIONE2" localSheetId="36">#REF!</definedName>
    <definedName name="CODI_ISTITUZIONE2" localSheetId="24">#REF!</definedName>
    <definedName name="CODI_ISTITUZIONE2" localSheetId="25">#REF!</definedName>
    <definedName name="CODI_ISTITUZIONE2" localSheetId="26">#REF!</definedName>
    <definedName name="CODI_ISTITUZIONE2">#REF!</definedName>
    <definedName name="DESC_ISTITUZIONE" localSheetId="2">#REF!</definedName>
    <definedName name="DESC_ISTITUZIONE" localSheetId="3">#REF!</definedName>
    <definedName name="DESC_ISTITUZIONE" localSheetId="4">#REF!</definedName>
    <definedName name="DESC_ISTITUZIONE" localSheetId="27">#REF!</definedName>
    <definedName name="DESC_ISTITUZIONE" localSheetId="28">#REF!</definedName>
    <definedName name="DESC_ISTITUZIONE" localSheetId="29">#REF!</definedName>
    <definedName name="DESC_ISTITUZIONE" localSheetId="24">#REF!</definedName>
    <definedName name="DESC_ISTITUZIONE">#REF!</definedName>
    <definedName name="DESC_ISTITUZIONE2" localSheetId="2">#REF!</definedName>
    <definedName name="DESC_ISTITUZIONE2" localSheetId="3">#REF!</definedName>
    <definedName name="DESC_ISTITUZIONE2" localSheetId="4">#REF!</definedName>
    <definedName name="DESC_ISTITUZIONE2" localSheetId="47">#REF!</definedName>
    <definedName name="DESC_ISTITUZIONE2" localSheetId="48">#REF!</definedName>
    <definedName name="DESC_ISTITUZIONE2" localSheetId="39">#REF!</definedName>
    <definedName name="DESC_ISTITUZIONE2" localSheetId="44">#REF!</definedName>
    <definedName name="DESC_ISTITUZIONE2" localSheetId="46">#REF!</definedName>
    <definedName name="DESC_ISTITUZIONE2" localSheetId="27">#REF!</definedName>
    <definedName name="DESC_ISTITUZIONE2" localSheetId="28">#REF!</definedName>
    <definedName name="DESC_ISTITUZIONE2" localSheetId="29">#REF!</definedName>
    <definedName name="DESC_ISTITUZIONE2" localSheetId="36">#REF!</definedName>
    <definedName name="DESC_ISTITUZIONE2" localSheetId="24">#REF!</definedName>
    <definedName name="DESC_ISTITUZIONE2" localSheetId="25">#REF!</definedName>
    <definedName name="DESC_ISTITUZIONE2" localSheetId="26">#REF!</definedName>
    <definedName name="DESC_ISTITUZIONE2">#REF!</definedName>
    <definedName name="_xlnm.Print_Titles" localSheetId="2">'1A'!$4:$6</definedName>
    <definedName name="_xlnm.Print_Titles" localSheetId="3">'1B'!$4:$6</definedName>
    <definedName name="_xlnm.Print_Titles" localSheetId="4">'1C'!$8:$10</definedName>
    <definedName name="_xlnm.Print_Titles" localSheetId="7">'1F'!$5:$6</definedName>
    <definedName name="_xlnm.Print_Titles" localSheetId="38">'Incongruenza 2'!$4:$5</definedName>
    <definedName name="_xlnm.Print_Titles" localSheetId="41">'Incongruenza 5'!$4:$5</definedName>
    <definedName name="_xlnm.Print_Titles" localSheetId="42">'Incongruenza 6'!$4:$5</definedName>
    <definedName name="_xlnm.Print_Titles" localSheetId="43">'Incongruenza 7'!$4:$5</definedName>
    <definedName name="_xlnm.Print_Titles" localSheetId="44">'Incongruenza 8'!$A:$B,'Incongruenza 8'!$4:$5</definedName>
    <definedName name="_xlnm.Print_Titles" localSheetId="37">'Incongruenze 1 e 11'!$12:$12</definedName>
    <definedName name="_xlnm.Print_Titles" localSheetId="46">'Incongruenze 12 e 13'!$4:$4</definedName>
    <definedName name="_xlnm.Print_Titles" localSheetId="32">'Squadratura 1'!$4:$5</definedName>
    <definedName name="_xlnm.Print_Titles" localSheetId="33">'Squadratura 2'!$4:$6</definedName>
    <definedName name="_xlnm.Print_Titles" localSheetId="34">'Squadratura 3'!$A:$B,'Squadratura 3'!$5:$7</definedName>
    <definedName name="_xlnm.Print_Titles" localSheetId="35">'Squadratura 4'!$4:$5</definedName>
    <definedName name="_xlnm.Print_Titles" localSheetId="1">'t1'!$3:$5</definedName>
    <definedName name="_xlnm.Print_Titles" localSheetId="19">'t10'!$A:$B,'t10'!$3:$5</definedName>
    <definedName name="_xlnm.Print_Titles" localSheetId="20">'t11'!$3:$7</definedName>
    <definedName name="_xlnm.Print_Titles" localSheetId="21">'t12'!$3:$5</definedName>
    <definedName name="_xlnm.Print_Titles" localSheetId="22">'t13'!$A:$B,'t13'!$3:$5</definedName>
    <definedName name="_xlnm.Print_Titles" localSheetId="24">'t15(1)'!$5:$6</definedName>
    <definedName name="_xlnm.Print_Titles" localSheetId="25">'t15(2)'!$5:$6</definedName>
    <definedName name="_xlnm.Print_Titles" localSheetId="26">'t15(3)'!$5:$6</definedName>
    <definedName name="_xlnm.Print_Titles" localSheetId="12">'t3'!$3:$5</definedName>
    <definedName name="_xlnm.Print_Titles" localSheetId="13">'t4'!$A:$B,'t4'!$12:$14</definedName>
    <definedName name="_xlnm.Print_Titles" localSheetId="14">'t5'!$3:$6</definedName>
    <definedName name="_xlnm.Print_Titles" localSheetId="15">'t6'!$3:$6</definedName>
    <definedName name="_xlnm.Print_Titles" localSheetId="16">'t7'!$3:$5</definedName>
    <definedName name="_xlnm.Print_Titles" localSheetId="17">'t8'!$3:$5</definedName>
    <definedName name="_xlnm.Print_Titles" localSheetId="18">'t9'!$4:$5</definedName>
    <definedName name="_xlnm.Print_Titles" localSheetId="31">'Valori Medi'!$A:$E,'Valori Medi'!$4:$5</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 i="23" l="1"/>
  <c r="H6" i="23"/>
  <c r="H7" i="23"/>
  <c r="H8" i="23"/>
  <c r="H9" i="23"/>
  <c r="H10" i="23"/>
  <c r="H11" i="23"/>
  <c r="H12" i="23"/>
  <c r="H13" i="23"/>
  <c r="H14" i="23"/>
  <c r="H15" i="23"/>
  <c r="H16" i="23"/>
  <c r="H17" i="23"/>
  <c r="H18" i="23"/>
  <c r="H19" i="23"/>
  <c r="H20" i="23"/>
  <c r="H21" i="23"/>
  <c r="H22" i="23"/>
  <c r="H23" i="23"/>
  <c r="H24" i="23"/>
  <c r="H25" i="23"/>
  <c r="H26" i="23"/>
  <c r="H27" i="23"/>
  <c r="H28" i="23"/>
  <c r="H29" i="23"/>
  <c r="H30" i="23"/>
  <c r="H31" i="23"/>
  <c r="H32" i="23"/>
  <c r="H33" i="23"/>
  <c r="H34" i="23"/>
  <c r="H4" i="23"/>
  <c r="AU7" i="53"/>
  <c r="AU8" i="53"/>
  <c r="AU9" i="53"/>
  <c r="AU10" i="53"/>
  <c r="AU11" i="53"/>
  <c r="AT7" i="53"/>
  <c r="AT8" i="53"/>
  <c r="AT9" i="53"/>
  <c r="AT10" i="53"/>
  <c r="AT11" i="53"/>
  <c r="K5" i="122"/>
  <c r="A1" i="2"/>
  <c r="O5" i="121"/>
  <c r="AI4" i="2"/>
  <c r="A1" i="20"/>
  <c r="F35" i="118"/>
  <c r="Q22" i="53"/>
  <c r="R22" i="53"/>
  <c r="Q23" i="53"/>
  <c r="R23" i="53"/>
  <c r="Q24" i="53"/>
  <c r="R24" i="53"/>
  <c r="Q25" i="53"/>
  <c r="R25" i="53"/>
  <c r="Q26" i="53"/>
  <c r="R26" i="53"/>
  <c r="Q27" i="53"/>
  <c r="R27" i="53"/>
  <c r="Q28" i="53"/>
  <c r="R28" i="53"/>
  <c r="Q29" i="53"/>
  <c r="R29" i="53"/>
  <c r="Q30" i="53"/>
  <c r="R30" i="53"/>
  <c r="Q31" i="53"/>
  <c r="R31" i="53"/>
  <c r="Q32" i="53"/>
  <c r="R32" i="53"/>
  <c r="Q33" i="53"/>
  <c r="R33" i="53"/>
  <c r="Q34" i="53"/>
  <c r="R34" i="53"/>
  <c r="Q35" i="53"/>
  <c r="R35" i="53"/>
  <c r="Q36" i="53"/>
  <c r="R36" i="53"/>
  <c r="Q37" i="53"/>
  <c r="R37" i="53"/>
  <c r="K30" i="63"/>
  <c r="J30" i="63"/>
  <c r="I30" i="63"/>
  <c r="H30" i="63"/>
  <c r="G30" i="63"/>
  <c r="F30" i="63"/>
  <c r="E30" i="63"/>
  <c r="D30" i="63"/>
  <c r="C46" i="120"/>
  <c r="D46" i="120"/>
  <c r="E46" i="120"/>
  <c r="F46" i="120"/>
  <c r="G46" i="120"/>
  <c r="H46" i="120"/>
  <c r="I46" i="120"/>
  <c r="J46" i="120"/>
  <c r="K46" i="120"/>
  <c r="L46" i="120"/>
  <c r="C47" i="120"/>
  <c r="D47" i="120"/>
  <c r="E47" i="120"/>
  <c r="F47" i="120"/>
  <c r="G47" i="120"/>
  <c r="H47" i="120"/>
  <c r="I47" i="120"/>
  <c r="J47" i="120"/>
  <c r="K47" i="120"/>
  <c r="L47" i="120"/>
  <c r="C48" i="120"/>
  <c r="D48" i="120"/>
  <c r="E48" i="120"/>
  <c r="F48" i="120"/>
  <c r="G48" i="120"/>
  <c r="H48" i="120"/>
  <c r="I48" i="120"/>
  <c r="J48" i="120"/>
  <c r="K48" i="120"/>
  <c r="L48" i="120"/>
  <c r="C49" i="120"/>
  <c r="D49" i="120"/>
  <c r="E49" i="120"/>
  <c r="F49" i="120"/>
  <c r="G49" i="120"/>
  <c r="H49" i="120"/>
  <c r="I49" i="120"/>
  <c r="J49" i="120"/>
  <c r="K49" i="120"/>
  <c r="L49" i="120"/>
  <c r="C50" i="120"/>
  <c r="D50" i="120"/>
  <c r="E50" i="120"/>
  <c r="F50" i="120"/>
  <c r="G50" i="120"/>
  <c r="H50" i="120"/>
  <c r="I50" i="120"/>
  <c r="J50" i="120"/>
  <c r="K50" i="120"/>
  <c r="L50" i="120"/>
  <c r="C51" i="120"/>
  <c r="D51" i="120"/>
  <c r="E51" i="120"/>
  <c r="F51" i="120"/>
  <c r="G51" i="120"/>
  <c r="H51" i="120"/>
  <c r="I51" i="120"/>
  <c r="J51" i="120"/>
  <c r="K51" i="120"/>
  <c r="L51" i="120"/>
  <c r="C18" i="120"/>
  <c r="D18" i="120"/>
  <c r="D18" i="83" s="1"/>
  <c r="E18" i="120"/>
  <c r="F18" i="120"/>
  <c r="G18" i="120"/>
  <c r="H18" i="120"/>
  <c r="I18" i="120"/>
  <c r="J18" i="120"/>
  <c r="C19" i="120"/>
  <c r="C19" i="83" s="1"/>
  <c r="D19" i="120"/>
  <c r="D19" i="83" s="1"/>
  <c r="E19" i="120"/>
  <c r="F19" i="120"/>
  <c r="G19" i="120"/>
  <c r="H19" i="120"/>
  <c r="I19" i="120"/>
  <c r="J19" i="120"/>
  <c r="C20" i="120"/>
  <c r="D20" i="120"/>
  <c r="D20" i="83" s="1"/>
  <c r="E20" i="120"/>
  <c r="F20" i="120"/>
  <c r="G20" i="120"/>
  <c r="H20" i="120"/>
  <c r="I20" i="120"/>
  <c r="J20" i="120"/>
  <c r="C21" i="120"/>
  <c r="C21" i="83" s="1"/>
  <c r="D21" i="120"/>
  <c r="D21" i="83" s="1"/>
  <c r="E21" i="120"/>
  <c r="F21" i="120"/>
  <c r="G21" i="120"/>
  <c r="H21" i="120"/>
  <c r="I21" i="120"/>
  <c r="J21" i="120"/>
  <c r="C22" i="120"/>
  <c r="C22" i="83" s="1"/>
  <c r="D22" i="120"/>
  <c r="D22" i="83" s="1"/>
  <c r="E22" i="120"/>
  <c r="F22" i="120"/>
  <c r="G22" i="120"/>
  <c r="H22" i="120"/>
  <c r="I22" i="120"/>
  <c r="J22" i="120"/>
  <c r="C23" i="120"/>
  <c r="C23" i="83" s="1"/>
  <c r="D23" i="120"/>
  <c r="D23" i="83" s="1"/>
  <c r="E23" i="120"/>
  <c r="F23" i="120"/>
  <c r="G23" i="120"/>
  <c r="H23" i="120"/>
  <c r="I23" i="120"/>
  <c r="J23" i="120"/>
  <c r="P59" i="123"/>
  <c r="O59" i="123"/>
  <c r="P56" i="123"/>
  <c r="O56" i="123"/>
  <c r="P55" i="123"/>
  <c r="O55" i="123"/>
  <c r="P53" i="123"/>
  <c r="O53" i="123"/>
  <c r="O21" i="123"/>
  <c r="P21" i="123"/>
  <c r="L58" i="122"/>
  <c r="K58" i="122"/>
  <c r="L55" i="122"/>
  <c r="K55" i="122"/>
  <c r="K56" i="122"/>
  <c r="L56" i="122"/>
  <c r="L52" i="122"/>
  <c r="K52" i="122"/>
  <c r="K40" i="122"/>
  <c r="L40" i="122"/>
  <c r="K30" i="122"/>
  <c r="L30" i="122"/>
  <c r="K29" i="122"/>
  <c r="L29" i="122"/>
  <c r="K18" i="122"/>
  <c r="L18" i="122"/>
  <c r="B7" i="83"/>
  <c r="B8" i="83"/>
  <c r="B9" i="83"/>
  <c r="B10" i="83"/>
  <c r="B11" i="83"/>
  <c r="B12" i="83"/>
  <c r="B13" i="83"/>
  <c r="B14" i="83"/>
  <c r="B15" i="83"/>
  <c r="B16" i="83"/>
  <c r="B17" i="83"/>
  <c r="B18" i="83"/>
  <c r="B19" i="83"/>
  <c r="B20" i="83"/>
  <c r="B21" i="83"/>
  <c r="B22" i="83"/>
  <c r="B23" i="83"/>
  <c r="B6" i="83"/>
  <c r="A6" i="83"/>
  <c r="A18" i="83"/>
  <c r="C18" i="83"/>
  <c r="G18" i="83"/>
  <c r="H18" i="83"/>
  <c r="A19" i="83"/>
  <c r="G19" i="83"/>
  <c r="H19" i="83"/>
  <c r="A20" i="83"/>
  <c r="C20" i="83"/>
  <c r="G20" i="83"/>
  <c r="H20" i="83"/>
  <c r="A21" i="83"/>
  <c r="G21" i="83"/>
  <c r="H21" i="83"/>
  <c r="I21" i="83" s="1"/>
  <c r="A22" i="83"/>
  <c r="G22" i="83"/>
  <c r="H22" i="83"/>
  <c r="A23" i="83"/>
  <c r="G23" i="83"/>
  <c r="I23" i="83" s="1"/>
  <c r="H23" i="83"/>
  <c r="C24" i="63"/>
  <c r="C25" i="63"/>
  <c r="C26" i="63"/>
  <c r="C27" i="63"/>
  <c r="C28" i="63"/>
  <c r="C29" i="63"/>
  <c r="A13" i="63"/>
  <c r="A14" i="63"/>
  <c r="A15" i="63"/>
  <c r="A16" i="63"/>
  <c r="A17" i="63"/>
  <c r="A18" i="63"/>
  <c r="A19" i="63"/>
  <c r="A20" i="63"/>
  <c r="A21" i="63"/>
  <c r="A22" i="63"/>
  <c r="A23" i="63"/>
  <c r="A24" i="63"/>
  <c r="A25" i="63"/>
  <c r="A26" i="63"/>
  <c r="A27" i="63"/>
  <c r="A28" i="63"/>
  <c r="A29" i="63"/>
  <c r="P45" i="121"/>
  <c r="O45" i="121"/>
  <c r="B9" i="81"/>
  <c r="C20" i="23"/>
  <c r="C21" i="23"/>
  <c r="C22" i="23"/>
  <c r="C23" i="23"/>
  <c r="C24" i="23"/>
  <c r="C16" i="23"/>
  <c r="C19" i="23"/>
  <c r="C18" i="23"/>
  <c r="N103" i="116"/>
  <c r="L99" i="116"/>
  <c r="L87" i="116"/>
  <c r="L59" i="116"/>
  <c r="L58" i="116"/>
  <c r="L57" i="116"/>
  <c r="L56" i="116"/>
  <c r="L55" i="116"/>
  <c r="L54" i="116"/>
  <c r="L53" i="116"/>
  <c r="L52" i="116"/>
  <c r="L51" i="116"/>
  <c r="L50" i="116"/>
  <c r="L49" i="116"/>
  <c r="L48" i="116"/>
  <c r="L47" i="116"/>
  <c r="L46" i="116"/>
  <c r="L45" i="116"/>
  <c r="L44" i="116"/>
  <c r="L43" i="116"/>
  <c r="L42" i="116"/>
  <c r="L41" i="116"/>
  <c r="AV169" i="43"/>
  <c r="AU169" i="43"/>
  <c r="AV168" i="43"/>
  <c r="AU168" i="43"/>
  <c r="AV167" i="43"/>
  <c r="AU167" i="43"/>
  <c r="AV166" i="43"/>
  <c r="AU166" i="43"/>
  <c r="AV165" i="43"/>
  <c r="AU165" i="43"/>
  <c r="AV164" i="43"/>
  <c r="AU164" i="43"/>
  <c r="AV163" i="43"/>
  <c r="AU163" i="43"/>
  <c r="AV162" i="43"/>
  <c r="AU162" i="43"/>
  <c r="AV161" i="43"/>
  <c r="AU161" i="43"/>
  <c r="AV160" i="43"/>
  <c r="AU160" i="43"/>
  <c r="AV159" i="43"/>
  <c r="AU159" i="43"/>
  <c r="AV158" i="43"/>
  <c r="AU158" i="43"/>
  <c r="AV157" i="43"/>
  <c r="AU157" i="43"/>
  <c r="AV156" i="43"/>
  <c r="AU156" i="43"/>
  <c r="AV155" i="43"/>
  <c r="AU155" i="43"/>
  <c r="AV154" i="43"/>
  <c r="AU154" i="43"/>
  <c r="AV153" i="43"/>
  <c r="AU153" i="43"/>
  <c r="AV152" i="43"/>
  <c r="AU152" i="43"/>
  <c r="AV151" i="43"/>
  <c r="AU151" i="43"/>
  <c r="AV150" i="43"/>
  <c r="AU150" i="43"/>
  <c r="AV149" i="43"/>
  <c r="AU149" i="43"/>
  <c r="AV148" i="43"/>
  <c r="AU148" i="43"/>
  <c r="AV147" i="43"/>
  <c r="AU147" i="43"/>
  <c r="AV146" i="43"/>
  <c r="AU146" i="43"/>
  <c r="AV145" i="43"/>
  <c r="AU145" i="43"/>
  <c r="AV144" i="43"/>
  <c r="AU144" i="43"/>
  <c r="AV143" i="43"/>
  <c r="AU143" i="43"/>
  <c r="AV142" i="43"/>
  <c r="AU142" i="43"/>
  <c r="AV141" i="43"/>
  <c r="AU141" i="43"/>
  <c r="AV140" i="43"/>
  <c r="AU140" i="43"/>
  <c r="AV139" i="43"/>
  <c r="AU139" i="43"/>
  <c r="AV138" i="43"/>
  <c r="AU138" i="43"/>
  <c r="AV137" i="43"/>
  <c r="AU137" i="43"/>
  <c r="AV136" i="43"/>
  <c r="AU136" i="43"/>
  <c r="AV135" i="43"/>
  <c r="AU135" i="43"/>
  <c r="AV134" i="43"/>
  <c r="AU134" i="43"/>
  <c r="AV133" i="43"/>
  <c r="AU133" i="43"/>
  <c r="AV132" i="43"/>
  <c r="AU132" i="43"/>
  <c r="AV131" i="43"/>
  <c r="AU131" i="43"/>
  <c r="AV130" i="43"/>
  <c r="AU130" i="43"/>
  <c r="AV129" i="43"/>
  <c r="AU129" i="43"/>
  <c r="AV128" i="43"/>
  <c r="AU128" i="43"/>
  <c r="AV127" i="43"/>
  <c r="AU127" i="43"/>
  <c r="AV126" i="43"/>
  <c r="AU126" i="43"/>
  <c r="AV125" i="43"/>
  <c r="AU125" i="43"/>
  <c r="AV124" i="43"/>
  <c r="AU124" i="43"/>
  <c r="AV123" i="43"/>
  <c r="AU123" i="43"/>
  <c r="AV122" i="43"/>
  <c r="AU122" i="43"/>
  <c r="AV121" i="43"/>
  <c r="AU121" i="43"/>
  <c r="AV120" i="43"/>
  <c r="AU120" i="43"/>
  <c r="AV119" i="43"/>
  <c r="AU119" i="43"/>
  <c r="AV118" i="43"/>
  <c r="AU118" i="43"/>
  <c r="AV117" i="43"/>
  <c r="AU117" i="43"/>
  <c r="AV116" i="43"/>
  <c r="AU116" i="43"/>
  <c r="AV115" i="43"/>
  <c r="AU115" i="43"/>
  <c r="AV114" i="43"/>
  <c r="AU114" i="43"/>
  <c r="AV113" i="43"/>
  <c r="AU113" i="43"/>
  <c r="AV112" i="43"/>
  <c r="AU112" i="43"/>
  <c r="AV111" i="43"/>
  <c r="AU111" i="43"/>
  <c r="AV110" i="43"/>
  <c r="AU110" i="43"/>
  <c r="AV109" i="43"/>
  <c r="AU109" i="43"/>
  <c r="AV108" i="43"/>
  <c r="AU108" i="43"/>
  <c r="AV107" i="43"/>
  <c r="AU107" i="43"/>
  <c r="AV106" i="43"/>
  <c r="AU106" i="43"/>
  <c r="AV105" i="43"/>
  <c r="AU105" i="43"/>
  <c r="AV104" i="43"/>
  <c r="AU104" i="43"/>
  <c r="AV103" i="43"/>
  <c r="AU103" i="43"/>
  <c r="AV102" i="43"/>
  <c r="AU102" i="43"/>
  <c r="AV101" i="43"/>
  <c r="AU101" i="43"/>
  <c r="AV100" i="43"/>
  <c r="AU100" i="43"/>
  <c r="AV99" i="43"/>
  <c r="AU99" i="43"/>
  <c r="AV98" i="43"/>
  <c r="AU98" i="43"/>
  <c r="AV97" i="43"/>
  <c r="AU97" i="43"/>
  <c r="AV96" i="43"/>
  <c r="AU96" i="43"/>
  <c r="AV95" i="43"/>
  <c r="AU95" i="43"/>
  <c r="AV94" i="43"/>
  <c r="AU94" i="43"/>
  <c r="AV93" i="43"/>
  <c r="AU93" i="43"/>
  <c r="AV92" i="43"/>
  <c r="AU92" i="43"/>
  <c r="AV91" i="43"/>
  <c r="AU91" i="43"/>
  <c r="AV90" i="43"/>
  <c r="AU90" i="43"/>
  <c r="AV89" i="43"/>
  <c r="AU89" i="43"/>
  <c r="AV88" i="43"/>
  <c r="AU88" i="43"/>
  <c r="AV87" i="43"/>
  <c r="AU87" i="43"/>
  <c r="AV86" i="43"/>
  <c r="AU86" i="43"/>
  <c r="AV85" i="43"/>
  <c r="AU85" i="43"/>
  <c r="AV84" i="43"/>
  <c r="AU84" i="43"/>
  <c r="AV83" i="43"/>
  <c r="AU83" i="43"/>
  <c r="AV82" i="43"/>
  <c r="AU82" i="43"/>
  <c r="AV81" i="43"/>
  <c r="AU81" i="43"/>
  <c r="AV80" i="43"/>
  <c r="AU80" i="43"/>
  <c r="AV79" i="43"/>
  <c r="AU79" i="43"/>
  <c r="AV78" i="43"/>
  <c r="AU78" i="43"/>
  <c r="AV77" i="43"/>
  <c r="AU77" i="43"/>
  <c r="AV76" i="43"/>
  <c r="AU76" i="43"/>
  <c r="AV75" i="43"/>
  <c r="AU75" i="43"/>
  <c r="AV74" i="43"/>
  <c r="AU74" i="43"/>
  <c r="AV73" i="43"/>
  <c r="AU73" i="43"/>
  <c r="AV72" i="43"/>
  <c r="AU72" i="43"/>
  <c r="AV71" i="43"/>
  <c r="AU71" i="43"/>
  <c r="AV70" i="43"/>
  <c r="AU70" i="43"/>
  <c r="AV69" i="43"/>
  <c r="AU69" i="43"/>
  <c r="AV68" i="43"/>
  <c r="AU68" i="43"/>
  <c r="AV67" i="43"/>
  <c r="AU67" i="43"/>
  <c r="AV66" i="43"/>
  <c r="AU66" i="43"/>
  <c r="AV65" i="43"/>
  <c r="AU65" i="43"/>
  <c r="AV64" i="43"/>
  <c r="AU64" i="43"/>
  <c r="AV63" i="43"/>
  <c r="AU63" i="43"/>
  <c r="AV62" i="43"/>
  <c r="AU62" i="43"/>
  <c r="AV61" i="43"/>
  <c r="AU61" i="43"/>
  <c r="AV60" i="43"/>
  <c r="AU60" i="43"/>
  <c r="AV59" i="43"/>
  <c r="AU59" i="43"/>
  <c r="AV58" i="43"/>
  <c r="AU58" i="43"/>
  <c r="AV57" i="43"/>
  <c r="AU57" i="43"/>
  <c r="AV56" i="43"/>
  <c r="AU56" i="43"/>
  <c r="AV55" i="43"/>
  <c r="AU55" i="43"/>
  <c r="AV54" i="43"/>
  <c r="AU54" i="43"/>
  <c r="AV53" i="43"/>
  <c r="AU53" i="43"/>
  <c r="AV52" i="43"/>
  <c r="AU52" i="43"/>
  <c r="AV51" i="43"/>
  <c r="AU51" i="43"/>
  <c r="AV50" i="43"/>
  <c r="AU50" i="43"/>
  <c r="AV49" i="43"/>
  <c r="AU49" i="43"/>
  <c r="AV48" i="43"/>
  <c r="AU48" i="43"/>
  <c r="AV47" i="43"/>
  <c r="AU47" i="43"/>
  <c r="AV46" i="43"/>
  <c r="AU46" i="43"/>
  <c r="AV45" i="43"/>
  <c r="AU45" i="43"/>
  <c r="AV44" i="43"/>
  <c r="AU44" i="43"/>
  <c r="AV43" i="43"/>
  <c r="AU43" i="43"/>
  <c r="AV42" i="43"/>
  <c r="AU42" i="43"/>
  <c r="AV41" i="43"/>
  <c r="AU41" i="43"/>
  <c r="AV40" i="43"/>
  <c r="AU40" i="43"/>
  <c r="AV39" i="43"/>
  <c r="AU39" i="43"/>
  <c r="AV38" i="43"/>
  <c r="AU38" i="43"/>
  <c r="AV37" i="43"/>
  <c r="AU37" i="43"/>
  <c r="AV36" i="43"/>
  <c r="AU36" i="43"/>
  <c r="AV35" i="43"/>
  <c r="AU35" i="43"/>
  <c r="AV34" i="43"/>
  <c r="AU34" i="43"/>
  <c r="AV33" i="43"/>
  <c r="AU33" i="43"/>
  <c r="AV32" i="43"/>
  <c r="AU32" i="43"/>
  <c r="AV31" i="43"/>
  <c r="AU31" i="43"/>
  <c r="AV30" i="43"/>
  <c r="AU30" i="43"/>
  <c r="AV29" i="43"/>
  <c r="AU29" i="43"/>
  <c r="AV28" i="43"/>
  <c r="AU28" i="43"/>
  <c r="AV27" i="43"/>
  <c r="AU27" i="43"/>
  <c r="AV26" i="43"/>
  <c r="AU26" i="43"/>
  <c r="AV25" i="43"/>
  <c r="AU25" i="43"/>
  <c r="AV24" i="43"/>
  <c r="AU24" i="43"/>
  <c r="AV23" i="43"/>
  <c r="AU23" i="43"/>
  <c r="AV22" i="43"/>
  <c r="AU22" i="43"/>
  <c r="AV21" i="43"/>
  <c r="AU21" i="43"/>
  <c r="AV20" i="43"/>
  <c r="AU20" i="43"/>
  <c r="AV19" i="43"/>
  <c r="AU19" i="43"/>
  <c r="AV18" i="43"/>
  <c r="AU18" i="43"/>
  <c r="AV17" i="43"/>
  <c r="AU17" i="43"/>
  <c r="AV16" i="43"/>
  <c r="AU16" i="43"/>
  <c r="AV15" i="43"/>
  <c r="AU15" i="43"/>
  <c r="AV14" i="43"/>
  <c r="AU14" i="43"/>
  <c r="AV13" i="43"/>
  <c r="AU13" i="43"/>
  <c r="AV12" i="43"/>
  <c r="AU12" i="43"/>
  <c r="AV11" i="43"/>
  <c r="AU11" i="43"/>
  <c r="AV10" i="43"/>
  <c r="AU10" i="43"/>
  <c r="AV9" i="43"/>
  <c r="AU9" i="43"/>
  <c r="AV8" i="43"/>
  <c r="AU8" i="43"/>
  <c r="E34" i="23" l="1"/>
  <c r="H35" i="23"/>
  <c r="I18" i="83"/>
  <c r="I19" i="83"/>
  <c r="I20" i="83"/>
  <c r="I22" i="83"/>
  <c r="L21" i="83"/>
  <c r="L20" i="83"/>
  <c r="E19" i="83"/>
  <c r="E23" i="83"/>
  <c r="E20" i="83"/>
  <c r="E22" i="83"/>
  <c r="E21" i="83"/>
  <c r="E18" i="83"/>
  <c r="K21" i="83"/>
  <c r="L22" i="83"/>
  <c r="L18" i="83"/>
  <c r="K20" i="83"/>
  <c r="L23" i="83"/>
  <c r="L19" i="83"/>
  <c r="K23" i="83"/>
  <c r="K19" i="83"/>
  <c r="K22" i="83"/>
  <c r="K18" i="83"/>
  <c r="AI167" i="15" l="1"/>
  <c r="AI166" i="15"/>
  <c r="AI165" i="15"/>
  <c r="AI164" i="15"/>
  <c r="AI163" i="15"/>
  <c r="AI162" i="15"/>
  <c r="AI161" i="15"/>
  <c r="AI160" i="15"/>
  <c r="AI159" i="15"/>
  <c r="AI158" i="15"/>
  <c r="AI157" i="15"/>
  <c r="AI156" i="15"/>
  <c r="AI155" i="15"/>
  <c r="AI154" i="15"/>
  <c r="AI153" i="15"/>
  <c r="AI152" i="15"/>
  <c r="AI151" i="15"/>
  <c r="AI150" i="15"/>
  <c r="AI149" i="15"/>
  <c r="AI148" i="15"/>
  <c r="AI147" i="15"/>
  <c r="AI146" i="15"/>
  <c r="AI145" i="15"/>
  <c r="AI144" i="15"/>
  <c r="AI143" i="15"/>
  <c r="AI142" i="15"/>
  <c r="AI141" i="15"/>
  <c r="AI140" i="15"/>
  <c r="AI139" i="15"/>
  <c r="AI138" i="15"/>
  <c r="AI137" i="15"/>
  <c r="AI136" i="15"/>
  <c r="AI135" i="15"/>
  <c r="AI134" i="15"/>
  <c r="AI133" i="15"/>
  <c r="AI132" i="15"/>
  <c r="AI131" i="15"/>
  <c r="AI130" i="15"/>
  <c r="AI129" i="15"/>
  <c r="AI128" i="15"/>
  <c r="AI127" i="15"/>
  <c r="AI126" i="15"/>
  <c r="AI125" i="15"/>
  <c r="AI124" i="15"/>
  <c r="AI123" i="15"/>
  <c r="AI122" i="15"/>
  <c r="AI121" i="15"/>
  <c r="AI120" i="15"/>
  <c r="AI119" i="15"/>
  <c r="AI118" i="15"/>
  <c r="AI117" i="15"/>
  <c r="AI116" i="15"/>
  <c r="AI115" i="15"/>
  <c r="AI114" i="15"/>
  <c r="AI113" i="15"/>
  <c r="AI112" i="15"/>
  <c r="AI111" i="15"/>
  <c r="AI110" i="15"/>
  <c r="AI109" i="15"/>
  <c r="AI108" i="15"/>
  <c r="AI107" i="15"/>
  <c r="AI106" i="15"/>
  <c r="AI105" i="15"/>
  <c r="AI104" i="15"/>
  <c r="AI103" i="15"/>
  <c r="AI102" i="15"/>
  <c r="AI101" i="15"/>
  <c r="AI100" i="15"/>
  <c r="AI99" i="15"/>
  <c r="AI98" i="15"/>
  <c r="AI97" i="15"/>
  <c r="AI96" i="15"/>
  <c r="AI95" i="15"/>
  <c r="AI94" i="15"/>
  <c r="AI93" i="15"/>
  <c r="AI92" i="15"/>
  <c r="AI91" i="15"/>
  <c r="AI90" i="15"/>
  <c r="AI89" i="15"/>
  <c r="AI88" i="15"/>
  <c r="AI87" i="15"/>
  <c r="AI86" i="15"/>
  <c r="AI85" i="15"/>
  <c r="AI84" i="15"/>
  <c r="AI83" i="15"/>
  <c r="AI82" i="15"/>
  <c r="AI81" i="15"/>
  <c r="AI80" i="15"/>
  <c r="AI79" i="15"/>
  <c r="AI78" i="15"/>
  <c r="AI77" i="15"/>
  <c r="AI76" i="15"/>
  <c r="AI75" i="15"/>
  <c r="AI74" i="15"/>
  <c r="AI73" i="15"/>
  <c r="AI72" i="15"/>
  <c r="AI71" i="15"/>
  <c r="AI70" i="15"/>
  <c r="AI69" i="15"/>
  <c r="AI68" i="15"/>
  <c r="AI67" i="15"/>
  <c r="AI66" i="15"/>
  <c r="AI65" i="15"/>
  <c r="AI64" i="15"/>
  <c r="AI63" i="15"/>
  <c r="AI62" i="15"/>
  <c r="AI61" i="15"/>
  <c r="AI60" i="15"/>
  <c r="AI59" i="15"/>
  <c r="AI58" i="15"/>
  <c r="AI57" i="15"/>
  <c r="AI56" i="15"/>
  <c r="AI55" i="15"/>
  <c r="AI54" i="15"/>
  <c r="AI53" i="15"/>
  <c r="AI52" i="15"/>
  <c r="AI51" i="15"/>
  <c r="AI50" i="15"/>
  <c r="AI49" i="15"/>
  <c r="AI48" i="15"/>
  <c r="AI47" i="15"/>
  <c r="AI46" i="15"/>
  <c r="AI45" i="15"/>
  <c r="AI44" i="15"/>
  <c r="AI43" i="15"/>
  <c r="AI42" i="15"/>
  <c r="AI41" i="15"/>
  <c r="AI40" i="15"/>
  <c r="AI39" i="15"/>
  <c r="AI38" i="15"/>
  <c r="AI37" i="15"/>
  <c r="AI36" i="15"/>
  <c r="AI35" i="15"/>
  <c r="AI34" i="15"/>
  <c r="AI33" i="15"/>
  <c r="AI32" i="15"/>
  <c r="AI31" i="15"/>
  <c r="AI30" i="15"/>
  <c r="AI29" i="15"/>
  <c r="AI28" i="15"/>
  <c r="AI27" i="15"/>
  <c r="AI26" i="15"/>
  <c r="AI25" i="15"/>
  <c r="AI24" i="15"/>
  <c r="AI23" i="15"/>
  <c r="AI22" i="15"/>
  <c r="AI21" i="15"/>
  <c r="AI20" i="15"/>
  <c r="AI19" i="15"/>
  <c r="AI18" i="15"/>
  <c r="AI17" i="15"/>
  <c r="AI16" i="15"/>
  <c r="AI15" i="15"/>
  <c r="AI14" i="15"/>
  <c r="AI13" i="15"/>
  <c r="AI12" i="15"/>
  <c r="AI11" i="15"/>
  <c r="AI10" i="15"/>
  <c r="AI9" i="15"/>
  <c r="AI8" i="15"/>
  <c r="AI7" i="15"/>
  <c r="AI6" i="15"/>
  <c r="B22" i="81"/>
  <c r="AA90" i="82"/>
  <c r="K53" i="38"/>
  <c r="C9" i="9"/>
  <c r="C8" i="9"/>
  <c r="C7" i="9"/>
  <c r="C6" i="9"/>
  <c r="AR37" i="53" l="1"/>
  <c r="AQ37" i="53"/>
  <c r="AR36" i="53"/>
  <c r="AQ36" i="53"/>
  <c r="AR35" i="53"/>
  <c r="AQ35" i="53"/>
  <c r="AR34" i="53"/>
  <c r="AQ34" i="53"/>
  <c r="AR33" i="53"/>
  <c r="AQ33" i="53"/>
  <c r="AR32" i="53"/>
  <c r="AQ32" i="53"/>
  <c r="AR31" i="53"/>
  <c r="AQ31" i="53"/>
  <c r="AR30" i="53"/>
  <c r="AQ30" i="53"/>
  <c r="AR29" i="53"/>
  <c r="AQ29" i="53"/>
  <c r="AR28" i="53"/>
  <c r="AQ28" i="53"/>
  <c r="AR27" i="53"/>
  <c r="AQ27" i="53"/>
  <c r="AR26" i="53"/>
  <c r="AQ26" i="53"/>
  <c r="AR25" i="53"/>
  <c r="AQ25" i="53"/>
  <c r="AR24" i="53"/>
  <c r="AQ24" i="53"/>
  <c r="AR23" i="53"/>
  <c r="AQ23" i="53"/>
  <c r="AR22" i="53"/>
  <c r="AQ22" i="53"/>
  <c r="AR21" i="53"/>
  <c r="AQ21" i="53"/>
  <c r="AR20" i="53"/>
  <c r="AQ20" i="53"/>
  <c r="AR19" i="53"/>
  <c r="AQ19" i="53"/>
  <c r="AR18" i="53"/>
  <c r="AQ18" i="53"/>
  <c r="AR17" i="53"/>
  <c r="AQ17" i="53"/>
  <c r="AR16" i="53"/>
  <c r="AQ16" i="53"/>
  <c r="AR15" i="53"/>
  <c r="AQ15" i="53"/>
  <c r="AR14" i="53"/>
  <c r="AQ14" i="53"/>
  <c r="AR13" i="53"/>
  <c r="AQ13" i="53"/>
  <c r="AR12" i="53"/>
  <c r="AQ12" i="53"/>
  <c r="AR11" i="53"/>
  <c r="AQ11" i="53"/>
  <c r="AR10" i="53"/>
  <c r="AQ10" i="53"/>
  <c r="AR9" i="53"/>
  <c r="AQ9" i="53"/>
  <c r="AR8" i="53"/>
  <c r="AQ8" i="53"/>
  <c r="AR7" i="53"/>
  <c r="AQ7" i="53"/>
  <c r="C22" i="53"/>
  <c r="D22" i="53"/>
  <c r="E22" i="53"/>
  <c r="F22" i="53"/>
  <c r="T22" i="53" s="1"/>
  <c r="G22" i="53"/>
  <c r="H22" i="53"/>
  <c r="I22" i="53"/>
  <c r="J22" i="53"/>
  <c r="K22" i="53"/>
  <c r="L22" i="53"/>
  <c r="M22" i="53"/>
  <c r="N22" i="53"/>
  <c r="O22" i="53"/>
  <c r="P22" i="53"/>
  <c r="C23" i="53"/>
  <c r="D23" i="53"/>
  <c r="E23" i="53"/>
  <c r="F23" i="53"/>
  <c r="G23" i="53"/>
  <c r="H23" i="53"/>
  <c r="I23" i="53"/>
  <c r="J23" i="53"/>
  <c r="K23" i="53"/>
  <c r="L23" i="53"/>
  <c r="M23" i="53"/>
  <c r="N23" i="53"/>
  <c r="O23" i="53"/>
  <c r="P23" i="53"/>
  <c r="C24" i="53"/>
  <c r="D24" i="53"/>
  <c r="E24" i="53"/>
  <c r="F24" i="53"/>
  <c r="G24" i="53"/>
  <c r="H24" i="53"/>
  <c r="I24" i="53"/>
  <c r="J24" i="53"/>
  <c r="K24" i="53"/>
  <c r="L24" i="53"/>
  <c r="M24" i="53"/>
  <c r="N24" i="53"/>
  <c r="O24" i="53"/>
  <c r="P24" i="53"/>
  <c r="C25" i="53"/>
  <c r="D25" i="53"/>
  <c r="E25" i="53"/>
  <c r="F25" i="53"/>
  <c r="G25" i="53"/>
  <c r="H25" i="53"/>
  <c r="I25" i="53"/>
  <c r="J25" i="53"/>
  <c r="K25" i="53"/>
  <c r="L25" i="53"/>
  <c r="M25" i="53"/>
  <c r="N25" i="53"/>
  <c r="O25" i="53"/>
  <c r="P25" i="53"/>
  <c r="C26" i="53"/>
  <c r="D26" i="53"/>
  <c r="E26" i="53"/>
  <c r="F26" i="53"/>
  <c r="G26" i="53"/>
  <c r="H26" i="53"/>
  <c r="I26" i="53"/>
  <c r="J26" i="53"/>
  <c r="K26" i="53"/>
  <c r="L26" i="53"/>
  <c r="M26" i="53"/>
  <c r="N26" i="53"/>
  <c r="O26" i="53"/>
  <c r="P26" i="53"/>
  <c r="C27" i="53"/>
  <c r="D27" i="53"/>
  <c r="E27" i="53"/>
  <c r="F27" i="53"/>
  <c r="G27" i="53"/>
  <c r="H27" i="53"/>
  <c r="I27" i="53"/>
  <c r="J27" i="53"/>
  <c r="K27" i="53"/>
  <c r="L27" i="53"/>
  <c r="M27" i="53"/>
  <c r="N27" i="53"/>
  <c r="O27" i="53"/>
  <c r="P27" i="53"/>
  <c r="C28" i="53"/>
  <c r="D28" i="53"/>
  <c r="E28" i="53"/>
  <c r="F28" i="53"/>
  <c r="G28" i="53"/>
  <c r="H28" i="53"/>
  <c r="I28" i="53"/>
  <c r="J28" i="53"/>
  <c r="K28" i="53"/>
  <c r="L28" i="53"/>
  <c r="M28" i="53"/>
  <c r="N28" i="53"/>
  <c r="O28" i="53"/>
  <c r="P28" i="53"/>
  <c r="C29" i="53"/>
  <c r="D29" i="53"/>
  <c r="E29" i="53"/>
  <c r="F29" i="53"/>
  <c r="G29" i="53"/>
  <c r="H29" i="53"/>
  <c r="I29" i="53"/>
  <c r="J29" i="53"/>
  <c r="K29" i="53"/>
  <c r="L29" i="53"/>
  <c r="M29" i="53"/>
  <c r="N29" i="53"/>
  <c r="O29" i="53"/>
  <c r="P29" i="53"/>
  <c r="C30" i="53"/>
  <c r="D30" i="53"/>
  <c r="E30" i="53"/>
  <c r="F30" i="53"/>
  <c r="G30" i="53"/>
  <c r="H30" i="53"/>
  <c r="I30" i="53"/>
  <c r="J30" i="53"/>
  <c r="K30" i="53"/>
  <c r="L30" i="53"/>
  <c r="M30" i="53"/>
  <c r="N30" i="53"/>
  <c r="O30" i="53"/>
  <c r="P30" i="53"/>
  <c r="C31" i="53"/>
  <c r="D31" i="53"/>
  <c r="E31" i="53"/>
  <c r="F31" i="53"/>
  <c r="G31" i="53"/>
  <c r="H31" i="53"/>
  <c r="I31" i="53"/>
  <c r="J31" i="53"/>
  <c r="K31" i="53"/>
  <c r="L31" i="53"/>
  <c r="M31" i="53"/>
  <c r="N31" i="53"/>
  <c r="O31" i="53"/>
  <c r="P31" i="53"/>
  <c r="C32" i="53"/>
  <c r="D32" i="53"/>
  <c r="E32" i="53"/>
  <c r="F32" i="53"/>
  <c r="G32" i="53"/>
  <c r="H32" i="53"/>
  <c r="I32" i="53"/>
  <c r="J32" i="53"/>
  <c r="K32" i="53"/>
  <c r="L32" i="53"/>
  <c r="M32" i="53"/>
  <c r="N32" i="53"/>
  <c r="O32" i="53"/>
  <c r="P32" i="53"/>
  <c r="C33" i="53"/>
  <c r="D33" i="53"/>
  <c r="E33" i="53"/>
  <c r="F33" i="53"/>
  <c r="G33" i="53"/>
  <c r="H33" i="53"/>
  <c r="I33" i="53"/>
  <c r="J33" i="53"/>
  <c r="K33" i="53"/>
  <c r="L33" i="53"/>
  <c r="M33" i="53"/>
  <c r="N33" i="53"/>
  <c r="O33" i="53"/>
  <c r="P33" i="53"/>
  <c r="C34" i="53"/>
  <c r="D34" i="53"/>
  <c r="E34" i="53"/>
  <c r="F34" i="53"/>
  <c r="G34" i="53"/>
  <c r="H34" i="53"/>
  <c r="I34" i="53"/>
  <c r="J34" i="53"/>
  <c r="K34" i="53"/>
  <c r="L34" i="53"/>
  <c r="M34" i="53"/>
  <c r="N34" i="53"/>
  <c r="O34" i="53"/>
  <c r="P34" i="53"/>
  <c r="C35" i="53"/>
  <c r="D35" i="53"/>
  <c r="E35" i="53"/>
  <c r="F35" i="53"/>
  <c r="G35" i="53"/>
  <c r="H35" i="53"/>
  <c r="I35" i="53"/>
  <c r="J35" i="53"/>
  <c r="K35" i="53"/>
  <c r="L35" i="53"/>
  <c r="M35" i="53"/>
  <c r="N35" i="53"/>
  <c r="O35" i="53"/>
  <c r="P35" i="53"/>
  <c r="C36" i="53"/>
  <c r="D36" i="53"/>
  <c r="E36" i="53"/>
  <c r="F36" i="53"/>
  <c r="G36" i="53"/>
  <c r="H36" i="53"/>
  <c r="I36" i="53"/>
  <c r="J36" i="53"/>
  <c r="K36" i="53"/>
  <c r="L36" i="53"/>
  <c r="M36" i="53"/>
  <c r="N36" i="53"/>
  <c r="O36" i="53"/>
  <c r="P36" i="53"/>
  <c r="C37" i="53"/>
  <c r="D37" i="53"/>
  <c r="E37" i="53"/>
  <c r="F37" i="53"/>
  <c r="G37" i="53"/>
  <c r="H37" i="53"/>
  <c r="I37" i="53"/>
  <c r="J37" i="53"/>
  <c r="K37" i="53"/>
  <c r="L37" i="53"/>
  <c r="M37" i="53"/>
  <c r="N37" i="53"/>
  <c r="O37" i="53"/>
  <c r="P37" i="53"/>
  <c r="C8" i="53"/>
  <c r="D8" i="53"/>
  <c r="E8" i="53"/>
  <c r="F8" i="53"/>
  <c r="G8" i="53"/>
  <c r="H8" i="53"/>
  <c r="I8" i="53"/>
  <c r="J8" i="53"/>
  <c r="K8" i="53"/>
  <c r="L8" i="53"/>
  <c r="M8" i="53"/>
  <c r="N8" i="53"/>
  <c r="O8" i="53"/>
  <c r="P8" i="53"/>
  <c r="C9" i="53"/>
  <c r="D9" i="53"/>
  <c r="E9" i="53"/>
  <c r="F9" i="53"/>
  <c r="G9" i="53"/>
  <c r="H9" i="53"/>
  <c r="I9" i="53"/>
  <c r="J9" i="53"/>
  <c r="K9" i="53"/>
  <c r="L9" i="53"/>
  <c r="M9" i="53"/>
  <c r="N9" i="53"/>
  <c r="O9" i="53"/>
  <c r="P9" i="53"/>
  <c r="C10" i="53"/>
  <c r="D10" i="53"/>
  <c r="E10" i="53"/>
  <c r="F10" i="53"/>
  <c r="G10" i="53"/>
  <c r="H10" i="53"/>
  <c r="I10" i="53"/>
  <c r="J10" i="53"/>
  <c r="K10" i="53"/>
  <c r="L10" i="53"/>
  <c r="M10" i="53"/>
  <c r="N10" i="53"/>
  <c r="O10" i="53"/>
  <c r="P10" i="53"/>
  <c r="T10" i="53"/>
  <c r="C11" i="53"/>
  <c r="D11" i="53"/>
  <c r="T11" i="53" s="1"/>
  <c r="E11" i="53"/>
  <c r="F11" i="53"/>
  <c r="G11" i="53"/>
  <c r="H11" i="53"/>
  <c r="I11" i="53"/>
  <c r="J11" i="53"/>
  <c r="K11" i="53"/>
  <c r="L11" i="53"/>
  <c r="M11" i="53"/>
  <c r="N11" i="53"/>
  <c r="O11" i="53"/>
  <c r="P11" i="53"/>
  <c r="C12" i="53"/>
  <c r="D12" i="53"/>
  <c r="E12" i="53"/>
  <c r="F12" i="53"/>
  <c r="G12" i="53"/>
  <c r="H12" i="53"/>
  <c r="I12" i="53"/>
  <c r="J12" i="53"/>
  <c r="K12" i="53"/>
  <c r="L12" i="53"/>
  <c r="M12" i="53"/>
  <c r="N12" i="53"/>
  <c r="O12" i="53"/>
  <c r="P12" i="53"/>
  <c r="C13" i="53"/>
  <c r="D13" i="53"/>
  <c r="E13" i="53"/>
  <c r="F13" i="53"/>
  <c r="G13" i="53"/>
  <c r="H13" i="53"/>
  <c r="I13" i="53"/>
  <c r="J13" i="53"/>
  <c r="K13" i="53"/>
  <c r="L13" i="53"/>
  <c r="M13" i="53"/>
  <c r="N13" i="53"/>
  <c r="O13" i="53"/>
  <c r="P13" i="53"/>
  <c r="C14" i="53"/>
  <c r="D14" i="53"/>
  <c r="T14" i="53" s="1"/>
  <c r="E14" i="53"/>
  <c r="F14" i="53"/>
  <c r="G14" i="53"/>
  <c r="H14" i="53"/>
  <c r="I14" i="53"/>
  <c r="J14" i="53"/>
  <c r="K14" i="53"/>
  <c r="L14" i="53"/>
  <c r="M14" i="53"/>
  <c r="N14" i="53"/>
  <c r="O14" i="53"/>
  <c r="P14" i="53"/>
  <c r="C15" i="53"/>
  <c r="D15" i="53"/>
  <c r="E15" i="53"/>
  <c r="F15" i="53"/>
  <c r="T15" i="53" s="1"/>
  <c r="G15" i="53"/>
  <c r="H15" i="53"/>
  <c r="I15" i="53"/>
  <c r="J15" i="53"/>
  <c r="K15" i="53"/>
  <c r="L15" i="53"/>
  <c r="M15" i="53"/>
  <c r="N15" i="53"/>
  <c r="O15" i="53"/>
  <c r="P15" i="53"/>
  <c r="C16" i="53"/>
  <c r="D16" i="53"/>
  <c r="E16" i="53"/>
  <c r="F16" i="53"/>
  <c r="G16" i="53"/>
  <c r="H16" i="53"/>
  <c r="I16" i="53"/>
  <c r="J16" i="53"/>
  <c r="K16" i="53"/>
  <c r="L16" i="53"/>
  <c r="M16" i="53"/>
  <c r="N16" i="53"/>
  <c r="O16" i="53"/>
  <c r="P16" i="53"/>
  <c r="C17" i="53"/>
  <c r="D17" i="53"/>
  <c r="E17" i="53"/>
  <c r="F17" i="53"/>
  <c r="G17" i="53"/>
  <c r="H17" i="53"/>
  <c r="I17" i="53"/>
  <c r="J17" i="53"/>
  <c r="K17" i="53"/>
  <c r="L17" i="53"/>
  <c r="M17" i="53"/>
  <c r="N17" i="53"/>
  <c r="O17" i="53"/>
  <c r="P17" i="53"/>
  <c r="C18" i="53"/>
  <c r="D18" i="53"/>
  <c r="E18" i="53"/>
  <c r="F18" i="53"/>
  <c r="T18" i="53" s="1"/>
  <c r="G18" i="53"/>
  <c r="H18" i="53"/>
  <c r="I18" i="53"/>
  <c r="J18" i="53"/>
  <c r="K18" i="53"/>
  <c r="L18" i="53"/>
  <c r="M18" i="53"/>
  <c r="N18" i="53"/>
  <c r="O18" i="53"/>
  <c r="P18" i="53"/>
  <c r="C19" i="53"/>
  <c r="D19" i="53"/>
  <c r="E19" i="53"/>
  <c r="F19" i="53"/>
  <c r="G19" i="53"/>
  <c r="H19" i="53"/>
  <c r="I19" i="53"/>
  <c r="J19" i="53"/>
  <c r="K19" i="53"/>
  <c r="L19" i="53"/>
  <c r="M19" i="53"/>
  <c r="N19" i="53"/>
  <c r="O19" i="53"/>
  <c r="P19" i="53"/>
  <c r="Q19" i="53"/>
  <c r="R19" i="53"/>
  <c r="C20" i="53"/>
  <c r="D20" i="53"/>
  <c r="E20" i="53"/>
  <c r="F20" i="53"/>
  <c r="G20" i="53"/>
  <c r="H20" i="53"/>
  <c r="I20" i="53"/>
  <c r="J20" i="53"/>
  <c r="K20" i="53"/>
  <c r="L20" i="53"/>
  <c r="M20" i="53"/>
  <c r="N20" i="53"/>
  <c r="O20" i="53"/>
  <c r="P20" i="53"/>
  <c r="Q20" i="53"/>
  <c r="R20" i="53"/>
  <c r="C21" i="53"/>
  <c r="D21" i="53"/>
  <c r="E21" i="53"/>
  <c r="F21" i="53"/>
  <c r="G21" i="53"/>
  <c r="H21" i="53"/>
  <c r="I21" i="53"/>
  <c r="J21" i="53"/>
  <c r="K21" i="53"/>
  <c r="L21" i="53"/>
  <c r="M21" i="53"/>
  <c r="N21" i="53"/>
  <c r="O21" i="53"/>
  <c r="P21" i="53"/>
  <c r="Q21" i="53"/>
  <c r="R21" i="53"/>
  <c r="D7" i="53"/>
  <c r="E7" i="53"/>
  <c r="F7" i="53"/>
  <c r="G7" i="53"/>
  <c r="H7" i="53"/>
  <c r="I7" i="53"/>
  <c r="J7" i="53"/>
  <c r="K7" i="53"/>
  <c r="L7" i="53"/>
  <c r="M7" i="53"/>
  <c r="N7" i="53"/>
  <c r="O7" i="53"/>
  <c r="P7" i="53"/>
  <c r="C7" i="53"/>
  <c r="AP38" i="53"/>
  <c r="AO38" i="53"/>
  <c r="AN38" i="53"/>
  <c r="AM38" i="53"/>
  <c r="AL38" i="53"/>
  <c r="AK38" i="53"/>
  <c r="AJ38" i="53"/>
  <c r="AI38" i="53"/>
  <c r="AH38" i="53"/>
  <c r="AG38" i="53"/>
  <c r="AF38" i="53"/>
  <c r="AE38" i="53"/>
  <c r="AD38" i="53"/>
  <c r="AC38" i="53"/>
  <c r="AB38" i="53"/>
  <c r="AA38" i="53"/>
  <c r="AQ5" i="53"/>
  <c r="T35" i="53" l="1"/>
  <c r="T32" i="53"/>
  <c r="T31" i="53"/>
  <c r="T27" i="53"/>
  <c r="T23" i="53"/>
  <c r="T19" i="53"/>
  <c r="S7" i="53"/>
  <c r="S37" i="53"/>
  <c r="T34" i="53"/>
  <c r="T30" i="53"/>
  <c r="T26" i="53"/>
  <c r="T7" i="53"/>
  <c r="S34" i="53"/>
  <c r="S30" i="53"/>
  <c r="S26" i="53"/>
  <c r="S22" i="53"/>
  <c r="S27" i="53"/>
  <c r="S23" i="53"/>
  <c r="T36" i="53"/>
  <c r="T28" i="53"/>
  <c r="S35" i="53"/>
  <c r="T24" i="53"/>
  <c r="S36" i="53"/>
  <c r="S33" i="53"/>
  <c r="S32" i="53"/>
  <c r="S29" i="53"/>
  <c r="S28" i="53"/>
  <c r="S25" i="53"/>
  <c r="S24" i="53"/>
  <c r="S31" i="53"/>
  <c r="T37" i="53"/>
  <c r="T33" i="53"/>
  <c r="T29" i="53"/>
  <c r="T25" i="53"/>
  <c r="S21" i="53"/>
  <c r="S20" i="53"/>
  <c r="S19" i="53"/>
  <c r="S18" i="53"/>
  <c r="S17" i="53"/>
  <c r="S16" i="53"/>
  <c r="S15" i="53"/>
  <c r="S14" i="53"/>
  <c r="S13" i="53"/>
  <c r="S12" i="53"/>
  <c r="S11" i="53"/>
  <c r="T21" i="53"/>
  <c r="T20" i="53"/>
  <c r="T17" i="53"/>
  <c r="T16" i="53"/>
  <c r="T13" i="53"/>
  <c r="T12" i="53"/>
  <c r="T9" i="53"/>
  <c r="T8" i="53"/>
  <c r="S10" i="53"/>
  <c r="S8" i="53"/>
  <c r="S9" i="53"/>
  <c r="AQ38" i="53"/>
  <c r="AR38" i="53"/>
  <c r="Q89" i="111"/>
  <c r="C36" i="118"/>
  <c r="C35" i="118"/>
  <c r="F40" i="118"/>
  <c r="F39" i="118"/>
  <c r="F38" i="118"/>
  <c r="F37" i="118"/>
  <c r="F36" i="118"/>
  <c r="F34" i="118"/>
  <c r="F32" i="118"/>
  <c r="F31" i="118"/>
  <c r="F29" i="118"/>
  <c r="F28" i="118"/>
  <c r="F22" i="118"/>
  <c r="F21" i="118"/>
  <c r="C21" i="118"/>
  <c r="F20" i="118"/>
  <c r="C20" i="118"/>
  <c r="F12" i="118"/>
  <c r="E40" i="118"/>
  <c r="E33" i="118"/>
  <c r="C33" i="118"/>
  <c r="E32" i="118"/>
  <c r="C32" i="118"/>
  <c r="E31" i="118"/>
  <c r="C31" i="118"/>
  <c r="E30" i="118"/>
  <c r="E29" i="118"/>
  <c r="C29" i="118"/>
  <c r="E28" i="118"/>
  <c r="C28" i="118"/>
  <c r="E19" i="118"/>
  <c r="C19" i="118"/>
  <c r="E18" i="118"/>
  <c r="C18" i="118"/>
  <c r="E12" i="118"/>
  <c r="D40" i="118"/>
  <c r="C40" i="118"/>
  <c r="D29" i="118"/>
  <c r="D28" i="118"/>
  <c r="D27" i="118"/>
  <c r="C27" i="118"/>
  <c r="D26" i="118"/>
  <c r="D25" i="118"/>
  <c r="C25" i="118"/>
  <c r="D24" i="118"/>
  <c r="C24" i="118"/>
  <c r="D17" i="118"/>
  <c r="C17" i="118"/>
  <c r="D16" i="118"/>
  <c r="C16" i="118"/>
  <c r="D15" i="118"/>
  <c r="C15" i="118"/>
  <c r="D14" i="118"/>
  <c r="C14" i="118"/>
  <c r="D13" i="118"/>
  <c r="C13" i="118"/>
  <c r="D12" i="118"/>
  <c r="C12" i="118"/>
  <c r="D11" i="118"/>
  <c r="C11" i="118"/>
  <c r="D10" i="118"/>
  <c r="C10" i="118"/>
  <c r="D9" i="118"/>
  <c r="C9" i="118"/>
  <c r="F42" i="118"/>
  <c r="F6" i="118"/>
  <c r="F44" i="118" s="1"/>
  <c r="E9" i="117"/>
  <c r="E7" i="117"/>
  <c r="F7" i="117" s="1"/>
  <c r="E6" i="118"/>
  <c r="D9" i="117"/>
  <c r="D7" i="117"/>
  <c r="D6" i="118"/>
  <c r="D44" i="118" s="1"/>
  <c r="C9" i="117"/>
  <c r="C7" i="117"/>
  <c r="N17" i="116"/>
  <c r="N15" i="116"/>
  <c r="N13" i="116"/>
  <c r="G15" i="116"/>
  <c r="G5" i="116"/>
  <c r="N17" i="115"/>
  <c r="N15" i="115"/>
  <c r="N13" i="115"/>
  <c r="G15" i="115"/>
  <c r="G5" i="115"/>
  <c r="G5" i="114"/>
  <c r="N17" i="114"/>
  <c r="N15" i="114"/>
  <c r="N13" i="114"/>
  <c r="E44" i="118"/>
  <c r="F30" i="119"/>
  <c r="E30" i="119"/>
  <c r="D30" i="119"/>
  <c r="G111" i="116"/>
  <c r="N110" i="116"/>
  <c r="M110" i="116"/>
  <c r="L110" i="116"/>
  <c r="K110" i="116"/>
  <c r="G108" i="116"/>
  <c r="N107" i="116"/>
  <c r="M107" i="116"/>
  <c r="L107" i="116"/>
  <c r="K107" i="116"/>
  <c r="M103" i="116"/>
  <c r="L103" i="116"/>
  <c r="K103" i="116"/>
  <c r="N101" i="116"/>
  <c r="M101" i="116"/>
  <c r="L101" i="116"/>
  <c r="K101" i="116"/>
  <c r="N99" i="116"/>
  <c r="M99" i="116"/>
  <c r="K99" i="116"/>
  <c r="N97" i="116"/>
  <c r="M97" i="116"/>
  <c r="L97" i="116"/>
  <c r="K97" i="116"/>
  <c r="N95" i="116"/>
  <c r="M95" i="116"/>
  <c r="L95" i="116"/>
  <c r="K95" i="116"/>
  <c r="N93" i="116"/>
  <c r="M93" i="116"/>
  <c r="L93" i="116"/>
  <c r="K93" i="116"/>
  <c r="G91" i="116"/>
  <c r="N89" i="116"/>
  <c r="M89" i="116"/>
  <c r="L89" i="116"/>
  <c r="K89" i="116"/>
  <c r="N87" i="116"/>
  <c r="M87" i="116"/>
  <c r="K87" i="116"/>
  <c r="N85" i="116"/>
  <c r="M85" i="116"/>
  <c r="L85" i="116"/>
  <c r="K85" i="116"/>
  <c r="N83" i="116"/>
  <c r="M83" i="116"/>
  <c r="L83" i="116"/>
  <c r="K83" i="116"/>
  <c r="N81" i="116"/>
  <c r="M81" i="116"/>
  <c r="L81" i="116"/>
  <c r="K81" i="116"/>
  <c r="N79" i="116"/>
  <c r="M79" i="116"/>
  <c r="L79" i="116"/>
  <c r="K79" i="116"/>
  <c r="N77" i="116"/>
  <c r="M77" i="116"/>
  <c r="L77" i="116"/>
  <c r="K77" i="116"/>
  <c r="N73" i="116"/>
  <c r="M73" i="116"/>
  <c r="L73" i="116"/>
  <c r="K73" i="116"/>
  <c r="N71" i="116"/>
  <c r="M71" i="116"/>
  <c r="L71" i="116"/>
  <c r="K71" i="116"/>
  <c r="N69" i="116"/>
  <c r="M69" i="116"/>
  <c r="L69" i="116"/>
  <c r="K69" i="116"/>
  <c r="N67" i="116"/>
  <c r="M67" i="116"/>
  <c r="L67" i="116"/>
  <c r="K67" i="116"/>
  <c r="N65" i="116"/>
  <c r="M65" i="116"/>
  <c r="L65" i="116"/>
  <c r="K65" i="116"/>
  <c r="N63" i="116"/>
  <c r="M63" i="116"/>
  <c r="L63" i="116"/>
  <c r="K63" i="116"/>
  <c r="N59" i="116"/>
  <c r="M59" i="116"/>
  <c r="K59" i="116"/>
  <c r="N57" i="116"/>
  <c r="M57" i="116"/>
  <c r="K57" i="116"/>
  <c r="N55" i="116"/>
  <c r="M55" i="116"/>
  <c r="K55" i="116"/>
  <c r="N53" i="116"/>
  <c r="M53" i="116"/>
  <c r="K53" i="116"/>
  <c r="N51" i="116"/>
  <c r="M51" i="116"/>
  <c r="K51" i="116"/>
  <c r="N49" i="116"/>
  <c r="M49" i="116"/>
  <c r="K49" i="116"/>
  <c r="N47" i="116"/>
  <c r="M47" i="116"/>
  <c r="K47" i="116"/>
  <c r="N45" i="116"/>
  <c r="M45" i="116"/>
  <c r="K45" i="116"/>
  <c r="N43" i="116"/>
  <c r="M43" i="116"/>
  <c r="K43" i="116"/>
  <c r="N41" i="116"/>
  <c r="M41" i="116"/>
  <c r="K41" i="116"/>
  <c r="N39" i="116"/>
  <c r="M39" i="116"/>
  <c r="L39" i="116"/>
  <c r="K39" i="116"/>
  <c r="N37" i="116"/>
  <c r="M37" i="116"/>
  <c r="L37" i="116"/>
  <c r="K37" i="116"/>
  <c r="N33" i="116"/>
  <c r="M33" i="116"/>
  <c r="L33" i="116"/>
  <c r="K33" i="116"/>
  <c r="N31" i="116"/>
  <c r="M31" i="116"/>
  <c r="L31" i="116"/>
  <c r="K31" i="116"/>
  <c r="N29" i="116"/>
  <c r="M29" i="116"/>
  <c r="L29" i="116"/>
  <c r="K29" i="116"/>
  <c r="N27" i="116"/>
  <c r="M27" i="116"/>
  <c r="L27" i="116"/>
  <c r="K27" i="116"/>
  <c r="N25" i="116"/>
  <c r="M25" i="116"/>
  <c r="L25" i="116"/>
  <c r="K25" i="116"/>
  <c r="N23" i="116"/>
  <c r="M23" i="116"/>
  <c r="L23" i="116"/>
  <c r="K23" i="116"/>
  <c r="N19" i="116"/>
  <c r="M19" i="116"/>
  <c r="L19" i="116"/>
  <c r="K19" i="116"/>
  <c r="M17" i="116"/>
  <c r="L17" i="116"/>
  <c r="K17" i="116"/>
  <c r="M15" i="116"/>
  <c r="L15" i="116"/>
  <c r="K15" i="116"/>
  <c r="M13" i="116"/>
  <c r="L13" i="116"/>
  <c r="K13" i="116"/>
  <c r="N8" i="116"/>
  <c r="G81" i="116" s="1"/>
  <c r="G67" i="115"/>
  <c r="N66" i="115"/>
  <c r="M66" i="115"/>
  <c r="L66" i="115"/>
  <c r="K66" i="115"/>
  <c r="G64" i="115"/>
  <c r="N63" i="115"/>
  <c r="M63" i="115"/>
  <c r="L63" i="115"/>
  <c r="K63" i="115"/>
  <c r="N59" i="115"/>
  <c r="M59" i="115"/>
  <c r="L59" i="115"/>
  <c r="K59" i="115"/>
  <c r="N57" i="115"/>
  <c r="M57" i="115"/>
  <c r="L57" i="115"/>
  <c r="K57" i="115"/>
  <c r="N55" i="115"/>
  <c r="M55" i="115"/>
  <c r="L55" i="115"/>
  <c r="K55" i="115"/>
  <c r="N53" i="115"/>
  <c r="M53" i="115"/>
  <c r="L53" i="115"/>
  <c r="K53" i="115"/>
  <c r="N51" i="115"/>
  <c r="M51" i="115"/>
  <c r="L51" i="115"/>
  <c r="K51" i="115"/>
  <c r="N47" i="115"/>
  <c r="M47" i="115"/>
  <c r="L47" i="115"/>
  <c r="K47" i="115"/>
  <c r="N45" i="115"/>
  <c r="M45" i="115"/>
  <c r="L45" i="115"/>
  <c r="K45" i="115"/>
  <c r="N43" i="115"/>
  <c r="M43" i="115"/>
  <c r="L43" i="115"/>
  <c r="K43" i="115"/>
  <c r="G43" i="115"/>
  <c r="N41" i="115"/>
  <c r="M41" i="115"/>
  <c r="L41" i="115"/>
  <c r="K41" i="115"/>
  <c r="N39" i="115"/>
  <c r="M39" i="115"/>
  <c r="L39" i="115"/>
  <c r="K39" i="115"/>
  <c r="N37" i="115"/>
  <c r="M37" i="115"/>
  <c r="L37" i="115"/>
  <c r="K37" i="115"/>
  <c r="N35" i="115"/>
  <c r="M35" i="115"/>
  <c r="L35" i="115"/>
  <c r="K35" i="115"/>
  <c r="N33" i="115"/>
  <c r="M33" i="115"/>
  <c r="L33" i="115"/>
  <c r="K33" i="115"/>
  <c r="N29" i="115"/>
  <c r="M29" i="115"/>
  <c r="L29" i="115"/>
  <c r="K29" i="115"/>
  <c r="N27" i="115"/>
  <c r="M27" i="115"/>
  <c r="L27" i="115"/>
  <c r="K27" i="115"/>
  <c r="G27" i="115"/>
  <c r="N25" i="115"/>
  <c r="M25" i="115"/>
  <c r="L25" i="115"/>
  <c r="K25" i="115"/>
  <c r="N23" i="115"/>
  <c r="M23" i="115"/>
  <c r="L23" i="115"/>
  <c r="K23" i="115"/>
  <c r="N19" i="115"/>
  <c r="M19" i="115"/>
  <c r="L19" i="115"/>
  <c r="K19" i="115"/>
  <c r="M17" i="115"/>
  <c r="L17" i="115"/>
  <c r="K17" i="115"/>
  <c r="M15" i="115"/>
  <c r="L15" i="115"/>
  <c r="K15" i="115"/>
  <c r="M13" i="115"/>
  <c r="L13" i="115"/>
  <c r="K13" i="115"/>
  <c r="N8" i="115"/>
  <c r="G55" i="115" s="1"/>
  <c r="G87" i="114"/>
  <c r="N86" i="114"/>
  <c r="M86" i="114"/>
  <c r="L86" i="114"/>
  <c r="K86" i="114"/>
  <c r="G84" i="114"/>
  <c r="N83" i="114"/>
  <c r="M83" i="114"/>
  <c r="L83" i="114"/>
  <c r="K83" i="114"/>
  <c r="N79" i="114"/>
  <c r="M79" i="114"/>
  <c r="L79" i="114"/>
  <c r="K79" i="114"/>
  <c r="N77" i="114"/>
  <c r="M77" i="114"/>
  <c r="L77" i="114"/>
  <c r="K77" i="114"/>
  <c r="N75" i="114"/>
  <c r="M75" i="114"/>
  <c r="L75" i="114"/>
  <c r="K75" i="114"/>
  <c r="N73" i="114"/>
  <c r="M73" i="114"/>
  <c r="L73" i="114"/>
  <c r="K73" i="114"/>
  <c r="N71" i="114"/>
  <c r="M71" i="114"/>
  <c r="L71" i="114"/>
  <c r="K71" i="114"/>
  <c r="N67" i="114"/>
  <c r="M67" i="114"/>
  <c r="L67" i="114"/>
  <c r="K67" i="114"/>
  <c r="N65" i="114"/>
  <c r="M65" i="114"/>
  <c r="L65" i="114"/>
  <c r="K65" i="114"/>
  <c r="N63" i="114"/>
  <c r="M63" i="114"/>
  <c r="L63" i="114"/>
  <c r="K63" i="114"/>
  <c r="N61" i="114"/>
  <c r="M61" i="114"/>
  <c r="L61" i="114"/>
  <c r="K61" i="114"/>
  <c r="G61" i="114"/>
  <c r="N59" i="114"/>
  <c r="M59" i="114"/>
  <c r="L59" i="114"/>
  <c r="K59" i="114"/>
  <c r="N57" i="114"/>
  <c r="M57" i="114"/>
  <c r="L57" i="114"/>
  <c r="K57" i="114"/>
  <c r="N55" i="114"/>
  <c r="M55" i="114"/>
  <c r="L55" i="114"/>
  <c r="K55" i="114"/>
  <c r="N53" i="114"/>
  <c r="M53" i="114"/>
  <c r="L53" i="114"/>
  <c r="K53" i="114"/>
  <c r="N51" i="114"/>
  <c r="M51" i="114"/>
  <c r="L51" i="114"/>
  <c r="K51" i="114"/>
  <c r="N49" i="114"/>
  <c r="M49" i="114"/>
  <c r="L49" i="114"/>
  <c r="K49" i="114"/>
  <c r="N47" i="114"/>
  <c r="M47" i="114"/>
  <c r="L47" i="114"/>
  <c r="K47" i="114"/>
  <c r="N45" i="114"/>
  <c r="M45" i="114"/>
  <c r="L45" i="114"/>
  <c r="K45" i="114"/>
  <c r="N43" i="114"/>
  <c r="M43" i="114"/>
  <c r="L43" i="114"/>
  <c r="K43" i="114"/>
  <c r="N41" i="114"/>
  <c r="M41" i="114"/>
  <c r="L41" i="114"/>
  <c r="K41" i="114"/>
  <c r="N39" i="114"/>
  <c r="M39" i="114"/>
  <c r="L39" i="114"/>
  <c r="K39" i="114"/>
  <c r="N37" i="114"/>
  <c r="M37" i="114"/>
  <c r="L37" i="114"/>
  <c r="K37" i="114"/>
  <c r="N35" i="114"/>
  <c r="M35" i="114"/>
  <c r="L35" i="114"/>
  <c r="K35" i="114"/>
  <c r="G35" i="114"/>
  <c r="N33" i="114"/>
  <c r="M33" i="114"/>
  <c r="L33" i="114"/>
  <c r="K33" i="114"/>
  <c r="N29" i="114"/>
  <c r="M29" i="114"/>
  <c r="L29" i="114"/>
  <c r="K29" i="114"/>
  <c r="N27" i="114"/>
  <c r="M27" i="114"/>
  <c r="L27" i="114"/>
  <c r="K27" i="114"/>
  <c r="G27" i="114"/>
  <c r="N25" i="114"/>
  <c r="M25" i="114"/>
  <c r="L25" i="114"/>
  <c r="K25" i="114"/>
  <c r="N23" i="114"/>
  <c r="M23" i="114"/>
  <c r="L23" i="114"/>
  <c r="K23" i="114"/>
  <c r="N19" i="114"/>
  <c r="M19" i="114"/>
  <c r="L19" i="114"/>
  <c r="K19" i="114"/>
  <c r="M17" i="114"/>
  <c r="L17" i="114"/>
  <c r="K17" i="114"/>
  <c r="M15" i="114"/>
  <c r="L15" i="114"/>
  <c r="K15" i="114"/>
  <c r="M13" i="114"/>
  <c r="L13" i="114"/>
  <c r="K13" i="114"/>
  <c r="N8" i="114"/>
  <c r="G75" i="114" s="1"/>
  <c r="C72" i="113"/>
  <c r="S71" i="113"/>
  <c r="R71" i="113"/>
  <c r="Q71" i="113"/>
  <c r="G71" i="113"/>
  <c r="S70" i="113"/>
  <c r="R70" i="113"/>
  <c r="Q70" i="113"/>
  <c r="G70" i="113"/>
  <c r="W69" i="113"/>
  <c r="V69" i="113"/>
  <c r="S69" i="113"/>
  <c r="R69" i="113"/>
  <c r="Q69" i="113"/>
  <c r="W68" i="113"/>
  <c r="V68" i="113"/>
  <c r="W67" i="113"/>
  <c r="V67" i="113"/>
  <c r="C67" i="113"/>
  <c r="C73" i="113" s="1"/>
  <c r="W66" i="113"/>
  <c r="V66" i="113"/>
  <c r="S66" i="113"/>
  <c r="R66" i="113"/>
  <c r="Q66" i="113"/>
  <c r="E64" i="113"/>
  <c r="C62" i="113"/>
  <c r="S61" i="113"/>
  <c r="R61" i="113"/>
  <c r="Q61" i="113"/>
  <c r="S60" i="113"/>
  <c r="R60" i="113"/>
  <c r="Q60" i="113"/>
  <c r="S59" i="113"/>
  <c r="R59" i="113"/>
  <c r="Q59" i="113"/>
  <c r="S58" i="113"/>
  <c r="R58" i="113"/>
  <c r="Q58" i="113"/>
  <c r="S57" i="113"/>
  <c r="R57" i="113"/>
  <c r="Q57" i="113"/>
  <c r="S56" i="113"/>
  <c r="R56" i="113"/>
  <c r="Q56" i="113"/>
  <c r="S55" i="113"/>
  <c r="R55" i="113"/>
  <c r="Q55" i="113"/>
  <c r="C53" i="113"/>
  <c r="S52" i="113"/>
  <c r="R52" i="113"/>
  <c r="Q52" i="113"/>
  <c r="S51" i="113"/>
  <c r="R51" i="113"/>
  <c r="Q51" i="113"/>
  <c r="S50" i="113"/>
  <c r="R50" i="113"/>
  <c r="Q50" i="113"/>
  <c r="S49" i="113"/>
  <c r="R49" i="113"/>
  <c r="Q49" i="113"/>
  <c r="S48" i="113"/>
  <c r="R48" i="113"/>
  <c r="Q48" i="113"/>
  <c r="S47" i="113"/>
  <c r="R47" i="113"/>
  <c r="Q47" i="113"/>
  <c r="S46" i="113"/>
  <c r="R46" i="113"/>
  <c r="Q46" i="113"/>
  <c r="S45" i="113"/>
  <c r="R45" i="113"/>
  <c r="Q45" i="113"/>
  <c r="S44" i="113"/>
  <c r="R44" i="113"/>
  <c r="Q44" i="113"/>
  <c r="S43" i="113"/>
  <c r="R43" i="113"/>
  <c r="Q43" i="113"/>
  <c r="S42" i="113"/>
  <c r="R42" i="113"/>
  <c r="Q42" i="113"/>
  <c r="G42" i="113"/>
  <c r="H22" i="113" s="1"/>
  <c r="E42" i="113"/>
  <c r="S41" i="113"/>
  <c r="R41" i="113"/>
  <c r="Q41" i="113"/>
  <c r="G41" i="113"/>
  <c r="W40" i="113"/>
  <c r="V40" i="113"/>
  <c r="W39" i="113"/>
  <c r="V39" i="113"/>
  <c r="C39" i="113"/>
  <c r="W38" i="113"/>
  <c r="V38" i="113"/>
  <c r="S38" i="113"/>
  <c r="R38" i="113"/>
  <c r="Q38" i="113"/>
  <c r="W37" i="113"/>
  <c r="V37" i="113"/>
  <c r="S37" i="113"/>
  <c r="R37" i="113"/>
  <c r="Q37" i="113"/>
  <c r="W36" i="113"/>
  <c r="V36" i="113"/>
  <c r="S36" i="113"/>
  <c r="R36" i="113"/>
  <c r="Q36" i="113"/>
  <c r="W35" i="113"/>
  <c r="V35" i="113"/>
  <c r="S35" i="113"/>
  <c r="R35" i="113"/>
  <c r="Q35" i="113"/>
  <c r="W34" i="113"/>
  <c r="V34" i="113"/>
  <c r="S34" i="113"/>
  <c r="R34" i="113"/>
  <c r="Q34" i="113"/>
  <c r="W33" i="113"/>
  <c r="V33" i="113"/>
  <c r="S33" i="113"/>
  <c r="R33" i="113"/>
  <c r="Q33" i="113"/>
  <c r="W32" i="113"/>
  <c r="V32" i="113"/>
  <c r="S32" i="113"/>
  <c r="R32" i="113"/>
  <c r="Q32" i="113"/>
  <c r="W31" i="113"/>
  <c r="V31" i="113"/>
  <c r="S31" i="113"/>
  <c r="R31" i="113"/>
  <c r="Q31" i="113"/>
  <c r="E29" i="113"/>
  <c r="C27" i="113"/>
  <c r="S26" i="113"/>
  <c r="R26" i="113"/>
  <c r="Q26" i="113"/>
  <c r="S25" i="113"/>
  <c r="R25" i="113"/>
  <c r="Q25" i="113"/>
  <c r="S24" i="113"/>
  <c r="R24" i="113"/>
  <c r="Q24" i="113"/>
  <c r="S23" i="113"/>
  <c r="R23" i="113"/>
  <c r="Q23" i="113"/>
  <c r="S22" i="113"/>
  <c r="R22" i="113"/>
  <c r="Q22" i="113"/>
  <c r="G20" i="113"/>
  <c r="C20" i="113"/>
  <c r="S19" i="113"/>
  <c r="R19" i="113"/>
  <c r="Q19" i="113"/>
  <c r="G19" i="113"/>
  <c r="W18" i="113"/>
  <c r="V18" i="113"/>
  <c r="S18" i="113"/>
  <c r="R18" i="113"/>
  <c r="Q18" i="113"/>
  <c r="W17" i="113"/>
  <c r="V17" i="113"/>
  <c r="S17" i="113"/>
  <c r="R17" i="113"/>
  <c r="Q17" i="113"/>
  <c r="W16" i="113"/>
  <c r="V16" i="113"/>
  <c r="S16" i="113"/>
  <c r="R16" i="113"/>
  <c r="Q16" i="113"/>
  <c r="W15" i="113"/>
  <c r="V15" i="113"/>
  <c r="S15" i="113"/>
  <c r="R15" i="113"/>
  <c r="Q15" i="113"/>
  <c r="W14" i="113"/>
  <c r="V14" i="113"/>
  <c r="S14" i="113"/>
  <c r="R14" i="113"/>
  <c r="Q14" i="113"/>
  <c r="W13" i="113"/>
  <c r="V13" i="113"/>
  <c r="S13" i="113"/>
  <c r="R13" i="113"/>
  <c r="Q13" i="113"/>
  <c r="W12" i="113"/>
  <c r="V12" i="113"/>
  <c r="S12" i="113"/>
  <c r="R12" i="113"/>
  <c r="Q12" i="113"/>
  <c r="W11" i="113"/>
  <c r="V11" i="113"/>
  <c r="S11" i="113"/>
  <c r="R11" i="113"/>
  <c r="Q11" i="113"/>
  <c r="W10" i="113"/>
  <c r="V10" i="113"/>
  <c r="S10" i="113"/>
  <c r="R10" i="113"/>
  <c r="Q10" i="113"/>
  <c r="W9" i="113"/>
  <c r="G2" i="116" s="1"/>
  <c r="V9" i="113"/>
  <c r="S9" i="113"/>
  <c r="H6" i="113" s="1"/>
  <c r="R9" i="113"/>
  <c r="H25" i="113" s="1"/>
  <c r="Q9" i="113"/>
  <c r="E7" i="113"/>
  <c r="C64" i="112"/>
  <c r="S63" i="112"/>
  <c r="R63" i="112"/>
  <c r="Q63" i="112"/>
  <c r="S62" i="112"/>
  <c r="R62" i="112"/>
  <c r="Q62" i="112"/>
  <c r="S61" i="112"/>
  <c r="R61" i="112"/>
  <c r="Q61" i="112"/>
  <c r="S60" i="112"/>
  <c r="R60" i="112"/>
  <c r="Q60" i="112"/>
  <c r="S59" i="112"/>
  <c r="R59" i="112"/>
  <c r="Q59" i="112"/>
  <c r="S58" i="112"/>
  <c r="R58" i="112"/>
  <c r="Q58" i="112"/>
  <c r="C56" i="112"/>
  <c r="S55" i="112"/>
  <c r="R55" i="112"/>
  <c r="Q55" i="112"/>
  <c r="S54" i="112"/>
  <c r="R54" i="112"/>
  <c r="Q54" i="112"/>
  <c r="S53" i="112"/>
  <c r="R53" i="112"/>
  <c r="Q53" i="112"/>
  <c r="S52" i="112"/>
  <c r="R52" i="112"/>
  <c r="Q52" i="112"/>
  <c r="S51" i="112"/>
  <c r="R51" i="112"/>
  <c r="Q51" i="112"/>
  <c r="S50" i="112"/>
  <c r="R50" i="112"/>
  <c r="Q50" i="112"/>
  <c r="S49" i="112"/>
  <c r="R49" i="112"/>
  <c r="Q49" i="112"/>
  <c r="S48" i="112"/>
  <c r="R48" i="112"/>
  <c r="Q48" i="112"/>
  <c r="S47" i="112"/>
  <c r="R47" i="112"/>
  <c r="Q47" i="112"/>
  <c r="S46" i="112"/>
  <c r="R46" i="112"/>
  <c r="Q46" i="112"/>
  <c r="S45" i="112"/>
  <c r="R45" i="112"/>
  <c r="Q45" i="112"/>
  <c r="C43" i="112"/>
  <c r="S42" i="112"/>
  <c r="R42" i="112"/>
  <c r="Q42" i="112"/>
  <c r="S41" i="112"/>
  <c r="R41" i="112"/>
  <c r="Q41" i="112"/>
  <c r="E41" i="112"/>
  <c r="S40" i="112"/>
  <c r="R40" i="112"/>
  <c r="Q40" i="112"/>
  <c r="G40" i="112"/>
  <c r="G41" i="112" s="1"/>
  <c r="H22" i="112" s="1"/>
  <c r="W39" i="112"/>
  <c r="V39" i="112"/>
  <c r="S39" i="112"/>
  <c r="R39" i="112"/>
  <c r="Q39" i="112"/>
  <c r="W38" i="112"/>
  <c r="V38" i="112"/>
  <c r="S38" i="112"/>
  <c r="R38" i="112"/>
  <c r="Q38" i="112"/>
  <c r="W37" i="112"/>
  <c r="V37" i="112"/>
  <c r="S37" i="112"/>
  <c r="R37" i="112"/>
  <c r="Q37" i="112"/>
  <c r="W36" i="112"/>
  <c r="V36" i="112"/>
  <c r="S36" i="112"/>
  <c r="R36" i="112"/>
  <c r="Q36" i="112"/>
  <c r="W35" i="112"/>
  <c r="V35" i="112"/>
  <c r="S35" i="112"/>
  <c r="R35" i="112"/>
  <c r="Q35" i="112"/>
  <c r="E33" i="112"/>
  <c r="C31" i="112"/>
  <c r="S30" i="112"/>
  <c r="R30" i="112"/>
  <c r="Q30" i="112"/>
  <c r="S29" i="112"/>
  <c r="R29" i="112"/>
  <c r="Q29" i="112"/>
  <c r="S28" i="112"/>
  <c r="R28" i="112"/>
  <c r="Q28" i="112"/>
  <c r="S27" i="112"/>
  <c r="R27" i="112"/>
  <c r="Q27" i="112"/>
  <c r="S26" i="112"/>
  <c r="R26" i="112"/>
  <c r="Q26" i="112"/>
  <c r="C24" i="112"/>
  <c r="S23" i="112"/>
  <c r="R23" i="112"/>
  <c r="Q23" i="112"/>
  <c r="S22" i="112"/>
  <c r="R22" i="112"/>
  <c r="Q22" i="112"/>
  <c r="S21" i="112"/>
  <c r="R21" i="112"/>
  <c r="Q21" i="112"/>
  <c r="C19" i="112"/>
  <c r="S18" i="112"/>
  <c r="R18" i="112"/>
  <c r="Q18" i="112"/>
  <c r="S17" i="112"/>
  <c r="R17" i="112"/>
  <c r="Q17" i="112"/>
  <c r="S16" i="112"/>
  <c r="R16" i="112"/>
  <c r="Q16" i="112"/>
  <c r="S15" i="112"/>
  <c r="R15" i="112"/>
  <c r="Q15" i="112"/>
  <c r="E15" i="112"/>
  <c r="S14" i="112"/>
  <c r="R14" i="112"/>
  <c r="Q14" i="112"/>
  <c r="G14" i="112"/>
  <c r="G15" i="112" s="1"/>
  <c r="W13" i="112"/>
  <c r="V13" i="112"/>
  <c r="S13" i="112"/>
  <c r="R13" i="112"/>
  <c r="Q13" i="112"/>
  <c r="W12" i="112"/>
  <c r="V12" i="112"/>
  <c r="S12" i="112"/>
  <c r="R12" i="112"/>
  <c r="Q12" i="112"/>
  <c r="W11" i="112"/>
  <c r="V11" i="112"/>
  <c r="S11" i="112"/>
  <c r="R11" i="112"/>
  <c r="Q11" i="112"/>
  <c r="W10" i="112"/>
  <c r="V10" i="112"/>
  <c r="S10" i="112"/>
  <c r="R10" i="112"/>
  <c r="Q10" i="112"/>
  <c r="W9" i="112"/>
  <c r="G2" i="115" s="1"/>
  <c r="V9" i="112"/>
  <c r="S9" i="112"/>
  <c r="H6" i="112" s="1"/>
  <c r="R9" i="112"/>
  <c r="H25" i="112" s="1"/>
  <c r="Q9" i="112"/>
  <c r="E7" i="112"/>
  <c r="C96" i="111"/>
  <c r="S95" i="111"/>
  <c r="R95" i="111"/>
  <c r="Q95" i="111"/>
  <c r="S94" i="111"/>
  <c r="R94" i="111"/>
  <c r="Q94" i="111"/>
  <c r="S93" i="111"/>
  <c r="R93" i="111"/>
  <c r="Q93" i="111"/>
  <c r="S92" i="111"/>
  <c r="R92" i="111"/>
  <c r="Q92" i="111"/>
  <c r="S91" i="111"/>
  <c r="R91" i="111"/>
  <c r="Q91" i="111"/>
  <c r="S90" i="111"/>
  <c r="R90" i="111"/>
  <c r="Q90" i="111"/>
  <c r="S89" i="111"/>
  <c r="R89" i="111"/>
  <c r="C87" i="111"/>
  <c r="S86" i="111"/>
  <c r="R86" i="111"/>
  <c r="Q86" i="111"/>
  <c r="S85" i="111"/>
  <c r="R85" i="111"/>
  <c r="Q85" i="111"/>
  <c r="S84" i="111"/>
  <c r="R84" i="111"/>
  <c r="Q84" i="111"/>
  <c r="S83" i="111"/>
  <c r="R83" i="111"/>
  <c r="Q83" i="111"/>
  <c r="S82" i="111"/>
  <c r="R82" i="111"/>
  <c r="Q82" i="111"/>
  <c r="S81" i="111"/>
  <c r="R81" i="111"/>
  <c r="Q81" i="111"/>
  <c r="S80" i="111"/>
  <c r="R80" i="111"/>
  <c r="Q80" i="111"/>
  <c r="S79" i="111"/>
  <c r="R79" i="111"/>
  <c r="Q79" i="111"/>
  <c r="S78" i="111"/>
  <c r="R78" i="111"/>
  <c r="Q78" i="111"/>
  <c r="S77" i="111"/>
  <c r="R77" i="111"/>
  <c r="Q77" i="111"/>
  <c r="C75" i="111"/>
  <c r="S74" i="111"/>
  <c r="R74" i="111"/>
  <c r="Q74" i="111"/>
  <c r="S73" i="111"/>
  <c r="R73" i="111"/>
  <c r="Q73" i="111"/>
  <c r="S72" i="111"/>
  <c r="R72" i="111"/>
  <c r="Q72" i="111"/>
  <c r="G72" i="111"/>
  <c r="H26" i="111" s="1"/>
  <c r="E72" i="111"/>
  <c r="S71" i="111"/>
  <c r="R71" i="111"/>
  <c r="Q71" i="111"/>
  <c r="G71" i="111"/>
  <c r="W70" i="111"/>
  <c r="V70" i="111"/>
  <c r="S70" i="111"/>
  <c r="R70" i="111"/>
  <c r="Q70" i="111"/>
  <c r="W69" i="111"/>
  <c r="V69" i="111"/>
  <c r="S69" i="111"/>
  <c r="R69" i="111"/>
  <c r="Q69" i="111"/>
  <c r="W68" i="111"/>
  <c r="V68" i="111"/>
  <c r="S68" i="111"/>
  <c r="R68" i="111"/>
  <c r="Q68" i="111"/>
  <c r="W67" i="111"/>
  <c r="V67" i="111"/>
  <c r="S67" i="111"/>
  <c r="R67" i="111"/>
  <c r="Q67" i="111"/>
  <c r="W66" i="111"/>
  <c r="V66" i="111"/>
  <c r="S66" i="111"/>
  <c r="R66" i="111"/>
  <c r="Q66" i="111"/>
  <c r="E64" i="111"/>
  <c r="C62" i="111"/>
  <c r="S61" i="111"/>
  <c r="R61" i="111"/>
  <c r="Q61" i="111"/>
  <c r="S60" i="111"/>
  <c r="R60" i="111"/>
  <c r="Q60" i="111"/>
  <c r="S59" i="111"/>
  <c r="R59" i="111"/>
  <c r="Q59" i="111"/>
  <c r="S58" i="111"/>
  <c r="R58" i="111"/>
  <c r="Q58" i="111"/>
  <c r="S57" i="111"/>
  <c r="R57" i="111"/>
  <c r="Q57" i="111"/>
  <c r="C55" i="111"/>
  <c r="S54" i="111"/>
  <c r="R54" i="111"/>
  <c r="Q54" i="111"/>
  <c r="S53" i="111"/>
  <c r="R53" i="111"/>
  <c r="Q53" i="111"/>
  <c r="S52" i="111"/>
  <c r="R52" i="111"/>
  <c r="Q52" i="111"/>
  <c r="S51" i="111"/>
  <c r="R51" i="111"/>
  <c r="Q51" i="111"/>
  <c r="S50" i="111"/>
  <c r="R50" i="111"/>
  <c r="Q50" i="111"/>
  <c r="S49" i="111"/>
  <c r="R49" i="111"/>
  <c r="Q49" i="111"/>
  <c r="C47" i="111"/>
  <c r="C63" i="111" s="1"/>
  <c r="H20" i="111" s="1"/>
  <c r="S46" i="111"/>
  <c r="R46" i="111"/>
  <c r="Q46" i="111"/>
  <c r="S45" i="111"/>
  <c r="R45" i="111"/>
  <c r="Q45" i="111"/>
  <c r="S44" i="111"/>
  <c r="R44" i="111"/>
  <c r="Q44" i="111"/>
  <c r="S43" i="111"/>
  <c r="R43" i="111"/>
  <c r="Q43" i="111"/>
  <c r="S42" i="111"/>
  <c r="R42" i="111"/>
  <c r="Q42" i="111"/>
  <c r="G42" i="111"/>
  <c r="H27" i="111" s="1"/>
  <c r="E42" i="111"/>
  <c r="S41" i="111"/>
  <c r="R41" i="111"/>
  <c r="Q41" i="111"/>
  <c r="G41" i="111"/>
  <c r="W40" i="111"/>
  <c r="V40" i="111"/>
  <c r="S40" i="111"/>
  <c r="R40" i="111"/>
  <c r="Q40" i="111"/>
  <c r="W39" i="111"/>
  <c r="V39" i="111"/>
  <c r="S39" i="111"/>
  <c r="R39" i="111"/>
  <c r="Q39" i="111"/>
  <c r="W38" i="111"/>
  <c r="V38" i="111"/>
  <c r="S38" i="111"/>
  <c r="R38" i="111"/>
  <c r="Q38" i="111"/>
  <c r="W37" i="111"/>
  <c r="V37" i="111"/>
  <c r="S37" i="111"/>
  <c r="R37" i="111"/>
  <c r="Q37" i="111"/>
  <c r="E35" i="111"/>
  <c r="C33" i="111"/>
  <c r="S32" i="111"/>
  <c r="R32" i="111"/>
  <c r="Q32" i="111"/>
  <c r="S31" i="111"/>
  <c r="R31" i="111"/>
  <c r="Q31" i="111"/>
  <c r="S30" i="111"/>
  <c r="R30" i="111"/>
  <c r="Q30" i="111"/>
  <c r="S29" i="111"/>
  <c r="R29" i="111"/>
  <c r="Q29" i="111"/>
  <c r="S28" i="111"/>
  <c r="R28" i="111"/>
  <c r="Q28" i="111"/>
  <c r="C26" i="111"/>
  <c r="S25" i="111"/>
  <c r="R25" i="111"/>
  <c r="Q25" i="111"/>
  <c r="S24" i="111"/>
  <c r="R24" i="111"/>
  <c r="Q24" i="111"/>
  <c r="S23" i="111"/>
  <c r="R23" i="111"/>
  <c r="Q23" i="111"/>
  <c r="C21" i="111"/>
  <c r="S20" i="111"/>
  <c r="R20" i="111"/>
  <c r="Q20" i="111"/>
  <c r="S19" i="111"/>
  <c r="R19" i="111"/>
  <c r="Q19" i="111"/>
  <c r="S18" i="111"/>
  <c r="R18" i="111"/>
  <c r="Q18" i="111"/>
  <c r="S17" i="111"/>
  <c r="R17" i="111"/>
  <c r="Q17" i="111"/>
  <c r="E17" i="111"/>
  <c r="S16" i="111"/>
  <c r="R16" i="111"/>
  <c r="Q16" i="111"/>
  <c r="G16" i="111"/>
  <c r="G17" i="111" s="1"/>
  <c r="W15" i="111"/>
  <c r="V15" i="111"/>
  <c r="S15" i="111"/>
  <c r="R15" i="111"/>
  <c r="Q15" i="111"/>
  <c r="W14" i="111"/>
  <c r="V14" i="111"/>
  <c r="S14" i="111"/>
  <c r="R14" i="111"/>
  <c r="Q14" i="111"/>
  <c r="W13" i="111"/>
  <c r="V13" i="111"/>
  <c r="S13" i="111"/>
  <c r="R13" i="111"/>
  <c r="Q13" i="111"/>
  <c r="W12" i="111"/>
  <c r="V12" i="111"/>
  <c r="S12" i="111"/>
  <c r="R12" i="111"/>
  <c r="Q12" i="111"/>
  <c r="W11" i="111"/>
  <c r="V11" i="111"/>
  <c r="S11" i="111"/>
  <c r="R11" i="111"/>
  <c r="Q11" i="111"/>
  <c r="W10" i="111"/>
  <c r="G2" i="114" s="1"/>
  <c r="V10" i="111"/>
  <c r="S10" i="111"/>
  <c r="R10" i="111"/>
  <c r="Q10" i="111"/>
  <c r="W9" i="111"/>
  <c r="V9" i="111"/>
  <c r="S9" i="111"/>
  <c r="R9" i="111"/>
  <c r="H30" i="111" s="1"/>
  <c r="Q9" i="111"/>
  <c r="E7" i="111"/>
  <c r="AA120" i="82"/>
  <c r="AA119" i="82"/>
  <c r="AA118" i="82"/>
  <c r="AA117" i="82"/>
  <c r="AA116" i="82"/>
  <c r="AA115" i="82"/>
  <c r="AA114" i="82"/>
  <c r="AA113" i="82"/>
  <c r="AA112" i="82"/>
  <c r="AA111" i="82"/>
  <c r="AA110" i="82"/>
  <c r="AA109" i="82"/>
  <c r="AA108" i="82"/>
  <c r="AA107" i="82"/>
  <c r="AA106" i="82"/>
  <c r="AA105" i="82"/>
  <c r="AA104" i="82"/>
  <c r="AA103" i="82"/>
  <c r="AA102" i="82"/>
  <c r="AA101" i="82"/>
  <c r="AA100" i="82"/>
  <c r="AA99" i="82"/>
  <c r="AA98" i="82"/>
  <c r="AA97" i="82"/>
  <c r="AA96" i="82"/>
  <c r="AA95" i="82"/>
  <c r="AA94" i="82"/>
  <c r="AA93" i="82"/>
  <c r="AA92" i="82"/>
  <c r="AA91" i="82"/>
  <c r="N62" i="123"/>
  <c r="M62" i="123"/>
  <c r="L62" i="123"/>
  <c r="J62" i="123"/>
  <c r="I62" i="123"/>
  <c r="H62" i="123"/>
  <c r="G62" i="123"/>
  <c r="F62" i="123"/>
  <c r="E62" i="123"/>
  <c r="D62" i="123"/>
  <c r="C62" i="123"/>
  <c r="P61" i="123"/>
  <c r="O61" i="123"/>
  <c r="P58" i="123"/>
  <c r="O58" i="123"/>
  <c r="Q58" i="123" s="1"/>
  <c r="K62" i="123"/>
  <c r="Q53" i="123"/>
  <c r="P52" i="123"/>
  <c r="O52" i="123"/>
  <c r="P51" i="123"/>
  <c r="O51" i="123"/>
  <c r="P50" i="123"/>
  <c r="O50" i="123"/>
  <c r="Q50" i="123" s="1"/>
  <c r="Q49" i="123"/>
  <c r="P49" i="123"/>
  <c r="O49" i="123"/>
  <c r="P48" i="123"/>
  <c r="O48" i="123"/>
  <c r="P46" i="123"/>
  <c r="O46" i="123"/>
  <c r="P45" i="123"/>
  <c r="O45" i="123"/>
  <c r="Q45" i="123" s="1"/>
  <c r="P44" i="123"/>
  <c r="O44" i="123"/>
  <c r="Q44" i="123" s="1"/>
  <c r="P43" i="123"/>
  <c r="O43" i="123"/>
  <c r="P42" i="123"/>
  <c r="O42" i="123"/>
  <c r="Q42" i="123" s="1"/>
  <c r="Q41" i="123"/>
  <c r="P41" i="123"/>
  <c r="O41" i="123"/>
  <c r="P40" i="123"/>
  <c r="O40" i="123"/>
  <c r="P39" i="123"/>
  <c r="O39" i="123"/>
  <c r="Q39" i="123" s="1"/>
  <c r="P38" i="123"/>
  <c r="O38" i="123"/>
  <c r="Q38" i="123" s="1"/>
  <c r="P37" i="123"/>
  <c r="O37" i="123"/>
  <c r="Q37" i="123" s="1"/>
  <c r="P36" i="123"/>
  <c r="Q36" i="123" s="1"/>
  <c r="O36" i="123"/>
  <c r="P34" i="123"/>
  <c r="O34" i="123"/>
  <c r="Q34" i="123" s="1"/>
  <c r="P33" i="123"/>
  <c r="O33" i="123"/>
  <c r="P32" i="123"/>
  <c r="O32" i="123"/>
  <c r="P31" i="123"/>
  <c r="O31" i="123"/>
  <c r="P30" i="123"/>
  <c r="O30" i="123"/>
  <c r="Q30" i="123" s="1"/>
  <c r="P29" i="123"/>
  <c r="Q29" i="123" s="1"/>
  <c r="O29" i="123"/>
  <c r="P28" i="123"/>
  <c r="O28" i="123"/>
  <c r="Q28" i="123" s="1"/>
  <c r="P27" i="123"/>
  <c r="O27" i="123"/>
  <c r="Q27" i="123" s="1"/>
  <c r="P25" i="123"/>
  <c r="Q25" i="123" s="1"/>
  <c r="O25" i="123"/>
  <c r="P24" i="123"/>
  <c r="O24" i="123"/>
  <c r="P23" i="123"/>
  <c r="O23" i="123"/>
  <c r="P22" i="123"/>
  <c r="O22" i="123"/>
  <c r="Q22" i="123" s="1"/>
  <c r="Q20" i="123"/>
  <c r="P20" i="123"/>
  <c r="O20" i="123"/>
  <c r="P19" i="123"/>
  <c r="O19" i="123"/>
  <c r="P18" i="123"/>
  <c r="O18" i="123"/>
  <c r="Q18" i="123" s="1"/>
  <c r="P17" i="123"/>
  <c r="O17" i="123"/>
  <c r="Q17" i="123" s="1"/>
  <c r="P16" i="123"/>
  <c r="O16" i="123"/>
  <c r="Q16" i="123" s="1"/>
  <c r="P15" i="123"/>
  <c r="Q15" i="123" s="1"/>
  <c r="O15" i="123"/>
  <c r="P14" i="123"/>
  <c r="O14" i="123"/>
  <c r="Q14" i="123" s="1"/>
  <c r="P13" i="123"/>
  <c r="O13" i="123"/>
  <c r="P12" i="123"/>
  <c r="O12" i="123"/>
  <c r="O8" i="119" a="1"/>
  <c r="O9" i="119" a="1"/>
  <c r="O11" i="119" a="1"/>
  <c r="O10" i="119" a="1"/>
  <c r="O7" i="119" a="1"/>
  <c r="F229" i="38" l="1"/>
  <c r="O62" i="123"/>
  <c r="G74" i="113"/>
  <c r="D7" i="118"/>
  <c r="D5" i="118" s="1"/>
  <c r="E7" i="118"/>
  <c r="G13" i="114"/>
  <c r="H6" i="111"/>
  <c r="Q19" i="123"/>
  <c r="Q40" i="123"/>
  <c r="Q48" i="123"/>
  <c r="Q12" i="123"/>
  <c r="Q24" i="123"/>
  <c r="Q52" i="123"/>
  <c r="C97" i="111"/>
  <c r="C32" i="112"/>
  <c r="H16" i="112" s="1"/>
  <c r="C65" i="112"/>
  <c r="H18" i="112" s="1"/>
  <c r="C63" i="113"/>
  <c r="G79" i="114"/>
  <c r="G47" i="115"/>
  <c r="G15" i="114"/>
  <c r="Q13" i="123"/>
  <c r="G51" i="114"/>
  <c r="G25" i="115"/>
  <c r="G37" i="115"/>
  <c r="G53" i="115"/>
  <c r="G17" i="114"/>
  <c r="G13" i="115"/>
  <c r="G13" i="116"/>
  <c r="G67" i="114"/>
  <c r="G29" i="115"/>
  <c r="G45" i="115"/>
  <c r="G17" i="115"/>
  <c r="G17" i="116"/>
  <c r="P62" i="123"/>
  <c r="Q62" i="123" s="1"/>
  <c r="Q46" i="123"/>
  <c r="G45" i="114"/>
  <c r="G35" i="115"/>
  <c r="Q23" i="123"/>
  <c r="Q31" i="123"/>
  <c r="Q51" i="123"/>
  <c r="Q61" i="123"/>
  <c r="C34" i="111"/>
  <c r="C28" i="113"/>
  <c r="H17" i="113" s="1"/>
  <c r="F9" i="117"/>
  <c r="F7" i="118"/>
  <c r="F5" i="118" s="1"/>
  <c r="S38" i="53"/>
  <c r="O10" i="119"/>
  <c r="O9" i="119"/>
  <c r="O11" i="119"/>
  <c r="O8" i="119"/>
  <c r="O7" i="119"/>
  <c r="E5" i="118"/>
  <c r="D43" i="118"/>
  <c r="E43" i="118"/>
  <c r="F43" i="118"/>
  <c r="G45" i="116"/>
  <c r="G19" i="116"/>
  <c r="G31" i="116"/>
  <c r="G49" i="116"/>
  <c r="G67" i="116"/>
  <c r="G85" i="116"/>
  <c r="G93" i="116"/>
  <c r="G25" i="116"/>
  <c r="G43" i="116"/>
  <c r="G59" i="116"/>
  <c r="G79" i="116"/>
  <c r="G103" i="116"/>
  <c r="G55" i="116"/>
  <c r="G99" i="116"/>
  <c r="G37" i="116"/>
  <c r="G53" i="116"/>
  <c r="G71" i="116"/>
  <c r="G89" i="116"/>
  <c r="G97" i="116"/>
  <c r="G39" i="116"/>
  <c r="G73" i="116"/>
  <c r="G29" i="116"/>
  <c r="G47" i="116"/>
  <c r="G65" i="116"/>
  <c r="G83" i="116"/>
  <c r="G23" i="116"/>
  <c r="G41" i="116"/>
  <c r="G57" i="116"/>
  <c r="G77" i="116"/>
  <c r="G101" i="116"/>
  <c r="G27" i="116"/>
  <c r="G63" i="116"/>
  <c r="G33" i="116"/>
  <c r="G51" i="116"/>
  <c r="G69" i="116"/>
  <c r="G87" i="116"/>
  <c r="G95" i="116"/>
  <c r="G23" i="115"/>
  <c r="G41" i="115"/>
  <c r="G59" i="115"/>
  <c r="G19" i="115"/>
  <c r="G39" i="115"/>
  <c r="G57" i="115"/>
  <c r="G33" i="115"/>
  <c r="G51" i="115"/>
  <c r="G19" i="114"/>
  <c r="G39" i="114"/>
  <c r="G55" i="114"/>
  <c r="G73" i="114"/>
  <c r="G33" i="114"/>
  <c r="G49" i="114"/>
  <c r="G65" i="114"/>
  <c r="G25" i="114"/>
  <c r="G43" i="114"/>
  <c r="G59" i="114"/>
  <c r="G77" i="114"/>
  <c r="G37" i="114"/>
  <c r="G53" i="114"/>
  <c r="G71" i="114"/>
  <c r="G29" i="114"/>
  <c r="G47" i="114"/>
  <c r="G63" i="114"/>
  <c r="G23" i="114"/>
  <c r="G41" i="114"/>
  <c r="G57" i="114"/>
  <c r="H18" i="113"/>
  <c r="H19" i="113"/>
  <c r="H20" i="113"/>
  <c r="H21" i="113"/>
  <c r="C66" i="112"/>
  <c r="D6" i="117" s="1"/>
  <c r="D8" i="117" s="1"/>
  <c r="D10" i="117" s="1"/>
  <c r="G66" i="112"/>
  <c r="H21" i="112"/>
  <c r="H23" i="111"/>
  <c r="H22" i="111"/>
  <c r="H24" i="111"/>
  <c r="G98" i="111"/>
  <c r="C4" i="117" s="1"/>
  <c r="H25" i="111"/>
  <c r="H18" i="111"/>
  <c r="C98" i="111"/>
  <c r="H17" i="111"/>
  <c r="H16" i="111"/>
  <c r="H19" i="111"/>
  <c r="H21" i="111"/>
  <c r="J59" i="122"/>
  <c r="I59" i="122"/>
  <c r="H59" i="122"/>
  <c r="G59" i="122"/>
  <c r="F59" i="122"/>
  <c r="E59" i="122"/>
  <c r="D59" i="122"/>
  <c r="C59" i="122"/>
  <c r="L53" i="122"/>
  <c r="K53" i="122"/>
  <c r="L50" i="122"/>
  <c r="K50" i="122"/>
  <c r="L49" i="122"/>
  <c r="K49" i="122"/>
  <c r="L48" i="122"/>
  <c r="K48" i="122"/>
  <c r="L47" i="122"/>
  <c r="K47" i="122"/>
  <c r="L46" i="122"/>
  <c r="K46" i="122"/>
  <c r="L45" i="122"/>
  <c r="K45" i="122"/>
  <c r="L43" i="122"/>
  <c r="K43" i="122"/>
  <c r="L42" i="122"/>
  <c r="K42" i="122"/>
  <c r="L41" i="122"/>
  <c r="K41" i="122"/>
  <c r="L39" i="122"/>
  <c r="K39" i="122"/>
  <c r="L38" i="122"/>
  <c r="K38" i="122"/>
  <c r="L37" i="122"/>
  <c r="K37" i="122"/>
  <c r="L36" i="122"/>
  <c r="K36" i="122"/>
  <c r="L35" i="122"/>
  <c r="K35" i="122"/>
  <c r="L34" i="122"/>
  <c r="K34" i="122"/>
  <c r="L33" i="122"/>
  <c r="K33" i="122"/>
  <c r="L31" i="122"/>
  <c r="K31" i="122"/>
  <c r="L28" i="122"/>
  <c r="K28" i="122"/>
  <c r="L27" i="122"/>
  <c r="K27" i="122"/>
  <c r="L26" i="122"/>
  <c r="K26" i="122"/>
  <c r="L25" i="122"/>
  <c r="K25" i="122"/>
  <c r="L24" i="122"/>
  <c r="K24" i="122"/>
  <c r="L22" i="122"/>
  <c r="K22" i="122"/>
  <c r="L21" i="122"/>
  <c r="K21" i="122"/>
  <c r="L20" i="122"/>
  <c r="K20" i="122"/>
  <c r="L19" i="122"/>
  <c r="K19" i="122"/>
  <c r="L17" i="122"/>
  <c r="K17" i="122"/>
  <c r="L16" i="122"/>
  <c r="K16" i="122"/>
  <c r="L15" i="122"/>
  <c r="K15" i="122"/>
  <c r="L14" i="122"/>
  <c r="K14" i="122"/>
  <c r="L13" i="122"/>
  <c r="K13" i="122"/>
  <c r="L12" i="122"/>
  <c r="K12" i="122"/>
  <c r="L11" i="122"/>
  <c r="K11" i="122"/>
  <c r="L10" i="122"/>
  <c r="K10" i="122"/>
  <c r="L9" i="122"/>
  <c r="K9" i="122"/>
  <c r="L8" i="122"/>
  <c r="K8" i="122"/>
  <c r="H20" i="112" l="1"/>
  <c r="C6" i="117"/>
  <c r="K59" i="122"/>
  <c r="H19" i="112"/>
  <c r="H2" i="123"/>
  <c r="H15" i="112"/>
  <c r="H13" i="112" s="1"/>
  <c r="H16" i="113"/>
  <c r="H14" i="113" s="1"/>
  <c r="D11" i="117"/>
  <c r="L59" i="122"/>
  <c r="H17" i="112"/>
  <c r="C74" i="113"/>
  <c r="E6" i="117" s="1"/>
  <c r="E8" i="117" s="1"/>
  <c r="C225" i="38"/>
  <c r="C224" i="38"/>
  <c r="H14" i="111"/>
  <c r="N46" i="121"/>
  <c r="M46" i="121"/>
  <c r="L46" i="121"/>
  <c r="K46" i="121"/>
  <c r="J46" i="121"/>
  <c r="I46" i="121"/>
  <c r="H46" i="121"/>
  <c r="G46" i="121"/>
  <c r="F46" i="121"/>
  <c r="E46" i="121"/>
  <c r="D46" i="121"/>
  <c r="C46" i="121"/>
  <c r="P44" i="121"/>
  <c r="O44" i="121"/>
  <c r="P42" i="121"/>
  <c r="O42" i="121"/>
  <c r="P41" i="121"/>
  <c r="O41" i="121"/>
  <c r="Q41" i="121" s="1"/>
  <c r="P40" i="121"/>
  <c r="O40" i="121"/>
  <c r="P39" i="121"/>
  <c r="O39" i="121"/>
  <c r="Q39" i="121" s="1"/>
  <c r="P37" i="121"/>
  <c r="O37" i="121"/>
  <c r="P36" i="121"/>
  <c r="O36" i="121"/>
  <c r="P35" i="121"/>
  <c r="O35" i="121"/>
  <c r="Q35" i="121" s="1"/>
  <c r="P34" i="121"/>
  <c r="O34" i="121"/>
  <c r="P33" i="121"/>
  <c r="O33" i="121"/>
  <c r="Q33" i="121" s="1"/>
  <c r="P32" i="121"/>
  <c r="O32" i="121"/>
  <c r="Q32" i="121" s="1"/>
  <c r="P31" i="121"/>
  <c r="O31" i="121"/>
  <c r="P30" i="121"/>
  <c r="O30" i="121"/>
  <c r="P29" i="121"/>
  <c r="O29" i="121"/>
  <c r="P27" i="121"/>
  <c r="O27" i="121"/>
  <c r="Q27" i="121" s="1"/>
  <c r="Q26" i="121"/>
  <c r="P26" i="121"/>
  <c r="O26" i="121"/>
  <c r="P24" i="121"/>
  <c r="O24" i="121"/>
  <c r="P23" i="121"/>
  <c r="O23" i="121"/>
  <c r="Q23" i="121" s="1"/>
  <c r="P22" i="121"/>
  <c r="O22" i="121"/>
  <c r="P21" i="121"/>
  <c r="O21" i="121"/>
  <c r="P20" i="121"/>
  <c r="O20" i="121"/>
  <c r="P19" i="121"/>
  <c r="O19" i="121"/>
  <c r="Q19" i="121" s="1"/>
  <c r="P18" i="121"/>
  <c r="O18" i="121"/>
  <c r="Q18" i="121" s="1"/>
  <c r="P17" i="121"/>
  <c r="O17" i="121"/>
  <c r="Q17" i="121" s="1"/>
  <c r="P16" i="121"/>
  <c r="O16" i="121"/>
  <c r="P15" i="121"/>
  <c r="O15" i="121"/>
  <c r="P14" i="121"/>
  <c r="Q14" i="121" s="1"/>
  <c r="O14" i="121"/>
  <c r="P12" i="121"/>
  <c r="Q12" i="121" s="1"/>
  <c r="O12" i="121"/>
  <c r="P10" i="121"/>
  <c r="O10" i="121"/>
  <c r="P9" i="121"/>
  <c r="O9" i="121"/>
  <c r="Q9" i="121" s="1"/>
  <c r="Q40" i="121" l="1"/>
  <c r="Q22" i="121"/>
  <c r="Q10" i="121"/>
  <c r="Q16" i="121"/>
  <c r="Q36" i="121"/>
  <c r="F240" i="38"/>
  <c r="E11" i="117"/>
  <c r="E10" i="117"/>
  <c r="Q30" i="121"/>
  <c r="C245" i="38"/>
  <c r="F6" i="117"/>
  <c r="C8" i="117"/>
  <c r="Q21" i="121"/>
  <c r="Q15" i="121"/>
  <c r="F2" i="121" s="1"/>
  <c r="Q34" i="121"/>
  <c r="Q37" i="121"/>
  <c r="Q42" i="121"/>
  <c r="Q31" i="121"/>
  <c r="P46" i="121"/>
  <c r="Q20" i="121"/>
  <c r="O46" i="121"/>
  <c r="C223" i="38" s="1"/>
  <c r="Q24" i="121"/>
  <c r="Q29" i="121"/>
  <c r="Q44" i="121"/>
  <c r="C10" i="117" l="1"/>
  <c r="F8" i="117"/>
  <c r="F10" i="117" s="1"/>
  <c r="C11" i="117"/>
  <c r="P38" i="53"/>
  <c r="O38" i="53"/>
  <c r="P6" i="14" l="1"/>
  <c r="Q6" i="14"/>
  <c r="R6" i="14"/>
  <c r="P7" i="14"/>
  <c r="Q7" i="14"/>
  <c r="R7" i="14"/>
  <c r="P8" i="14"/>
  <c r="Q8" i="14"/>
  <c r="R8" i="14"/>
  <c r="P9" i="14"/>
  <c r="Q9" i="14"/>
  <c r="R9" i="14"/>
  <c r="P10" i="14"/>
  <c r="Q10" i="14"/>
  <c r="R10" i="14"/>
  <c r="P11" i="14"/>
  <c r="Q11" i="14"/>
  <c r="R11" i="14"/>
  <c r="P12" i="14"/>
  <c r="Q12" i="14"/>
  <c r="R12" i="14"/>
  <c r="P13" i="14"/>
  <c r="Q13" i="14"/>
  <c r="R13" i="14"/>
  <c r="P14" i="14"/>
  <c r="Q14" i="14"/>
  <c r="R14" i="14"/>
  <c r="P15" i="14"/>
  <c r="Q15" i="14"/>
  <c r="R15" i="14"/>
  <c r="P16" i="14"/>
  <c r="Q16" i="14"/>
  <c r="R16" i="14"/>
  <c r="P17" i="14"/>
  <c r="Q17" i="14"/>
  <c r="R17" i="14"/>
  <c r="P18" i="14"/>
  <c r="Q18" i="14"/>
  <c r="R18" i="14"/>
  <c r="P19" i="14"/>
  <c r="Q19" i="14"/>
  <c r="R19" i="14"/>
  <c r="P20" i="14"/>
  <c r="Q20" i="14"/>
  <c r="R20" i="14"/>
  <c r="P21" i="14"/>
  <c r="Q21" i="14"/>
  <c r="R21" i="14"/>
  <c r="P22" i="14"/>
  <c r="Q22" i="14"/>
  <c r="R22" i="14"/>
  <c r="P23" i="14"/>
  <c r="Q23" i="14"/>
  <c r="R23" i="14"/>
  <c r="P24" i="14"/>
  <c r="Q24" i="14"/>
  <c r="R24" i="14"/>
  <c r="P25" i="14"/>
  <c r="Q25" i="14"/>
  <c r="R25" i="14"/>
  <c r="P26" i="14"/>
  <c r="Q26" i="14"/>
  <c r="R26" i="14"/>
  <c r="P27" i="14"/>
  <c r="Q27" i="14"/>
  <c r="R27" i="14"/>
  <c r="P28" i="14"/>
  <c r="Q28" i="14"/>
  <c r="R28" i="14"/>
  <c r="P29" i="14"/>
  <c r="Q29" i="14"/>
  <c r="R29" i="14"/>
  <c r="P30" i="14"/>
  <c r="Q30" i="14"/>
  <c r="R30" i="14"/>
  <c r="P31" i="14"/>
  <c r="Q31" i="14"/>
  <c r="R31" i="14"/>
  <c r="P32" i="14"/>
  <c r="Q32" i="14"/>
  <c r="R32" i="14"/>
  <c r="P33" i="14"/>
  <c r="Q33" i="14"/>
  <c r="R33" i="14"/>
  <c r="P34" i="14"/>
  <c r="Q34" i="14"/>
  <c r="R34" i="14"/>
  <c r="P35" i="14"/>
  <c r="Q35" i="14"/>
  <c r="R35" i="14"/>
  <c r="P36" i="14"/>
  <c r="Q36" i="14"/>
  <c r="R36" i="14"/>
  <c r="P37" i="14"/>
  <c r="Q37" i="14"/>
  <c r="R37" i="14"/>
  <c r="P38" i="14"/>
  <c r="Q38" i="14"/>
  <c r="R38" i="14"/>
  <c r="P39" i="14"/>
  <c r="Q39" i="14"/>
  <c r="R39" i="14"/>
  <c r="P40" i="14"/>
  <c r="Q40" i="14"/>
  <c r="R40" i="14"/>
  <c r="P41" i="14"/>
  <c r="Q41" i="14"/>
  <c r="R41" i="14"/>
  <c r="P42" i="14"/>
  <c r="Q42" i="14"/>
  <c r="R42" i="14"/>
  <c r="P43" i="14"/>
  <c r="Q43" i="14"/>
  <c r="R43" i="14"/>
  <c r="P44" i="14"/>
  <c r="Q44" i="14"/>
  <c r="R44" i="14"/>
  <c r="P45" i="14"/>
  <c r="Q45" i="14"/>
  <c r="R45" i="14"/>
  <c r="P46" i="14"/>
  <c r="Q46" i="14"/>
  <c r="R46" i="14"/>
  <c r="P47" i="14"/>
  <c r="Q47" i="14"/>
  <c r="R47" i="14"/>
  <c r="P48" i="14"/>
  <c r="Q48" i="14"/>
  <c r="R48" i="14"/>
  <c r="P49" i="14"/>
  <c r="Q49" i="14"/>
  <c r="R49" i="14"/>
  <c r="P50" i="14"/>
  <c r="Q50" i="14"/>
  <c r="R50" i="14"/>
  <c r="P51" i="14"/>
  <c r="Q51" i="14"/>
  <c r="R51" i="14"/>
  <c r="P52" i="14"/>
  <c r="Q52" i="14"/>
  <c r="R52" i="14"/>
  <c r="P53" i="14"/>
  <c r="Q53" i="14"/>
  <c r="R53" i="14"/>
  <c r="P54" i="14"/>
  <c r="Q54" i="14"/>
  <c r="R54" i="14"/>
  <c r="P55" i="14"/>
  <c r="Q55" i="14"/>
  <c r="R55" i="14"/>
  <c r="P56" i="14"/>
  <c r="Q56" i="14"/>
  <c r="R56" i="14"/>
  <c r="P57" i="14"/>
  <c r="Q57" i="14"/>
  <c r="R57" i="14"/>
  <c r="P58" i="14"/>
  <c r="Q58" i="14"/>
  <c r="R58" i="14"/>
  <c r="P59" i="14"/>
  <c r="Q59" i="14"/>
  <c r="R59" i="14"/>
  <c r="P60" i="14"/>
  <c r="Q60" i="14"/>
  <c r="R60" i="14"/>
  <c r="P61" i="14"/>
  <c r="Q61" i="14"/>
  <c r="R61" i="14"/>
  <c r="P62" i="14"/>
  <c r="Q62" i="14"/>
  <c r="R62" i="14"/>
  <c r="P63" i="14"/>
  <c r="Q63" i="14"/>
  <c r="R63" i="14"/>
  <c r="P64" i="14"/>
  <c r="Q64" i="14"/>
  <c r="R64" i="14"/>
  <c r="P65" i="14"/>
  <c r="Q65" i="14"/>
  <c r="R65" i="14"/>
  <c r="P66" i="14"/>
  <c r="Q66" i="14"/>
  <c r="R66" i="14"/>
  <c r="P67" i="14"/>
  <c r="Q67" i="14"/>
  <c r="R67" i="14"/>
  <c r="P68" i="14"/>
  <c r="Q68" i="14"/>
  <c r="R68" i="14"/>
  <c r="P69" i="14"/>
  <c r="Q69" i="14"/>
  <c r="R69" i="14"/>
  <c r="P70" i="14"/>
  <c r="Q70" i="14"/>
  <c r="R70" i="14"/>
  <c r="P71" i="14"/>
  <c r="Q71" i="14"/>
  <c r="R71" i="14"/>
  <c r="P72" i="14"/>
  <c r="Q72" i="14"/>
  <c r="R72" i="14"/>
  <c r="P73" i="14"/>
  <c r="Q73" i="14"/>
  <c r="R73" i="14"/>
  <c r="P74" i="14"/>
  <c r="Q74" i="14"/>
  <c r="R74" i="14"/>
  <c r="P75" i="14"/>
  <c r="Q75" i="14"/>
  <c r="R75" i="14"/>
  <c r="P76" i="14"/>
  <c r="Q76" i="14"/>
  <c r="R76" i="14"/>
  <c r="P77" i="14"/>
  <c r="Q77" i="14"/>
  <c r="R77" i="14"/>
  <c r="P78" i="14"/>
  <c r="Q78" i="14"/>
  <c r="R78" i="14"/>
  <c r="P79" i="14"/>
  <c r="Q79" i="14"/>
  <c r="R79" i="14"/>
  <c r="P80" i="14"/>
  <c r="Q80" i="14"/>
  <c r="R80" i="14"/>
  <c r="P81" i="14"/>
  <c r="Q81" i="14"/>
  <c r="R81" i="14"/>
  <c r="P82" i="14"/>
  <c r="Q82" i="14"/>
  <c r="R82" i="14"/>
  <c r="P83" i="14"/>
  <c r="Q83" i="14"/>
  <c r="R83" i="14"/>
  <c r="P84" i="14"/>
  <c r="Q84" i="14"/>
  <c r="R84" i="14"/>
  <c r="P85" i="14"/>
  <c r="Q85" i="14"/>
  <c r="R85" i="14"/>
  <c r="P86" i="14"/>
  <c r="Q86" i="14"/>
  <c r="R86" i="14"/>
  <c r="P87" i="14"/>
  <c r="Q87" i="14"/>
  <c r="R87" i="14"/>
  <c r="P88" i="14"/>
  <c r="Q88" i="14"/>
  <c r="R88" i="14"/>
  <c r="P89" i="14"/>
  <c r="Q89" i="14"/>
  <c r="R89" i="14"/>
  <c r="P90" i="14"/>
  <c r="Q90" i="14"/>
  <c r="R90" i="14"/>
  <c r="P91" i="14"/>
  <c r="Q91" i="14"/>
  <c r="R91" i="14"/>
  <c r="P92" i="14"/>
  <c r="Q92" i="14"/>
  <c r="R92" i="14"/>
  <c r="P93" i="14"/>
  <c r="Q93" i="14"/>
  <c r="R93" i="14"/>
  <c r="P94" i="14"/>
  <c r="Q94" i="14"/>
  <c r="R94" i="14"/>
  <c r="P95" i="14"/>
  <c r="Q95" i="14"/>
  <c r="R95" i="14"/>
  <c r="P96" i="14"/>
  <c r="Q96" i="14"/>
  <c r="R96" i="14"/>
  <c r="P97" i="14"/>
  <c r="Q97" i="14"/>
  <c r="R97" i="14"/>
  <c r="P98" i="14"/>
  <c r="Q98" i="14"/>
  <c r="R98" i="14"/>
  <c r="P99" i="14"/>
  <c r="Q99" i="14"/>
  <c r="R99" i="14"/>
  <c r="P100" i="14"/>
  <c r="Q100" i="14"/>
  <c r="R100" i="14"/>
  <c r="P101" i="14"/>
  <c r="Q101" i="14"/>
  <c r="R101" i="14"/>
  <c r="P102" i="14"/>
  <c r="Q102" i="14"/>
  <c r="R102" i="14"/>
  <c r="P103" i="14"/>
  <c r="Q103" i="14"/>
  <c r="R103" i="14"/>
  <c r="P104" i="14"/>
  <c r="Q104" i="14"/>
  <c r="R104" i="14"/>
  <c r="P105" i="14"/>
  <c r="Q105" i="14"/>
  <c r="R105" i="14"/>
  <c r="P106" i="14"/>
  <c r="Q106" i="14"/>
  <c r="R106" i="14"/>
  <c r="P107" i="14"/>
  <c r="Q107" i="14"/>
  <c r="R107" i="14"/>
  <c r="P108" i="14"/>
  <c r="Q108" i="14"/>
  <c r="R108" i="14"/>
  <c r="P109" i="14"/>
  <c r="Q109" i="14"/>
  <c r="R109" i="14"/>
  <c r="P110" i="14"/>
  <c r="Q110" i="14"/>
  <c r="R110" i="14"/>
  <c r="P111" i="14"/>
  <c r="Q111" i="14"/>
  <c r="R111" i="14"/>
  <c r="P112" i="14"/>
  <c r="Q112" i="14"/>
  <c r="R112" i="14"/>
  <c r="P113" i="14"/>
  <c r="Q113" i="14"/>
  <c r="R113" i="14"/>
  <c r="P114" i="14"/>
  <c r="Q114" i="14"/>
  <c r="R114" i="14"/>
  <c r="P115" i="14"/>
  <c r="Q115" i="14"/>
  <c r="R115" i="14"/>
  <c r="P116" i="14"/>
  <c r="Q116" i="14"/>
  <c r="R116" i="14"/>
  <c r="P117" i="14"/>
  <c r="Q117" i="14"/>
  <c r="R117" i="14"/>
  <c r="P118" i="14"/>
  <c r="Q118" i="14"/>
  <c r="R118" i="14"/>
  <c r="P119" i="14"/>
  <c r="Q119" i="14"/>
  <c r="R119" i="14"/>
  <c r="P120" i="14"/>
  <c r="Q120" i="14"/>
  <c r="R120" i="14"/>
  <c r="P121" i="14"/>
  <c r="Q121" i="14"/>
  <c r="R121" i="14"/>
  <c r="P122" i="14"/>
  <c r="Q122" i="14"/>
  <c r="R122" i="14"/>
  <c r="P123" i="14"/>
  <c r="Q123" i="14"/>
  <c r="R123" i="14"/>
  <c r="P124" i="14"/>
  <c r="Q124" i="14"/>
  <c r="R124" i="14"/>
  <c r="P125" i="14"/>
  <c r="Q125" i="14"/>
  <c r="R125" i="14"/>
  <c r="P126" i="14"/>
  <c r="Q126" i="14"/>
  <c r="R126" i="14"/>
  <c r="P127" i="14"/>
  <c r="Q127" i="14"/>
  <c r="R127" i="14"/>
  <c r="P128" i="14"/>
  <c r="Q128" i="14"/>
  <c r="R128" i="14"/>
  <c r="P129" i="14"/>
  <c r="Q129" i="14"/>
  <c r="R129" i="14"/>
  <c r="P130" i="14"/>
  <c r="Q130" i="14"/>
  <c r="R130" i="14"/>
  <c r="P131" i="14"/>
  <c r="Q131" i="14"/>
  <c r="R131" i="14"/>
  <c r="P132" i="14"/>
  <c r="Q132" i="14"/>
  <c r="R132" i="14"/>
  <c r="P133" i="14"/>
  <c r="Q133" i="14"/>
  <c r="R133" i="14"/>
  <c r="P134" i="14"/>
  <c r="Q134" i="14"/>
  <c r="R134" i="14"/>
  <c r="P135" i="14"/>
  <c r="Q135" i="14"/>
  <c r="R135" i="14"/>
  <c r="P136" i="14"/>
  <c r="Q136" i="14"/>
  <c r="R136" i="14"/>
  <c r="P137" i="14"/>
  <c r="Q137" i="14"/>
  <c r="R137" i="14"/>
  <c r="P138" i="14"/>
  <c r="Q138" i="14"/>
  <c r="R138" i="14"/>
  <c r="P139" i="14"/>
  <c r="Q139" i="14"/>
  <c r="R139" i="14"/>
  <c r="P140" i="14"/>
  <c r="Q140" i="14"/>
  <c r="R140" i="14"/>
  <c r="P141" i="14"/>
  <c r="Q141" i="14"/>
  <c r="R141" i="14"/>
  <c r="P142" i="14"/>
  <c r="Q142" i="14"/>
  <c r="R142" i="14"/>
  <c r="P143" i="14"/>
  <c r="Q143" i="14"/>
  <c r="R143" i="14"/>
  <c r="P144" i="14"/>
  <c r="Q144" i="14"/>
  <c r="R144" i="14"/>
  <c r="P145" i="14"/>
  <c r="Q145" i="14"/>
  <c r="R145" i="14"/>
  <c r="P146" i="14"/>
  <c r="Q146" i="14"/>
  <c r="R146" i="14"/>
  <c r="P147" i="14"/>
  <c r="Q147" i="14"/>
  <c r="R147" i="14"/>
  <c r="P148" i="14"/>
  <c r="Q148" i="14"/>
  <c r="R148" i="14"/>
  <c r="P149" i="14"/>
  <c r="Q149" i="14"/>
  <c r="R149" i="14"/>
  <c r="P150" i="14"/>
  <c r="Q150" i="14"/>
  <c r="R150" i="14"/>
  <c r="P151" i="14"/>
  <c r="Q151" i="14"/>
  <c r="R151" i="14"/>
  <c r="P152" i="14"/>
  <c r="Q152" i="14"/>
  <c r="R152" i="14"/>
  <c r="P153" i="14"/>
  <c r="Q153" i="14"/>
  <c r="R153" i="14"/>
  <c r="P154" i="14"/>
  <c r="Q154" i="14"/>
  <c r="R154" i="14"/>
  <c r="P155" i="14"/>
  <c r="Q155" i="14"/>
  <c r="R155" i="14"/>
  <c r="P156" i="14"/>
  <c r="Q156" i="14"/>
  <c r="R156" i="14"/>
  <c r="P157" i="14"/>
  <c r="Q157" i="14"/>
  <c r="R157" i="14"/>
  <c r="P158" i="14"/>
  <c r="Q158" i="14"/>
  <c r="R158" i="14"/>
  <c r="P159" i="14"/>
  <c r="Q159" i="14"/>
  <c r="R159" i="14"/>
  <c r="P160" i="14"/>
  <c r="Q160" i="14"/>
  <c r="R160" i="14"/>
  <c r="P161" i="14"/>
  <c r="Q161" i="14"/>
  <c r="R161" i="14"/>
  <c r="P162" i="14"/>
  <c r="Q162" i="14"/>
  <c r="R162" i="14"/>
  <c r="P163" i="14"/>
  <c r="Q163" i="14"/>
  <c r="R163" i="14"/>
  <c r="P164" i="14"/>
  <c r="Q164" i="14"/>
  <c r="R164" i="14"/>
  <c r="P165" i="14"/>
  <c r="Q165" i="14"/>
  <c r="R165" i="14"/>
  <c r="P166" i="14"/>
  <c r="Q166" i="14"/>
  <c r="R166" i="14"/>
  <c r="P167" i="14"/>
  <c r="Q167" i="14"/>
  <c r="R167" i="14"/>
  <c r="AZ168" i="14"/>
  <c r="BA168" i="14"/>
  <c r="BB168" i="14"/>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AE168" i="15"/>
  <c r="AF168" i="15"/>
  <c r="AG168" i="15"/>
  <c r="A158" i="91"/>
  <c r="B158" i="91"/>
  <c r="E158" i="91"/>
  <c r="F158" i="91"/>
  <c r="A159" i="91"/>
  <c r="B159" i="91"/>
  <c r="E159" i="91"/>
  <c r="F159" i="91"/>
  <c r="A160" i="91"/>
  <c r="B160" i="91"/>
  <c r="E160" i="91"/>
  <c r="F160" i="91"/>
  <c r="A161" i="91"/>
  <c r="B161" i="91"/>
  <c r="E161" i="91"/>
  <c r="F161" i="91"/>
  <c r="A162" i="91"/>
  <c r="B162" i="91"/>
  <c r="E162" i="91"/>
  <c r="F162" i="91"/>
  <c r="A158" i="76"/>
  <c r="B158" i="76"/>
  <c r="A159" i="76"/>
  <c r="B159" i="76"/>
  <c r="A160" i="76"/>
  <c r="B160" i="76"/>
  <c r="A161" i="76"/>
  <c r="B161" i="76"/>
  <c r="A162" i="76"/>
  <c r="B162" i="76"/>
  <c r="G162" i="57"/>
  <c r="H160" i="57"/>
  <c r="A158" i="57"/>
  <c r="B158" i="57"/>
  <c r="E158" i="57"/>
  <c r="A159" i="57"/>
  <c r="B159" i="57"/>
  <c r="E159" i="57"/>
  <c r="A160" i="57"/>
  <c r="B160" i="57"/>
  <c r="E160" i="57"/>
  <c r="A161" i="57"/>
  <c r="B161" i="57"/>
  <c r="E161" i="57"/>
  <c r="A162" i="57"/>
  <c r="B162" i="57"/>
  <c r="E162" i="57"/>
  <c r="A158" i="45"/>
  <c r="B158" i="45"/>
  <c r="A159" i="45"/>
  <c r="B159" i="45"/>
  <c r="A160" i="45"/>
  <c r="B160" i="45"/>
  <c r="A161" i="45"/>
  <c r="B161" i="45"/>
  <c r="A162" i="45"/>
  <c r="B162" i="45"/>
  <c r="A158" i="44"/>
  <c r="B158" i="44"/>
  <c r="A159" i="44"/>
  <c r="B159" i="44"/>
  <c r="E159" i="44"/>
  <c r="A160" i="44"/>
  <c r="B160" i="44"/>
  <c r="A161" i="44"/>
  <c r="B161" i="44"/>
  <c r="A162" i="44"/>
  <c r="B162" i="44"/>
  <c r="E162" i="44"/>
  <c r="A158" i="29"/>
  <c r="B158" i="29"/>
  <c r="A159" i="29"/>
  <c r="B159" i="29"/>
  <c r="A160" i="29"/>
  <c r="B160" i="29"/>
  <c r="A161" i="29"/>
  <c r="B161" i="29"/>
  <c r="A162" i="29"/>
  <c r="B162" i="29"/>
  <c r="F159" i="33"/>
  <c r="F158" i="33"/>
  <c r="H160" i="33"/>
  <c r="H161" i="33"/>
  <c r="A158" i="33"/>
  <c r="B158" i="33"/>
  <c r="E158" i="33"/>
  <c r="A159" i="33"/>
  <c r="B159" i="33"/>
  <c r="A160" i="33"/>
  <c r="B160" i="33"/>
  <c r="D160" i="33"/>
  <c r="A161" i="33"/>
  <c r="B161" i="33"/>
  <c r="A162" i="33"/>
  <c r="B162" i="33"/>
  <c r="A160" i="32"/>
  <c r="B160" i="32"/>
  <c r="D160" i="32"/>
  <c r="E160" i="32"/>
  <c r="F160" i="32"/>
  <c r="G160" i="32"/>
  <c r="H160" i="32"/>
  <c r="I160" i="32"/>
  <c r="J160" i="32"/>
  <c r="P160" i="32"/>
  <c r="Q160" i="32"/>
  <c r="R160" i="32"/>
  <c r="S160" i="32"/>
  <c r="T160" i="32"/>
  <c r="U160" i="32"/>
  <c r="V160" i="32"/>
  <c r="A161" i="32"/>
  <c r="B161" i="32"/>
  <c r="D161" i="32"/>
  <c r="E161" i="32"/>
  <c r="F161" i="32"/>
  <c r="G161" i="32"/>
  <c r="H161" i="32"/>
  <c r="I161" i="32"/>
  <c r="J161" i="32"/>
  <c r="P161" i="32"/>
  <c r="Q161" i="32"/>
  <c r="R161" i="32"/>
  <c r="S161" i="32"/>
  <c r="T161" i="32"/>
  <c r="U161" i="32"/>
  <c r="V161" i="32"/>
  <c r="A162" i="32"/>
  <c r="B162" i="32"/>
  <c r="D162" i="32"/>
  <c r="E162" i="32"/>
  <c r="F162" i="32"/>
  <c r="G162" i="32"/>
  <c r="H162" i="32"/>
  <c r="I162" i="32"/>
  <c r="J162" i="32"/>
  <c r="P162" i="32"/>
  <c r="Q162" i="32"/>
  <c r="R162" i="32"/>
  <c r="S162" i="32"/>
  <c r="T162" i="32"/>
  <c r="U162" i="32"/>
  <c r="V162" i="32"/>
  <c r="X162" i="32"/>
  <c r="A163" i="32"/>
  <c r="B163" i="32"/>
  <c r="D163" i="32"/>
  <c r="E163" i="32"/>
  <c r="F163" i="32"/>
  <c r="G163" i="32"/>
  <c r="H163" i="32"/>
  <c r="I163" i="32"/>
  <c r="J163" i="32"/>
  <c r="P163" i="32"/>
  <c r="Q163" i="32"/>
  <c r="R163" i="32"/>
  <c r="S163" i="32"/>
  <c r="T163" i="32"/>
  <c r="U163" i="32"/>
  <c r="V163" i="32"/>
  <c r="A164" i="32"/>
  <c r="B164" i="32"/>
  <c r="D164" i="32"/>
  <c r="E164" i="32"/>
  <c r="F164" i="32"/>
  <c r="G164" i="32"/>
  <c r="H164" i="32"/>
  <c r="I164" i="32"/>
  <c r="J164" i="32"/>
  <c r="P164" i="32"/>
  <c r="Q164" i="32"/>
  <c r="R164" i="32"/>
  <c r="S164" i="32"/>
  <c r="T164" i="32"/>
  <c r="U164" i="32"/>
  <c r="V164" i="32"/>
  <c r="X164" i="32"/>
  <c r="A159" i="30"/>
  <c r="B159" i="30"/>
  <c r="I159" i="30"/>
  <c r="A160" i="30"/>
  <c r="B160" i="30"/>
  <c r="F160" i="30"/>
  <c r="A161" i="30"/>
  <c r="B161" i="30"/>
  <c r="D161" i="30"/>
  <c r="A162" i="30"/>
  <c r="B162" i="30"/>
  <c r="K162" i="30"/>
  <c r="A163" i="30"/>
  <c r="B163" i="30"/>
  <c r="F163" i="30"/>
  <c r="G163" i="31"/>
  <c r="G159" i="31"/>
  <c r="A158" i="31"/>
  <c r="B158" i="31"/>
  <c r="A159" i="31"/>
  <c r="B159" i="31"/>
  <c r="A160" i="31"/>
  <c r="B160" i="31"/>
  <c r="A161" i="31"/>
  <c r="B161" i="31"/>
  <c r="E161" i="31"/>
  <c r="A162" i="31"/>
  <c r="B162" i="31"/>
  <c r="F162" i="31"/>
  <c r="A158" i="68"/>
  <c r="B158" i="68"/>
  <c r="A159" i="68"/>
  <c r="B159" i="68"/>
  <c r="A160" i="68"/>
  <c r="B160" i="68"/>
  <c r="A161" i="68"/>
  <c r="B161" i="68"/>
  <c r="A162" i="68"/>
  <c r="B162" i="68"/>
  <c r="A162" i="14"/>
  <c r="A158" i="15"/>
  <c r="B158" i="15"/>
  <c r="C158" i="15"/>
  <c r="F158" i="44" s="1"/>
  <c r="D158" i="15"/>
  <c r="E158" i="15"/>
  <c r="F158" i="15"/>
  <c r="H158" i="15"/>
  <c r="I158" i="15"/>
  <c r="J158" i="15"/>
  <c r="AP158" i="15"/>
  <c r="AQ158" i="15"/>
  <c r="A159" i="15"/>
  <c r="B159" i="15"/>
  <c r="C159" i="15"/>
  <c r="D159" i="45" s="1"/>
  <c r="D159" i="15"/>
  <c r="E159" i="15"/>
  <c r="F159" i="15"/>
  <c r="H159" i="15"/>
  <c r="I159" i="15"/>
  <c r="J159" i="15"/>
  <c r="AP159" i="15"/>
  <c r="AQ159" i="15"/>
  <c r="A160" i="15"/>
  <c r="B160" i="15"/>
  <c r="C160" i="15"/>
  <c r="E160" i="68" s="1"/>
  <c r="D160" i="15"/>
  <c r="E160" i="15"/>
  <c r="F160" i="15"/>
  <c r="H160" i="15"/>
  <c r="I160" i="15"/>
  <c r="J160" i="15"/>
  <c r="AP160" i="15"/>
  <c r="AQ160" i="15"/>
  <c r="A161" i="15"/>
  <c r="B161" i="15"/>
  <c r="C161" i="15"/>
  <c r="D161" i="45" s="1"/>
  <c r="D161" i="15"/>
  <c r="E161" i="15"/>
  <c r="F161" i="15"/>
  <c r="H161" i="15"/>
  <c r="I161" i="15"/>
  <c r="J161" i="15"/>
  <c r="AP161" i="15"/>
  <c r="AR161" i="15" s="1"/>
  <c r="AQ161" i="15"/>
  <c r="A162" i="15"/>
  <c r="B162" i="15"/>
  <c r="C162" i="15"/>
  <c r="E162" i="68" s="1"/>
  <c r="D162" i="15"/>
  <c r="E162" i="15"/>
  <c r="F162" i="15"/>
  <c r="H162" i="15"/>
  <c r="I162" i="15"/>
  <c r="J162" i="15"/>
  <c r="AP162" i="15"/>
  <c r="AQ162" i="15"/>
  <c r="A163" i="15"/>
  <c r="B163" i="15"/>
  <c r="C163" i="15"/>
  <c r="D163" i="15"/>
  <c r="E163" i="15"/>
  <c r="F163" i="15"/>
  <c r="H163" i="15"/>
  <c r="I163" i="15"/>
  <c r="J163" i="15"/>
  <c r="AP163" i="15"/>
  <c r="AQ163" i="15"/>
  <c r="A164" i="15"/>
  <c r="B164" i="15"/>
  <c r="C164" i="15"/>
  <c r="D164" i="15"/>
  <c r="E164" i="15"/>
  <c r="F164" i="15"/>
  <c r="H164" i="15"/>
  <c r="I164" i="15"/>
  <c r="J164" i="15"/>
  <c r="AP164" i="15"/>
  <c r="AQ164" i="15"/>
  <c r="A165" i="15"/>
  <c r="B165" i="15"/>
  <c r="C165" i="15"/>
  <c r="D165" i="15"/>
  <c r="E165" i="15"/>
  <c r="F165" i="15"/>
  <c r="H165" i="15"/>
  <c r="I165" i="15"/>
  <c r="J165" i="15"/>
  <c r="AP165" i="15"/>
  <c r="AQ165" i="15"/>
  <c r="A166" i="15"/>
  <c r="B166" i="15"/>
  <c r="C166" i="15"/>
  <c r="D166" i="15"/>
  <c r="E166" i="15"/>
  <c r="F166" i="15"/>
  <c r="H166" i="15"/>
  <c r="I166" i="15"/>
  <c r="J166" i="15"/>
  <c r="AP166" i="15"/>
  <c r="AQ166" i="15"/>
  <c r="A167" i="15"/>
  <c r="B167" i="15"/>
  <c r="C167" i="15"/>
  <c r="D167" i="15"/>
  <c r="E167" i="15"/>
  <c r="F167" i="15"/>
  <c r="H167" i="15"/>
  <c r="I167" i="15"/>
  <c r="J167" i="15"/>
  <c r="AP167" i="15"/>
  <c r="AQ167" i="15"/>
  <c r="A160" i="43"/>
  <c r="B160" i="43"/>
  <c r="C160" i="43"/>
  <c r="W160" i="43" s="1"/>
  <c r="D160" i="43"/>
  <c r="E160" i="43"/>
  <c r="F160" i="43"/>
  <c r="G160" i="43"/>
  <c r="H160" i="43"/>
  <c r="I160" i="43"/>
  <c r="J160" i="43"/>
  <c r="K160" i="43"/>
  <c r="L160" i="43"/>
  <c r="M160" i="43"/>
  <c r="N160" i="43"/>
  <c r="O160" i="43"/>
  <c r="P160" i="43"/>
  <c r="Q160" i="43"/>
  <c r="R160" i="43"/>
  <c r="S160" i="43"/>
  <c r="T160" i="43"/>
  <c r="U160" i="43"/>
  <c r="V160" i="43"/>
  <c r="AW160" i="43"/>
  <c r="A161" i="43"/>
  <c r="B161" i="43"/>
  <c r="C161" i="43"/>
  <c r="W161" i="43" s="1"/>
  <c r="D161" i="43"/>
  <c r="E161" i="43"/>
  <c r="F161" i="43"/>
  <c r="G161" i="43"/>
  <c r="H161" i="43"/>
  <c r="I161" i="43"/>
  <c r="J161" i="43"/>
  <c r="K161" i="43"/>
  <c r="L161" i="43"/>
  <c r="M161" i="43"/>
  <c r="N161" i="43"/>
  <c r="O161" i="43"/>
  <c r="P161" i="43"/>
  <c r="Q161" i="43"/>
  <c r="R161" i="43"/>
  <c r="S161" i="43"/>
  <c r="T161" i="43"/>
  <c r="U161" i="43"/>
  <c r="V161" i="43"/>
  <c r="AW161" i="43"/>
  <c r="A162" i="43"/>
  <c r="B162" i="43"/>
  <c r="C162" i="43"/>
  <c r="W162" i="43" s="1"/>
  <c r="D162" i="43"/>
  <c r="X162" i="43" s="1"/>
  <c r="E162" i="43"/>
  <c r="F162" i="43"/>
  <c r="G162" i="43"/>
  <c r="H162" i="43"/>
  <c r="I162" i="43"/>
  <c r="J162" i="43"/>
  <c r="K162" i="43"/>
  <c r="L162" i="43"/>
  <c r="M162" i="43"/>
  <c r="N162" i="43"/>
  <c r="O162" i="43"/>
  <c r="P162" i="43"/>
  <c r="Q162" i="43"/>
  <c r="R162" i="43"/>
  <c r="S162" i="43"/>
  <c r="T162" i="43"/>
  <c r="U162" i="43"/>
  <c r="V162" i="43"/>
  <c r="AW162" i="43"/>
  <c r="A163" i="43"/>
  <c r="B163" i="43"/>
  <c r="C163" i="43"/>
  <c r="W163" i="43" s="1"/>
  <c r="D163" i="43"/>
  <c r="X163" i="43" s="1"/>
  <c r="E163" i="43"/>
  <c r="F163" i="43"/>
  <c r="G163" i="43"/>
  <c r="H163" i="43"/>
  <c r="I163" i="43"/>
  <c r="J163" i="43"/>
  <c r="K163" i="43"/>
  <c r="L163" i="43"/>
  <c r="M163" i="43"/>
  <c r="N163" i="43"/>
  <c r="O163" i="43"/>
  <c r="P163" i="43"/>
  <c r="Q163" i="43"/>
  <c r="R163" i="43"/>
  <c r="S163" i="43"/>
  <c r="T163" i="43"/>
  <c r="U163" i="43"/>
  <c r="V163" i="43"/>
  <c r="AW163" i="43"/>
  <c r="A164" i="43"/>
  <c r="B164" i="43"/>
  <c r="C164" i="43"/>
  <c r="W164" i="43" s="1"/>
  <c r="D164" i="43"/>
  <c r="E164" i="43"/>
  <c r="F164" i="43"/>
  <c r="G164" i="43"/>
  <c r="H164" i="43"/>
  <c r="I164" i="43"/>
  <c r="J164" i="43"/>
  <c r="K164" i="43"/>
  <c r="L164" i="43"/>
  <c r="M164" i="43"/>
  <c r="N164" i="43"/>
  <c r="O164" i="43"/>
  <c r="P164" i="43"/>
  <c r="Q164" i="43"/>
  <c r="R164" i="43"/>
  <c r="S164" i="43"/>
  <c r="T164" i="43"/>
  <c r="U164" i="43"/>
  <c r="V164" i="43"/>
  <c r="AW164" i="43"/>
  <c r="A165" i="43"/>
  <c r="B165" i="43"/>
  <c r="C165" i="43"/>
  <c r="W165" i="43" s="1"/>
  <c r="D165" i="43"/>
  <c r="X165" i="43" s="1"/>
  <c r="E165" i="43"/>
  <c r="F165" i="43"/>
  <c r="G165" i="43"/>
  <c r="H165" i="43"/>
  <c r="I165" i="43"/>
  <c r="J165" i="43"/>
  <c r="K165" i="43"/>
  <c r="L165" i="43"/>
  <c r="M165" i="43"/>
  <c r="N165" i="43"/>
  <c r="O165" i="43"/>
  <c r="P165" i="43"/>
  <c r="Q165" i="43"/>
  <c r="R165" i="43"/>
  <c r="S165" i="43"/>
  <c r="T165" i="43"/>
  <c r="U165" i="43"/>
  <c r="V165" i="43"/>
  <c r="AW165" i="43"/>
  <c r="A166" i="43"/>
  <c r="B166" i="43"/>
  <c r="C166" i="43"/>
  <c r="W166" i="43" s="1"/>
  <c r="D166" i="43"/>
  <c r="X166" i="43" s="1"/>
  <c r="E166" i="43"/>
  <c r="F166" i="43"/>
  <c r="G166" i="43"/>
  <c r="H166" i="43"/>
  <c r="I166" i="43"/>
  <c r="J166" i="43"/>
  <c r="K166" i="43"/>
  <c r="L166" i="43"/>
  <c r="M166" i="43"/>
  <c r="N166" i="43"/>
  <c r="O166" i="43"/>
  <c r="P166" i="43"/>
  <c r="Q166" i="43"/>
  <c r="R166" i="43"/>
  <c r="S166" i="43"/>
  <c r="T166" i="43"/>
  <c r="U166" i="43"/>
  <c r="V166" i="43"/>
  <c r="AW166" i="43"/>
  <c r="A167" i="43"/>
  <c r="B167" i="43"/>
  <c r="C167" i="43"/>
  <c r="D167" i="43"/>
  <c r="X167" i="43" s="1"/>
  <c r="E167" i="43"/>
  <c r="F167" i="43"/>
  <c r="G167" i="43"/>
  <c r="H167" i="43"/>
  <c r="I167" i="43"/>
  <c r="J167" i="43"/>
  <c r="K167" i="43"/>
  <c r="L167" i="43"/>
  <c r="M167" i="43"/>
  <c r="N167" i="43"/>
  <c r="O167" i="43"/>
  <c r="P167" i="43"/>
  <c r="Q167" i="43"/>
  <c r="R167" i="43"/>
  <c r="S167" i="43"/>
  <c r="T167" i="43"/>
  <c r="U167" i="43"/>
  <c r="V167" i="43"/>
  <c r="AW167" i="43"/>
  <c r="A168" i="43"/>
  <c r="B168" i="43"/>
  <c r="C168" i="43"/>
  <c r="W168" i="43" s="1"/>
  <c r="D168" i="43"/>
  <c r="X168" i="43" s="1"/>
  <c r="E168" i="43"/>
  <c r="F168" i="43"/>
  <c r="G168" i="43"/>
  <c r="H168" i="43"/>
  <c r="I168" i="43"/>
  <c r="J168" i="43"/>
  <c r="K168" i="43"/>
  <c r="L168" i="43"/>
  <c r="M168" i="43"/>
  <c r="N168" i="43"/>
  <c r="O168" i="43"/>
  <c r="P168" i="43"/>
  <c r="Q168" i="43"/>
  <c r="R168" i="43"/>
  <c r="S168" i="43"/>
  <c r="T168" i="43"/>
  <c r="U168" i="43"/>
  <c r="V168" i="43"/>
  <c r="AW168" i="43"/>
  <c r="A169" i="43"/>
  <c r="B169" i="43"/>
  <c r="C169" i="43"/>
  <c r="W169" i="43" s="1"/>
  <c r="D169" i="43"/>
  <c r="X169" i="43" s="1"/>
  <c r="E169" i="43"/>
  <c r="F169" i="43"/>
  <c r="G169" i="43"/>
  <c r="H169" i="43"/>
  <c r="I169" i="43"/>
  <c r="J169" i="43"/>
  <c r="K169" i="43"/>
  <c r="L169" i="43"/>
  <c r="M169" i="43"/>
  <c r="N169" i="43"/>
  <c r="O169" i="43"/>
  <c r="P169" i="43"/>
  <c r="Q169" i="43"/>
  <c r="R169" i="43"/>
  <c r="S169" i="43"/>
  <c r="T169" i="43"/>
  <c r="U169" i="43"/>
  <c r="V169" i="43"/>
  <c r="AW169" i="43"/>
  <c r="A158" i="18"/>
  <c r="B158" i="18"/>
  <c r="AU158" i="18"/>
  <c r="L160" i="32" s="1"/>
  <c r="AV158" i="18"/>
  <c r="X160" i="32" s="1"/>
  <c r="A159" i="18"/>
  <c r="B159" i="18"/>
  <c r="AU159" i="18"/>
  <c r="AV159" i="18"/>
  <c r="X161" i="32" s="1"/>
  <c r="AX159" i="18"/>
  <c r="A160" i="18"/>
  <c r="B160" i="18"/>
  <c r="AU160" i="18"/>
  <c r="L162" i="32" s="1"/>
  <c r="AV160" i="18"/>
  <c r="AY160" i="18"/>
  <c r="A161" i="18"/>
  <c r="B161" i="18"/>
  <c r="AU161" i="18"/>
  <c r="AV161" i="18"/>
  <c r="X163" i="32" s="1"/>
  <c r="A162" i="18"/>
  <c r="B162" i="18"/>
  <c r="AU162" i="18"/>
  <c r="L164" i="32" s="1"/>
  <c r="AV162" i="18"/>
  <c r="A163" i="18"/>
  <c r="B163" i="18"/>
  <c r="AU163" i="18"/>
  <c r="AV163" i="18"/>
  <c r="A164" i="18"/>
  <c r="B164" i="18"/>
  <c r="AU164" i="18"/>
  <c r="AV164" i="18"/>
  <c r="A165" i="18"/>
  <c r="B165" i="18"/>
  <c r="AU165" i="18"/>
  <c r="AV165" i="18"/>
  <c r="A166" i="18"/>
  <c r="B166" i="18"/>
  <c r="AU166" i="18"/>
  <c r="AV166" i="18"/>
  <c r="A167" i="18"/>
  <c r="B167" i="18"/>
  <c r="AU167" i="18"/>
  <c r="AV167" i="18"/>
  <c r="A158" i="4"/>
  <c r="B158" i="4"/>
  <c r="O158" i="4"/>
  <c r="F159" i="30" s="1"/>
  <c r="P158" i="4"/>
  <c r="K159" i="30" s="1"/>
  <c r="A159" i="4"/>
  <c r="B159" i="4"/>
  <c r="O159" i="4"/>
  <c r="P159" i="4"/>
  <c r="K160" i="30" s="1"/>
  <c r="A160" i="4"/>
  <c r="B160" i="4"/>
  <c r="O160" i="4"/>
  <c r="F161" i="30" s="1"/>
  <c r="P160" i="4"/>
  <c r="K161" i="30" s="1"/>
  <c r="A161" i="4"/>
  <c r="B161" i="4"/>
  <c r="O161" i="4"/>
  <c r="F162" i="30" s="1"/>
  <c r="P161" i="4"/>
  <c r="A162" i="4"/>
  <c r="B162" i="4"/>
  <c r="O162" i="4"/>
  <c r="P162" i="4"/>
  <c r="K163" i="30" s="1"/>
  <c r="A163" i="4"/>
  <c r="B163" i="4"/>
  <c r="O163" i="4"/>
  <c r="P163" i="4"/>
  <c r="A164" i="4"/>
  <c r="B164" i="4"/>
  <c r="O164" i="4"/>
  <c r="P164" i="4"/>
  <c r="A165" i="4"/>
  <c r="B165" i="4"/>
  <c r="O165" i="4"/>
  <c r="P165" i="4"/>
  <c r="A166" i="4"/>
  <c r="B166" i="4"/>
  <c r="O166" i="4"/>
  <c r="P166" i="4"/>
  <c r="A167" i="4"/>
  <c r="B167" i="4"/>
  <c r="O167" i="4"/>
  <c r="P167" i="4"/>
  <c r="A158" i="5"/>
  <c r="B158" i="5"/>
  <c r="AA158" i="5"/>
  <c r="E159" i="30" s="1"/>
  <c r="AB158" i="5"/>
  <c r="J159" i="30" s="1"/>
  <c r="A159" i="5"/>
  <c r="B159" i="5"/>
  <c r="AA159" i="5"/>
  <c r="E160" i="30" s="1"/>
  <c r="AB159" i="5"/>
  <c r="J160" i="30" s="1"/>
  <c r="A160" i="5"/>
  <c r="B160" i="5"/>
  <c r="AA160" i="5"/>
  <c r="E161" i="30" s="1"/>
  <c r="AB160" i="5"/>
  <c r="J161" i="30" s="1"/>
  <c r="A161" i="5"/>
  <c r="B161" i="5"/>
  <c r="AA161" i="5"/>
  <c r="E162" i="30" s="1"/>
  <c r="AB161" i="5"/>
  <c r="J162" i="30" s="1"/>
  <c r="A162" i="5"/>
  <c r="B162" i="5"/>
  <c r="AA162" i="5"/>
  <c r="E163" i="30" s="1"/>
  <c r="AB162" i="5"/>
  <c r="J163" i="30" s="1"/>
  <c r="A163" i="5"/>
  <c r="B163" i="5"/>
  <c r="AA163" i="5"/>
  <c r="AB163" i="5"/>
  <c r="A164" i="5"/>
  <c r="B164" i="5"/>
  <c r="AA164" i="5"/>
  <c r="AB164" i="5"/>
  <c r="A165" i="5"/>
  <c r="B165" i="5"/>
  <c r="AA165" i="5"/>
  <c r="AB165" i="5"/>
  <c r="A166" i="5"/>
  <c r="B166" i="5"/>
  <c r="AA166" i="5"/>
  <c r="AB166" i="5"/>
  <c r="A167" i="5"/>
  <c r="B167" i="5"/>
  <c r="AA167" i="5"/>
  <c r="AB167" i="5"/>
  <c r="A158" i="6"/>
  <c r="B158" i="6"/>
  <c r="W158" i="6"/>
  <c r="D159" i="30" s="1"/>
  <c r="X158" i="6"/>
  <c r="A159" i="6"/>
  <c r="B159" i="6"/>
  <c r="W159" i="6"/>
  <c r="D160" i="30" s="1"/>
  <c r="X159" i="6"/>
  <c r="I160" i="30" s="1"/>
  <c r="A160" i="6"/>
  <c r="B160" i="6"/>
  <c r="W160" i="6"/>
  <c r="X160" i="6"/>
  <c r="I161" i="30" s="1"/>
  <c r="A161" i="6"/>
  <c r="B161" i="6"/>
  <c r="W161" i="6"/>
  <c r="D162" i="30" s="1"/>
  <c r="X161" i="6"/>
  <c r="I162" i="30" s="1"/>
  <c r="A162" i="6"/>
  <c r="B162" i="6"/>
  <c r="W162" i="6"/>
  <c r="D163" i="30" s="1"/>
  <c r="X162" i="6"/>
  <c r="I163" i="30" s="1"/>
  <c r="A163" i="6"/>
  <c r="B163" i="6"/>
  <c r="W163" i="6"/>
  <c r="X163" i="6"/>
  <c r="A164" i="6"/>
  <c r="B164" i="6"/>
  <c r="W164" i="6"/>
  <c r="X164" i="6"/>
  <c r="A165" i="6"/>
  <c r="B165" i="6"/>
  <c r="W165" i="6"/>
  <c r="X165" i="6"/>
  <c r="A166" i="6"/>
  <c r="B166" i="6"/>
  <c r="W166" i="6"/>
  <c r="X166" i="6"/>
  <c r="A167" i="6"/>
  <c r="B167" i="6"/>
  <c r="W167" i="6"/>
  <c r="X167" i="6"/>
  <c r="A159" i="7"/>
  <c r="B159" i="7"/>
  <c r="U159" i="7"/>
  <c r="E158" i="31" s="1"/>
  <c r="V159" i="7"/>
  <c r="A160" i="7"/>
  <c r="B160" i="7"/>
  <c r="U160" i="7"/>
  <c r="E159" i="33" s="1"/>
  <c r="V160" i="7"/>
  <c r="A161" i="7"/>
  <c r="B161" i="7"/>
  <c r="U161" i="7"/>
  <c r="E160" i="33" s="1"/>
  <c r="V161" i="7"/>
  <c r="A162" i="7"/>
  <c r="B162" i="7"/>
  <c r="U162" i="7"/>
  <c r="E161" i="33" s="1"/>
  <c r="V162" i="7"/>
  <c r="A163" i="7"/>
  <c r="B163" i="7"/>
  <c r="U163" i="7"/>
  <c r="E162" i="33" s="1"/>
  <c r="V163" i="7"/>
  <c r="A159" i="8"/>
  <c r="B159" i="8"/>
  <c r="U159" i="8"/>
  <c r="D158" i="44" s="1"/>
  <c r="V159" i="8"/>
  <c r="A160" i="8"/>
  <c r="B160" i="8"/>
  <c r="U160" i="8"/>
  <c r="D159" i="33" s="1"/>
  <c r="V160" i="8"/>
  <c r="A161" i="8"/>
  <c r="B161" i="8"/>
  <c r="U161" i="8"/>
  <c r="D160" i="31" s="1"/>
  <c r="V161" i="8"/>
  <c r="A162" i="8"/>
  <c r="B162" i="8"/>
  <c r="U162" i="8"/>
  <c r="H161" i="57" s="1"/>
  <c r="V162" i="8"/>
  <c r="A163" i="8"/>
  <c r="B163" i="8"/>
  <c r="U163" i="8"/>
  <c r="H162" i="57" s="1"/>
  <c r="V163" i="8"/>
  <c r="A164" i="8"/>
  <c r="B164" i="8"/>
  <c r="U164" i="8"/>
  <c r="V164" i="8"/>
  <c r="A165" i="8"/>
  <c r="B165" i="8"/>
  <c r="U165" i="8"/>
  <c r="V165" i="8"/>
  <c r="A166" i="8"/>
  <c r="B166" i="8"/>
  <c r="U166" i="8"/>
  <c r="V166" i="8"/>
  <c r="A167" i="8"/>
  <c r="B167" i="8"/>
  <c r="U167" i="8"/>
  <c r="V167" i="8"/>
  <c r="A168" i="8"/>
  <c r="B168" i="8"/>
  <c r="U168" i="8"/>
  <c r="V168" i="8"/>
  <c r="C169" i="8"/>
  <c r="D169" i="8"/>
  <c r="E169" i="8"/>
  <c r="F169" i="8"/>
  <c r="G169" i="8"/>
  <c r="H169" i="8"/>
  <c r="I169" i="8"/>
  <c r="J169" i="8"/>
  <c r="K169" i="8"/>
  <c r="L169" i="8"/>
  <c r="M169" i="8"/>
  <c r="N169" i="8"/>
  <c r="O169" i="8"/>
  <c r="P169" i="8"/>
  <c r="Q169" i="8"/>
  <c r="R169" i="8"/>
  <c r="S169" i="8"/>
  <c r="T169" i="8"/>
  <c r="A158" i="20"/>
  <c r="B158" i="20"/>
  <c r="A159" i="20"/>
  <c r="B159" i="20"/>
  <c r="A160" i="20"/>
  <c r="B160" i="20"/>
  <c r="A161" i="20"/>
  <c r="B161" i="20"/>
  <c r="A162" i="20"/>
  <c r="B162" i="20"/>
  <c r="A163" i="20"/>
  <c r="B163" i="20"/>
  <c r="A164" i="20"/>
  <c r="B164" i="20"/>
  <c r="A165" i="20"/>
  <c r="B165" i="20"/>
  <c r="A166" i="20"/>
  <c r="B166" i="20"/>
  <c r="A167" i="20"/>
  <c r="B167" i="20"/>
  <c r="A158" i="14"/>
  <c r="B158" i="14"/>
  <c r="C158" i="14"/>
  <c r="D158" i="14"/>
  <c r="E158" i="14"/>
  <c r="F158" i="14"/>
  <c r="G158" i="14"/>
  <c r="H158" i="14"/>
  <c r="I158" i="14"/>
  <c r="J158" i="14"/>
  <c r="K158" i="14"/>
  <c r="L158" i="14"/>
  <c r="M158" i="14"/>
  <c r="N158" i="14"/>
  <c r="O158" i="14"/>
  <c r="S158" i="14"/>
  <c r="T158" i="14"/>
  <c r="U158" i="14"/>
  <c r="V158" i="14"/>
  <c r="W158" i="14"/>
  <c r="X158" i="14"/>
  <c r="Y158" i="14"/>
  <c r="Z158" i="14"/>
  <c r="AA158" i="14"/>
  <c r="AB158" i="14"/>
  <c r="AC158" i="14"/>
  <c r="D158" i="76" s="1"/>
  <c r="AD158" i="14"/>
  <c r="G158" i="76" s="1"/>
  <c r="AE158" i="14"/>
  <c r="BP158" i="14"/>
  <c r="BQ158" i="14"/>
  <c r="A159" i="14"/>
  <c r="B159" i="14"/>
  <c r="C159" i="14"/>
  <c r="D159" i="14"/>
  <c r="E159" i="14"/>
  <c r="F159" i="14"/>
  <c r="G159" i="14"/>
  <c r="H159" i="14"/>
  <c r="I159" i="14"/>
  <c r="J159" i="14"/>
  <c r="K159" i="14"/>
  <c r="L159" i="14"/>
  <c r="M159" i="14"/>
  <c r="N159" i="14"/>
  <c r="O159" i="14"/>
  <c r="S159" i="14"/>
  <c r="T159" i="14"/>
  <c r="U159" i="14"/>
  <c r="V159" i="14"/>
  <c r="W159" i="14"/>
  <c r="X159" i="14"/>
  <c r="Y159" i="14"/>
  <c r="Z159" i="14"/>
  <c r="AA159" i="14"/>
  <c r="AB159" i="14"/>
  <c r="AC159" i="14"/>
  <c r="D159" i="76" s="1"/>
  <c r="AD159" i="14"/>
  <c r="G159" i="76" s="1"/>
  <c r="AE159" i="14"/>
  <c r="BP159" i="14"/>
  <c r="BQ159" i="14"/>
  <c r="A160" i="14"/>
  <c r="B160" i="14"/>
  <c r="C160" i="14"/>
  <c r="D160" i="14"/>
  <c r="E160" i="14"/>
  <c r="F160" i="14"/>
  <c r="G160" i="14"/>
  <c r="H160" i="14"/>
  <c r="I160" i="14"/>
  <c r="J160" i="14"/>
  <c r="K160" i="14"/>
  <c r="L160" i="14"/>
  <c r="M160" i="14"/>
  <c r="N160" i="14"/>
  <c r="O160" i="14"/>
  <c r="S160" i="14"/>
  <c r="T160" i="14"/>
  <c r="U160" i="14"/>
  <c r="V160" i="14"/>
  <c r="W160" i="14"/>
  <c r="X160" i="14"/>
  <c r="Y160" i="14"/>
  <c r="Z160" i="14"/>
  <c r="AA160" i="14"/>
  <c r="AB160" i="14"/>
  <c r="AC160" i="14"/>
  <c r="D160" i="76" s="1"/>
  <c r="AD160" i="14"/>
  <c r="G160" i="76" s="1"/>
  <c r="AE160" i="14"/>
  <c r="BP160" i="14"/>
  <c r="BQ160" i="14"/>
  <c r="A161" i="14"/>
  <c r="B161" i="14"/>
  <c r="C161" i="14"/>
  <c r="D161" i="14"/>
  <c r="E161" i="14"/>
  <c r="F161" i="14"/>
  <c r="G161" i="14"/>
  <c r="H161" i="14"/>
  <c r="I161" i="14"/>
  <c r="J161" i="14"/>
  <c r="K161" i="14"/>
  <c r="L161" i="14"/>
  <c r="M161" i="14"/>
  <c r="N161" i="14"/>
  <c r="O161" i="14"/>
  <c r="S161" i="14"/>
  <c r="T161" i="14"/>
  <c r="U161" i="14"/>
  <c r="V161" i="14"/>
  <c r="W161" i="14"/>
  <c r="X161" i="14"/>
  <c r="Y161" i="14"/>
  <c r="Z161" i="14"/>
  <c r="AA161" i="14"/>
  <c r="AB161" i="14"/>
  <c r="AC161" i="14"/>
  <c r="D161" i="76" s="1"/>
  <c r="AD161" i="14"/>
  <c r="G161" i="76" s="1"/>
  <c r="AE161" i="14"/>
  <c r="BP161" i="14"/>
  <c r="BQ161" i="14"/>
  <c r="B162" i="14"/>
  <c r="C162" i="14"/>
  <c r="D162" i="14"/>
  <c r="E162" i="14"/>
  <c r="F162" i="14"/>
  <c r="G162" i="14"/>
  <c r="H162" i="14"/>
  <c r="I162" i="14"/>
  <c r="J162" i="14"/>
  <c r="K162" i="14"/>
  <c r="L162" i="14"/>
  <c r="M162" i="14"/>
  <c r="N162" i="14"/>
  <c r="O162" i="14"/>
  <c r="S162" i="14"/>
  <c r="T162" i="14"/>
  <c r="U162" i="14"/>
  <c r="V162" i="14"/>
  <c r="W162" i="14"/>
  <c r="X162" i="14"/>
  <c r="Y162" i="14"/>
  <c r="Z162" i="14"/>
  <c r="AA162" i="14"/>
  <c r="AB162" i="14"/>
  <c r="AC162" i="14"/>
  <c r="D162" i="76" s="1"/>
  <c r="AD162" i="14"/>
  <c r="G162" i="76" s="1"/>
  <c r="AE162" i="14"/>
  <c r="BP162" i="14"/>
  <c r="BQ162" i="14"/>
  <c r="A163" i="14"/>
  <c r="B163" i="14"/>
  <c r="C163" i="14"/>
  <c r="D163" i="14"/>
  <c r="E163" i="14"/>
  <c r="F163" i="14"/>
  <c r="G163" i="14"/>
  <c r="H163" i="14"/>
  <c r="I163" i="14"/>
  <c r="J163" i="14"/>
  <c r="K163" i="14"/>
  <c r="L163" i="14"/>
  <c r="M163" i="14"/>
  <c r="N163" i="14"/>
  <c r="O163" i="14"/>
  <c r="S163" i="14"/>
  <c r="T163" i="14"/>
  <c r="U163" i="14"/>
  <c r="V163" i="14"/>
  <c r="W163" i="14"/>
  <c r="X163" i="14"/>
  <c r="Y163" i="14"/>
  <c r="Z163" i="14"/>
  <c r="AA163" i="14"/>
  <c r="AB163" i="14"/>
  <c r="AC163" i="14"/>
  <c r="AD163" i="14"/>
  <c r="AE163" i="14"/>
  <c r="BP163" i="14"/>
  <c r="BQ163" i="14"/>
  <c r="A164" i="14"/>
  <c r="B164" i="14"/>
  <c r="C164" i="14"/>
  <c r="D164" i="14"/>
  <c r="E164" i="14"/>
  <c r="F164" i="14"/>
  <c r="G164" i="14"/>
  <c r="H164" i="14"/>
  <c r="I164" i="14"/>
  <c r="J164" i="14"/>
  <c r="K164" i="14"/>
  <c r="L164" i="14"/>
  <c r="M164" i="14"/>
  <c r="N164" i="14"/>
  <c r="O164" i="14"/>
  <c r="S164" i="14"/>
  <c r="T164" i="14"/>
  <c r="U164" i="14"/>
  <c r="V164" i="14"/>
  <c r="W164" i="14"/>
  <c r="X164" i="14"/>
  <c r="Y164" i="14"/>
  <c r="Z164" i="14"/>
  <c r="AA164" i="14"/>
  <c r="AB164" i="14"/>
  <c r="AC164" i="14"/>
  <c r="AD164" i="14"/>
  <c r="AE164" i="14"/>
  <c r="BP164" i="14"/>
  <c r="BQ164" i="14"/>
  <c r="A165" i="14"/>
  <c r="B165" i="14"/>
  <c r="C165" i="14"/>
  <c r="D165" i="14"/>
  <c r="E165" i="14"/>
  <c r="F165" i="14"/>
  <c r="G165" i="14"/>
  <c r="H165" i="14"/>
  <c r="I165" i="14"/>
  <c r="J165" i="14"/>
  <c r="K165" i="14"/>
  <c r="L165" i="14"/>
  <c r="M165" i="14"/>
  <c r="N165" i="14"/>
  <c r="O165" i="14"/>
  <c r="S165" i="14"/>
  <c r="T165" i="14"/>
  <c r="U165" i="14"/>
  <c r="V165" i="14"/>
  <c r="W165" i="14"/>
  <c r="X165" i="14"/>
  <c r="Y165" i="14"/>
  <c r="Z165" i="14"/>
  <c r="AA165" i="14"/>
  <c r="AB165" i="14"/>
  <c r="AC165" i="14"/>
  <c r="AD165" i="14"/>
  <c r="AE165" i="14"/>
  <c r="BP165" i="14"/>
  <c r="BQ165" i="14"/>
  <c r="A166" i="14"/>
  <c r="B166" i="14"/>
  <c r="C166" i="14"/>
  <c r="D166" i="14"/>
  <c r="E166" i="14"/>
  <c r="F166" i="14"/>
  <c r="G166" i="14"/>
  <c r="H166" i="14"/>
  <c r="I166" i="14"/>
  <c r="J166" i="14"/>
  <c r="K166" i="14"/>
  <c r="L166" i="14"/>
  <c r="M166" i="14"/>
  <c r="N166" i="14"/>
  <c r="O166" i="14"/>
  <c r="S166" i="14"/>
  <c r="T166" i="14"/>
  <c r="U166" i="14"/>
  <c r="V166" i="14"/>
  <c r="W166" i="14"/>
  <c r="X166" i="14"/>
  <c r="Y166" i="14"/>
  <c r="Z166" i="14"/>
  <c r="AA166" i="14"/>
  <c r="AB166" i="14"/>
  <c r="AC166" i="14"/>
  <c r="AD166" i="14"/>
  <c r="AE166" i="14"/>
  <c r="BP166" i="14"/>
  <c r="BQ166" i="14"/>
  <c r="EU177" i="9"/>
  <c r="EV177" i="9"/>
  <c r="EW177" i="9"/>
  <c r="EX177" i="9"/>
  <c r="F157" i="33" s="1"/>
  <c r="EY177" i="9"/>
  <c r="G158" i="31" s="1"/>
  <c r="EZ177" i="9"/>
  <c r="G159" i="57" s="1"/>
  <c r="FA177" i="9"/>
  <c r="G160" i="57" s="1"/>
  <c r="FB177" i="9"/>
  <c r="G161" i="57" s="1"/>
  <c r="FC177" i="9"/>
  <c r="F162" i="33" s="1"/>
  <c r="FD177" i="9"/>
  <c r="G163" i="57" s="1"/>
  <c r="FE177" i="9"/>
  <c r="FF177" i="9"/>
  <c r="FG177" i="9"/>
  <c r="A167" i="9"/>
  <c r="B167" i="9"/>
  <c r="EY14" i="9" s="1"/>
  <c r="FI167" i="9"/>
  <c r="E158" i="44" s="1"/>
  <c r="A168" i="9"/>
  <c r="B168" i="9"/>
  <c r="EZ14" i="9" s="1"/>
  <c r="FI168" i="9"/>
  <c r="F159" i="57" s="1"/>
  <c r="A169" i="9"/>
  <c r="B169" i="9"/>
  <c r="FA14" i="9" s="1"/>
  <c r="FI169" i="9"/>
  <c r="F160" i="57" s="1"/>
  <c r="A170" i="9"/>
  <c r="B170" i="9"/>
  <c r="FB14" i="9" s="1"/>
  <c r="FI170" i="9"/>
  <c r="E161" i="44" s="1"/>
  <c r="A171" i="9"/>
  <c r="B171" i="9"/>
  <c r="FC14" i="9" s="1"/>
  <c r="FI171" i="9"/>
  <c r="H162" i="33" s="1"/>
  <c r="A172" i="9"/>
  <c r="B172" i="9"/>
  <c r="FI172" i="9"/>
  <c r="A173" i="9"/>
  <c r="B173" i="9"/>
  <c r="FI173" i="9"/>
  <c r="A174" i="9"/>
  <c r="B174" i="9"/>
  <c r="FI174" i="9"/>
  <c r="A175" i="9"/>
  <c r="B175" i="9"/>
  <c r="FI175" i="9"/>
  <c r="C158" i="2"/>
  <c r="C158" i="31" s="1"/>
  <c r="D158" i="2"/>
  <c r="E158" i="2"/>
  <c r="K158" i="2" s="1"/>
  <c r="F158" i="2"/>
  <c r="G158" i="2"/>
  <c r="H158" i="2"/>
  <c r="I158" i="2"/>
  <c r="J158" i="2"/>
  <c r="AI158" i="2"/>
  <c r="AT29" i="53" s="1"/>
  <c r="AJ158" i="2"/>
  <c r="AU29" i="53" s="1"/>
  <c r="C159" i="2"/>
  <c r="C159" i="33" s="1"/>
  <c r="D159" i="2"/>
  <c r="E159" i="2"/>
  <c r="K159" i="2" s="1"/>
  <c r="D159" i="68" s="1"/>
  <c r="F159" i="68" s="1"/>
  <c r="F159" i="2"/>
  <c r="L159" i="2" s="1"/>
  <c r="AY159" i="18" s="1"/>
  <c r="G159" i="2"/>
  <c r="H159" i="2"/>
  <c r="I159" i="2"/>
  <c r="J159" i="2"/>
  <c r="AI159" i="2"/>
  <c r="AJ159" i="2"/>
  <c r="AU30" i="53" s="1"/>
  <c r="C160" i="2"/>
  <c r="C160" i="33" s="1"/>
  <c r="D160" i="2"/>
  <c r="C160" i="31" s="1"/>
  <c r="E160" i="2"/>
  <c r="F160" i="2"/>
  <c r="G160" i="2"/>
  <c r="H160" i="2"/>
  <c r="I160" i="2"/>
  <c r="J160" i="2"/>
  <c r="L160" i="2"/>
  <c r="H161" i="30" s="1"/>
  <c r="L161" i="30" s="1"/>
  <c r="AI160" i="2"/>
  <c r="AT31" i="53" s="1"/>
  <c r="AJ160" i="2"/>
  <c r="AU31" i="53" s="1"/>
  <c r="C161" i="2"/>
  <c r="C161" i="33" s="1"/>
  <c r="D161" i="2"/>
  <c r="E161" i="2"/>
  <c r="F161" i="2"/>
  <c r="G161" i="2"/>
  <c r="H161" i="2"/>
  <c r="I161" i="2"/>
  <c r="J161" i="2"/>
  <c r="AI161" i="2"/>
  <c r="AJ161" i="2"/>
  <c r="AU32" i="53" s="1"/>
  <c r="C162" i="2"/>
  <c r="C162" i="33" s="1"/>
  <c r="D162" i="2"/>
  <c r="E162" i="2"/>
  <c r="K162" i="2" s="1"/>
  <c r="F162" i="2"/>
  <c r="G162" i="2"/>
  <c r="H162" i="2"/>
  <c r="I162" i="2"/>
  <c r="J162" i="2"/>
  <c r="AI162" i="2"/>
  <c r="AT33" i="53" s="1"/>
  <c r="AJ162" i="2"/>
  <c r="AU33" i="53" s="1"/>
  <c r="AK162" i="2"/>
  <c r="AJ162" i="15" s="1"/>
  <c r="C163" i="2"/>
  <c r="D163" i="2"/>
  <c r="E163" i="2"/>
  <c r="F163" i="2"/>
  <c r="G163" i="2"/>
  <c r="H163" i="2"/>
  <c r="I163" i="2"/>
  <c r="J163" i="2"/>
  <c r="AI163" i="2"/>
  <c r="AJ163" i="2"/>
  <c r="AU34" i="53" s="1"/>
  <c r="C164" i="2"/>
  <c r="D164" i="2"/>
  <c r="E164" i="2"/>
  <c r="F164" i="2"/>
  <c r="L164" i="2" s="1"/>
  <c r="AY164" i="18" s="1"/>
  <c r="G164" i="2"/>
  <c r="H164" i="2"/>
  <c r="I164" i="2"/>
  <c r="J164" i="2"/>
  <c r="AI164" i="2"/>
  <c r="AT35" i="53" s="1"/>
  <c r="AJ164" i="2"/>
  <c r="AU35" i="53" s="1"/>
  <c r="AK164" i="2"/>
  <c r="AJ164" i="15" s="1"/>
  <c r="C165" i="2"/>
  <c r="D165" i="2"/>
  <c r="E165" i="2"/>
  <c r="F165" i="2"/>
  <c r="G165" i="2"/>
  <c r="H165" i="2"/>
  <c r="I165" i="2"/>
  <c r="K165" i="2" s="1"/>
  <c r="J165" i="2"/>
  <c r="AI165" i="2"/>
  <c r="AJ165" i="2"/>
  <c r="AU36" i="53" s="1"/>
  <c r="C166" i="2"/>
  <c r="D166" i="2"/>
  <c r="E166" i="2"/>
  <c r="K166" i="2" s="1"/>
  <c r="AX166" i="18" s="1"/>
  <c r="F166" i="2"/>
  <c r="G166" i="2"/>
  <c r="H166" i="2"/>
  <c r="I166" i="2"/>
  <c r="J166" i="2"/>
  <c r="AI166" i="2"/>
  <c r="AT37" i="53" s="1"/>
  <c r="AJ166" i="2"/>
  <c r="AU37" i="53" s="1"/>
  <c r="AK166" i="2"/>
  <c r="AJ166" i="15" s="1"/>
  <c r="F10" i="119"/>
  <c r="F9" i="119"/>
  <c r="D9" i="119"/>
  <c r="D10" i="119"/>
  <c r="E9" i="119"/>
  <c r="E10" i="119"/>
  <c r="AR162" i="15" l="1"/>
  <c r="AR159" i="15"/>
  <c r="AR160" i="15"/>
  <c r="AR164" i="15"/>
  <c r="C163" i="30"/>
  <c r="G163" i="30" s="1"/>
  <c r="AX162" i="18"/>
  <c r="C164" i="32"/>
  <c r="M164" i="32" s="1"/>
  <c r="AX158" i="18"/>
  <c r="C159" i="30"/>
  <c r="G159" i="30" s="1"/>
  <c r="C158" i="68"/>
  <c r="I158" i="31"/>
  <c r="C158" i="44"/>
  <c r="C160" i="32"/>
  <c r="M160" i="32" s="1"/>
  <c r="G160" i="33"/>
  <c r="X164" i="43"/>
  <c r="AK165" i="2"/>
  <c r="AJ165" i="15" s="1"/>
  <c r="AT36" i="53"/>
  <c r="F158" i="31"/>
  <c r="O162" i="32"/>
  <c r="Y162" i="32" s="1"/>
  <c r="H159" i="57"/>
  <c r="L166" i="2"/>
  <c r="AY166" i="18" s="1"/>
  <c r="L161" i="2"/>
  <c r="L158" i="2"/>
  <c r="D158" i="68" s="1"/>
  <c r="AW159" i="18"/>
  <c r="AR166" i="15"/>
  <c r="K166" i="15"/>
  <c r="AR158" i="15"/>
  <c r="D158" i="29"/>
  <c r="K158" i="15"/>
  <c r="E162" i="31"/>
  <c r="C161" i="31"/>
  <c r="G160" i="31"/>
  <c r="D158" i="33"/>
  <c r="G159" i="33"/>
  <c r="D162" i="44"/>
  <c r="D159" i="44"/>
  <c r="F161" i="57"/>
  <c r="H158" i="57"/>
  <c r="X160" i="43"/>
  <c r="F158" i="57"/>
  <c r="K164" i="2"/>
  <c r="AK159" i="2"/>
  <c r="AJ159" i="15" s="1"/>
  <c r="AT30" i="53"/>
  <c r="D161" i="29"/>
  <c r="K161" i="15"/>
  <c r="G158" i="44"/>
  <c r="D162" i="31"/>
  <c r="F159" i="31"/>
  <c r="D158" i="31"/>
  <c r="H158" i="31" s="1"/>
  <c r="J158" i="31" s="1"/>
  <c r="I159" i="31"/>
  <c r="G161" i="31"/>
  <c r="D161" i="33"/>
  <c r="C158" i="33"/>
  <c r="G158" i="33" s="1"/>
  <c r="I158" i="33" s="1"/>
  <c r="H159" i="33"/>
  <c r="F163" i="33"/>
  <c r="C159" i="44"/>
  <c r="G157" i="57"/>
  <c r="D160" i="29"/>
  <c r="K160" i="15"/>
  <c r="C159" i="68"/>
  <c r="K163" i="15"/>
  <c r="L163" i="2"/>
  <c r="AY163" i="18" s="1"/>
  <c r="AK158" i="2"/>
  <c r="AJ158" i="15" s="1"/>
  <c r="K164" i="15"/>
  <c r="C162" i="31"/>
  <c r="E159" i="31"/>
  <c r="G162" i="31"/>
  <c r="H162" i="31" s="1"/>
  <c r="C160" i="30"/>
  <c r="G160" i="30" s="1"/>
  <c r="W162" i="32"/>
  <c r="Z162" i="32" s="1"/>
  <c r="H158" i="33"/>
  <c r="F160" i="33"/>
  <c r="E160" i="44"/>
  <c r="G158" i="57"/>
  <c r="X161" i="43"/>
  <c r="K163" i="2"/>
  <c r="AX163" i="18" s="1"/>
  <c r="AW163" i="18" s="1"/>
  <c r="AK161" i="2"/>
  <c r="AJ161" i="15" s="1"/>
  <c r="AT32" i="53"/>
  <c r="AR167" i="15"/>
  <c r="K167" i="15"/>
  <c r="D159" i="29"/>
  <c r="K159" i="15"/>
  <c r="F160" i="31"/>
  <c r="D159" i="31"/>
  <c r="G157" i="31"/>
  <c r="K164" i="32"/>
  <c r="N164" i="32" s="1"/>
  <c r="O161" i="32"/>
  <c r="W161" i="32" s="1"/>
  <c r="Z161" i="32" s="1"/>
  <c r="K160" i="32"/>
  <c r="N160" i="32" s="1"/>
  <c r="F161" i="33"/>
  <c r="G161" i="33" s="1"/>
  <c r="D160" i="44"/>
  <c r="F162" i="57"/>
  <c r="AW165" i="18"/>
  <c r="H159" i="31"/>
  <c r="H160" i="30"/>
  <c r="L160" i="30" s="1"/>
  <c r="D161" i="44"/>
  <c r="AW166" i="18"/>
  <c r="AR163" i="15"/>
  <c r="L165" i="2"/>
  <c r="AY165" i="18" s="1"/>
  <c r="L162" i="2"/>
  <c r="D162" i="57" s="1"/>
  <c r="AK160" i="2"/>
  <c r="AJ160" i="15" s="1"/>
  <c r="AX165" i="18"/>
  <c r="D162" i="29"/>
  <c r="K162" i="15"/>
  <c r="E160" i="31"/>
  <c r="H160" i="31" s="1"/>
  <c r="C159" i="31"/>
  <c r="L163" i="32"/>
  <c r="Y161" i="32"/>
  <c r="L161" i="32"/>
  <c r="C161" i="32"/>
  <c r="M161" i="32" s="1"/>
  <c r="D162" i="33"/>
  <c r="G162" i="33" s="1"/>
  <c r="I162" i="33" s="1"/>
  <c r="F161" i="44"/>
  <c r="D159" i="57"/>
  <c r="W167" i="43"/>
  <c r="D161" i="31"/>
  <c r="AK163" i="2"/>
  <c r="AJ163" i="15" s="1"/>
  <c r="AT34" i="53"/>
  <c r="K161" i="2"/>
  <c r="K160" i="2"/>
  <c r="AR165" i="15"/>
  <c r="K165" i="15"/>
  <c r="F161" i="31"/>
  <c r="C161" i="57"/>
  <c r="C162" i="57"/>
  <c r="C161" i="91"/>
  <c r="D161" i="91" s="1"/>
  <c r="H161" i="91" s="1"/>
  <c r="Q168" i="14"/>
  <c r="P168" i="14"/>
  <c r="R168" i="14"/>
  <c r="AF158" i="14"/>
  <c r="C158" i="76" s="1"/>
  <c r="E158" i="76" s="1"/>
  <c r="AF166" i="14"/>
  <c r="AF165" i="14"/>
  <c r="AF160" i="14"/>
  <c r="AF159" i="14"/>
  <c r="AF161" i="14"/>
  <c r="AF163" i="14"/>
  <c r="AF162" i="14"/>
  <c r="AF164" i="14"/>
  <c r="G168" i="15"/>
  <c r="D160" i="45"/>
  <c r="D162" i="45"/>
  <c r="K160" i="68"/>
  <c r="Q160" i="68"/>
  <c r="R160" i="68"/>
  <c r="J160" i="68"/>
  <c r="N160" i="68"/>
  <c r="I160" i="68"/>
  <c r="P160" i="68"/>
  <c r="K162" i="68"/>
  <c r="R162" i="68"/>
  <c r="J162" i="68"/>
  <c r="I162" i="68"/>
  <c r="N162" i="68"/>
  <c r="P162" i="68"/>
  <c r="Q162" i="68"/>
  <c r="E159" i="68"/>
  <c r="K159" i="68" s="1"/>
  <c r="F160" i="44"/>
  <c r="D158" i="45"/>
  <c r="E161" i="68"/>
  <c r="P161" i="68" s="1"/>
  <c r="C162" i="29"/>
  <c r="E162" i="29" s="1"/>
  <c r="C160" i="29"/>
  <c r="E160" i="29" s="1"/>
  <c r="G160" i="29" s="1"/>
  <c r="C158" i="29"/>
  <c r="E158" i="29" s="1"/>
  <c r="F162" i="44"/>
  <c r="E158" i="68"/>
  <c r="O158" i="68" s="1"/>
  <c r="C161" i="29"/>
  <c r="E161" i="29" s="1"/>
  <c r="G161" i="29" s="1"/>
  <c r="C159" i="29"/>
  <c r="E159" i="29" s="1"/>
  <c r="F159" i="44"/>
  <c r="I161" i="33"/>
  <c r="I160" i="33"/>
  <c r="I159" i="33"/>
  <c r="O162" i="68"/>
  <c r="O160" i="68"/>
  <c r="I161" i="68"/>
  <c r="T162" i="68"/>
  <c r="L162" i="68"/>
  <c r="T160" i="68"/>
  <c r="L160" i="68"/>
  <c r="H159" i="68"/>
  <c r="G159" i="68"/>
  <c r="M159" i="2"/>
  <c r="M166" i="2"/>
  <c r="M161" i="2"/>
  <c r="M158" i="2"/>
  <c r="T158" i="68" l="1"/>
  <c r="Q159" i="68"/>
  <c r="G158" i="68"/>
  <c r="F158" i="68"/>
  <c r="H158" i="68"/>
  <c r="AC158" i="5"/>
  <c r="Q158" i="20"/>
  <c r="Y160" i="43"/>
  <c r="AZ158" i="18"/>
  <c r="Y158" i="6"/>
  <c r="L158" i="15"/>
  <c r="W159" i="7"/>
  <c r="AG158" i="14"/>
  <c r="Q158" i="4"/>
  <c r="Y161" i="6"/>
  <c r="L161" i="15"/>
  <c r="Y163" i="43"/>
  <c r="W162" i="7"/>
  <c r="AG161" i="14"/>
  <c r="AZ161" i="18"/>
  <c r="AC161" i="5"/>
  <c r="Q161" i="20"/>
  <c r="Q161" i="4"/>
  <c r="Q161" i="68"/>
  <c r="H159" i="29"/>
  <c r="G159" i="29"/>
  <c r="H161" i="31"/>
  <c r="J161" i="31" s="1"/>
  <c r="O163" i="32"/>
  <c r="H162" i="30"/>
  <c r="L162" i="30" s="1"/>
  <c r="AY161" i="18"/>
  <c r="K161" i="68"/>
  <c r="I160" i="29"/>
  <c r="C162" i="30"/>
  <c r="G162" i="30" s="1"/>
  <c r="C163" i="32"/>
  <c r="C161" i="68"/>
  <c r="D161" i="68"/>
  <c r="D161" i="57"/>
  <c r="AX161" i="18"/>
  <c r="AW161" i="18" s="1"/>
  <c r="C161" i="44"/>
  <c r="G161" i="44" s="1"/>
  <c r="I161" i="31"/>
  <c r="C162" i="44"/>
  <c r="G162" i="44" s="1"/>
  <c r="M163" i="2"/>
  <c r="L159" i="15"/>
  <c r="AZ159" i="18"/>
  <c r="W160" i="7"/>
  <c r="Q159" i="20"/>
  <c r="Y161" i="43"/>
  <c r="Q159" i="4"/>
  <c r="Y159" i="6"/>
  <c r="AC159" i="5"/>
  <c r="AG159" i="14"/>
  <c r="I161" i="29"/>
  <c r="K161" i="32"/>
  <c r="N161" i="32" s="1"/>
  <c r="M164" i="2"/>
  <c r="AX164" i="18"/>
  <c r="AW164" i="18" s="1"/>
  <c r="I158" i="29"/>
  <c r="G158" i="29"/>
  <c r="J159" i="31"/>
  <c r="M165" i="2"/>
  <c r="I162" i="31"/>
  <c r="J162" i="31"/>
  <c r="M160" i="2"/>
  <c r="AX160" i="18"/>
  <c r="AW160" i="18" s="1"/>
  <c r="C160" i="44"/>
  <c r="G160" i="44" s="1"/>
  <c r="D160" i="57"/>
  <c r="C160" i="68"/>
  <c r="C161" i="30"/>
  <c r="G161" i="30" s="1"/>
  <c r="D160" i="68"/>
  <c r="C162" i="32"/>
  <c r="I160" i="31"/>
  <c r="J160" i="31" s="1"/>
  <c r="G159" i="44"/>
  <c r="I162" i="29"/>
  <c r="G162" i="29"/>
  <c r="AY162" i="18"/>
  <c r="AW162" i="18" s="1"/>
  <c r="O164" i="32"/>
  <c r="H163" i="30"/>
  <c r="L163" i="30" s="1"/>
  <c r="D162" i="68"/>
  <c r="M162" i="2"/>
  <c r="AC166" i="5"/>
  <c r="Q166" i="4"/>
  <c r="Q166" i="20"/>
  <c r="Y168" i="43"/>
  <c r="AZ166" i="18"/>
  <c r="Y166" i="6"/>
  <c r="L166" i="15"/>
  <c r="AG166" i="14"/>
  <c r="H158" i="29"/>
  <c r="AY158" i="18"/>
  <c r="AW158" i="18" s="1"/>
  <c r="O160" i="32"/>
  <c r="H159" i="30"/>
  <c r="L159" i="30" s="1"/>
  <c r="D158" i="57"/>
  <c r="C162" i="68"/>
  <c r="K162" i="57"/>
  <c r="J162" i="57"/>
  <c r="C158" i="91"/>
  <c r="D158" i="91" s="1"/>
  <c r="H158" i="91" s="1"/>
  <c r="I158" i="91" s="1"/>
  <c r="C158" i="57"/>
  <c r="C162" i="91"/>
  <c r="D162" i="91" s="1"/>
  <c r="H162" i="91" s="1"/>
  <c r="C159" i="91"/>
  <c r="D159" i="91" s="1"/>
  <c r="H159" i="91" s="1"/>
  <c r="C159" i="57"/>
  <c r="J161" i="57"/>
  <c r="K161" i="57"/>
  <c r="C160" i="57"/>
  <c r="C160" i="91"/>
  <c r="D160" i="91" s="1"/>
  <c r="H160" i="91" s="1"/>
  <c r="C158" i="45"/>
  <c r="E158" i="45" s="1"/>
  <c r="C162" i="76"/>
  <c r="C162" i="45"/>
  <c r="E162" i="45" s="1"/>
  <c r="C161" i="76"/>
  <c r="C161" i="45"/>
  <c r="E161" i="45" s="1"/>
  <c r="C159" i="45"/>
  <c r="E159" i="45" s="1"/>
  <c r="C159" i="76"/>
  <c r="I158" i="76"/>
  <c r="H158" i="76"/>
  <c r="C160" i="76"/>
  <c r="C160" i="45"/>
  <c r="E160" i="45" s="1"/>
  <c r="F158" i="76"/>
  <c r="M162" i="68"/>
  <c r="L158" i="68"/>
  <c r="P159" i="68"/>
  <c r="S160" i="68"/>
  <c r="M160" i="68"/>
  <c r="I159" i="29"/>
  <c r="S162" i="68"/>
  <c r="H161" i="29"/>
  <c r="O161" i="68"/>
  <c r="L161" i="68"/>
  <c r="N161" i="68"/>
  <c r="R161" i="68"/>
  <c r="T161" i="68"/>
  <c r="J161" i="68"/>
  <c r="H160" i="29"/>
  <c r="H162" i="29"/>
  <c r="O159" i="68"/>
  <c r="J159" i="68"/>
  <c r="L159" i="68"/>
  <c r="T159" i="68"/>
  <c r="N159" i="68"/>
  <c r="R159" i="68"/>
  <c r="I159" i="68"/>
  <c r="K158" i="68"/>
  <c r="P158" i="68"/>
  <c r="Q158" i="68"/>
  <c r="R158" i="68"/>
  <c r="J158" i="68"/>
  <c r="I158" i="68"/>
  <c r="N158" i="68"/>
  <c r="G161" i="91"/>
  <c r="I161" i="91"/>
  <c r="S161" i="68" l="1"/>
  <c r="M161" i="68"/>
  <c r="W160" i="32"/>
  <c r="Z160" i="32" s="1"/>
  <c r="Y160" i="32"/>
  <c r="W163" i="7"/>
  <c r="Y162" i="6"/>
  <c r="AG162" i="14"/>
  <c r="Y164" i="43"/>
  <c r="Q162" i="4"/>
  <c r="Q162" i="20"/>
  <c r="AZ162" i="18"/>
  <c r="AC162" i="5"/>
  <c r="L162" i="15"/>
  <c r="AZ160" i="18"/>
  <c r="Q160" i="4"/>
  <c r="Y162" i="43"/>
  <c r="AC160" i="5"/>
  <c r="W161" i="7"/>
  <c r="Y160" i="6"/>
  <c r="Q160" i="20"/>
  <c r="AG160" i="14"/>
  <c r="L160" i="15"/>
  <c r="Y164" i="6"/>
  <c r="Q164" i="20"/>
  <c r="L164" i="15"/>
  <c r="AC164" i="5"/>
  <c r="AG164" i="14"/>
  <c r="Y166" i="43"/>
  <c r="AZ164" i="18"/>
  <c r="Q164" i="4"/>
  <c r="M162" i="32"/>
  <c r="K162" i="32"/>
  <c r="N162" i="32" s="1"/>
  <c r="G162" i="68"/>
  <c r="H162" i="68"/>
  <c r="F162" i="68"/>
  <c r="G160" i="68"/>
  <c r="H160" i="68"/>
  <c r="F160" i="68"/>
  <c r="F161" i="68"/>
  <c r="G161" i="68"/>
  <c r="H161" i="68"/>
  <c r="Y163" i="32"/>
  <c r="W163" i="32"/>
  <c r="Z163" i="32" s="1"/>
  <c r="Y164" i="32"/>
  <c r="W164" i="32"/>
  <c r="Z164" i="32" s="1"/>
  <c r="Q165" i="4"/>
  <c r="Y167" i="43"/>
  <c r="AG165" i="14"/>
  <c r="AZ165" i="18"/>
  <c r="AC165" i="5"/>
  <c r="Q165" i="20"/>
  <c r="L165" i="15"/>
  <c r="Y165" i="6"/>
  <c r="AG163" i="14"/>
  <c r="AC163" i="5"/>
  <c r="Y165" i="43"/>
  <c r="Y163" i="6"/>
  <c r="L163" i="15"/>
  <c r="AZ163" i="18"/>
  <c r="Q163" i="20"/>
  <c r="Q163" i="4"/>
  <c r="M163" i="32"/>
  <c r="K163" i="32"/>
  <c r="N163" i="32" s="1"/>
  <c r="I161" i="57"/>
  <c r="I162" i="57"/>
  <c r="J159" i="57"/>
  <c r="K159" i="57"/>
  <c r="G158" i="91"/>
  <c r="I159" i="91"/>
  <c r="G159" i="91"/>
  <c r="I162" i="91"/>
  <c r="G162" i="91"/>
  <c r="K158" i="57"/>
  <c r="J158" i="57"/>
  <c r="G160" i="91"/>
  <c r="I160" i="91"/>
  <c r="K160" i="57"/>
  <c r="J160" i="57"/>
  <c r="S159" i="68"/>
  <c r="J158" i="76"/>
  <c r="F161" i="76"/>
  <c r="E161" i="76"/>
  <c r="H161" i="76"/>
  <c r="I161" i="76"/>
  <c r="H159" i="76"/>
  <c r="I159" i="76"/>
  <c r="E159" i="76"/>
  <c r="F159" i="76"/>
  <c r="I160" i="76"/>
  <c r="H160" i="76"/>
  <c r="F160" i="76"/>
  <c r="E160" i="76"/>
  <c r="I162" i="76"/>
  <c r="H162" i="76"/>
  <c r="E162" i="76"/>
  <c r="F162" i="76"/>
  <c r="M159" i="68"/>
  <c r="M158" i="68"/>
  <c r="S158" i="68"/>
  <c r="K56" i="38"/>
  <c r="A7" i="91"/>
  <c r="B7" i="91"/>
  <c r="A8" i="91"/>
  <c r="B8" i="91"/>
  <c r="A9" i="91"/>
  <c r="B9" i="91"/>
  <c r="A10" i="91"/>
  <c r="B10" i="91"/>
  <c r="A11" i="91"/>
  <c r="B11" i="91"/>
  <c r="A12" i="91"/>
  <c r="B12" i="91"/>
  <c r="A13" i="91"/>
  <c r="B13" i="91"/>
  <c r="A14" i="91"/>
  <c r="B14" i="91"/>
  <c r="A15" i="91"/>
  <c r="B15" i="91"/>
  <c r="A16" i="91"/>
  <c r="B16" i="91"/>
  <c r="A17" i="91"/>
  <c r="B17" i="91"/>
  <c r="A18" i="91"/>
  <c r="B18" i="91"/>
  <c r="A19" i="91"/>
  <c r="B19" i="91"/>
  <c r="A20" i="91"/>
  <c r="B20" i="91"/>
  <c r="A21" i="91"/>
  <c r="B21" i="91"/>
  <c r="A22" i="91"/>
  <c r="B22" i="91"/>
  <c r="A23" i="91"/>
  <c r="B23" i="91"/>
  <c r="A24" i="91"/>
  <c r="B24" i="91"/>
  <c r="A25" i="91"/>
  <c r="B25" i="91"/>
  <c r="A26" i="91"/>
  <c r="B26" i="91"/>
  <c r="A27" i="91"/>
  <c r="B27" i="91"/>
  <c r="A28" i="91"/>
  <c r="B28" i="91"/>
  <c r="A29" i="91"/>
  <c r="B29" i="91"/>
  <c r="A30" i="91"/>
  <c r="B30" i="91"/>
  <c r="A31" i="91"/>
  <c r="B31" i="91"/>
  <c r="A32" i="91"/>
  <c r="B32" i="91"/>
  <c r="A33" i="91"/>
  <c r="B33" i="91"/>
  <c r="A34" i="91"/>
  <c r="B34" i="91"/>
  <c r="A35" i="91"/>
  <c r="B35" i="91"/>
  <c r="A36" i="91"/>
  <c r="B36" i="91"/>
  <c r="A37" i="91"/>
  <c r="B37" i="91"/>
  <c r="A38" i="91"/>
  <c r="B38" i="91"/>
  <c r="A39" i="91"/>
  <c r="B39" i="91"/>
  <c r="A40" i="91"/>
  <c r="B40" i="91"/>
  <c r="A41" i="91"/>
  <c r="B41" i="91"/>
  <c r="A42" i="91"/>
  <c r="B42" i="91"/>
  <c r="A43" i="91"/>
  <c r="B43" i="91"/>
  <c r="A44" i="91"/>
  <c r="B44" i="91"/>
  <c r="A45" i="91"/>
  <c r="B45" i="91"/>
  <c r="A46" i="91"/>
  <c r="B46" i="91"/>
  <c r="A47" i="91"/>
  <c r="B47" i="91"/>
  <c r="A48" i="91"/>
  <c r="B48" i="91"/>
  <c r="A49" i="91"/>
  <c r="B49" i="91"/>
  <c r="A50" i="91"/>
  <c r="B50" i="91"/>
  <c r="A51" i="91"/>
  <c r="B51" i="91"/>
  <c r="A52" i="91"/>
  <c r="B52" i="91"/>
  <c r="A53" i="91"/>
  <c r="B53" i="91"/>
  <c r="A54" i="91"/>
  <c r="B54" i="91"/>
  <c r="A55" i="91"/>
  <c r="B55" i="91"/>
  <c r="A56" i="91"/>
  <c r="B56" i="91"/>
  <c r="A57" i="91"/>
  <c r="B57" i="91"/>
  <c r="A58" i="91"/>
  <c r="B58" i="91"/>
  <c r="A59" i="91"/>
  <c r="B59" i="91"/>
  <c r="A60" i="91"/>
  <c r="B60" i="91"/>
  <c r="A61" i="91"/>
  <c r="B61" i="91"/>
  <c r="A62" i="91"/>
  <c r="B62" i="91"/>
  <c r="A63" i="91"/>
  <c r="B63" i="91"/>
  <c r="A64" i="91"/>
  <c r="B64" i="91"/>
  <c r="A65" i="91"/>
  <c r="B65" i="91"/>
  <c r="A66" i="91"/>
  <c r="B66" i="91"/>
  <c r="A67" i="91"/>
  <c r="B67" i="91"/>
  <c r="A68" i="91"/>
  <c r="B68" i="91"/>
  <c r="A69" i="91"/>
  <c r="B69" i="91"/>
  <c r="A70" i="91"/>
  <c r="B70" i="91"/>
  <c r="A71" i="91"/>
  <c r="B71" i="91"/>
  <c r="A72" i="91"/>
  <c r="B72" i="91"/>
  <c r="A73" i="91"/>
  <c r="B73" i="91"/>
  <c r="A74" i="91"/>
  <c r="B74" i="91"/>
  <c r="A75" i="91"/>
  <c r="B75" i="91"/>
  <c r="A76" i="91"/>
  <c r="B76" i="91"/>
  <c r="A77" i="91"/>
  <c r="B77" i="91"/>
  <c r="A78" i="91"/>
  <c r="B78" i="91"/>
  <c r="A79" i="91"/>
  <c r="B79" i="91"/>
  <c r="A80" i="91"/>
  <c r="B80" i="91"/>
  <c r="A81" i="91"/>
  <c r="B81" i="91"/>
  <c r="A82" i="91"/>
  <c r="B82" i="91"/>
  <c r="A83" i="91"/>
  <c r="B83" i="91"/>
  <c r="A84" i="91"/>
  <c r="B84" i="91"/>
  <c r="A85" i="91"/>
  <c r="B85" i="91"/>
  <c r="A86" i="91"/>
  <c r="B86" i="91"/>
  <c r="A87" i="91"/>
  <c r="B87" i="91"/>
  <c r="A88" i="91"/>
  <c r="B88" i="91"/>
  <c r="A89" i="91"/>
  <c r="B89" i="91"/>
  <c r="A90" i="91"/>
  <c r="B90" i="91"/>
  <c r="A91" i="91"/>
  <c r="B91" i="91"/>
  <c r="A92" i="91"/>
  <c r="B92" i="91"/>
  <c r="A93" i="91"/>
  <c r="B93" i="91"/>
  <c r="A94" i="91"/>
  <c r="B94" i="91"/>
  <c r="A95" i="91"/>
  <c r="B95" i="91"/>
  <c r="A96" i="91"/>
  <c r="B96" i="91"/>
  <c r="A97" i="91"/>
  <c r="B97" i="91"/>
  <c r="A98" i="91"/>
  <c r="B98" i="91"/>
  <c r="A99" i="91"/>
  <c r="B99" i="91"/>
  <c r="A100" i="91"/>
  <c r="B100" i="91"/>
  <c r="A101" i="91"/>
  <c r="B101" i="91"/>
  <c r="A102" i="91"/>
  <c r="B102" i="91"/>
  <c r="A103" i="91"/>
  <c r="B103" i="91"/>
  <c r="A104" i="91"/>
  <c r="B104" i="91"/>
  <c r="A105" i="91"/>
  <c r="B105" i="91"/>
  <c r="A106" i="91"/>
  <c r="B106" i="91"/>
  <c r="A107" i="91"/>
  <c r="B107" i="91"/>
  <c r="A108" i="91"/>
  <c r="B108" i="91"/>
  <c r="A109" i="91"/>
  <c r="B109" i="91"/>
  <c r="A110" i="91"/>
  <c r="B110" i="91"/>
  <c r="A111" i="91"/>
  <c r="B111" i="91"/>
  <c r="A112" i="91"/>
  <c r="B112" i="91"/>
  <c r="A113" i="91"/>
  <c r="B113" i="91"/>
  <c r="A114" i="91"/>
  <c r="B114" i="91"/>
  <c r="A115" i="91"/>
  <c r="B115" i="91"/>
  <c r="A116" i="91"/>
  <c r="B116" i="91"/>
  <c r="A117" i="91"/>
  <c r="B117" i="91"/>
  <c r="A118" i="91"/>
  <c r="B118" i="91"/>
  <c r="A119" i="91"/>
  <c r="B119" i="91"/>
  <c r="A120" i="91"/>
  <c r="B120" i="91"/>
  <c r="A121" i="91"/>
  <c r="B121" i="91"/>
  <c r="A122" i="91"/>
  <c r="B122" i="91"/>
  <c r="A123" i="91"/>
  <c r="B123" i="91"/>
  <c r="A124" i="91"/>
  <c r="B124" i="91"/>
  <c r="A125" i="91"/>
  <c r="B125" i="91"/>
  <c r="A126" i="91"/>
  <c r="B126" i="91"/>
  <c r="A127" i="91"/>
  <c r="B127" i="91"/>
  <c r="A128" i="91"/>
  <c r="B128" i="91"/>
  <c r="A129" i="91"/>
  <c r="B129" i="91"/>
  <c r="A130" i="91"/>
  <c r="B130" i="91"/>
  <c r="A131" i="91"/>
  <c r="B131" i="91"/>
  <c r="A132" i="91"/>
  <c r="B132" i="91"/>
  <c r="A133" i="91"/>
  <c r="B133" i="91"/>
  <c r="A134" i="91"/>
  <c r="B134" i="91"/>
  <c r="A135" i="91"/>
  <c r="B135" i="91"/>
  <c r="A136" i="91"/>
  <c r="B136" i="91"/>
  <c r="A137" i="91"/>
  <c r="B137" i="91"/>
  <c r="A138" i="91"/>
  <c r="B138" i="91"/>
  <c r="A139" i="91"/>
  <c r="B139" i="91"/>
  <c r="A140" i="91"/>
  <c r="B140" i="91"/>
  <c r="A141" i="91"/>
  <c r="B141" i="91"/>
  <c r="A142" i="91"/>
  <c r="B142" i="91"/>
  <c r="A143" i="91"/>
  <c r="B143" i="91"/>
  <c r="A144" i="91"/>
  <c r="B144" i="91"/>
  <c r="A145" i="91"/>
  <c r="B145" i="91"/>
  <c r="A146" i="91"/>
  <c r="B146" i="91"/>
  <c r="A147" i="91"/>
  <c r="B147" i="91"/>
  <c r="A148" i="91"/>
  <c r="B148" i="91"/>
  <c r="A149" i="91"/>
  <c r="B149" i="91"/>
  <c r="A150" i="91"/>
  <c r="B150" i="91"/>
  <c r="A151" i="91"/>
  <c r="B151" i="91"/>
  <c r="A152" i="91"/>
  <c r="B152" i="91"/>
  <c r="A153" i="91"/>
  <c r="B153" i="91"/>
  <c r="A154" i="91"/>
  <c r="B154" i="91"/>
  <c r="A155" i="91"/>
  <c r="B155" i="91"/>
  <c r="A156" i="91"/>
  <c r="B156" i="91"/>
  <c r="A157" i="91"/>
  <c r="B157" i="91"/>
  <c r="A163" i="91"/>
  <c r="B163" i="91"/>
  <c r="A164" i="91"/>
  <c r="B164" i="91"/>
  <c r="A165" i="91"/>
  <c r="B165" i="91"/>
  <c r="A166" i="91"/>
  <c r="B166" i="91"/>
  <c r="A167" i="91"/>
  <c r="B167" i="91"/>
  <c r="A7" i="76"/>
  <c r="B7" i="76"/>
  <c r="A8" i="76"/>
  <c r="B8" i="76"/>
  <c r="A9" i="76"/>
  <c r="B9" i="76"/>
  <c r="A10" i="76"/>
  <c r="B10" i="76"/>
  <c r="A11" i="76"/>
  <c r="B11" i="76"/>
  <c r="A12" i="76"/>
  <c r="B12" i="76"/>
  <c r="A13" i="76"/>
  <c r="B13" i="76"/>
  <c r="A14" i="76"/>
  <c r="B14" i="76"/>
  <c r="A15" i="76"/>
  <c r="B15" i="76"/>
  <c r="A16" i="76"/>
  <c r="B16" i="76"/>
  <c r="A17" i="76"/>
  <c r="B17" i="76"/>
  <c r="A18" i="76"/>
  <c r="B18" i="76"/>
  <c r="A19" i="76"/>
  <c r="B19" i="76"/>
  <c r="A20" i="76"/>
  <c r="B20" i="76"/>
  <c r="A21" i="76"/>
  <c r="B21" i="76"/>
  <c r="A22" i="76"/>
  <c r="B22" i="76"/>
  <c r="A23" i="76"/>
  <c r="B23" i="76"/>
  <c r="A24" i="76"/>
  <c r="B24" i="76"/>
  <c r="A25" i="76"/>
  <c r="B25" i="76"/>
  <c r="A26" i="76"/>
  <c r="B26" i="76"/>
  <c r="A27" i="76"/>
  <c r="B27" i="76"/>
  <c r="A28" i="76"/>
  <c r="B28" i="76"/>
  <c r="A29" i="76"/>
  <c r="B29" i="76"/>
  <c r="A30" i="76"/>
  <c r="B30" i="76"/>
  <c r="A31" i="76"/>
  <c r="B31" i="76"/>
  <c r="A32" i="76"/>
  <c r="B32" i="76"/>
  <c r="A33" i="76"/>
  <c r="B33" i="76"/>
  <c r="A34" i="76"/>
  <c r="B34" i="76"/>
  <c r="A35" i="76"/>
  <c r="B35" i="76"/>
  <c r="A36" i="76"/>
  <c r="B36" i="76"/>
  <c r="A37" i="76"/>
  <c r="B37" i="76"/>
  <c r="A38" i="76"/>
  <c r="B38" i="76"/>
  <c r="A39" i="76"/>
  <c r="B39" i="76"/>
  <c r="A40" i="76"/>
  <c r="B40" i="76"/>
  <c r="A41" i="76"/>
  <c r="B41" i="76"/>
  <c r="A42" i="76"/>
  <c r="B42" i="76"/>
  <c r="A43" i="76"/>
  <c r="B43" i="76"/>
  <c r="A44" i="76"/>
  <c r="B44" i="76"/>
  <c r="A45" i="76"/>
  <c r="B45" i="76"/>
  <c r="A46" i="76"/>
  <c r="B46" i="76"/>
  <c r="A47" i="76"/>
  <c r="B47" i="76"/>
  <c r="A48" i="76"/>
  <c r="B48" i="76"/>
  <c r="A49" i="76"/>
  <c r="B49" i="76"/>
  <c r="A50" i="76"/>
  <c r="B50" i="76"/>
  <c r="A51" i="76"/>
  <c r="B51" i="76"/>
  <c r="A52" i="76"/>
  <c r="B52" i="76"/>
  <c r="A53" i="76"/>
  <c r="B53" i="76"/>
  <c r="A54" i="76"/>
  <c r="B54" i="76"/>
  <c r="A55" i="76"/>
  <c r="B55" i="76"/>
  <c r="A56" i="76"/>
  <c r="B56" i="76"/>
  <c r="A57" i="76"/>
  <c r="B57" i="76"/>
  <c r="A58" i="76"/>
  <c r="B58" i="76"/>
  <c r="A59" i="76"/>
  <c r="B59" i="76"/>
  <c r="A60" i="76"/>
  <c r="B60" i="76"/>
  <c r="A61" i="76"/>
  <c r="B61" i="76"/>
  <c r="A62" i="76"/>
  <c r="B62" i="76"/>
  <c r="A63" i="76"/>
  <c r="B63" i="76"/>
  <c r="A64" i="76"/>
  <c r="B64" i="76"/>
  <c r="A65" i="76"/>
  <c r="B65" i="76"/>
  <c r="A66" i="76"/>
  <c r="B66" i="76"/>
  <c r="A67" i="76"/>
  <c r="B67" i="76"/>
  <c r="A68" i="76"/>
  <c r="B68" i="76"/>
  <c r="A69" i="76"/>
  <c r="B69" i="76"/>
  <c r="A70" i="76"/>
  <c r="B70" i="76"/>
  <c r="A71" i="76"/>
  <c r="B71" i="76"/>
  <c r="A72" i="76"/>
  <c r="B72" i="76"/>
  <c r="A73" i="76"/>
  <c r="B73" i="76"/>
  <c r="A74" i="76"/>
  <c r="B74" i="76"/>
  <c r="A75" i="76"/>
  <c r="B75" i="76"/>
  <c r="A76" i="76"/>
  <c r="B76" i="76"/>
  <c r="A77" i="76"/>
  <c r="B77" i="76"/>
  <c r="A78" i="76"/>
  <c r="B78" i="76"/>
  <c r="A79" i="76"/>
  <c r="B79" i="76"/>
  <c r="A80" i="76"/>
  <c r="B80" i="76"/>
  <c r="A81" i="76"/>
  <c r="B81" i="76"/>
  <c r="A82" i="76"/>
  <c r="B82" i="76"/>
  <c r="A83" i="76"/>
  <c r="B83" i="76"/>
  <c r="A84" i="76"/>
  <c r="B84" i="76"/>
  <c r="A85" i="76"/>
  <c r="B85" i="76"/>
  <c r="A86" i="76"/>
  <c r="B86" i="76"/>
  <c r="A87" i="76"/>
  <c r="B87" i="76"/>
  <c r="A88" i="76"/>
  <c r="B88" i="76"/>
  <c r="A89" i="76"/>
  <c r="B89" i="76"/>
  <c r="A90" i="76"/>
  <c r="B90" i="76"/>
  <c r="A91" i="76"/>
  <c r="B91" i="76"/>
  <c r="A92" i="76"/>
  <c r="B92" i="76"/>
  <c r="A93" i="76"/>
  <c r="B93" i="76"/>
  <c r="A94" i="76"/>
  <c r="B94" i="76"/>
  <c r="A95" i="76"/>
  <c r="B95" i="76"/>
  <c r="A96" i="76"/>
  <c r="B96" i="76"/>
  <c r="A97" i="76"/>
  <c r="B97" i="76"/>
  <c r="A98" i="76"/>
  <c r="B98" i="76"/>
  <c r="A99" i="76"/>
  <c r="B99" i="76"/>
  <c r="A100" i="76"/>
  <c r="B100" i="76"/>
  <c r="A101" i="76"/>
  <c r="B101" i="76"/>
  <c r="A102" i="76"/>
  <c r="B102" i="76"/>
  <c r="A103" i="76"/>
  <c r="B103" i="76"/>
  <c r="A104" i="76"/>
  <c r="B104" i="76"/>
  <c r="A105" i="76"/>
  <c r="B105" i="76"/>
  <c r="A106" i="76"/>
  <c r="B106" i="76"/>
  <c r="A107" i="76"/>
  <c r="B107" i="76"/>
  <c r="A108" i="76"/>
  <c r="B108" i="76"/>
  <c r="A109" i="76"/>
  <c r="B109" i="76"/>
  <c r="A110" i="76"/>
  <c r="B110" i="76"/>
  <c r="A111" i="76"/>
  <c r="B111" i="76"/>
  <c r="A112" i="76"/>
  <c r="B112" i="76"/>
  <c r="A113" i="76"/>
  <c r="B113" i="76"/>
  <c r="A114" i="76"/>
  <c r="B114" i="76"/>
  <c r="A115" i="76"/>
  <c r="B115" i="76"/>
  <c r="A116" i="76"/>
  <c r="B116" i="76"/>
  <c r="A117" i="76"/>
  <c r="B117" i="76"/>
  <c r="A118" i="76"/>
  <c r="B118" i="76"/>
  <c r="A119" i="76"/>
  <c r="B119" i="76"/>
  <c r="A120" i="76"/>
  <c r="B120" i="76"/>
  <c r="A121" i="76"/>
  <c r="B121" i="76"/>
  <c r="A122" i="76"/>
  <c r="B122" i="76"/>
  <c r="A123" i="76"/>
  <c r="B123" i="76"/>
  <c r="A124" i="76"/>
  <c r="B124" i="76"/>
  <c r="A125" i="76"/>
  <c r="B125" i="76"/>
  <c r="A126" i="76"/>
  <c r="B126" i="76"/>
  <c r="A127" i="76"/>
  <c r="B127" i="76"/>
  <c r="A128" i="76"/>
  <c r="B128" i="76"/>
  <c r="A129" i="76"/>
  <c r="B129" i="76"/>
  <c r="A130" i="76"/>
  <c r="B130" i="76"/>
  <c r="A131" i="76"/>
  <c r="B131" i="76"/>
  <c r="A132" i="76"/>
  <c r="B132" i="76"/>
  <c r="A133" i="76"/>
  <c r="B133" i="76"/>
  <c r="A134" i="76"/>
  <c r="B134" i="76"/>
  <c r="A135" i="76"/>
  <c r="B135" i="76"/>
  <c r="A136" i="76"/>
  <c r="B136" i="76"/>
  <c r="A137" i="76"/>
  <c r="B137" i="76"/>
  <c r="A138" i="76"/>
  <c r="B138" i="76"/>
  <c r="A139" i="76"/>
  <c r="B139" i="76"/>
  <c r="A140" i="76"/>
  <c r="B140" i="76"/>
  <c r="A141" i="76"/>
  <c r="B141" i="76"/>
  <c r="A142" i="76"/>
  <c r="B142" i="76"/>
  <c r="A143" i="76"/>
  <c r="B143" i="76"/>
  <c r="A144" i="76"/>
  <c r="B144" i="76"/>
  <c r="A145" i="76"/>
  <c r="B145" i="76"/>
  <c r="A146" i="76"/>
  <c r="B146" i="76"/>
  <c r="A147" i="76"/>
  <c r="B147" i="76"/>
  <c r="A148" i="76"/>
  <c r="B148" i="76"/>
  <c r="A149" i="76"/>
  <c r="B149" i="76"/>
  <c r="A150" i="76"/>
  <c r="B150" i="76"/>
  <c r="A151" i="76"/>
  <c r="B151" i="76"/>
  <c r="A152" i="76"/>
  <c r="B152" i="76"/>
  <c r="A153" i="76"/>
  <c r="B153" i="76"/>
  <c r="A154" i="76"/>
  <c r="B154" i="76"/>
  <c r="A155" i="76"/>
  <c r="B155" i="76"/>
  <c r="A156" i="76"/>
  <c r="B156" i="76"/>
  <c r="A157" i="76"/>
  <c r="B157" i="76"/>
  <c r="A163" i="76"/>
  <c r="B163" i="76"/>
  <c r="A164" i="76"/>
  <c r="B164" i="76"/>
  <c r="A165" i="76"/>
  <c r="B165" i="76"/>
  <c r="A166" i="76"/>
  <c r="B166" i="76"/>
  <c r="A167" i="76"/>
  <c r="B167" i="76"/>
  <c r="A7" i="57"/>
  <c r="B7" i="57"/>
  <c r="A8" i="57"/>
  <c r="B8" i="57"/>
  <c r="A9" i="57"/>
  <c r="B9" i="57"/>
  <c r="A10" i="57"/>
  <c r="B10" i="57"/>
  <c r="A11" i="57"/>
  <c r="B11" i="57"/>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63" i="57"/>
  <c r="B163" i="57"/>
  <c r="A164" i="57"/>
  <c r="B164" i="57"/>
  <c r="A165" i="57"/>
  <c r="B165" i="57"/>
  <c r="A166" i="57"/>
  <c r="B166" i="57"/>
  <c r="A167" i="57"/>
  <c r="B167" i="57"/>
  <c r="A7" i="45"/>
  <c r="B7" i="45"/>
  <c r="A8" i="45"/>
  <c r="B8" i="45"/>
  <c r="A9" i="45"/>
  <c r="B9" i="45"/>
  <c r="A10" i="45"/>
  <c r="B10" i="45"/>
  <c r="A11" i="45"/>
  <c r="B11" i="45"/>
  <c r="A12" i="45"/>
  <c r="B12" i="45"/>
  <c r="A13" i="45"/>
  <c r="B13" i="45"/>
  <c r="A14" i="45"/>
  <c r="B14" i="45"/>
  <c r="A15" i="45"/>
  <c r="B15" i="45"/>
  <c r="A16" i="45"/>
  <c r="B16" i="45"/>
  <c r="A17" i="45"/>
  <c r="B17" i="45"/>
  <c r="A18" i="45"/>
  <c r="B18" i="45"/>
  <c r="A19" i="45"/>
  <c r="B19" i="45"/>
  <c r="A20" i="45"/>
  <c r="B20" i="45"/>
  <c r="A21" i="45"/>
  <c r="B21" i="45"/>
  <c r="A22" i="45"/>
  <c r="B22" i="45"/>
  <c r="A23" i="45"/>
  <c r="B23" i="45"/>
  <c r="A24" i="45"/>
  <c r="B24" i="45"/>
  <c r="A25" i="45"/>
  <c r="B25" i="45"/>
  <c r="A26" i="45"/>
  <c r="B26" i="45"/>
  <c r="A27" i="45"/>
  <c r="B27" i="45"/>
  <c r="A28" i="45"/>
  <c r="B28" i="45"/>
  <c r="A29" i="45"/>
  <c r="B29" i="45"/>
  <c r="A30" i="45"/>
  <c r="B30" i="45"/>
  <c r="A31" i="45"/>
  <c r="B31" i="45"/>
  <c r="A32" i="45"/>
  <c r="B32" i="45"/>
  <c r="A33" i="45"/>
  <c r="B33" i="45"/>
  <c r="A34" i="45"/>
  <c r="B34" i="45"/>
  <c r="A35" i="45"/>
  <c r="B35" i="45"/>
  <c r="A36" i="45"/>
  <c r="B36" i="45"/>
  <c r="A37" i="45"/>
  <c r="B37" i="45"/>
  <c r="A38" i="45"/>
  <c r="B38" i="45"/>
  <c r="A39" i="45"/>
  <c r="B39" i="45"/>
  <c r="A40" i="45"/>
  <c r="B40" i="45"/>
  <c r="A41" i="45"/>
  <c r="B41" i="45"/>
  <c r="A42" i="45"/>
  <c r="B42" i="45"/>
  <c r="A43" i="45"/>
  <c r="B43" i="45"/>
  <c r="A44" i="45"/>
  <c r="B44" i="45"/>
  <c r="A45" i="45"/>
  <c r="B45" i="45"/>
  <c r="A46" i="45"/>
  <c r="B46" i="45"/>
  <c r="A47" i="45"/>
  <c r="B47" i="45"/>
  <c r="A48" i="45"/>
  <c r="B48" i="45"/>
  <c r="A49" i="45"/>
  <c r="B49" i="45"/>
  <c r="A50" i="45"/>
  <c r="B50" i="45"/>
  <c r="A51" i="45"/>
  <c r="B51" i="45"/>
  <c r="A52" i="45"/>
  <c r="B52" i="45"/>
  <c r="A53" i="45"/>
  <c r="B53" i="45"/>
  <c r="A54" i="45"/>
  <c r="B54" i="45"/>
  <c r="A55" i="45"/>
  <c r="B55" i="45"/>
  <c r="A56" i="45"/>
  <c r="B56" i="45"/>
  <c r="A57" i="45"/>
  <c r="B57" i="45"/>
  <c r="A58" i="45"/>
  <c r="B58" i="45"/>
  <c r="A59" i="45"/>
  <c r="B59" i="45"/>
  <c r="A60" i="45"/>
  <c r="B60" i="45"/>
  <c r="A61" i="45"/>
  <c r="B61" i="45"/>
  <c r="A62" i="45"/>
  <c r="B62" i="45"/>
  <c r="A63" i="45"/>
  <c r="B63" i="45"/>
  <c r="A64" i="45"/>
  <c r="B64" i="45"/>
  <c r="A65" i="45"/>
  <c r="B65" i="45"/>
  <c r="A66" i="45"/>
  <c r="B66" i="45"/>
  <c r="A67" i="45"/>
  <c r="B67" i="45"/>
  <c r="A68" i="45"/>
  <c r="B68" i="45"/>
  <c r="A69" i="45"/>
  <c r="B69" i="45"/>
  <c r="A70" i="45"/>
  <c r="B70" i="45"/>
  <c r="A71" i="45"/>
  <c r="B71" i="45"/>
  <c r="A72" i="45"/>
  <c r="B72" i="45"/>
  <c r="A73" i="45"/>
  <c r="B73" i="45"/>
  <c r="A74" i="45"/>
  <c r="B74" i="45"/>
  <c r="A75" i="45"/>
  <c r="B75" i="45"/>
  <c r="A76" i="45"/>
  <c r="B76" i="45"/>
  <c r="A77" i="45"/>
  <c r="B77" i="45"/>
  <c r="A78" i="45"/>
  <c r="B78" i="45"/>
  <c r="A79" i="45"/>
  <c r="B79" i="45"/>
  <c r="A80" i="45"/>
  <c r="B80" i="45"/>
  <c r="A81" i="45"/>
  <c r="B81" i="45"/>
  <c r="A82" i="45"/>
  <c r="B82" i="45"/>
  <c r="A83" i="45"/>
  <c r="B83" i="45"/>
  <c r="A84" i="45"/>
  <c r="B84" i="45"/>
  <c r="A85" i="45"/>
  <c r="B85" i="45"/>
  <c r="A86" i="45"/>
  <c r="B86" i="45"/>
  <c r="A87" i="45"/>
  <c r="B87" i="45"/>
  <c r="A88" i="45"/>
  <c r="B88" i="45"/>
  <c r="A89" i="45"/>
  <c r="B89" i="45"/>
  <c r="A90" i="45"/>
  <c r="B90" i="45"/>
  <c r="A91" i="45"/>
  <c r="B91" i="45"/>
  <c r="A92" i="45"/>
  <c r="B92" i="45"/>
  <c r="A93" i="45"/>
  <c r="B93" i="45"/>
  <c r="A94" i="45"/>
  <c r="B94" i="45"/>
  <c r="A95" i="45"/>
  <c r="B95" i="45"/>
  <c r="A96" i="45"/>
  <c r="B96" i="45"/>
  <c r="A97" i="45"/>
  <c r="B97" i="45"/>
  <c r="A98" i="45"/>
  <c r="B98" i="45"/>
  <c r="A99" i="45"/>
  <c r="B99" i="45"/>
  <c r="A100" i="45"/>
  <c r="B100" i="45"/>
  <c r="A101" i="45"/>
  <c r="B101" i="45"/>
  <c r="A102" i="45"/>
  <c r="B102" i="45"/>
  <c r="A103" i="45"/>
  <c r="B103" i="45"/>
  <c r="A104" i="45"/>
  <c r="B104" i="45"/>
  <c r="A105" i="45"/>
  <c r="B105" i="45"/>
  <c r="A106" i="45"/>
  <c r="B106" i="45"/>
  <c r="A107" i="45"/>
  <c r="B107" i="45"/>
  <c r="A108" i="45"/>
  <c r="B108" i="45"/>
  <c r="A109" i="45"/>
  <c r="B109" i="45"/>
  <c r="A110" i="45"/>
  <c r="B110" i="45"/>
  <c r="A111" i="45"/>
  <c r="B111" i="45"/>
  <c r="A112" i="45"/>
  <c r="B112" i="45"/>
  <c r="A113" i="45"/>
  <c r="B113" i="45"/>
  <c r="A114" i="45"/>
  <c r="B114" i="45"/>
  <c r="A115" i="45"/>
  <c r="B115" i="45"/>
  <c r="A116" i="45"/>
  <c r="B116" i="45"/>
  <c r="A117" i="45"/>
  <c r="B117" i="45"/>
  <c r="A118" i="45"/>
  <c r="B118" i="45"/>
  <c r="A119" i="45"/>
  <c r="B119" i="45"/>
  <c r="A120" i="45"/>
  <c r="B120" i="45"/>
  <c r="A121" i="45"/>
  <c r="B121" i="45"/>
  <c r="A122" i="45"/>
  <c r="B122" i="45"/>
  <c r="A123" i="45"/>
  <c r="B123" i="45"/>
  <c r="A124" i="45"/>
  <c r="B124" i="45"/>
  <c r="A125" i="45"/>
  <c r="B125" i="45"/>
  <c r="A126" i="45"/>
  <c r="B126" i="45"/>
  <c r="A127" i="45"/>
  <c r="B127" i="45"/>
  <c r="A128" i="45"/>
  <c r="B128" i="45"/>
  <c r="A129" i="45"/>
  <c r="B129" i="45"/>
  <c r="A130" i="45"/>
  <c r="B130" i="45"/>
  <c r="A131" i="45"/>
  <c r="B131" i="45"/>
  <c r="A132" i="45"/>
  <c r="B132" i="45"/>
  <c r="A133" i="45"/>
  <c r="B133" i="45"/>
  <c r="A134" i="45"/>
  <c r="B134" i="45"/>
  <c r="A135" i="45"/>
  <c r="B135" i="45"/>
  <c r="A136" i="45"/>
  <c r="B136" i="45"/>
  <c r="A137" i="45"/>
  <c r="B137" i="45"/>
  <c r="A138" i="45"/>
  <c r="B138" i="45"/>
  <c r="A139" i="45"/>
  <c r="B139" i="45"/>
  <c r="A140" i="45"/>
  <c r="B140" i="45"/>
  <c r="A141" i="45"/>
  <c r="B141" i="45"/>
  <c r="A142" i="45"/>
  <c r="B142" i="45"/>
  <c r="A143" i="45"/>
  <c r="B143" i="45"/>
  <c r="A144" i="45"/>
  <c r="B144" i="45"/>
  <c r="A145" i="45"/>
  <c r="B145" i="45"/>
  <c r="A146" i="45"/>
  <c r="B146" i="45"/>
  <c r="A147" i="45"/>
  <c r="B147" i="45"/>
  <c r="A148" i="45"/>
  <c r="B148" i="45"/>
  <c r="A149" i="45"/>
  <c r="B149" i="45"/>
  <c r="A150" i="45"/>
  <c r="B150" i="45"/>
  <c r="A151" i="45"/>
  <c r="B151" i="45"/>
  <c r="A152" i="45"/>
  <c r="B152" i="45"/>
  <c r="A153" i="45"/>
  <c r="B153" i="45"/>
  <c r="A154" i="45"/>
  <c r="B154" i="45"/>
  <c r="A155" i="45"/>
  <c r="B155" i="45"/>
  <c r="A156" i="45"/>
  <c r="B156" i="45"/>
  <c r="A157" i="45"/>
  <c r="B157" i="45"/>
  <c r="A163" i="45"/>
  <c r="B163" i="45"/>
  <c r="A164" i="45"/>
  <c r="B164" i="45"/>
  <c r="A165" i="45"/>
  <c r="B165" i="45"/>
  <c r="A166" i="45"/>
  <c r="B166" i="45"/>
  <c r="A167" i="45"/>
  <c r="B167" i="45"/>
  <c r="A7" i="44"/>
  <c r="B7" i="44"/>
  <c r="A8" i="44"/>
  <c r="B8" i="44"/>
  <c r="A9" i="44"/>
  <c r="B9" i="44"/>
  <c r="A10" i="44"/>
  <c r="B10" i="44"/>
  <c r="A11" i="44"/>
  <c r="B11" i="44"/>
  <c r="A12" i="44"/>
  <c r="B12" i="44"/>
  <c r="A13" i="44"/>
  <c r="B13" i="44"/>
  <c r="A14" i="44"/>
  <c r="B14" i="44"/>
  <c r="A15" i="44"/>
  <c r="B15" i="44"/>
  <c r="A16" i="44"/>
  <c r="B16" i="44"/>
  <c r="A17" i="44"/>
  <c r="B17" i="44"/>
  <c r="A18" i="44"/>
  <c r="B18" i="44"/>
  <c r="A19" i="44"/>
  <c r="B19" i="44"/>
  <c r="A20" i="44"/>
  <c r="B20" i="44"/>
  <c r="A21" i="44"/>
  <c r="B21" i="44"/>
  <c r="A22" i="44"/>
  <c r="B22" i="44"/>
  <c r="A23" i="44"/>
  <c r="B23" i="44"/>
  <c r="A24" i="44"/>
  <c r="B24" i="44"/>
  <c r="A25" i="44"/>
  <c r="B25" i="44"/>
  <c r="A26" i="44"/>
  <c r="B26" i="44"/>
  <c r="A27" i="44"/>
  <c r="B27" i="44"/>
  <c r="A28" i="44"/>
  <c r="B28" i="44"/>
  <c r="A29" i="44"/>
  <c r="B29" i="44"/>
  <c r="A30" i="44"/>
  <c r="B30" i="44"/>
  <c r="A31" i="44"/>
  <c r="B31" i="44"/>
  <c r="A32" i="44"/>
  <c r="B32" i="44"/>
  <c r="A33" i="44"/>
  <c r="B33" i="44"/>
  <c r="A34" i="44"/>
  <c r="B34" i="44"/>
  <c r="A35" i="44"/>
  <c r="B35" i="44"/>
  <c r="A36" i="44"/>
  <c r="B36" i="44"/>
  <c r="A37" i="44"/>
  <c r="B37" i="44"/>
  <c r="A38" i="44"/>
  <c r="B38" i="44"/>
  <c r="A39" i="44"/>
  <c r="B39" i="44"/>
  <c r="A40" i="44"/>
  <c r="B40" i="44"/>
  <c r="A41" i="44"/>
  <c r="B41" i="44"/>
  <c r="A42" i="44"/>
  <c r="B42" i="44"/>
  <c r="A43" i="44"/>
  <c r="B43" i="44"/>
  <c r="A44" i="44"/>
  <c r="B44" i="44"/>
  <c r="A45" i="44"/>
  <c r="B45" i="44"/>
  <c r="A46" i="44"/>
  <c r="B46" i="44"/>
  <c r="A47" i="44"/>
  <c r="B47" i="44"/>
  <c r="A48" i="44"/>
  <c r="B48" i="44"/>
  <c r="A49" i="44"/>
  <c r="B49" i="44"/>
  <c r="A50" i="44"/>
  <c r="B50" i="44"/>
  <c r="A51" i="44"/>
  <c r="B51" i="44"/>
  <c r="A52" i="44"/>
  <c r="B52" i="44"/>
  <c r="A53" i="44"/>
  <c r="B53" i="44"/>
  <c r="A54" i="44"/>
  <c r="B54" i="44"/>
  <c r="A55" i="44"/>
  <c r="B55" i="44"/>
  <c r="A56" i="44"/>
  <c r="B56" i="44"/>
  <c r="A57" i="44"/>
  <c r="B57" i="44"/>
  <c r="A58" i="44"/>
  <c r="B58" i="44"/>
  <c r="A59" i="44"/>
  <c r="B59" i="44"/>
  <c r="A60" i="44"/>
  <c r="B60" i="44"/>
  <c r="A61" i="44"/>
  <c r="B61" i="44"/>
  <c r="A62" i="44"/>
  <c r="B62" i="44"/>
  <c r="A63" i="44"/>
  <c r="B63" i="44"/>
  <c r="A64" i="44"/>
  <c r="B64" i="44"/>
  <c r="A65" i="44"/>
  <c r="B65" i="44"/>
  <c r="A66" i="44"/>
  <c r="B66" i="44"/>
  <c r="A67" i="44"/>
  <c r="B67" i="44"/>
  <c r="A68" i="44"/>
  <c r="B68" i="44"/>
  <c r="A69" i="44"/>
  <c r="B69" i="44"/>
  <c r="A70" i="44"/>
  <c r="B70" i="44"/>
  <c r="A71" i="44"/>
  <c r="B71" i="44"/>
  <c r="A72" i="44"/>
  <c r="B72" i="44"/>
  <c r="A73" i="44"/>
  <c r="B73" i="44"/>
  <c r="A74" i="44"/>
  <c r="B74" i="44"/>
  <c r="A75" i="44"/>
  <c r="B75" i="44"/>
  <c r="A76" i="44"/>
  <c r="B76" i="44"/>
  <c r="A77" i="44"/>
  <c r="B77" i="44"/>
  <c r="A78" i="44"/>
  <c r="B78" i="44"/>
  <c r="A79" i="44"/>
  <c r="B79" i="44"/>
  <c r="A80" i="44"/>
  <c r="B80" i="44"/>
  <c r="A81" i="44"/>
  <c r="B81" i="44"/>
  <c r="A82" i="44"/>
  <c r="B82" i="44"/>
  <c r="A83" i="44"/>
  <c r="B83" i="44"/>
  <c r="A84" i="44"/>
  <c r="B84" i="44"/>
  <c r="A85" i="44"/>
  <c r="B85" i="44"/>
  <c r="A86" i="44"/>
  <c r="B86" i="44"/>
  <c r="A87" i="44"/>
  <c r="B87" i="44"/>
  <c r="A88" i="44"/>
  <c r="B88" i="44"/>
  <c r="A89" i="44"/>
  <c r="B89" i="44"/>
  <c r="A90" i="44"/>
  <c r="B90" i="44"/>
  <c r="A91" i="44"/>
  <c r="B91" i="44"/>
  <c r="A92" i="44"/>
  <c r="B92" i="44"/>
  <c r="A93" i="44"/>
  <c r="B93" i="44"/>
  <c r="A94" i="44"/>
  <c r="B94" i="44"/>
  <c r="A95" i="44"/>
  <c r="B95" i="44"/>
  <c r="A96" i="44"/>
  <c r="B96" i="44"/>
  <c r="A97" i="44"/>
  <c r="B97" i="44"/>
  <c r="A98" i="44"/>
  <c r="B98" i="44"/>
  <c r="A99" i="44"/>
  <c r="B99" i="44"/>
  <c r="A100" i="44"/>
  <c r="B100" i="44"/>
  <c r="A101" i="44"/>
  <c r="B101" i="44"/>
  <c r="A102" i="44"/>
  <c r="B102" i="44"/>
  <c r="A103" i="44"/>
  <c r="B103" i="44"/>
  <c r="A104" i="44"/>
  <c r="B104" i="44"/>
  <c r="A105" i="44"/>
  <c r="B105" i="44"/>
  <c r="A106" i="44"/>
  <c r="B106" i="44"/>
  <c r="A107" i="44"/>
  <c r="B107" i="44"/>
  <c r="A108" i="44"/>
  <c r="B108" i="44"/>
  <c r="A109" i="44"/>
  <c r="B109" i="44"/>
  <c r="A110" i="44"/>
  <c r="B110" i="44"/>
  <c r="A111" i="44"/>
  <c r="B111" i="44"/>
  <c r="A112" i="44"/>
  <c r="B112" i="44"/>
  <c r="A113" i="44"/>
  <c r="B113" i="44"/>
  <c r="A114" i="44"/>
  <c r="B114" i="44"/>
  <c r="A115" i="44"/>
  <c r="B115" i="44"/>
  <c r="A116" i="44"/>
  <c r="B116" i="44"/>
  <c r="A117" i="44"/>
  <c r="B117" i="44"/>
  <c r="A118" i="44"/>
  <c r="B118" i="44"/>
  <c r="A119" i="44"/>
  <c r="B119" i="44"/>
  <c r="A120" i="44"/>
  <c r="B120" i="44"/>
  <c r="A121" i="44"/>
  <c r="B121" i="44"/>
  <c r="A122" i="44"/>
  <c r="B122" i="44"/>
  <c r="A123" i="44"/>
  <c r="B123" i="44"/>
  <c r="A124" i="44"/>
  <c r="B124" i="44"/>
  <c r="A125" i="44"/>
  <c r="B125" i="44"/>
  <c r="A126" i="44"/>
  <c r="B126" i="44"/>
  <c r="A127" i="44"/>
  <c r="B127" i="44"/>
  <c r="A128" i="44"/>
  <c r="B128" i="44"/>
  <c r="A129" i="44"/>
  <c r="B129" i="44"/>
  <c r="A130" i="44"/>
  <c r="B130" i="44"/>
  <c r="A131" i="44"/>
  <c r="B131" i="44"/>
  <c r="A132" i="44"/>
  <c r="B132" i="44"/>
  <c r="A133" i="44"/>
  <c r="B133" i="44"/>
  <c r="A134" i="44"/>
  <c r="B134" i="44"/>
  <c r="A135" i="44"/>
  <c r="B135" i="44"/>
  <c r="A136" i="44"/>
  <c r="B136" i="44"/>
  <c r="A137" i="44"/>
  <c r="B137" i="44"/>
  <c r="A138" i="44"/>
  <c r="B138" i="44"/>
  <c r="A139" i="44"/>
  <c r="B139" i="44"/>
  <c r="A140" i="44"/>
  <c r="B140" i="44"/>
  <c r="A141" i="44"/>
  <c r="B141" i="44"/>
  <c r="A142" i="44"/>
  <c r="B142" i="44"/>
  <c r="A143" i="44"/>
  <c r="B143" i="44"/>
  <c r="A144" i="44"/>
  <c r="B144" i="44"/>
  <c r="A145" i="44"/>
  <c r="B145" i="44"/>
  <c r="A146" i="44"/>
  <c r="B146" i="44"/>
  <c r="A147" i="44"/>
  <c r="B147" i="44"/>
  <c r="A148" i="44"/>
  <c r="B148" i="44"/>
  <c r="A149" i="44"/>
  <c r="B149" i="44"/>
  <c r="A150" i="44"/>
  <c r="B150" i="44"/>
  <c r="A151" i="44"/>
  <c r="B151" i="44"/>
  <c r="A152" i="44"/>
  <c r="B152" i="44"/>
  <c r="A153" i="44"/>
  <c r="B153" i="44"/>
  <c r="A154" i="44"/>
  <c r="B154" i="44"/>
  <c r="A155" i="44"/>
  <c r="B155" i="44"/>
  <c r="A156" i="44"/>
  <c r="B156" i="44"/>
  <c r="A157" i="44"/>
  <c r="B157" i="44"/>
  <c r="A163" i="44"/>
  <c r="B163" i="44"/>
  <c r="A164" i="44"/>
  <c r="B164" i="44"/>
  <c r="A165" i="44"/>
  <c r="B165" i="44"/>
  <c r="A166" i="44"/>
  <c r="B166" i="44"/>
  <c r="A167" i="44"/>
  <c r="B167" i="44"/>
  <c r="A7" i="33"/>
  <c r="B7" i="33"/>
  <c r="A8" i="33"/>
  <c r="B8" i="33"/>
  <c r="A9" i="33"/>
  <c r="B9" i="33"/>
  <c r="A10" i="33"/>
  <c r="B10" i="33"/>
  <c r="A11" i="33"/>
  <c r="B11" i="33"/>
  <c r="A12" i="33"/>
  <c r="B12" i="33"/>
  <c r="A13" i="33"/>
  <c r="B13" i="33"/>
  <c r="A14" i="33"/>
  <c r="B14" i="33"/>
  <c r="A15" i="33"/>
  <c r="B15" i="33"/>
  <c r="A16" i="33"/>
  <c r="B16" i="33"/>
  <c r="A17" i="33"/>
  <c r="B17" i="33"/>
  <c r="A18" i="33"/>
  <c r="B18" i="33"/>
  <c r="A19" i="33"/>
  <c r="B19" i="33"/>
  <c r="A20" i="33"/>
  <c r="B20" i="33"/>
  <c r="A21" i="33"/>
  <c r="B21" i="33"/>
  <c r="A22" i="33"/>
  <c r="B22" i="33"/>
  <c r="A23" i="33"/>
  <c r="B23" i="33"/>
  <c r="A24" i="33"/>
  <c r="B24" i="33"/>
  <c r="A25" i="33"/>
  <c r="B25" i="33"/>
  <c r="A26" i="33"/>
  <c r="B26" i="33"/>
  <c r="A27" i="33"/>
  <c r="B27" i="33"/>
  <c r="A28" i="33"/>
  <c r="B28" i="33"/>
  <c r="A29" i="33"/>
  <c r="B29" i="33"/>
  <c r="A30" i="33"/>
  <c r="B30" i="33"/>
  <c r="A31" i="33"/>
  <c r="B31" i="33"/>
  <c r="A32" i="33"/>
  <c r="B32" i="33"/>
  <c r="A33" i="33"/>
  <c r="B33" i="33"/>
  <c r="A34" i="33"/>
  <c r="B34" i="33"/>
  <c r="A35" i="33"/>
  <c r="B35" i="33"/>
  <c r="A36" i="33"/>
  <c r="B36" i="33"/>
  <c r="A37" i="33"/>
  <c r="B37" i="33"/>
  <c r="A38" i="33"/>
  <c r="B38" i="33"/>
  <c r="A39" i="33"/>
  <c r="B39" i="33"/>
  <c r="A40" i="33"/>
  <c r="B40" i="33"/>
  <c r="A41" i="33"/>
  <c r="B41" i="33"/>
  <c r="A42" i="33"/>
  <c r="B42" i="33"/>
  <c r="A43" i="33"/>
  <c r="B43" i="33"/>
  <c r="A44" i="33"/>
  <c r="B44" i="33"/>
  <c r="A45" i="33"/>
  <c r="B45" i="33"/>
  <c r="A46" i="33"/>
  <c r="B46" i="33"/>
  <c r="A47" i="33"/>
  <c r="B47" i="33"/>
  <c r="A48" i="33"/>
  <c r="B48" i="33"/>
  <c r="A49" i="33"/>
  <c r="B49" i="33"/>
  <c r="A50" i="33"/>
  <c r="B50" i="33"/>
  <c r="A51" i="33"/>
  <c r="B51" i="33"/>
  <c r="A52" i="33"/>
  <c r="B52" i="33"/>
  <c r="A53" i="33"/>
  <c r="B53" i="33"/>
  <c r="A54" i="33"/>
  <c r="B54" i="33"/>
  <c r="A55" i="33"/>
  <c r="B55" i="33"/>
  <c r="A56" i="33"/>
  <c r="B56" i="33"/>
  <c r="A57" i="33"/>
  <c r="B57" i="33"/>
  <c r="A58" i="33"/>
  <c r="B58" i="33"/>
  <c r="A59" i="33"/>
  <c r="B59" i="33"/>
  <c r="A60" i="33"/>
  <c r="B60" i="33"/>
  <c r="A61" i="33"/>
  <c r="B61" i="33"/>
  <c r="A62" i="33"/>
  <c r="B62" i="33"/>
  <c r="A63" i="33"/>
  <c r="B63" i="33"/>
  <c r="A64" i="33"/>
  <c r="B64" i="33"/>
  <c r="A65" i="33"/>
  <c r="B65" i="33"/>
  <c r="A66" i="33"/>
  <c r="B66" i="33"/>
  <c r="A67" i="33"/>
  <c r="B67" i="33"/>
  <c r="A68" i="33"/>
  <c r="B68" i="33"/>
  <c r="A69" i="33"/>
  <c r="B69" i="33"/>
  <c r="A70" i="33"/>
  <c r="B70" i="33"/>
  <c r="A71" i="33"/>
  <c r="B71" i="33"/>
  <c r="A72" i="33"/>
  <c r="B72" i="33"/>
  <c r="A73" i="33"/>
  <c r="B73" i="33"/>
  <c r="A74" i="33"/>
  <c r="B74" i="33"/>
  <c r="A75" i="33"/>
  <c r="B75" i="33"/>
  <c r="A76" i="33"/>
  <c r="B76" i="33"/>
  <c r="A77" i="33"/>
  <c r="B77" i="33"/>
  <c r="A78" i="33"/>
  <c r="B78" i="33"/>
  <c r="A79" i="33"/>
  <c r="B79" i="33"/>
  <c r="A80" i="33"/>
  <c r="B80" i="33"/>
  <c r="A81" i="33"/>
  <c r="B81" i="33"/>
  <c r="A82" i="33"/>
  <c r="B82" i="33"/>
  <c r="A83" i="33"/>
  <c r="B83" i="33"/>
  <c r="A84" i="33"/>
  <c r="B84" i="33"/>
  <c r="A85" i="33"/>
  <c r="B85" i="33"/>
  <c r="A86" i="33"/>
  <c r="B86" i="33"/>
  <c r="A87" i="33"/>
  <c r="B87" i="33"/>
  <c r="A88" i="33"/>
  <c r="B88" i="33"/>
  <c r="A89" i="33"/>
  <c r="B89" i="33"/>
  <c r="A90" i="33"/>
  <c r="B90" i="33"/>
  <c r="A91" i="33"/>
  <c r="B91" i="33"/>
  <c r="A92" i="33"/>
  <c r="B92" i="33"/>
  <c r="A93" i="33"/>
  <c r="B93" i="33"/>
  <c r="A94" i="33"/>
  <c r="B94" i="33"/>
  <c r="A95" i="33"/>
  <c r="B95" i="33"/>
  <c r="A96" i="33"/>
  <c r="B96" i="33"/>
  <c r="A97" i="33"/>
  <c r="B97" i="33"/>
  <c r="A98" i="33"/>
  <c r="B98" i="33"/>
  <c r="A99" i="33"/>
  <c r="B99" i="33"/>
  <c r="A100" i="33"/>
  <c r="B100" i="33"/>
  <c r="A101" i="33"/>
  <c r="B101" i="33"/>
  <c r="A102" i="33"/>
  <c r="B102" i="33"/>
  <c r="A103" i="33"/>
  <c r="B103" i="33"/>
  <c r="A104" i="33"/>
  <c r="B104" i="33"/>
  <c r="A105" i="33"/>
  <c r="B105" i="33"/>
  <c r="A106" i="33"/>
  <c r="B106" i="33"/>
  <c r="A107" i="33"/>
  <c r="B107" i="33"/>
  <c r="A108" i="33"/>
  <c r="B108" i="33"/>
  <c r="A109" i="33"/>
  <c r="B109" i="33"/>
  <c r="A110" i="33"/>
  <c r="B110" i="33"/>
  <c r="A111" i="33"/>
  <c r="B111" i="33"/>
  <c r="A112" i="33"/>
  <c r="B112" i="33"/>
  <c r="A113" i="33"/>
  <c r="B113" i="33"/>
  <c r="A114" i="33"/>
  <c r="B114" i="33"/>
  <c r="A115" i="33"/>
  <c r="B115" i="33"/>
  <c r="A116" i="33"/>
  <c r="B116" i="33"/>
  <c r="A117" i="33"/>
  <c r="B117" i="33"/>
  <c r="A118" i="33"/>
  <c r="B118" i="33"/>
  <c r="A119" i="33"/>
  <c r="B119" i="33"/>
  <c r="A120" i="33"/>
  <c r="B120" i="33"/>
  <c r="A121" i="33"/>
  <c r="B121" i="33"/>
  <c r="A122" i="33"/>
  <c r="B122" i="33"/>
  <c r="A123" i="33"/>
  <c r="B123" i="33"/>
  <c r="A124" i="33"/>
  <c r="B124" i="33"/>
  <c r="A125" i="33"/>
  <c r="B125" i="33"/>
  <c r="A126" i="33"/>
  <c r="B126" i="33"/>
  <c r="A127" i="33"/>
  <c r="B127" i="33"/>
  <c r="A128" i="33"/>
  <c r="B128" i="33"/>
  <c r="A129" i="33"/>
  <c r="B129" i="33"/>
  <c r="A130" i="33"/>
  <c r="B130" i="33"/>
  <c r="A131" i="33"/>
  <c r="B131" i="33"/>
  <c r="A132" i="33"/>
  <c r="B132" i="33"/>
  <c r="A133" i="33"/>
  <c r="B133" i="33"/>
  <c r="A134" i="33"/>
  <c r="B134" i="33"/>
  <c r="A135" i="33"/>
  <c r="B135" i="33"/>
  <c r="A136" i="33"/>
  <c r="B136" i="33"/>
  <c r="A137" i="33"/>
  <c r="B137" i="33"/>
  <c r="A138" i="33"/>
  <c r="B138" i="33"/>
  <c r="A139" i="33"/>
  <c r="B139" i="33"/>
  <c r="A140" i="33"/>
  <c r="B140" i="33"/>
  <c r="A141" i="33"/>
  <c r="B141" i="33"/>
  <c r="A142" i="33"/>
  <c r="B142" i="33"/>
  <c r="A143" i="33"/>
  <c r="B143" i="33"/>
  <c r="A144" i="33"/>
  <c r="B144" i="33"/>
  <c r="A145" i="33"/>
  <c r="B145" i="33"/>
  <c r="A146" i="33"/>
  <c r="B146" i="33"/>
  <c r="A147" i="33"/>
  <c r="B147" i="33"/>
  <c r="A148" i="33"/>
  <c r="B148" i="33"/>
  <c r="A149" i="33"/>
  <c r="B149" i="33"/>
  <c r="A150" i="33"/>
  <c r="B150" i="33"/>
  <c r="A151" i="33"/>
  <c r="B151" i="33"/>
  <c r="A152" i="33"/>
  <c r="B152" i="33"/>
  <c r="A153" i="33"/>
  <c r="B153" i="33"/>
  <c r="A154" i="33"/>
  <c r="B154" i="33"/>
  <c r="A155" i="33"/>
  <c r="B155" i="33"/>
  <c r="A156" i="33"/>
  <c r="B156" i="33"/>
  <c r="A157" i="33"/>
  <c r="B157" i="33"/>
  <c r="A163" i="33"/>
  <c r="B163" i="33"/>
  <c r="A164" i="33"/>
  <c r="B164" i="33"/>
  <c r="A165" i="33"/>
  <c r="B165" i="33"/>
  <c r="A166" i="33"/>
  <c r="B166" i="33"/>
  <c r="A167" i="33"/>
  <c r="B167" i="33"/>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A109" i="32"/>
  <c r="B109" i="32"/>
  <c r="A110" i="32"/>
  <c r="B110" i="32"/>
  <c r="A111" i="32"/>
  <c r="B111" i="32"/>
  <c r="A112" i="32"/>
  <c r="B112" i="32"/>
  <c r="A113" i="32"/>
  <c r="B113" i="32"/>
  <c r="A114" i="32"/>
  <c r="B114" i="32"/>
  <c r="A115" i="32"/>
  <c r="B115" i="32"/>
  <c r="A116" i="32"/>
  <c r="B116" i="32"/>
  <c r="A117" i="32"/>
  <c r="B117" i="32"/>
  <c r="A118" i="32"/>
  <c r="B118" i="32"/>
  <c r="A119" i="32"/>
  <c r="B119" i="32"/>
  <c r="A120" i="32"/>
  <c r="B120" i="32"/>
  <c r="A121" i="32"/>
  <c r="B121" i="32"/>
  <c r="A122" i="32"/>
  <c r="B122" i="32"/>
  <c r="A123" i="32"/>
  <c r="B123" i="32"/>
  <c r="A124" i="32"/>
  <c r="B124" i="32"/>
  <c r="A125" i="32"/>
  <c r="B125" i="32"/>
  <c r="A126" i="32"/>
  <c r="B126" i="32"/>
  <c r="A127" i="32"/>
  <c r="B127" i="32"/>
  <c r="A128" i="32"/>
  <c r="B128" i="32"/>
  <c r="A129" i="32"/>
  <c r="B129" i="32"/>
  <c r="A130" i="32"/>
  <c r="B130" i="32"/>
  <c r="A131" i="32"/>
  <c r="B131" i="32"/>
  <c r="A132" i="32"/>
  <c r="B132" i="32"/>
  <c r="A133" i="32"/>
  <c r="B133" i="32"/>
  <c r="A134" i="32"/>
  <c r="B134" i="32"/>
  <c r="A135" i="32"/>
  <c r="B135" i="32"/>
  <c r="A136" i="32"/>
  <c r="B136" i="32"/>
  <c r="A137" i="32"/>
  <c r="B137" i="32"/>
  <c r="A138" i="32"/>
  <c r="B138" i="32"/>
  <c r="A139" i="32"/>
  <c r="B139" i="32"/>
  <c r="A140" i="32"/>
  <c r="B140" i="32"/>
  <c r="A141" i="32"/>
  <c r="B141" i="32"/>
  <c r="A142" i="32"/>
  <c r="B142" i="32"/>
  <c r="A143" i="32"/>
  <c r="B143" i="32"/>
  <c r="A144" i="32"/>
  <c r="B144" i="32"/>
  <c r="A145" i="32"/>
  <c r="B145" i="32"/>
  <c r="A146" i="32"/>
  <c r="B146" i="32"/>
  <c r="A147" i="32"/>
  <c r="B147" i="32"/>
  <c r="A148" i="32"/>
  <c r="B148" i="32"/>
  <c r="A149" i="32"/>
  <c r="B149" i="32"/>
  <c r="A150" i="32"/>
  <c r="B150" i="32"/>
  <c r="A151" i="32"/>
  <c r="B151" i="32"/>
  <c r="A152" i="32"/>
  <c r="B152" i="32"/>
  <c r="A153" i="32"/>
  <c r="B153" i="32"/>
  <c r="A154" i="32"/>
  <c r="B154" i="32"/>
  <c r="A155" i="32"/>
  <c r="B155" i="32"/>
  <c r="A156" i="32"/>
  <c r="B156" i="32"/>
  <c r="A157" i="32"/>
  <c r="B157" i="32"/>
  <c r="A158" i="32"/>
  <c r="B158" i="32"/>
  <c r="A159" i="32"/>
  <c r="B159" i="32"/>
  <c r="A165" i="32"/>
  <c r="B165" i="32"/>
  <c r="A166" i="32"/>
  <c r="B166" i="32"/>
  <c r="A167" i="32"/>
  <c r="B167" i="32"/>
  <c r="A168" i="32"/>
  <c r="B168" i="32"/>
  <c r="A169" i="32"/>
  <c r="B169" i="32"/>
  <c r="A8" i="30"/>
  <c r="B8" i="30"/>
  <c r="A9" i="30"/>
  <c r="B9" i="30"/>
  <c r="A10" i="30"/>
  <c r="B10" i="30"/>
  <c r="A11" i="30"/>
  <c r="B11" i="30"/>
  <c r="A12" i="30"/>
  <c r="B12" i="30"/>
  <c r="A13" i="30"/>
  <c r="B13" i="30"/>
  <c r="A14" i="30"/>
  <c r="B14" i="30"/>
  <c r="A15" i="30"/>
  <c r="B15" i="30"/>
  <c r="A16" i="30"/>
  <c r="B16" i="30"/>
  <c r="A17" i="30"/>
  <c r="B17" i="30"/>
  <c r="A18" i="30"/>
  <c r="B18" i="30"/>
  <c r="A19" i="30"/>
  <c r="B19" i="30"/>
  <c r="A20" i="30"/>
  <c r="B20" i="30"/>
  <c r="A21" i="30"/>
  <c r="B21" i="30"/>
  <c r="A22" i="30"/>
  <c r="B22" i="30"/>
  <c r="A23" i="30"/>
  <c r="B23" i="30"/>
  <c r="A24" i="30"/>
  <c r="B24" i="30"/>
  <c r="A25" i="30"/>
  <c r="B25" i="30"/>
  <c r="A26" i="30"/>
  <c r="B26" i="30"/>
  <c r="A27" i="30"/>
  <c r="B27" i="30"/>
  <c r="A28" i="30"/>
  <c r="B28" i="30"/>
  <c r="A29" i="30"/>
  <c r="B29" i="30"/>
  <c r="A30" i="30"/>
  <c r="B30" i="30"/>
  <c r="A31" i="30"/>
  <c r="B31" i="30"/>
  <c r="A32" i="30"/>
  <c r="B32" i="30"/>
  <c r="A33" i="30"/>
  <c r="B33" i="30"/>
  <c r="A34" i="30"/>
  <c r="B34" i="30"/>
  <c r="A35" i="30"/>
  <c r="B35" i="30"/>
  <c r="A36" i="30"/>
  <c r="B36" i="30"/>
  <c r="A37" i="30"/>
  <c r="B37" i="30"/>
  <c r="A38" i="30"/>
  <c r="B38" i="30"/>
  <c r="A39" i="30"/>
  <c r="B39" i="30"/>
  <c r="A40" i="30"/>
  <c r="B40" i="30"/>
  <c r="A41" i="30"/>
  <c r="B41" i="30"/>
  <c r="A42" i="30"/>
  <c r="B42" i="30"/>
  <c r="A43" i="30"/>
  <c r="B43" i="30"/>
  <c r="A44" i="30"/>
  <c r="B44" i="30"/>
  <c r="A45" i="30"/>
  <c r="B45" i="30"/>
  <c r="A46" i="30"/>
  <c r="B46" i="30"/>
  <c r="A47" i="30"/>
  <c r="B47" i="30"/>
  <c r="A48" i="30"/>
  <c r="B48" i="30"/>
  <c r="A49" i="30"/>
  <c r="B49" i="30"/>
  <c r="A50" i="30"/>
  <c r="B50" i="30"/>
  <c r="A51" i="30"/>
  <c r="B51" i="30"/>
  <c r="A52" i="30"/>
  <c r="B52" i="30"/>
  <c r="A53" i="30"/>
  <c r="B53" i="30"/>
  <c r="A54" i="30"/>
  <c r="B54" i="30"/>
  <c r="A55" i="30"/>
  <c r="B55" i="30"/>
  <c r="A56" i="30"/>
  <c r="B56" i="30"/>
  <c r="A57" i="30"/>
  <c r="B57" i="30"/>
  <c r="A58" i="30"/>
  <c r="B58" i="30"/>
  <c r="A59" i="30"/>
  <c r="B59" i="30"/>
  <c r="A60" i="30"/>
  <c r="B60" i="30"/>
  <c r="A61" i="30"/>
  <c r="B61" i="30"/>
  <c r="A62" i="30"/>
  <c r="B62" i="30"/>
  <c r="A63" i="30"/>
  <c r="B63" i="30"/>
  <c r="A64" i="30"/>
  <c r="B64" i="30"/>
  <c r="A65" i="30"/>
  <c r="B65" i="30"/>
  <c r="A66" i="30"/>
  <c r="B66" i="30"/>
  <c r="A67" i="30"/>
  <c r="B67" i="30"/>
  <c r="A68" i="30"/>
  <c r="B68" i="30"/>
  <c r="A69" i="30"/>
  <c r="B69" i="30"/>
  <c r="A70" i="30"/>
  <c r="B70" i="30"/>
  <c r="A71" i="30"/>
  <c r="B71" i="30"/>
  <c r="A72" i="30"/>
  <c r="B72" i="30"/>
  <c r="A73" i="30"/>
  <c r="B73" i="30"/>
  <c r="A74" i="30"/>
  <c r="B74" i="30"/>
  <c r="A75" i="30"/>
  <c r="B75" i="30"/>
  <c r="A76" i="30"/>
  <c r="B76" i="30"/>
  <c r="A77" i="30"/>
  <c r="B77" i="30"/>
  <c r="A78" i="30"/>
  <c r="B78" i="30"/>
  <c r="A79" i="30"/>
  <c r="B79" i="30"/>
  <c r="A80" i="30"/>
  <c r="B80" i="30"/>
  <c r="A81" i="30"/>
  <c r="B81" i="30"/>
  <c r="A82" i="30"/>
  <c r="B82" i="30"/>
  <c r="A83" i="30"/>
  <c r="B83" i="30"/>
  <c r="A84" i="30"/>
  <c r="B84" i="30"/>
  <c r="A85" i="30"/>
  <c r="B85" i="30"/>
  <c r="A86" i="30"/>
  <c r="B86" i="30"/>
  <c r="A87" i="30"/>
  <c r="B87" i="30"/>
  <c r="A88" i="30"/>
  <c r="B88" i="30"/>
  <c r="A89" i="30"/>
  <c r="B89" i="30"/>
  <c r="A90" i="30"/>
  <c r="B90" i="30"/>
  <c r="A91" i="30"/>
  <c r="B91" i="30"/>
  <c r="A92" i="30"/>
  <c r="B92" i="30"/>
  <c r="A93" i="30"/>
  <c r="B93" i="30"/>
  <c r="A94" i="30"/>
  <c r="B94" i="30"/>
  <c r="A95" i="30"/>
  <c r="B95" i="30"/>
  <c r="A96" i="30"/>
  <c r="B96" i="30"/>
  <c r="A97" i="30"/>
  <c r="B97" i="30"/>
  <c r="A98" i="30"/>
  <c r="B98" i="30"/>
  <c r="A99" i="30"/>
  <c r="B99" i="30"/>
  <c r="A100" i="30"/>
  <c r="B100" i="30"/>
  <c r="A101" i="30"/>
  <c r="B101" i="30"/>
  <c r="A102" i="30"/>
  <c r="B102" i="30"/>
  <c r="A103" i="30"/>
  <c r="B103" i="30"/>
  <c r="A104" i="30"/>
  <c r="B104" i="30"/>
  <c r="A105" i="30"/>
  <c r="B105" i="30"/>
  <c r="A106" i="30"/>
  <c r="B106" i="30"/>
  <c r="A107" i="30"/>
  <c r="B107" i="30"/>
  <c r="A108" i="30"/>
  <c r="B108" i="30"/>
  <c r="A109" i="30"/>
  <c r="B109" i="30"/>
  <c r="A110" i="30"/>
  <c r="B110" i="30"/>
  <c r="A111" i="30"/>
  <c r="B111" i="30"/>
  <c r="A112" i="30"/>
  <c r="B112" i="30"/>
  <c r="A113" i="30"/>
  <c r="B113" i="30"/>
  <c r="A114" i="30"/>
  <c r="B114" i="30"/>
  <c r="A115" i="30"/>
  <c r="B115" i="30"/>
  <c r="A116" i="30"/>
  <c r="B116" i="30"/>
  <c r="A117" i="30"/>
  <c r="B117" i="30"/>
  <c r="A118" i="30"/>
  <c r="B118" i="30"/>
  <c r="A119" i="30"/>
  <c r="B119" i="30"/>
  <c r="A120" i="30"/>
  <c r="B120" i="30"/>
  <c r="A121" i="30"/>
  <c r="B121" i="30"/>
  <c r="A122" i="30"/>
  <c r="B122" i="30"/>
  <c r="A123" i="30"/>
  <c r="B123" i="30"/>
  <c r="A124" i="30"/>
  <c r="B124" i="30"/>
  <c r="A125" i="30"/>
  <c r="B125" i="30"/>
  <c r="A126" i="30"/>
  <c r="B126" i="30"/>
  <c r="A127" i="30"/>
  <c r="B127" i="30"/>
  <c r="A128" i="30"/>
  <c r="B128" i="30"/>
  <c r="A129" i="30"/>
  <c r="B129" i="30"/>
  <c r="A130" i="30"/>
  <c r="B130" i="30"/>
  <c r="A131" i="30"/>
  <c r="B131" i="30"/>
  <c r="A132" i="30"/>
  <c r="B132" i="30"/>
  <c r="A133" i="30"/>
  <c r="B133" i="30"/>
  <c r="A134" i="30"/>
  <c r="B134" i="30"/>
  <c r="A135" i="30"/>
  <c r="B135" i="30"/>
  <c r="A136" i="30"/>
  <c r="B136" i="30"/>
  <c r="A137" i="30"/>
  <c r="B137" i="30"/>
  <c r="A138" i="30"/>
  <c r="B138" i="30"/>
  <c r="A139" i="30"/>
  <c r="B139" i="30"/>
  <c r="A140" i="30"/>
  <c r="B140" i="30"/>
  <c r="A141" i="30"/>
  <c r="B141" i="30"/>
  <c r="A142" i="30"/>
  <c r="B142" i="30"/>
  <c r="A143" i="30"/>
  <c r="B143" i="30"/>
  <c r="A144" i="30"/>
  <c r="B144" i="30"/>
  <c r="A145" i="30"/>
  <c r="B145" i="30"/>
  <c r="A146" i="30"/>
  <c r="B146" i="30"/>
  <c r="A147" i="30"/>
  <c r="B147" i="30"/>
  <c r="A148" i="30"/>
  <c r="B148" i="30"/>
  <c r="A149" i="30"/>
  <c r="B149" i="30"/>
  <c r="A150" i="30"/>
  <c r="B150" i="30"/>
  <c r="A151" i="30"/>
  <c r="B151" i="30"/>
  <c r="A152" i="30"/>
  <c r="B152" i="30"/>
  <c r="A153" i="30"/>
  <c r="B153" i="30"/>
  <c r="A154" i="30"/>
  <c r="B154" i="30"/>
  <c r="A155" i="30"/>
  <c r="B155" i="30"/>
  <c r="A156" i="30"/>
  <c r="B156" i="30"/>
  <c r="A157" i="30"/>
  <c r="B157" i="30"/>
  <c r="A158" i="30"/>
  <c r="B158" i="30"/>
  <c r="A164" i="30"/>
  <c r="B164" i="30"/>
  <c r="A165" i="30"/>
  <c r="B165" i="30"/>
  <c r="A166" i="30"/>
  <c r="B166" i="30"/>
  <c r="A167" i="30"/>
  <c r="B167" i="30"/>
  <c r="A168" i="30"/>
  <c r="B168" i="30"/>
  <c r="A7" i="31"/>
  <c r="B7" i="31"/>
  <c r="A8" i="31"/>
  <c r="B8" i="31"/>
  <c r="A9" i="31"/>
  <c r="B9" i="31"/>
  <c r="A10" i="31"/>
  <c r="B10" i="31"/>
  <c r="A11" i="31"/>
  <c r="B11" i="31"/>
  <c r="A12" i="31"/>
  <c r="B12" i="31"/>
  <c r="A13" i="31"/>
  <c r="B13" i="31"/>
  <c r="A14" i="31"/>
  <c r="B14" i="31"/>
  <c r="A15" i="31"/>
  <c r="B15" i="31"/>
  <c r="A16" i="31"/>
  <c r="B16" i="31"/>
  <c r="A17" i="31"/>
  <c r="B17" i="31"/>
  <c r="A18" i="31"/>
  <c r="B18" i="31"/>
  <c r="A19" i="31"/>
  <c r="B19" i="31"/>
  <c r="A20" i="31"/>
  <c r="B20" i="31"/>
  <c r="A21" i="31"/>
  <c r="B21" i="31"/>
  <c r="A22" i="31"/>
  <c r="B22" i="31"/>
  <c r="A23" i="31"/>
  <c r="B23" i="31"/>
  <c r="A24" i="31"/>
  <c r="B24"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63" i="31"/>
  <c r="B163" i="31"/>
  <c r="A164" i="31"/>
  <c r="B164" i="31"/>
  <c r="A165" i="31"/>
  <c r="B165" i="31"/>
  <c r="A166" i="31"/>
  <c r="B166" i="31"/>
  <c r="A167" i="31"/>
  <c r="B167" i="31"/>
  <c r="A7" i="68"/>
  <c r="B7" i="68"/>
  <c r="A8" i="68"/>
  <c r="B8" i="68"/>
  <c r="A9" i="68"/>
  <c r="B9" i="68"/>
  <c r="A10" i="68"/>
  <c r="B10" i="68"/>
  <c r="A11" i="68"/>
  <c r="B11" i="68"/>
  <c r="A12" i="68"/>
  <c r="B12" i="68"/>
  <c r="A13" i="68"/>
  <c r="B13" i="68"/>
  <c r="A14" i="68"/>
  <c r="B14" i="68"/>
  <c r="A15" i="68"/>
  <c r="B15" i="68"/>
  <c r="A16" i="68"/>
  <c r="B16" i="68"/>
  <c r="A17" i="68"/>
  <c r="B17" i="68"/>
  <c r="A18" i="68"/>
  <c r="B18" i="68"/>
  <c r="A19" i="68"/>
  <c r="B19" i="68"/>
  <c r="A20" i="68"/>
  <c r="B20" i="68"/>
  <c r="A21" i="68"/>
  <c r="B21" i="68"/>
  <c r="A22" i="68"/>
  <c r="B22" i="68"/>
  <c r="A23" i="68"/>
  <c r="B23" i="68"/>
  <c r="A24" i="68"/>
  <c r="B24" i="68"/>
  <c r="A25" i="68"/>
  <c r="B25" i="68"/>
  <c r="A26" i="68"/>
  <c r="B26" i="68"/>
  <c r="A27" i="68"/>
  <c r="B27" i="68"/>
  <c r="A28" i="68"/>
  <c r="B28" i="68"/>
  <c r="A29" i="68"/>
  <c r="B29" i="68"/>
  <c r="A30" i="68"/>
  <c r="B30" i="68"/>
  <c r="A31" i="68"/>
  <c r="B31" i="68"/>
  <c r="A32" i="68"/>
  <c r="B32" i="68"/>
  <c r="A33" i="68"/>
  <c r="B33" i="68"/>
  <c r="A34" i="68"/>
  <c r="B34" i="68"/>
  <c r="A35" i="68"/>
  <c r="B35" i="68"/>
  <c r="A36" i="68"/>
  <c r="B36" i="68"/>
  <c r="A37" i="68"/>
  <c r="B37" i="68"/>
  <c r="A38" i="68"/>
  <c r="B38" i="68"/>
  <c r="A39" i="68"/>
  <c r="B39" i="68"/>
  <c r="A40" i="68"/>
  <c r="B40" i="68"/>
  <c r="A41" i="68"/>
  <c r="B41" i="68"/>
  <c r="A42" i="68"/>
  <c r="B42" i="68"/>
  <c r="A43" i="68"/>
  <c r="B43" i="68"/>
  <c r="A44" i="68"/>
  <c r="B44" i="68"/>
  <c r="A45" i="68"/>
  <c r="B45" i="68"/>
  <c r="A46" i="68"/>
  <c r="B46" i="68"/>
  <c r="A47" i="68"/>
  <c r="B47" i="68"/>
  <c r="A48" i="68"/>
  <c r="B48" i="68"/>
  <c r="A49" i="68"/>
  <c r="B49" i="68"/>
  <c r="A50" i="68"/>
  <c r="B50" i="68"/>
  <c r="A51" i="68"/>
  <c r="B51" i="68"/>
  <c r="A52" i="68"/>
  <c r="B52" i="68"/>
  <c r="A53" i="68"/>
  <c r="B53" i="68"/>
  <c r="A54" i="68"/>
  <c r="B54" i="68"/>
  <c r="A55" i="68"/>
  <c r="B55" i="68"/>
  <c r="A56" i="68"/>
  <c r="B56" i="68"/>
  <c r="A57" i="68"/>
  <c r="B57" i="68"/>
  <c r="A58" i="68"/>
  <c r="B58" i="68"/>
  <c r="A59" i="68"/>
  <c r="B59" i="68"/>
  <c r="A60" i="68"/>
  <c r="B60" i="68"/>
  <c r="A61" i="68"/>
  <c r="B61" i="68"/>
  <c r="A62" i="68"/>
  <c r="B62" i="68"/>
  <c r="A63" i="68"/>
  <c r="B63" i="68"/>
  <c r="A64" i="68"/>
  <c r="B64" i="68"/>
  <c r="A65" i="68"/>
  <c r="B65" i="68"/>
  <c r="A66" i="68"/>
  <c r="B66" i="68"/>
  <c r="A67" i="68"/>
  <c r="B67" i="68"/>
  <c r="A68" i="68"/>
  <c r="B68" i="68"/>
  <c r="A69" i="68"/>
  <c r="B69" i="68"/>
  <c r="A70" i="68"/>
  <c r="B70" i="68"/>
  <c r="A71" i="68"/>
  <c r="B71" i="68"/>
  <c r="A72" i="68"/>
  <c r="B72" i="68"/>
  <c r="A73" i="68"/>
  <c r="B73" i="68"/>
  <c r="A74" i="68"/>
  <c r="B74" i="68"/>
  <c r="A75" i="68"/>
  <c r="B75" i="68"/>
  <c r="A76" i="68"/>
  <c r="B76" i="68"/>
  <c r="A77" i="68"/>
  <c r="B77" i="68"/>
  <c r="A78" i="68"/>
  <c r="B78" i="68"/>
  <c r="A79" i="68"/>
  <c r="B79" i="68"/>
  <c r="A80" i="68"/>
  <c r="B80" i="68"/>
  <c r="A81" i="68"/>
  <c r="B81" i="68"/>
  <c r="A82" i="68"/>
  <c r="B82" i="68"/>
  <c r="A83" i="68"/>
  <c r="B83" i="68"/>
  <c r="A84" i="68"/>
  <c r="B84" i="68"/>
  <c r="A85" i="68"/>
  <c r="B85" i="68"/>
  <c r="A86" i="68"/>
  <c r="B86" i="68"/>
  <c r="A87" i="68"/>
  <c r="B87" i="68"/>
  <c r="A88" i="68"/>
  <c r="B88" i="68"/>
  <c r="A89" i="68"/>
  <c r="B89" i="68"/>
  <c r="A90" i="68"/>
  <c r="B90" i="68"/>
  <c r="A91" i="68"/>
  <c r="B91" i="68"/>
  <c r="A92" i="68"/>
  <c r="B92" i="68"/>
  <c r="A93" i="68"/>
  <c r="B93" i="68"/>
  <c r="A94" i="68"/>
  <c r="B94" i="68"/>
  <c r="A95" i="68"/>
  <c r="B95" i="68"/>
  <c r="A96" i="68"/>
  <c r="B96" i="68"/>
  <c r="A97" i="68"/>
  <c r="B97" i="68"/>
  <c r="A98" i="68"/>
  <c r="B98" i="68"/>
  <c r="A99" i="68"/>
  <c r="B99" i="68"/>
  <c r="A100" i="68"/>
  <c r="B100" i="68"/>
  <c r="A101" i="68"/>
  <c r="B101" i="68"/>
  <c r="A102" i="68"/>
  <c r="B102" i="68"/>
  <c r="A103" i="68"/>
  <c r="B103" i="68"/>
  <c r="A104" i="68"/>
  <c r="B104" i="68"/>
  <c r="A105" i="68"/>
  <c r="B105" i="68"/>
  <c r="A106" i="68"/>
  <c r="B106" i="68"/>
  <c r="A107" i="68"/>
  <c r="B107" i="68"/>
  <c r="A108" i="68"/>
  <c r="B108" i="68"/>
  <c r="A109" i="68"/>
  <c r="B109" i="68"/>
  <c r="A110" i="68"/>
  <c r="B110" i="68"/>
  <c r="A111" i="68"/>
  <c r="B111" i="68"/>
  <c r="A112" i="68"/>
  <c r="B112" i="68"/>
  <c r="A113" i="68"/>
  <c r="B113" i="68"/>
  <c r="A114" i="68"/>
  <c r="B114" i="68"/>
  <c r="A115" i="68"/>
  <c r="B115" i="68"/>
  <c r="A116" i="68"/>
  <c r="B116" i="68"/>
  <c r="A117" i="68"/>
  <c r="B117" i="68"/>
  <c r="A118" i="68"/>
  <c r="B118" i="68"/>
  <c r="A119" i="68"/>
  <c r="B119" i="68"/>
  <c r="A120" i="68"/>
  <c r="B120" i="68"/>
  <c r="A121" i="68"/>
  <c r="B121" i="68"/>
  <c r="A122" i="68"/>
  <c r="B122" i="68"/>
  <c r="A123" i="68"/>
  <c r="B123" i="68"/>
  <c r="A124" i="68"/>
  <c r="B124" i="68"/>
  <c r="A125" i="68"/>
  <c r="B125" i="68"/>
  <c r="A126" i="68"/>
  <c r="B126" i="68"/>
  <c r="A127" i="68"/>
  <c r="B127" i="68"/>
  <c r="A128" i="68"/>
  <c r="B128" i="68"/>
  <c r="A129" i="68"/>
  <c r="B129" i="68"/>
  <c r="A130" i="68"/>
  <c r="B130" i="68"/>
  <c r="A131" i="68"/>
  <c r="B131" i="68"/>
  <c r="A132" i="68"/>
  <c r="B132" i="68"/>
  <c r="A133" i="68"/>
  <c r="B133" i="68"/>
  <c r="A134" i="68"/>
  <c r="B134" i="68"/>
  <c r="A135" i="68"/>
  <c r="B135" i="68"/>
  <c r="A136" i="68"/>
  <c r="B136" i="68"/>
  <c r="A137" i="68"/>
  <c r="B137" i="68"/>
  <c r="A138" i="68"/>
  <c r="B138" i="68"/>
  <c r="A139" i="68"/>
  <c r="B139" i="68"/>
  <c r="A140" i="68"/>
  <c r="B140" i="68"/>
  <c r="A141" i="68"/>
  <c r="B141" i="68"/>
  <c r="A142" i="68"/>
  <c r="B142" i="68"/>
  <c r="A143" i="68"/>
  <c r="B143" i="68"/>
  <c r="A144" i="68"/>
  <c r="B144" i="68"/>
  <c r="A145" i="68"/>
  <c r="B145" i="68"/>
  <c r="A146" i="68"/>
  <c r="B146" i="68"/>
  <c r="A147" i="68"/>
  <c r="B147" i="68"/>
  <c r="A148" i="68"/>
  <c r="B148" i="68"/>
  <c r="A149" i="68"/>
  <c r="B149" i="68"/>
  <c r="A150" i="68"/>
  <c r="B150" i="68"/>
  <c r="A151" i="68"/>
  <c r="B151" i="68"/>
  <c r="A152" i="68"/>
  <c r="B152" i="68"/>
  <c r="A153" i="68"/>
  <c r="B153" i="68"/>
  <c r="A154" i="68"/>
  <c r="B154" i="68"/>
  <c r="A155" i="68"/>
  <c r="B155" i="68"/>
  <c r="A156" i="68"/>
  <c r="B156" i="68"/>
  <c r="A157" i="68"/>
  <c r="B157" i="68"/>
  <c r="A163" i="68"/>
  <c r="B163" i="68"/>
  <c r="A164" i="68"/>
  <c r="B164" i="68"/>
  <c r="A165" i="68"/>
  <c r="B165" i="68"/>
  <c r="A166" i="68"/>
  <c r="B166" i="68"/>
  <c r="A167" i="68"/>
  <c r="B167" i="68"/>
  <c r="A8" i="14"/>
  <c r="B8" i="14"/>
  <c r="A9" i="14"/>
  <c r="B9" i="14"/>
  <c r="A10" i="14"/>
  <c r="B10" i="14"/>
  <c r="A11" i="14"/>
  <c r="B11" i="14"/>
  <c r="A12" i="14"/>
  <c r="B12" i="14"/>
  <c r="A13" i="14"/>
  <c r="B13" i="14"/>
  <c r="A14" i="14"/>
  <c r="B14" i="14"/>
  <c r="A15" i="14"/>
  <c r="B15" i="14"/>
  <c r="A16" i="14"/>
  <c r="B16" i="14"/>
  <c r="A17" i="14"/>
  <c r="B17" i="14"/>
  <c r="A18" i="14"/>
  <c r="B18" i="14"/>
  <c r="A19" i="14"/>
  <c r="B19" i="14"/>
  <c r="A20" i="14"/>
  <c r="B20" i="14"/>
  <c r="A21" i="14"/>
  <c r="B21" i="14"/>
  <c r="A22" i="14"/>
  <c r="B22" i="14"/>
  <c r="A23" i="14"/>
  <c r="B23" i="14"/>
  <c r="A24" i="14"/>
  <c r="B24" i="14"/>
  <c r="A25" i="14"/>
  <c r="B25" i="14"/>
  <c r="A26" i="14"/>
  <c r="B26" i="14"/>
  <c r="A27" i="14"/>
  <c r="B27" i="14"/>
  <c r="A28" i="14"/>
  <c r="B28" i="14"/>
  <c r="A29" i="14"/>
  <c r="B29" i="14"/>
  <c r="A30" i="14"/>
  <c r="B30" i="14"/>
  <c r="A31" i="14"/>
  <c r="B31" i="14"/>
  <c r="A32" i="14"/>
  <c r="B32" i="14"/>
  <c r="A33" i="14"/>
  <c r="B33" i="14"/>
  <c r="A34" i="14"/>
  <c r="B34" i="14"/>
  <c r="A35" i="14"/>
  <c r="B35" i="14"/>
  <c r="A36" i="14"/>
  <c r="B36" i="14"/>
  <c r="A37" i="14"/>
  <c r="B37" i="14"/>
  <c r="A38" i="14"/>
  <c r="B38" i="14"/>
  <c r="A39" i="14"/>
  <c r="B39" i="14"/>
  <c r="A40" i="14"/>
  <c r="B40" i="14"/>
  <c r="A41" i="14"/>
  <c r="B41" i="14"/>
  <c r="A42" i="14"/>
  <c r="B42" i="14"/>
  <c r="A43" i="14"/>
  <c r="B43" i="14"/>
  <c r="A44" i="14"/>
  <c r="B44" i="14"/>
  <c r="A45" i="14"/>
  <c r="B45" i="14"/>
  <c r="A46" i="14"/>
  <c r="B46" i="14"/>
  <c r="A47" i="14"/>
  <c r="B47" i="14"/>
  <c r="A48" i="14"/>
  <c r="B48" i="14"/>
  <c r="A49" i="14"/>
  <c r="B49" i="14"/>
  <c r="A50" i="14"/>
  <c r="B50" i="14"/>
  <c r="A51" i="14"/>
  <c r="B51" i="14"/>
  <c r="A52" i="14"/>
  <c r="B52" i="14"/>
  <c r="A53" i="14"/>
  <c r="B53" i="14"/>
  <c r="A54" i="14"/>
  <c r="B54" i="14"/>
  <c r="A55" i="14"/>
  <c r="B55" i="14"/>
  <c r="A56" i="14"/>
  <c r="B56" i="14"/>
  <c r="A57" i="14"/>
  <c r="B57" i="14"/>
  <c r="A58" i="14"/>
  <c r="B58" i="14"/>
  <c r="A59" i="14"/>
  <c r="B59" i="14"/>
  <c r="A60" i="14"/>
  <c r="B60" i="14"/>
  <c r="A61" i="14"/>
  <c r="B61" i="14"/>
  <c r="A62" i="14"/>
  <c r="B62" i="14"/>
  <c r="A63" i="14"/>
  <c r="B63" i="14"/>
  <c r="A64" i="14"/>
  <c r="B64" i="14"/>
  <c r="A65" i="14"/>
  <c r="B65" i="14"/>
  <c r="A66" i="14"/>
  <c r="B66" i="14"/>
  <c r="A67" i="14"/>
  <c r="B67" i="14"/>
  <c r="A68" i="14"/>
  <c r="B68" i="14"/>
  <c r="A69" i="14"/>
  <c r="B69" i="14"/>
  <c r="A70" i="14"/>
  <c r="B70" i="14"/>
  <c r="A71" i="14"/>
  <c r="B71" i="14"/>
  <c r="A72" i="14"/>
  <c r="B72" i="14"/>
  <c r="A73" i="14"/>
  <c r="B73" i="14"/>
  <c r="A74" i="14"/>
  <c r="B74" i="14"/>
  <c r="A75" i="14"/>
  <c r="B75" i="14"/>
  <c r="A76" i="14"/>
  <c r="B76" i="14"/>
  <c r="A77" i="14"/>
  <c r="B77" i="14"/>
  <c r="A78" i="14"/>
  <c r="B78" i="14"/>
  <c r="A79" i="14"/>
  <c r="B79" i="14"/>
  <c r="A80" i="14"/>
  <c r="B80" i="14"/>
  <c r="A81" i="14"/>
  <c r="B81" i="14"/>
  <c r="A82" i="14"/>
  <c r="B82" i="14"/>
  <c r="A83" i="14"/>
  <c r="B83" i="14"/>
  <c r="A84" i="14"/>
  <c r="B84" i="14"/>
  <c r="A85" i="14"/>
  <c r="B85" i="14"/>
  <c r="A86" i="14"/>
  <c r="B86" i="14"/>
  <c r="A87" i="14"/>
  <c r="B87" i="14"/>
  <c r="A88" i="14"/>
  <c r="B88" i="14"/>
  <c r="A89" i="14"/>
  <c r="B89" i="14"/>
  <c r="A90" i="14"/>
  <c r="B90" i="14"/>
  <c r="A91" i="14"/>
  <c r="B91" i="14"/>
  <c r="A92" i="14"/>
  <c r="B92" i="14"/>
  <c r="A93" i="14"/>
  <c r="B93" i="14"/>
  <c r="A94" i="14"/>
  <c r="B94" i="14"/>
  <c r="A95" i="14"/>
  <c r="B95" i="14"/>
  <c r="A96" i="14"/>
  <c r="B96" i="14"/>
  <c r="A97" i="14"/>
  <c r="B97" i="14"/>
  <c r="A98" i="14"/>
  <c r="B98" i="14"/>
  <c r="A99" i="14"/>
  <c r="B99" i="14"/>
  <c r="A100" i="14"/>
  <c r="B100" i="14"/>
  <c r="A101" i="14"/>
  <c r="B101" i="14"/>
  <c r="A102" i="14"/>
  <c r="B102" i="14"/>
  <c r="A103" i="14"/>
  <c r="B103" i="14"/>
  <c r="A104" i="14"/>
  <c r="B104" i="14"/>
  <c r="A105" i="14"/>
  <c r="B105" i="14"/>
  <c r="A106" i="14"/>
  <c r="B106" i="14"/>
  <c r="A107" i="14"/>
  <c r="B107" i="14"/>
  <c r="A108" i="14"/>
  <c r="B108" i="14"/>
  <c r="A109" i="14"/>
  <c r="B109" i="14"/>
  <c r="A110" i="14"/>
  <c r="B110" i="14"/>
  <c r="A111" i="14"/>
  <c r="B111" i="14"/>
  <c r="A112" i="14"/>
  <c r="B112" i="14"/>
  <c r="A113" i="14"/>
  <c r="B113" i="14"/>
  <c r="A114" i="14"/>
  <c r="B114" i="14"/>
  <c r="A115" i="14"/>
  <c r="B115" i="14"/>
  <c r="A116" i="14"/>
  <c r="B116" i="14"/>
  <c r="A117" i="14"/>
  <c r="B117" i="14"/>
  <c r="A118" i="14"/>
  <c r="B118" i="14"/>
  <c r="A119" i="14"/>
  <c r="B119" i="14"/>
  <c r="A120" i="14"/>
  <c r="B120" i="14"/>
  <c r="A121" i="14"/>
  <c r="B121" i="14"/>
  <c r="A122" i="14"/>
  <c r="B122" i="14"/>
  <c r="A123" i="14"/>
  <c r="B123" i="14"/>
  <c r="A124" i="14"/>
  <c r="B124" i="14"/>
  <c r="A125" i="14"/>
  <c r="B125" i="14"/>
  <c r="A126" i="14"/>
  <c r="B126" i="14"/>
  <c r="A127" i="14"/>
  <c r="B127" i="14"/>
  <c r="A128" i="14"/>
  <c r="B128" i="14"/>
  <c r="A129" i="14"/>
  <c r="B129" i="14"/>
  <c r="A130" i="14"/>
  <c r="B130" i="14"/>
  <c r="A131" i="14"/>
  <c r="B131" i="14"/>
  <c r="A132" i="14"/>
  <c r="B132" i="14"/>
  <c r="A133" i="14"/>
  <c r="B133" i="14"/>
  <c r="A134" i="14"/>
  <c r="B134" i="14"/>
  <c r="A135" i="14"/>
  <c r="B135" i="14"/>
  <c r="A136" i="14"/>
  <c r="B136" i="14"/>
  <c r="A137" i="14"/>
  <c r="B137" i="14"/>
  <c r="A138" i="14"/>
  <c r="B138" i="14"/>
  <c r="A139" i="14"/>
  <c r="B139" i="14"/>
  <c r="A140" i="14"/>
  <c r="B140" i="14"/>
  <c r="A141" i="14"/>
  <c r="B141" i="14"/>
  <c r="A142" i="14"/>
  <c r="B142" i="14"/>
  <c r="A143" i="14"/>
  <c r="B143" i="14"/>
  <c r="A144" i="14"/>
  <c r="B144" i="14"/>
  <c r="A145" i="14"/>
  <c r="B145" i="14"/>
  <c r="A146" i="14"/>
  <c r="B146" i="14"/>
  <c r="A147" i="14"/>
  <c r="B147" i="14"/>
  <c r="A148" i="14"/>
  <c r="B148" i="14"/>
  <c r="A149" i="14"/>
  <c r="B149" i="14"/>
  <c r="A150" i="14"/>
  <c r="B150" i="14"/>
  <c r="A151" i="14"/>
  <c r="B151" i="14"/>
  <c r="A152" i="14"/>
  <c r="B152" i="14"/>
  <c r="A153" i="14"/>
  <c r="B153" i="14"/>
  <c r="A154" i="14"/>
  <c r="B154" i="14"/>
  <c r="A155" i="14"/>
  <c r="B155" i="14"/>
  <c r="A156" i="14"/>
  <c r="B156" i="14"/>
  <c r="A157" i="14"/>
  <c r="B157" i="14"/>
  <c r="A167" i="14"/>
  <c r="B167" i="14"/>
  <c r="A8" i="15"/>
  <c r="B8" i="15"/>
  <c r="A9" i="15"/>
  <c r="B9" i="15"/>
  <c r="A10" i="15"/>
  <c r="B10" i="15"/>
  <c r="A11" i="15"/>
  <c r="B11" i="15"/>
  <c r="A12" i="15"/>
  <c r="B12" i="15"/>
  <c r="A13" i="15"/>
  <c r="B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33" i="15"/>
  <c r="B33" i="15"/>
  <c r="A34" i="15"/>
  <c r="B34" i="15"/>
  <c r="A35" i="15"/>
  <c r="B35" i="15"/>
  <c r="A36" i="15"/>
  <c r="B36" i="15"/>
  <c r="A37" i="15"/>
  <c r="B37" i="15"/>
  <c r="A38" i="15"/>
  <c r="B38" i="15"/>
  <c r="A39" i="15"/>
  <c r="B39" i="15"/>
  <c r="A40" i="15"/>
  <c r="B40" i="15"/>
  <c r="A41" i="15"/>
  <c r="B41" i="15"/>
  <c r="A42" i="15"/>
  <c r="B42" i="15"/>
  <c r="A43" i="15"/>
  <c r="B43" i="15"/>
  <c r="A44" i="15"/>
  <c r="B44" i="15"/>
  <c r="A45" i="15"/>
  <c r="B45" i="15"/>
  <c r="A46" i="15"/>
  <c r="B46" i="15"/>
  <c r="A47" i="15"/>
  <c r="B47" i="15"/>
  <c r="A48" i="15"/>
  <c r="B48" i="15"/>
  <c r="A49" i="15"/>
  <c r="B49" i="15"/>
  <c r="A50" i="15"/>
  <c r="B50" i="15"/>
  <c r="A51" i="15"/>
  <c r="B51" i="15"/>
  <c r="A52" i="15"/>
  <c r="B52" i="15"/>
  <c r="A53" i="15"/>
  <c r="B53" i="15"/>
  <c r="A54" i="15"/>
  <c r="B54" i="15"/>
  <c r="A55" i="15"/>
  <c r="B55" i="15"/>
  <c r="A56" i="15"/>
  <c r="B56" i="15"/>
  <c r="A57" i="15"/>
  <c r="B57" i="15"/>
  <c r="A58" i="15"/>
  <c r="B58" i="15"/>
  <c r="A59" i="15"/>
  <c r="B59" i="15"/>
  <c r="A60" i="15"/>
  <c r="B60" i="15"/>
  <c r="A61" i="15"/>
  <c r="B61" i="15"/>
  <c r="A62" i="15"/>
  <c r="B62" i="15"/>
  <c r="A63" i="15"/>
  <c r="B63" i="15"/>
  <c r="A64" i="15"/>
  <c r="B64" i="15"/>
  <c r="A65" i="15"/>
  <c r="B65" i="15"/>
  <c r="A66" i="15"/>
  <c r="B66" i="15"/>
  <c r="A67" i="15"/>
  <c r="B67" i="15"/>
  <c r="A68" i="15"/>
  <c r="B68" i="15"/>
  <c r="A69" i="15"/>
  <c r="B69" i="15"/>
  <c r="A70" i="15"/>
  <c r="B70" i="15"/>
  <c r="A71" i="15"/>
  <c r="B71" i="15"/>
  <c r="A72" i="15"/>
  <c r="B72" i="15"/>
  <c r="A73" i="15"/>
  <c r="B73" i="15"/>
  <c r="A74" i="15"/>
  <c r="B74" i="15"/>
  <c r="A75" i="15"/>
  <c r="B75" i="15"/>
  <c r="A76" i="15"/>
  <c r="B76" i="15"/>
  <c r="A77" i="15"/>
  <c r="B77" i="15"/>
  <c r="A78" i="15"/>
  <c r="B78" i="15"/>
  <c r="A79" i="15"/>
  <c r="B79" i="15"/>
  <c r="A80" i="15"/>
  <c r="B80" i="15"/>
  <c r="A81" i="15"/>
  <c r="B81" i="15"/>
  <c r="A82" i="15"/>
  <c r="B82" i="15"/>
  <c r="A83" i="15"/>
  <c r="B83" i="15"/>
  <c r="A84" i="15"/>
  <c r="B84" i="15"/>
  <c r="A85" i="15"/>
  <c r="B85" i="15"/>
  <c r="A86" i="15"/>
  <c r="B86" i="15"/>
  <c r="A87" i="15"/>
  <c r="B87" i="15"/>
  <c r="A88" i="15"/>
  <c r="B88" i="15"/>
  <c r="A89" i="15"/>
  <c r="B89" i="15"/>
  <c r="A90" i="15"/>
  <c r="B90" i="15"/>
  <c r="A91" i="15"/>
  <c r="B91" i="15"/>
  <c r="A92" i="15"/>
  <c r="B92" i="15"/>
  <c r="A93" i="15"/>
  <c r="B93" i="15"/>
  <c r="A94" i="15"/>
  <c r="B94" i="15"/>
  <c r="A95" i="15"/>
  <c r="B95" i="15"/>
  <c r="A96" i="15"/>
  <c r="B96" i="15"/>
  <c r="A97" i="15"/>
  <c r="B97" i="15"/>
  <c r="A98" i="15"/>
  <c r="B98" i="15"/>
  <c r="A99" i="15"/>
  <c r="B99" i="15"/>
  <c r="A100" i="15"/>
  <c r="B100" i="15"/>
  <c r="A101" i="15"/>
  <c r="B101" i="15"/>
  <c r="A102" i="15"/>
  <c r="B102" i="15"/>
  <c r="A103" i="15"/>
  <c r="B103" i="15"/>
  <c r="A104" i="15"/>
  <c r="B104" i="15"/>
  <c r="A105" i="15"/>
  <c r="B105" i="15"/>
  <c r="A106" i="15"/>
  <c r="B106" i="15"/>
  <c r="A107" i="15"/>
  <c r="B107" i="15"/>
  <c r="A108" i="15"/>
  <c r="B108" i="15"/>
  <c r="A109" i="15"/>
  <c r="B109" i="15"/>
  <c r="A110" i="15"/>
  <c r="B110" i="15"/>
  <c r="A111" i="15"/>
  <c r="B111" i="15"/>
  <c r="A112" i="15"/>
  <c r="B112" i="15"/>
  <c r="A113" i="15"/>
  <c r="B113" i="15"/>
  <c r="A114" i="15"/>
  <c r="B114" i="15"/>
  <c r="A115" i="15"/>
  <c r="B115" i="15"/>
  <c r="A116" i="15"/>
  <c r="B116" i="15"/>
  <c r="A117" i="15"/>
  <c r="B117" i="15"/>
  <c r="A118" i="15"/>
  <c r="B118" i="15"/>
  <c r="A119" i="15"/>
  <c r="B119" i="15"/>
  <c r="A120" i="15"/>
  <c r="B120" i="15"/>
  <c r="A121" i="15"/>
  <c r="B121" i="15"/>
  <c r="A122" i="15"/>
  <c r="B122" i="15"/>
  <c r="A123" i="15"/>
  <c r="B123" i="15"/>
  <c r="A124" i="15"/>
  <c r="B124" i="15"/>
  <c r="A125" i="15"/>
  <c r="B125" i="15"/>
  <c r="A126" i="15"/>
  <c r="B126" i="15"/>
  <c r="A127" i="15"/>
  <c r="B127" i="15"/>
  <c r="A128" i="15"/>
  <c r="B128" i="15"/>
  <c r="A129" i="15"/>
  <c r="B129" i="15"/>
  <c r="A130" i="15"/>
  <c r="B130" i="15"/>
  <c r="A131" i="15"/>
  <c r="B131" i="15"/>
  <c r="A132" i="15"/>
  <c r="B132" i="15"/>
  <c r="A133" i="15"/>
  <c r="B133" i="15"/>
  <c r="A134" i="15"/>
  <c r="B134" i="15"/>
  <c r="A135" i="15"/>
  <c r="B135" i="15"/>
  <c r="A136" i="15"/>
  <c r="B136" i="15"/>
  <c r="A137" i="15"/>
  <c r="B137" i="15"/>
  <c r="A138" i="15"/>
  <c r="B138" i="15"/>
  <c r="A139" i="15"/>
  <c r="B139" i="15"/>
  <c r="A140" i="15"/>
  <c r="B140" i="15"/>
  <c r="A141" i="15"/>
  <c r="B141" i="15"/>
  <c r="A142" i="15"/>
  <c r="B142" i="15"/>
  <c r="A143" i="15"/>
  <c r="B143" i="15"/>
  <c r="A144" i="15"/>
  <c r="B144" i="15"/>
  <c r="A145" i="15"/>
  <c r="B145" i="15"/>
  <c r="A146" i="15"/>
  <c r="B146" i="15"/>
  <c r="A147" i="15"/>
  <c r="B147" i="15"/>
  <c r="A148" i="15"/>
  <c r="B148" i="15"/>
  <c r="A149" i="15"/>
  <c r="B149" i="15"/>
  <c r="A150" i="15"/>
  <c r="B150" i="15"/>
  <c r="A151" i="15"/>
  <c r="B151" i="15"/>
  <c r="A152" i="15"/>
  <c r="B152" i="15"/>
  <c r="A153" i="15"/>
  <c r="B153" i="15"/>
  <c r="A154" i="15"/>
  <c r="B154" i="15"/>
  <c r="A155" i="15"/>
  <c r="B155" i="15"/>
  <c r="A156" i="15"/>
  <c r="B156" i="15"/>
  <c r="A157" i="15"/>
  <c r="B157" i="15"/>
  <c r="A10" i="43"/>
  <c r="B10" i="43"/>
  <c r="A11" i="43"/>
  <c r="B11" i="43"/>
  <c r="A12" i="43"/>
  <c r="B12" i="43"/>
  <c r="A13" i="43"/>
  <c r="B13" i="43"/>
  <c r="A14" i="43"/>
  <c r="B14" i="43"/>
  <c r="A15" i="43"/>
  <c r="B15" i="43"/>
  <c r="A16" i="43"/>
  <c r="B16" i="43"/>
  <c r="A17" i="43"/>
  <c r="B17" i="43"/>
  <c r="A18" i="43"/>
  <c r="B18" i="43"/>
  <c r="A19" i="43"/>
  <c r="B19" i="43"/>
  <c r="A20" i="43"/>
  <c r="B20" i="43"/>
  <c r="A21" i="43"/>
  <c r="B21" i="43"/>
  <c r="A22" i="43"/>
  <c r="B22" i="43"/>
  <c r="A23" i="43"/>
  <c r="B23" i="43"/>
  <c r="A24" i="43"/>
  <c r="B24" i="43"/>
  <c r="A25" i="43"/>
  <c r="B25" i="43"/>
  <c r="A26" i="43"/>
  <c r="B26" i="43"/>
  <c r="A27" i="43"/>
  <c r="B27" i="43"/>
  <c r="A28" i="43"/>
  <c r="B28" i="43"/>
  <c r="A29" i="43"/>
  <c r="B29" i="43"/>
  <c r="A30" i="43"/>
  <c r="B30" i="43"/>
  <c r="A31" i="43"/>
  <c r="B31" i="43"/>
  <c r="A32" i="43"/>
  <c r="B32" i="43"/>
  <c r="A33" i="43"/>
  <c r="B33" i="43"/>
  <c r="A34" i="43"/>
  <c r="B34" i="43"/>
  <c r="A35" i="43"/>
  <c r="B35" i="43"/>
  <c r="A36" i="43"/>
  <c r="B36" i="43"/>
  <c r="A37" i="43"/>
  <c r="B37" i="43"/>
  <c r="A38" i="43"/>
  <c r="B38" i="43"/>
  <c r="A39" i="43"/>
  <c r="B39" i="43"/>
  <c r="A40" i="43"/>
  <c r="B40" i="43"/>
  <c r="A41" i="43"/>
  <c r="B41" i="43"/>
  <c r="A42" i="43"/>
  <c r="B42" i="43"/>
  <c r="A43" i="43"/>
  <c r="B43" i="43"/>
  <c r="A44" i="43"/>
  <c r="B44" i="43"/>
  <c r="A45" i="43"/>
  <c r="B45" i="43"/>
  <c r="A46" i="43"/>
  <c r="B46" i="43"/>
  <c r="A47" i="43"/>
  <c r="B47" i="43"/>
  <c r="A48" i="43"/>
  <c r="B48" i="43"/>
  <c r="A49" i="43"/>
  <c r="B49" i="43"/>
  <c r="A50" i="43"/>
  <c r="B50" i="43"/>
  <c r="A51" i="43"/>
  <c r="B51" i="43"/>
  <c r="A52" i="43"/>
  <c r="B52" i="43"/>
  <c r="A53" i="43"/>
  <c r="B53" i="43"/>
  <c r="A54" i="43"/>
  <c r="B54" i="43"/>
  <c r="A55" i="43"/>
  <c r="B55" i="43"/>
  <c r="A56" i="43"/>
  <c r="B56" i="43"/>
  <c r="A57" i="43"/>
  <c r="B57" i="43"/>
  <c r="A58" i="43"/>
  <c r="B58" i="43"/>
  <c r="A59" i="43"/>
  <c r="B59" i="43"/>
  <c r="A60" i="43"/>
  <c r="B60" i="43"/>
  <c r="A61" i="43"/>
  <c r="B61" i="43"/>
  <c r="A62" i="43"/>
  <c r="B62" i="43"/>
  <c r="A63" i="43"/>
  <c r="B63" i="43"/>
  <c r="A64" i="43"/>
  <c r="B64" i="43"/>
  <c r="A65" i="43"/>
  <c r="B65" i="43"/>
  <c r="A66" i="43"/>
  <c r="B66" i="43"/>
  <c r="A67" i="43"/>
  <c r="B67" i="43"/>
  <c r="A68" i="43"/>
  <c r="B68" i="43"/>
  <c r="A69" i="43"/>
  <c r="B69" i="43"/>
  <c r="A70" i="43"/>
  <c r="B70" i="43"/>
  <c r="A71" i="43"/>
  <c r="B71" i="43"/>
  <c r="A72" i="43"/>
  <c r="B72" i="43"/>
  <c r="A73" i="43"/>
  <c r="B73" i="43"/>
  <c r="A74" i="43"/>
  <c r="B74" i="43"/>
  <c r="A75" i="43"/>
  <c r="B75" i="43"/>
  <c r="A76" i="43"/>
  <c r="B76" i="43"/>
  <c r="A77" i="43"/>
  <c r="B77" i="43"/>
  <c r="A78" i="43"/>
  <c r="B78" i="43"/>
  <c r="A79" i="43"/>
  <c r="B79" i="43"/>
  <c r="A80" i="43"/>
  <c r="B80" i="43"/>
  <c r="A81" i="43"/>
  <c r="B81" i="43"/>
  <c r="A82" i="43"/>
  <c r="B82" i="43"/>
  <c r="A83" i="43"/>
  <c r="B83" i="43"/>
  <c r="A84" i="43"/>
  <c r="B84" i="43"/>
  <c r="A85" i="43"/>
  <c r="B85" i="43"/>
  <c r="A86" i="43"/>
  <c r="B86" i="43"/>
  <c r="A87" i="43"/>
  <c r="B87" i="43"/>
  <c r="A88" i="43"/>
  <c r="B88" i="43"/>
  <c r="A89" i="43"/>
  <c r="B89" i="43"/>
  <c r="A90" i="43"/>
  <c r="B90" i="43"/>
  <c r="A91" i="43"/>
  <c r="B91" i="43"/>
  <c r="A92" i="43"/>
  <c r="B92" i="43"/>
  <c r="A93" i="43"/>
  <c r="B93" i="43"/>
  <c r="A94" i="43"/>
  <c r="B94" i="43"/>
  <c r="A95" i="43"/>
  <c r="B95" i="43"/>
  <c r="A96" i="43"/>
  <c r="B96" i="43"/>
  <c r="A97" i="43"/>
  <c r="B97" i="43"/>
  <c r="A98" i="43"/>
  <c r="B98" i="43"/>
  <c r="A99" i="43"/>
  <c r="B99" i="43"/>
  <c r="A100" i="43"/>
  <c r="B100" i="43"/>
  <c r="A101" i="43"/>
  <c r="B101" i="43"/>
  <c r="A102" i="43"/>
  <c r="B102" i="43"/>
  <c r="A103" i="43"/>
  <c r="B103" i="43"/>
  <c r="A104" i="43"/>
  <c r="B104" i="43"/>
  <c r="A105" i="43"/>
  <c r="B105" i="43"/>
  <c r="A106" i="43"/>
  <c r="B106" i="43"/>
  <c r="A107" i="43"/>
  <c r="B107" i="43"/>
  <c r="A108" i="43"/>
  <c r="B108" i="43"/>
  <c r="A109" i="43"/>
  <c r="B109" i="43"/>
  <c r="A110" i="43"/>
  <c r="B110" i="43"/>
  <c r="A111" i="43"/>
  <c r="B111" i="43"/>
  <c r="A112" i="43"/>
  <c r="B112" i="43"/>
  <c r="A113" i="43"/>
  <c r="B113" i="43"/>
  <c r="A114" i="43"/>
  <c r="B114" i="43"/>
  <c r="A115" i="43"/>
  <c r="B115" i="43"/>
  <c r="A116" i="43"/>
  <c r="B116" i="43"/>
  <c r="A117" i="43"/>
  <c r="B117" i="43"/>
  <c r="A118" i="43"/>
  <c r="B118" i="43"/>
  <c r="A119" i="43"/>
  <c r="B119" i="43"/>
  <c r="A120" i="43"/>
  <c r="B120" i="43"/>
  <c r="A121" i="43"/>
  <c r="B121" i="43"/>
  <c r="A122" i="43"/>
  <c r="B122" i="43"/>
  <c r="A123" i="43"/>
  <c r="B123" i="43"/>
  <c r="A124" i="43"/>
  <c r="B124" i="43"/>
  <c r="A125" i="43"/>
  <c r="B125" i="43"/>
  <c r="A126" i="43"/>
  <c r="B126" i="43"/>
  <c r="A127" i="43"/>
  <c r="B127" i="43"/>
  <c r="A128" i="43"/>
  <c r="B128" i="43"/>
  <c r="A129" i="43"/>
  <c r="B129" i="43"/>
  <c r="A130" i="43"/>
  <c r="B130" i="43"/>
  <c r="A131" i="43"/>
  <c r="B131" i="43"/>
  <c r="A132" i="43"/>
  <c r="B132" i="43"/>
  <c r="A133" i="43"/>
  <c r="B133" i="43"/>
  <c r="A134" i="43"/>
  <c r="B134" i="43"/>
  <c r="A135" i="43"/>
  <c r="B135" i="43"/>
  <c r="A136" i="43"/>
  <c r="B136" i="43"/>
  <c r="A137" i="43"/>
  <c r="B137" i="43"/>
  <c r="A138" i="43"/>
  <c r="B138" i="43"/>
  <c r="A139" i="43"/>
  <c r="B139" i="43"/>
  <c r="A140" i="43"/>
  <c r="B140" i="43"/>
  <c r="A141" i="43"/>
  <c r="B141" i="43"/>
  <c r="A142" i="43"/>
  <c r="B142" i="43"/>
  <c r="A143" i="43"/>
  <c r="B143" i="43"/>
  <c r="A144" i="43"/>
  <c r="B144" i="43"/>
  <c r="A145" i="43"/>
  <c r="B145" i="43"/>
  <c r="A146" i="43"/>
  <c r="B146" i="43"/>
  <c r="A147" i="43"/>
  <c r="B147" i="43"/>
  <c r="A148" i="43"/>
  <c r="B148" i="43"/>
  <c r="A149" i="43"/>
  <c r="B149" i="43"/>
  <c r="A150" i="43"/>
  <c r="B150" i="43"/>
  <c r="A151" i="43"/>
  <c r="B151" i="43"/>
  <c r="A152" i="43"/>
  <c r="B152" i="43"/>
  <c r="A153" i="43"/>
  <c r="B153" i="43"/>
  <c r="A154" i="43"/>
  <c r="B154" i="43"/>
  <c r="A155" i="43"/>
  <c r="B155" i="43"/>
  <c r="A156" i="43"/>
  <c r="B156" i="43"/>
  <c r="A157" i="43"/>
  <c r="B157" i="43"/>
  <c r="A158" i="43"/>
  <c r="B158" i="43"/>
  <c r="A159" i="43"/>
  <c r="B159" i="43"/>
  <c r="A8" i="18"/>
  <c r="B8" i="18"/>
  <c r="A9" i="18"/>
  <c r="B9" i="18"/>
  <c r="A10" i="18"/>
  <c r="B10" i="18"/>
  <c r="A11" i="18"/>
  <c r="B11" i="18"/>
  <c r="A12" i="18"/>
  <c r="B12" i="18"/>
  <c r="A13" i="18"/>
  <c r="B13" i="18"/>
  <c r="A14" i="18"/>
  <c r="B14" i="18"/>
  <c r="A15" i="18"/>
  <c r="B15" i="18"/>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A99" i="18"/>
  <c r="B99" i="18"/>
  <c r="A100" i="18"/>
  <c r="B100"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A120" i="18"/>
  <c r="B120" i="18"/>
  <c r="A121" i="18"/>
  <c r="B121" i="18"/>
  <c r="A122" i="18"/>
  <c r="B122" i="18"/>
  <c r="A123" i="18"/>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A140" i="18"/>
  <c r="B140" i="18"/>
  <c r="A141" i="18"/>
  <c r="B141" i="18"/>
  <c r="A142" i="18"/>
  <c r="B142" i="18"/>
  <c r="A143" i="18"/>
  <c r="B143" i="18"/>
  <c r="A144" i="18"/>
  <c r="B144" i="18"/>
  <c r="A145" i="18"/>
  <c r="B145" i="18"/>
  <c r="A146" i="18"/>
  <c r="B146" i="18"/>
  <c r="A147" i="18"/>
  <c r="B147" i="18"/>
  <c r="A148" i="18"/>
  <c r="B148" i="18"/>
  <c r="A149" i="18"/>
  <c r="B149" i="18"/>
  <c r="A150" i="18"/>
  <c r="B150" i="18"/>
  <c r="A151" i="18"/>
  <c r="B151" i="18"/>
  <c r="A152" i="18"/>
  <c r="B152" i="18"/>
  <c r="A153" i="18"/>
  <c r="B153" i="18"/>
  <c r="A154" i="18"/>
  <c r="B154" i="18"/>
  <c r="A155" i="18"/>
  <c r="B155" i="18"/>
  <c r="A156" i="18"/>
  <c r="B156" i="18"/>
  <c r="A157" i="18"/>
  <c r="B157" i="18"/>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8" i="6"/>
  <c r="B8" i="6"/>
  <c r="A9" i="6"/>
  <c r="B9" i="6"/>
  <c r="A10" i="6"/>
  <c r="B10" i="6"/>
  <c r="A11" i="6"/>
  <c r="B11" i="6"/>
  <c r="A12" i="6"/>
  <c r="B12" i="6"/>
  <c r="A13" i="6"/>
  <c r="B13" i="6"/>
  <c r="A14" i="6"/>
  <c r="B14" i="6"/>
  <c r="A15" i="6"/>
  <c r="B15" i="6"/>
  <c r="A16" i="6"/>
  <c r="B16" i="6"/>
  <c r="A17" i="6"/>
  <c r="B17" i="6"/>
  <c r="A18" i="6"/>
  <c r="B18" i="6"/>
  <c r="A19" i="6"/>
  <c r="B19" i="6"/>
  <c r="A20" i="6"/>
  <c r="B20" i="6"/>
  <c r="A21" i="6"/>
  <c r="B21" i="6"/>
  <c r="A22" i="6"/>
  <c r="B22" i="6"/>
  <c r="A23" i="6"/>
  <c r="B23" i="6"/>
  <c r="A24" i="6"/>
  <c r="B24" i="6"/>
  <c r="A25" i="6"/>
  <c r="B25" i="6"/>
  <c r="A26" i="6"/>
  <c r="B26" i="6"/>
  <c r="A27" i="6"/>
  <c r="B27" i="6"/>
  <c r="A28" i="6"/>
  <c r="B28" i="6"/>
  <c r="A29" i="6"/>
  <c r="B29" i="6"/>
  <c r="A30" i="6"/>
  <c r="B30" i="6"/>
  <c r="A31" i="6"/>
  <c r="B31" i="6"/>
  <c r="A32" i="6"/>
  <c r="B32" i="6"/>
  <c r="A33" i="6"/>
  <c r="B33" i="6"/>
  <c r="A34" i="6"/>
  <c r="B34" i="6"/>
  <c r="A35" i="6"/>
  <c r="B35" i="6"/>
  <c r="A36" i="6"/>
  <c r="B36" i="6"/>
  <c r="A37" i="6"/>
  <c r="B37" i="6"/>
  <c r="A38" i="6"/>
  <c r="B38" i="6"/>
  <c r="A39" i="6"/>
  <c r="B39" i="6"/>
  <c r="A40" i="6"/>
  <c r="B40" i="6"/>
  <c r="A41" i="6"/>
  <c r="B41" i="6"/>
  <c r="A42" i="6"/>
  <c r="B42" i="6"/>
  <c r="A43" i="6"/>
  <c r="B43" i="6"/>
  <c r="A44" i="6"/>
  <c r="B44" i="6"/>
  <c r="A45" i="6"/>
  <c r="B45" i="6"/>
  <c r="A46" i="6"/>
  <c r="B46" i="6"/>
  <c r="A47" i="6"/>
  <c r="B47" i="6"/>
  <c r="A48" i="6"/>
  <c r="B48" i="6"/>
  <c r="A49" i="6"/>
  <c r="B49" i="6"/>
  <c r="A50" i="6"/>
  <c r="B50" i="6"/>
  <c r="A51" i="6"/>
  <c r="B51" i="6"/>
  <c r="A52" i="6"/>
  <c r="B52" i="6"/>
  <c r="A53" i="6"/>
  <c r="B53" i="6"/>
  <c r="A54" i="6"/>
  <c r="B54" i="6"/>
  <c r="A55" i="6"/>
  <c r="B55" i="6"/>
  <c r="A56" i="6"/>
  <c r="B56" i="6"/>
  <c r="A57" i="6"/>
  <c r="B57" i="6"/>
  <c r="A58" i="6"/>
  <c r="B58" i="6"/>
  <c r="A59" i="6"/>
  <c r="B59" i="6"/>
  <c r="A60" i="6"/>
  <c r="B60" i="6"/>
  <c r="A61" i="6"/>
  <c r="B61" i="6"/>
  <c r="A62" i="6"/>
  <c r="B62" i="6"/>
  <c r="A63" i="6"/>
  <c r="B63" i="6"/>
  <c r="A64" i="6"/>
  <c r="B64" i="6"/>
  <c r="A65" i="6"/>
  <c r="B65" i="6"/>
  <c r="A66" i="6"/>
  <c r="B66" i="6"/>
  <c r="A67" i="6"/>
  <c r="B67" i="6"/>
  <c r="A68" i="6"/>
  <c r="B68" i="6"/>
  <c r="A69" i="6"/>
  <c r="B69" i="6"/>
  <c r="A70" i="6"/>
  <c r="B70" i="6"/>
  <c r="A71" i="6"/>
  <c r="B71" i="6"/>
  <c r="A72" i="6"/>
  <c r="B72" i="6"/>
  <c r="A73" i="6"/>
  <c r="B73" i="6"/>
  <c r="A74" i="6"/>
  <c r="B74" i="6"/>
  <c r="A75" i="6"/>
  <c r="B75" i="6"/>
  <c r="A76" i="6"/>
  <c r="B76" i="6"/>
  <c r="A77" i="6"/>
  <c r="B77" i="6"/>
  <c r="A78" i="6"/>
  <c r="B78" i="6"/>
  <c r="A79" i="6"/>
  <c r="B79" i="6"/>
  <c r="A80" i="6"/>
  <c r="B80" i="6"/>
  <c r="A81" i="6"/>
  <c r="B81" i="6"/>
  <c r="A82" i="6"/>
  <c r="B82" i="6"/>
  <c r="A83" i="6"/>
  <c r="B83" i="6"/>
  <c r="A84" i="6"/>
  <c r="B84" i="6"/>
  <c r="A85" i="6"/>
  <c r="B85" i="6"/>
  <c r="A86" i="6"/>
  <c r="B86" i="6"/>
  <c r="A87" i="6"/>
  <c r="B87" i="6"/>
  <c r="A88" i="6"/>
  <c r="B88" i="6"/>
  <c r="A89" i="6"/>
  <c r="B89" i="6"/>
  <c r="A90" i="6"/>
  <c r="B90" i="6"/>
  <c r="A91" i="6"/>
  <c r="B91" i="6"/>
  <c r="A92" i="6"/>
  <c r="B92" i="6"/>
  <c r="A93" i="6"/>
  <c r="B93" i="6"/>
  <c r="A94" i="6"/>
  <c r="B94" i="6"/>
  <c r="A95" i="6"/>
  <c r="B95" i="6"/>
  <c r="A96" i="6"/>
  <c r="B96" i="6"/>
  <c r="A97" i="6"/>
  <c r="B97" i="6"/>
  <c r="A98" i="6"/>
  <c r="B98" i="6"/>
  <c r="A99" i="6"/>
  <c r="B99" i="6"/>
  <c r="A100" i="6"/>
  <c r="B100" i="6"/>
  <c r="A101" i="6"/>
  <c r="B101" i="6"/>
  <c r="A102" i="6"/>
  <c r="B102" i="6"/>
  <c r="A103" i="6"/>
  <c r="B103" i="6"/>
  <c r="A104" i="6"/>
  <c r="B104" i="6"/>
  <c r="A105" i="6"/>
  <c r="B105" i="6"/>
  <c r="A106" i="6"/>
  <c r="B106" i="6"/>
  <c r="A107" i="6"/>
  <c r="B107" i="6"/>
  <c r="A108" i="6"/>
  <c r="B108" i="6"/>
  <c r="A109" i="6"/>
  <c r="B109" i="6"/>
  <c r="A110" i="6"/>
  <c r="B110" i="6"/>
  <c r="A111" i="6"/>
  <c r="B111" i="6"/>
  <c r="A112" i="6"/>
  <c r="B112" i="6"/>
  <c r="A113" i="6"/>
  <c r="B113" i="6"/>
  <c r="A114" i="6"/>
  <c r="B114" i="6"/>
  <c r="A115" i="6"/>
  <c r="B115" i="6"/>
  <c r="A116" i="6"/>
  <c r="B116" i="6"/>
  <c r="A117" i="6"/>
  <c r="B117" i="6"/>
  <c r="A118" i="6"/>
  <c r="B118" i="6"/>
  <c r="A119" i="6"/>
  <c r="B119" i="6"/>
  <c r="A120" i="6"/>
  <c r="B120" i="6"/>
  <c r="A121" i="6"/>
  <c r="B121" i="6"/>
  <c r="A122" i="6"/>
  <c r="B122" i="6"/>
  <c r="A123" i="6"/>
  <c r="B123" i="6"/>
  <c r="A124" i="6"/>
  <c r="B124" i="6"/>
  <c r="A125" i="6"/>
  <c r="B125" i="6"/>
  <c r="A126" i="6"/>
  <c r="B126" i="6"/>
  <c r="A127" i="6"/>
  <c r="B127" i="6"/>
  <c r="A128" i="6"/>
  <c r="B128" i="6"/>
  <c r="A129" i="6"/>
  <c r="B129" i="6"/>
  <c r="A130" i="6"/>
  <c r="B130" i="6"/>
  <c r="A131" i="6"/>
  <c r="B131" i="6"/>
  <c r="A132" i="6"/>
  <c r="B132" i="6"/>
  <c r="A133" i="6"/>
  <c r="B133" i="6"/>
  <c r="A134" i="6"/>
  <c r="B134" i="6"/>
  <c r="A135" i="6"/>
  <c r="B135" i="6"/>
  <c r="A136" i="6"/>
  <c r="B136" i="6"/>
  <c r="A137" i="6"/>
  <c r="B137" i="6"/>
  <c r="A138" i="6"/>
  <c r="B138" i="6"/>
  <c r="A139" i="6"/>
  <c r="B139" i="6"/>
  <c r="A140" i="6"/>
  <c r="B140" i="6"/>
  <c r="A141" i="6"/>
  <c r="B141" i="6"/>
  <c r="A142" i="6"/>
  <c r="B142" i="6"/>
  <c r="A143" i="6"/>
  <c r="B143" i="6"/>
  <c r="A144" i="6"/>
  <c r="B144" i="6"/>
  <c r="A145" i="6"/>
  <c r="B145" i="6"/>
  <c r="A146" i="6"/>
  <c r="B146" i="6"/>
  <c r="A147" i="6"/>
  <c r="B147" i="6"/>
  <c r="A148" i="6"/>
  <c r="B148" i="6"/>
  <c r="A149" i="6"/>
  <c r="B149" i="6"/>
  <c r="A150" i="6"/>
  <c r="B150" i="6"/>
  <c r="A151" i="6"/>
  <c r="B151" i="6"/>
  <c r="A152" i="6"/>
  <c r="B152" i="6"/>
  <c r="A153" i="6"/>
  <c r="B153" i="6"/>
  <c r="A154" i="6"/>
  <c r="B154" i="6"/>
  <c r="A155" i="6"/>
  <c r="B155" i="6"/>
  <c r="A156" i="6"/>
  <c r="B156" i="6"/>
  <c r="A157" i="6"/>
  <c r="B157" i="6"/>
  <c r="A9" i="7"/>
  <c r="B9" i="7"/>
  <c r="A10" i="7"/>
  <c r="B10" i="7"/>
  <c r="A11" i="7"/>
  <c r="B11" i="7"/>
  <c r="A12" i="7"/>
  <c r="B12" i="7"/>
  <c r="A13" i="7"/>
  <c r="B13" i="7"/>
  <c r="A14" i="7"/>
  <c r="B14" i="7"/>
  <c r="A15" i="7"/>
  <c r="B15" i="7"/>
  <c r="A16" i="7"/>
  <c r="B16" i="7"/>
  <c r="A17" i="7"/>
  <c r="B17" i="7"/>
  <c r="A18" i="7"/>
  <c r="B18" i="7"/>
  <c r="A19" i="7"/>
  <c r="B19" i="7"/>
  <c r="A20" i="7"/>
  <c r="B20" i="7"/>
  <c r="A21" i="7"/>
  <c r="B21" i="7"/>
  <c r="A22" i="7"/>
  <c r="B22" i="7"/>
  <c r="A23" i="7"/>
  <c r="B23" i="7"/>
  <c r="A24" i="7"/>
  <c r="B24" i="7"/>
  <c r="A25" i="7"/>
  <c r="B25" i="7"/>
  <c r="A26" i="7"/>
  <c r="B26" i="7"/>
  <c r="A27" i="7"/>
  <c r="B27" i="7"/>
  <c r="A28" i="7"/>
  <c r="B28" i="7"/>
  <c r="A29" i="7"/>
  <c r="B29" i="7"/>
  <c r="A30" i="7"/>
  <c r="B30" i="7"/>
  <c r="A31" i="7"/>
  <c r="B31" i="7"/>
  <c r="A32" i="7"/>
  <c r="B32" i="7"/>
  <c r="A33" i="7"/>
  <c r="B33" i="7"/>
  <c r="A34" i="7"/>
  <c r="B34" i="7"/>
  <c r="A35" i="7"/>
  <c r="B35" i="7"/>
  <c r="A36" i="7"/>
  <c r="B36" i="7"/>
  <c r="A37" i="7"/>
  <c r="B37" i="7"/>
  <c r="A38" i="7"/>
  <c r="B38" i="7"/>
  <c r="A39" i="7"/>
  <c r="B39" i="7"/>
  <c r="A40" i="7"/>
  <c r="B40" i="7"/>
  <c r="A41" i="7"/>
  <c r="B41" i="7"/>
  <c r="A42" i="7"/>
  <c r="B42" i="7"/>
  <c r="A43" i="7"/>
  <c r="B43" i="7"/>
  <c r="A44" i="7"/>
  <c r="B44" i="7"/>
  <c r="A45" i="7"/>
  <c r="B45" i="7"/>
  <c r="A46" i="7"/>
  <c r="B46" i="7"/>
  <c r="A47" i="7"/>
  <c r="B47" i="7"/>
  <c r="A48" i="7"/>
  <c r="B48" i="7"/>
  <c r="A49" i="7"/>
  <c r="B49" i="7"/>
  <c r="A50" i="7"/>
  <c r="B50" i="7"/>
  <c r="A51" i="7"/>
  <c r="B51" i="7"/>
  <c r="A52" i="7"/>
  <c r="B52" i="7"/>
  <c r="A53" i="7"/>
  <c r="B53" i="7"/>
  <c r="A54" i="7"/>
  <c r="B54" i="7"/>
  <c r="A55" i="7"/>
  <c r="B55" i="7"/>
  <c r="A56" i="7"/>
  <c r="B56" i="7"/>
  <c r="A57" i="7"/>
  <c r="B57" i="7"/>
  <c r="A58" i="7"/>
  <c r="B58" i="7"/>
  <c r="A59" i="7"/>
  <c r="B59" i="7"/>
  <c r="A60" i="7"/>
  <c r="B60" i="7"/>
  <c r="A61" i="7"/>
  <c r="B61" i="7"/>
  <c r="A62" i="7"/>
  <c r="B62" i="7"/>
  <c r="A63" i="7"/>
  <c r="B63" i="7"/>
  <c r="A64" i="7"/>
  <c r="B64" i="7"/>
  <c r="A65" i="7"/>
  <c r="B65" i="7"/>
  <c r="A66" i="7"/>
  <c r="B66" i="7"/>
  <c r="A67" i="7"/>
  <c r="B67" i="7"/>
  <c r="A68" i="7"/>
  <c r="B68" i="7"/>
  <c r="A69" i="7"/>
  <c r="B69" i="7"/>
  <c r="A70" i="7"/>
  <c r="B70" i="7"/>
  <c r="A71" i="7"/>
  <c r="B71" i="7"/>
  <c r="A72" i="7"/>
  <c r="B72" i="7"/>
  <c r="A73" i="7"/>
  <c r="B73" i="7"/>
  <c r="A74" i="7"/>
  <c r="B74" i="7"/>
  <c r="A75" i="7"/>
  <c r="B75" i="7"/>
  <c r="A76" i="7"/>
  <c r="B76" i="7"/>
  <c r="A77" i="7"/>
  <c r="B77" i="7"/>
  <c r="A78" i="7"/>
  <c r="B78" i="7"/>
  <c r="A79" i="7"/>
  <c r="B79" i="7"/>
  <c r="A80" i="7"/>
  <c r="B80" i="7"/>
  <c r="A81" i="7"/>
  <c r="B81" i="7"/>
  <c r="A82" i="7"/>
  <c r="B82" i="7"/>
  <c r="A83" i="7"/>
  <c r="B83" i="7"/>
  <c r="A84" i="7"/>
  <c r="B84" i="7"/>
  <c r="A85" i="7"/>
  <c r="B85" i="7"/>
  <c r="A86" i="7"/>
  <c r="B86" i="7"/>
  <c r="A87" i="7"/>
  <c r="B87" i="7"/>
  <c r="A88" i="7"/>
  <c r="B88" i="7"/>
  <c r="A89" i="7"/>
  <c r="B89" i="7"/>
  <c r="A90" i="7"/>
  <c r="B90" i="7"/>
  <c r="A91" i="7"/>
  <c r="B91" i="7"/>
  <c r="A92" i="7"/>
  <c r="B92" i="7"/>
  <c r="A93" i="7"/>
  <c r="B93" i="7"/>
  <c r="A94" i="7"/>
  <c r="B94" i="7"/>
  <c r="A95" i="7"/>
  <c r="B95" i="7"/>
  <c r="A96" i="7"/>
  <c r="B96" i="7"/>
  <c r="A97" i="7"/>
  <c r="B97" i="7"/>
  <c r="A98" i="7"/>
  <c r="B98" i="7"/>
  <c r="A99" i="7"/>
  <c r="B99" i="7"/>
  <c r="A100" i="7"/>
  <c r="B100" i="7"/>
  <c r="A101" i="7"/>
  <c r="B101" i="7"/>
  <c r="A102" i="7"/>
  <c r="B102" i="7"/>
  <c r="A103" i="7"/>
  <c r="B103" i="7"/>
  <c r="A104" i="7"/>
  <c r="B104" i="7"/>
  <c r="A105" i="7"/>
  <c r="B105" i="7"/>
  <c r="A106" i="7"/>
  <c r="B106" i="7"/>
  <c r="A107" i="7"/>
  <c r="B107" i="7"/>
  <c r="A108" i="7"/>
  <c r="B108" i="7"/>
  <c r="A109" i="7"/>
  <c r="B109" i="7"/>
  <c r="A110" i="7"/>
  <c r="B110" i="7"/>
  <c r="A111" i="7"/>
  <c r="B111" i="7"/>
  <c r="A112" i="7"/>
  <c r="B112" i="7"/>
  <c r="A113" i="7"/>
  <c r="B113" i="7"/>
  <c r="A114" i="7"/>
  <c r="B114" i="7"/>
  <c r="A115" i="7"/>
  <c r="B115" i="7"/>
  <c r="A116" i="7"/>
  <c r="B116" i="7"/>
  <c r="A117" i="7"/>
  <c r="B117" i="7"/>
  <c r="A118" i="7"/>
  <c r="B118" i="7"/>
  <c r="A119" i="7"/>
  <c r="B119" i="7"/>
  <c r="A120" i="7"/>
  <c r="B120" i="7"/>
  <c r="A121" i="7"/>
  <c r="B121" i="7"/>
  <c r="A122" i="7"/>
  <c r="B122" i="7"/>
  <c r="A123" i="7"/>
  <c r="B123" i="7"/>
  <c r="A124" i="7"/>
  <c r="B124" i="7"/>
  <c r="A125" i="7"/>
  <c r="B125" i="7"/>
  <c r="A126" i="7"/>
  <c r="B126" i="7"/>
  <c r="A127" i="7"/>
  <c r="B127" i="7"/>
  <c r="A128" i="7"/>
  <c r="B128" i="7"/>
  <c r="A129" i="7"/>
  <c r="B129" i="7"/>
  <c r="A130" i="7"/>
  <c r="B130" i="7"/>
  <c r="A131" i="7"/>
  <c r="B131" i="7"/>
  <c r="A132" i="7"/>
  <c r="B132" i="7"/>
  <c r="A133" i="7"/>
  <c r="B133" i="7"/>
  <c r="A134" i="7"/>
  <c r="B134" i="7"/>
  <c r="A135" i="7"/>
  <c r="B135" i="7"/>
  <c r="A136" i="7"/>
  <c r="B136" i="7"/>
  <c r="A137" i="7"/>
  <c r="B137" i="7"/>
  <c r="A138" i="7"/>
  <c r="B138" i="7"/>
  <c r="A139" i="7"/>
  <c r="B139" i="7"/>
  <c r="A140" i="7"/>
  <c r="B140" i="7"/>
  <c r="A141" i="7"/>
  <c r="B141" i="7"/>
  <c r="A142" i="7"/>
  <c r="B142" i="7"/>
  <c r="A143" i="7"/>
  <c r="B143" i="7"/>
  <c r="A144" i="7"/>
  <c r="B144" i="7"/>
  <c r="A145" i="7"/>
  <c r="B145" i="7"/>
  <c r="A146" i="7"/>
  <c r="B146" i="7"/>
  <c r="A147" i="7"/>
  <c r="B147" i="7"/>
  <c r="A148" i="7"/>
  <c r="B148" i="7"/>
  <c r="A149" i="7"/>
  <c r="B149" i="7"/>
  <c r="A150" i="7"/>
  <c r="B150" i="7"/>
  <c r="A151" i="7"/>
  <c r="B151" i="7"/>
  <c r="A152" i="7"/>
  <c r="B152" i="7"/>
  <c r="A153" i="7"/>
  <c r="B153" i="7"/>
  <c r="A154" i="7"/>
  <c r="B154" i="7"/>
  <c r="A155" i="7"/>
  <c r="B155" i="7"/>
  <c r="A156" i="7"/>
  <c r="B156" i="7"/>
  <c r="A157" i="7"/>
  <c r="B157" i="7"/>
  <c r="A158" i="7"/>
  <c r="B158" i="7"/>
  <c r="A164" i="7"/>
  <c r="B164" i="7"/>
  <c r="A165" i="7"/>
  <c r="B165" i="7"/>
  <c r="A166" i="7"/>
  <c r="B166" i="7"/>
  <c r="A167" i="7"/>
  <c r="B167" i="7"/>
  <c r="A168" i="7"/>
  <c r="B168" i="7"/>
  <c r="A9" i="8"/>
  <c r="B9" i="8"/>
  <c r="A10" i="8"/>
  <c r="B10" i="8"/>
  <c r="A11" i="8"/>
  <c r="B11" i="8"/>
  <c r="A12" i="8"/>
  <c r="B12" i="8"/>
  <c r="A13" i="8"/>
  <c r="B13" i="8"/>
  <c r="A14" i="8"/>
  <c r="B14" i="8"/>
  <c r="A15" i="8"/>
  <c r="B15" i="8"/>
  <c r="A16" i="8"/>
  <c r="B16" i="8"/>
  <c r="A17" i="8"/>
  <c r="B17" i="8"/>
  <c r="A18" i="8"/>
  <c r="B18" i="8"/>
  <c r="A19" i="8"/>
  <c r="B19" i="8"/>
  <c r="A20" i="8"/>
  <c r="B20" i="8"/>
  <c r="A21" i="8"/>
  <c r="B21" i="8"/>
  <c r="A22" i="8"/>
  <c r="B22" i="8"/>
  <c r="A23" i="8"/>
  <c r="B23" i="8"/>
  <c r="A24" i="8"/>
  <c r="B24" i="8"/>
  <c r="A25" i="8"/>
  <c r="B25" i="8"/>
  <c r="A26" i="8"/>
  <c r="B26" i="8"/>
  <c r="A27" i="8"/>
  <c r="B27" i="8"/>
  <c r="A28" i="8"/>
  <c r="B28" i="8"/>
  <c r="A29" i="8"/>
  <c r="B29" i="8"/>
  <c r="A30" i="8"/>
  <c r="B30" i="8"/>
  <c r="A31" i="8"/>
  <c r="B31" i="8"/>
  <c r="A32" i="8"/>
  <c r="B32" i="8"/>
  <c r="A33" i="8"/>
  <c r="B33" i="8"/>
  <c r="A34" i="8"/>
  <c r="B34" i="8"/>
  <c r="A35" i="8"/>
  <c r="B35" i="8"/>
  <c r="A36" i="8"/>
  <c r="B36" i="8"/>
  <c r="A37" i="8"/>
  <c r="B37" i="8"/>
  <c r="A38" i="8"/>
  <c r="B38" i="8"/>
  <c r="A39" i="8"/>
  <c r="B39" i="8"/>
  <c r="A40" i="8"/>
  <c r="B40" i="8"/>
  <c r="A41" i="8"/>
  <c r="B41" i="8"/>
  <c r="A42" i="8"/>
  <c r="B42" i="8"/>
  <c r="A43" i="8"/>
  <c r="B43" i="8"/>
  <c r="A44" i="8"/>
  <c r="B44" i="8"/>
  <c r="A45" i="8"/>
  <c r="B45" i="8"/>
  <c r="A46" i="8"/>
  <c r="B46" i="8"/>
  <c r="A47" i="8"/>
  <c r="B47" i="8"/>
  <c r="A48" i="8"/>
  <c r="B48" i="8"/>
  <c r="A49" i="8"/>
  <c r="B49" i="8"/>
  <c r="A50" i="8"/>
  <c r="B50" i="8"/>
  <c r="A51" i="8"/>
  <c r="B51" i="8"/>
  <c r="A52" i="8"/>
  <c r="B52" i="8"/>
  <c r="A53" i="8"/>
  <c r="B53" i="8"/>
  <c r="A54" i="8"/>
  <c r="B54" i="8"/>
  <c r="A55" i="8"/>
  <c r="B55" i="8"/>
  <c r="A56" i="8"/>
  <c r="B56" i="8"/>
  <c r="A57" i="8"/>
  <c r="B57" i="8"/>
  <c r="A58" i="8"/>
  <c r="B58" i="8"/>
  <c r="A59" i="8"/>
  <c r="B59" i="8"/>
  <c r="A60" i="8"/>
  <c r="B60" i="8"/>
  <c r="A61" i="8"/>
  <c r="B61" i="8"/>
  <c r="A62" i="8"/>
  <c r="B62" i="8"/>
  <c r="A63" i="8"/>
  <c r="B63" i="8"/>
  <c r="A64" i="8"/>
  <c r="B64" i="8"/>
  <c r="A65" i="8"/>
  <c r="B65" i="8"/>
  <c r="A66" i="8"/>
  <c r="B66" i="8"/>
  <c r="A67" i="8"/>
  <c r="B67" i="8"/>
  <c r="A68" i="8"/>
  <c r="B68" i="8"/>
  <c r="A69" i="8"/>
  <c r="B69" i="8"/>
  <c r="A70" i="8"/>
  <c r="B70" i="8"/>
  <c r="A71" i="8"/>
  <c r="B71" i="8"/>
  <c r="A72" i="8"/>
  <c r="B72" i="8"/>
  <c r="A73" i="8"/>
  <c r="B73" i="8"/>
  <c r="A74" i="8"/>
  <c r="B74" i="8"/>
  <c r="A75" i="8"/>
  <c r="B75" i="8"/>
  <c r="A76" i="8"/>
  <c r="B76" i="8"/>
  <c r="A77" i="8"/>
  <c r="B77" i="8"/>
  <c r="A78" i="8"/>
  <c r="B78" i="8"/>
  <c r="A79" i="8"/>
  <c r="B79" i="8"/>
  <c r="A80" i="8"/>
  <c r="B80" i="8"/>
  <c r="A81" i="8"/>
  <c r="B81" i="8"/>
  <c r="A82" i="8"/>
  <c r="B82" i="8"/>
  <c r="A83" i="8"/>
  <c r="B83" i="8"/>
  <c r="A84" i="8"/>
  <c r="B84" i="8"/>
  <c r="A85" i="8"/>
  <c r="B85" i="8"/>
  <c r="A86" i="8"/>
  <c r="B86" i="8"/>
  <c r="A87" i="8"/>
  <c r="B87" i="8"/>
  <c r="A88" i="8"/>
  <c r="B88" i="8"/>
  <c r="A89" i="8"/>
  <c r="B89" i="8"/>
  <c r="A90" i="8"/>
  <c r="B90" i="8"/>
  <c r="A91" i="8"/>
  <c r="B91" i="8"/>
  <c r="A92" i="8"/>
  <c r="B92" i="8"/>
  <c r="A93" i="8"/>
  <c r="B93" i="8"/>
  <c r="A94" i="8"/>
  <c r="B94" i="8"/>
  <c r="A95" i="8"/>
  <c r="B95" i="8"/>
  <c r="A96" i="8"/>
  <c r="B96" i="8"/>
  <c r="A97" i="8"/>
  <c r="B97" i="8"/>
  <c r="A98" i="8"/>
  <c r="B98" i="8"/>
  <c r="A99" i="8"/>
  <c r="B99" i="8"/>
  <c r="A100" i="8"/>
  <c r="B100" i="8"/>
  <c r="A101" i="8"/>
  <c r="B101" i="8"/>
  <c r="A102" i="8"/>
  <c r="B102" i="8"/>
  <c r="A103" i="8"/>
  <c r="B103" i="8"/>
  <c r="A104" i="8"/>
  <c r="B104" i="8"/>
  <c r="A105" i="8"/>
  <c r="B105" i="8"/>
  <c r="A106" i="8"/>
  <c r="B106" i="8"/>
  <c r="A107" i="8"/>
  <c r="B107" i="8"/>
  <c r="A108" i="8"/>
  <c r="B108" i="8"/>
  <c r="A109" i="8"/>
  <c r="B109" i="8"/>
  <c r="A110" i="8"/>
  <c r="B110" i="8"/>
  <c r="A111" i="8"/>
  <c r="B111" i="8"/>
  <c r="A112" i="8"/>
  <c r="B112" i="8"/>
  <c r="A113" i="8"/>
  <c r="B113" i="8"/>
  <c r="A114" i="8"/>
  <c r="B114" i="8"/>
  <c r="A115" i="8"/>
  <c r="B115" i="8"/>
  <c r="A116" i="8"/>
  <c r="B116" i="8"/>
  <c r="A117" i="8"/>
  <c r="B117" i="8"/>
  <c r="A118" i="8"/>
  <c r="B118" i="8"/>
  <c r="A119" i="8"/>
  <c r="B119" i="8"/>
  <c r="A120" i="8"/>
  <c r="B120" i="8"/>
  <c r="A121" i="8"/>
  <c r="B121" i="8"/>
  <c r="A122" i="8"/>
  <c r="B122" i="8"/>
  <c r="A123" i="8"/>
  <c r="B123" i="8"/>
  <c r="A124" i="8"/>
  <c r="B124" i="8"/>
  <c r="A125" i="8"/>
  <c r="B125" i="8"/>
  <c r="A126" i="8"/>
  <c r="B126" i="8"/>
  <c r="A127" i="8"/>
  <c r="B127" i="8"/>
  <c r="A128" i="8"/>
  <c r="B128" i="8"/>
  <c r="A129" i="8"/>
  <c r="B129" i="8"/>
  <c r="A130" i="8"/>
  <c r="B130" i="8"/>
  <c r="A131" i="8"/>
  <c r="B131" i="8"/>
  <c r="A132" i="8"/>
  <c r="B132" i="8"/>
  <c r="A133" i="8"/>
  <c r="B133" i="8"/>
  <c r="A134" i="8"/>
  <c r="B134" i="8"/>
  <c r="A135" i="8"/>
  <c r="B135" i="8"/>
  <c r="A136" i="8"/>
  <c r="B136" i="8"/>
  <c r="A137" i="8"/>
  <c r="B137" i="8"/>
  <c r="A138" i="8"/>
  <c r="B138" i="8"/>
  <c r="A139" i="8"/>
  <c r="B139" i="8"/>
  <c r="A140" i="8"/>
  <c r="B140" i="8"/>
  <c r="A141" i="8"/>
  <c r="B141" i="8"/>
  <c r="A142" i="8"/>
  <c r="B142" i="8"/>
  <c r="A143" i="8"/>
  <c r="B143" i="8"/>
  <c r="A144" i="8"/>
  <c r="B144" i="8"/>
  <c r="A145" i="8"/>
  <c r="B145" i="8"/>
  <c r="A146" i="8"/>
  <c r="B146" i="8"/>
  <c r="A147" i="8"/>
  <c r="B147" i="8"/>
  <c r="A148" i="8"/>
  <c r="B148" i="8"/>
  <c r="A149" i="8"/>
  <c r="B149" i="8"/>
  <c r="A150" i="8"/>
  <c r="B150" i="8"/>
  <c r="A151" i="8"/>
  <c r="B151" i="8"/>
  <c r="A152" i="8"/>
  <c r="B152" i="8"/>
  <c r="A153" i="8"/>
  <c r="B153" i="8"/>
  <c r="A154" i="8"/>
  <c r="B154" i="8"/>
  <c r="A155" i="8"/>
  <c r="B155" i="8"/>
  <c r="A156" i="8"/>
  <c r="B156" i="8"/>
  <c r="A157" i="8"/>
  <c r="B157" i="8"/>
  <c r="A158" i="8"/>
  <c r="B158" i="8"/>
  <c r="B17" i="9"/>
  <c r="B18" i="9"/>
  <c r="B19" i="9"/>
  <c r="G14" i="9" s="1"/>
  <c r="B20" i="9"/>
  <c r="B21" i="9"/>
  <c r="B22" i="9"/>
  <c r="J14" i="9" s="1"/>
  <c r="B23" i="9"/>
  <c r="K14" i="9" s="1"/>
  <c r="B24" i="9"/>
  <c r="L14" i="9" s="1"/>
  <c r="B25" i="9"/>
  <c r="B26" i="9"/>
  <c r="B27" i="9"/>
  <c r="O14" i="9" s="1"/>
  <c r="B28" i="9"/>
  <c r="B29" i="9"/>
  <c r="B30" i="9"/>
  <c r="R14" i="9" s="1"/>
  <c r="B31" i="9"/>
  <c r="S14" i="9" s="1"/>
  <c r="B32" i="9"/>
  <c r="T14" i="9" s="1"/>
  <c r="B33" i="9"/>
  <c r="B34" i="9"/>
  <c r="B35" i="9"/>
  <c r="W14" i="9" s="1"/>
  <c r="B36" i="9"/>
  <c r="B37" i="9"/>
  <c r="Y14" i="9" s="1"/>
  <c r="B38" i="9"/>
  <c r="Z14" i="9" s="1"/>
  <c r="B39" i="9"/>
  <c r="AA14" i="9" s="1"/>
  <c r="B40" i="9"/>
  <c r="AB14" i="9" s="1"/>
  <c r="B41" i="9"/>
  <c r="B42" i="9"/>
  <c r="B43" i="9"/>
  <c r="AE14" i="9" s="1"/>
  <c r="B44" i="9"/>
  <c r="AF14" i="9" s="1"/>
  <c r="B45" i="9"/>
  <c r="AG14" i="9" s="1"/>
  <c r="B46" i="9"/>
  <c r="AH14" i="9" s="1"/>
  <c r="B47" i="9"/>
  <c r="AI14" i="9" s="1"/>
  <c r="B48" i="9"/>
  <c r="AJ14" i="9" s="1"/>
  <c r="B49" i="9"/>
  <c r="AK14" i="9" s="1"/>
  <c r="B50" i="9"/>
  <c r="B51" i="9"/>
  <c r="AM14" i="9" s="1"/>
  <c r="B52" i="9"/>
  <c r="AN14" i="9" s="1"/>
  <c r="B53" i="9"/>
  <c r="B54" i="9"/>
  <c r="AP14" i="9" s="1"/>
  <c r="B55" i="9"/>
  <c r="AQ14" i="9" s="1"/>
  <c r="B56" i="9"/>
  <c r="AR14" i="9" s="1"/>
  <c r="B57" i="9"/>
  <c r="B58" i="9"/>
  <c r="AT14" i="9" s="1"/>
  <c r="B59" i="9"/>
  <c r="AU14" i="9" s="1"/>
  <c r="B60" i="9"/>
  <c r="B61" i="9"/>
  <c r="AW14" i="9" s="1"/>
  <c r="B62" i="9"/>
  <c r="AX14" i="9" s="1"/>
  <c r="B63" i="9"/>
  <c r="AY14" i="9" s="1"/>
  <c r="B64" i="9"/>
  <c r="AZ14" i="9" s="1"/>
  <c r="B65" i="9"/>
  <c r="BA14" i="9" s="1"/>
  <c r="B66" i="9"/>
  <c r="B67" i="9"/>
  <c r="BC14" i="9" s="1"/>
  <c r="B68" i="9"/>
  <c r="B69" i="9"/>
  <c r="BE14" i="9" s="1"/>
  <c r="B70" i="9"/>
  <c r="BF14" i="9" s="1"/>
  <c r="B71" i="9"/>
  <c r="BG14" i="9" s="1"/>
  <c r="B72" i="9"/>
  <c r="BH14" i="9" s="1"/>
  <c r="B73" i="9"/>
  <c r="BI14" i="9" s="1"/>
  <c r="B74" i="9"/>
  <c r="B75" i="9"/>
  <c r="BK14" i="9" s="1"/>
  <c r="B76" i="9"/>
  <c r="B77" i="9"/>
  <c r="BM14" i="9" s="1"/>
  <c r="B78" i="9"/>
  <c r="BN14" i="9" s="1"/>
  <c r="B79" i="9"/>
  <c r="BO14" i="9" s="1"/>
  <c r="B80" i="9"/>
  <c r="BP14" i="9" s="1"/>
  <c r="B81" i="9"/>
  <c r="BQ14" i="9" s="1"/>
  <c r="B82" i="9"/>
  <c r="B83" i="9"/>
  <c r="BS14" i="9" s="1"/>
  <c r="B84" i="9"/>
  <c r="B85" i="9"/>
  <c r="BU14" i="9" s="1"/>
  <c r="B86" i="9"/>
  <c r="BV14" i="9" s="1"/>
  <c r="B87" i="9"/>
  <c r="BW14" i="9" s="1"/>
  <c r="B88" i="9"/>
  <c r="BX14" i="9" s="1"/>
  <c r="B89" i="9"/>
  <c r="B90" i="9"/>
  <c r="BZ14" i="9" s="1"/>
  <c r="B91" i="9"/>
  <c r="CA14" i="9" s="1"/>
  <c r="B92" i="9"/>
  <c r="CB14" i="9" s="1"/>
  <c r="B93" i="9"/>
  <c r="CC14" i="9" s="1"/>
  <c r="B94" i="9"/>
  <c r="CD14" i="9" s="1"/>
  <c r="B95" i="9"/>
  <c r="CE14" i="9" s="1"/>
  <c r="B96" i="9"/>
  <c r="CF14" i="9" s="1"/>
  <c r="B97" i="9"/>
  <c r="B98" i="9"/>
  <c r="CH14" i="9" s="1"/>
  <c r="B99" i="9"/>
  <c r="CI14" i="9" s="1"/>
  <c r="B100" i="9"/>
  <c r="CJ14" i="9" s="1"/>
  <c r="B101" i="9"/>
  <c r="CK14" i="9" s="1"/>
  <c r="B102" i="9"/>
  <c r="CL14" i="9" s="1"/>
  <c r="B103" i="9"/>
  <c r="CM14" i="9" s="1"/>
  <c r="B104" i="9"/>
  <c r="CN14" i="9" s="1"/>
  <c r="B105" i="9"/>
  <c r="B106" i="9"/>
  <c r="B107" i="9"/>
  <c r="CQ14" i="9" s="1"/>
  <c r="B108" i="9"/>
  <c r="CR14" i="9" s="1"/>
  <c r="B109" i="9"/>
  <c r="CS14" i="9" s="1"/>
  <c r="B110" i="9"/>
  <c r="CT14" i="9" s="1"/>
  <c r="B111" i="9"/>
  <c r="B112" i="9"/>
  <c r="CV14" i="9" s="1"/>
  <c r="B113" i="9"/>
  <c r="B114" i="9"/>
  <c r="CX14" i="9" s="1"/>
  <c r="B115" i="9"/>
  <c r="CY14" i="9" s="1"/>
  <c r="B116" i="9"/>
  <c r="CZ14" i="9" s="1"/>
  <c r="B117" i="9"/>
  <c r="DA14" i="9" s="1"/>
  <c r="B118" i="9"/>
  <c r="DB14" i="9" s="1"/>
  <c r="B119" i="9"/>
  <c r="DC14" i="9" s="1"/>
  <c r="B120" i="9"/>
  <c r="DD14" i="9" s="1"/>
  <c r="B121" i="9"/>
  <c r="DE14" i="9" s="1"/>
  <c r="B122" i="9"/>
  <c r="DF14" i="9" s="1"/>
  <c r="B123" i="9"/>
  <c r="DG14" i="9" s="1"/>
  <c r="B124" i="9"/>
  <c r="B125" i="9"/>
  <c r="DI14" i="9" s="1"/>
  <c r="B126" i="9"/>
  <c r="DJ14" i="9" s="1"/>
  <c r="B127" i="9"/>
  <c r="DK14" i="9" s="1"/>
  <c r="B128" i="9"/>
  <c r="DL14" i="9" s="1"/>
  <c r="B129" i="9"/>
  <c r="DM14" i="9" s="1"/>
  <c r="B130" i="9"/>
  <c r="B131" i="9"/>
  <c r="DO14" i="9" s="1"/>
  <c r="B132" i="9"/>
  <c r="B133" i="9"/>
  <c r="DQ14" i="9" s="1"/>
  <c r="B134" i="9"/>
  <c r="DR14" i="9" s="1"/>
  <c r="B135" i="9"/>
  <c r="DS14" i="9" s="1"/>
  <c r="B136" i="9"/>
  <c r="DT14" i="9" s="1"/>
  <c r="B137" i="9"/>
  <c r="DU14" i="9" s="1"/>
  <c r="B138" i="9"/>
  <c r="B139" i="9"/>
  <c r="DW14" i="9" s="1"/>
  <c r="B140" i="9"/>
  <c r="B141" i="9"/>
  <c r="DY14" i="9" s="1"/>
  <c r="B142" i="9"/>
  <c r="DZ14" i="9" s="1"/>
  <c r="B143" i="9"/>
  <c r="EA14" i="9" s="1"/>
  <c r="B144" i="9"/>
  <c r="EB14" i="9" s="1"/>
  <c r="B145" i="9"/>
  <c r="EC14" i="9" s="1"/>
  <c r="B146" i="9"/>
  <c r="B147" i="9"/>
  <c r="EE14" i="9" s="1"/>
  <c r="B148" i="9"/>
  <c r="B149" i="9"/>
  <c r="EG14" i="9" s="1"/>
  <c r="B150" i="9"/>
  <c r="EH14" i="9" s="1"/>
  <c r="B151" i="9"/>
  <c r="EI14" i="9" s="1"/>
  <c r="B152" i="9"/>
  <c r="EJ14" i="9" s="1"/>
  <c r="B153" i="9"/>
  <c r="B154" i="9"/>
  <c r="EL14" i="9" s="1"/>
  <c r="B155" i="9"/>
  <c r="EM14" i="9" s="1"/>
  <c r="B156" i="9"/>
  <c r="B157" i="9"/>
  <c r="EO14" i="9" s="1"/>
  <c r="B158" i="9"/>
  <c r="EP14" i="9" s="1"/>
  <c r="B159" i="9"/>
  <c r="EQ14" i="9" s="1"/>
  <c r="B160" i="9"/>
  <c r="ER14" i="9" s="1"/>
  <c r="B161" i="9"/>
  <c r="B162" i="9"/>
  <c r="ET14" i="9" s="1"/>
  <c r="B163" i="9"/>
  <c r="EU14" i="9" s="1"/>
  <c r="B164" i="9"/>
  <c r="B165" i="9"/>
  <c r="EW14" i="9" s="1"/>
  <c r="B166" i="9"/>
  <c r="EX14" i="9" s="1"/>
  <c r="FD14" i="9"/>
  <c r="FE14" i="9"/>
  <c r="B176"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76" i="9"/>
  <c r="A17" i="9"/>
  <c r="A18" i="9"/>
  <c r="A19" i="9"/>
  <c r="A20" i="9"/>
  <c r="A21" i="9"/>
  <c r="A22" i="9"/>
  <c r="A23" i="9"/>
  <c r="A24" i="9"/>
  <c r="A25" i="9"/>
  <c r="A26" i="9"/>
  <c r="A27" i="9"/>
  <c r="A8" i="20"/>
  <c r="A9" i="20"/>
  <c r="A10" i="20"/>
  <c r="A11" i="20"/>
  <c r="A12" i="20"/>
  <c r="A13" i="20"/>
  <c r="A14" i="20"/>
  <c r="A15" i="20"/>
  <c r="A16" i="20"/>
  <c r="A17" i="20"/>
  <c r="A18" i="20"/>
  <c r="A19" i="20"/>
  <c r="A20" i="20"/>
  <c r="A21" i="20"/>
  <c r="A22" i="20"/>
  <c r="A23" i="20"/>
  <c r="A24" i="20"/>
  <c r="A25" i="20"/>
  <c r="A26" i="20"/>
  <c r="A27" i="20"/>
  <c r="A28" i="20"/>
  <c r="A29" i="20"/>
  <c r="A30" i="20"/>
  <c r="A31" i="20"/>
  <c r="A32" i="20"/>
  <c r="A33" i="20"/>
  <c r="A34" i="20"/>
  <c r="A35" i="20"/>
  <c r="A36" i="20"/>
  <c r="A37" i="20"/>
  <c r="A38" i="20"/>
  <c r="A39" i="20"/>
  <c r="A40" i="20"/>
  <c r="A41" i="20"/>
  <c r="A42" i="20"/>
  <c r="A43" i="20"/>
  <c r="A44" i="20"/>
  <c r="A45" i="20"/>
  <c r="A46" i="20"/>
  <c r="A47" i="20"/>
  <c r="A48" i="20"/>
  <c r="A49" i="20"/>
  <c r="A50" i="20"/>
  <c r="A51" i="20"/>
  <c r="A52" i="20"/>
  <c r="A53" i="20"/>
  <c r="A54" i="20"/>
  <c r="A55" i="20"/>
  <c r="A56" i="20"/>
  <c r="A57" i="20"/>
  <c r="A58" i="20"/>
  <c r="A59" i="20"/>
  <c r="A60" i="20"/>
  <c r="A61" i="20"/>
  <c r="A62" i="20"/>
  <c r="A63" i="20"/>
  <c r="A64" i="20"/>
  <c r="A65" i="20"/>
  <c r="A66" i="20"/>
  <c r="A67" i="20"/>
  <c r="A68" i="20"/>
  <c r="A69" i="20"/>
  <c r="A70" i="20"/>
  <c r="A71" i="20"/>
  <c r="A72" i="20"/>
  <c r="A73" i="20"/>
  <c r="A74" i="20"/>
  <c r="A75" i="20"/>
  <c r="A76" i="20"/>
  <c r="A77" i="20"/>
  <c r="A78" i="20"/>
  <c r="A79" i="20"/>
  <c r="A80" i="20"/>
  <c r="A81" i="20"/>
  <c r="A82" i="20"/>
  <c r="A83" i="20"/>
  <c r="A84" i="20"/>
  <c r="A85" i="20"/>
  <c r="A86" i="20"/>
  <c r="A87" i="20"/>
  <c r="A88" i="20"/>
  <c r="A89" i="20"/>
  <c r="A90" i="20"/>
  <c r="A91" i="20"/>
  <c r="A92" i="20"/>
  <c r="A93" i="20"/>
  <c r="A94" i="20"/>
  <c r="A95" i="20"/>
  <c r="A96" i="20"/>
  <c r="A97" i="20"/>
  <c r="A98" i="20"/>
  <c r="A99"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0" i="20"/>
  <c r="A131" i="20"/>
  <c r="A132" i="20"/>
  <c r="A133" i="20"/>
  <c r="A134" i="20"/>
  <c r="A135" i="20"/>
  <c r="A136" i="20"/>
  <c r="A137" i="20"/>
  <c r="A138" i="20"/>
  <c r="A139" i="20"/>
  <c r="A140" i="20"/>
  <c r="A141" i="20"/>
  <c r="A142" i="20"/>
  <c r="A143" i="20"/>
  <c r="A144" i="20"/>
  <c r="A145" i="20"/>
  <c r="A146" i="20"/>
  <c r="A147" i="20"/>
  <c r="A148" i="20"/>
  <c r="A149" i="20"/>
  <c r="A150" i="20"/>
  <c r="A151" i="20"/>
  <c r="A152" i="20"/>
  <c r="A153" i="20"/>
  <c r="A154" i="20"/>
  <c r="A155" i="20"/>
  <c r="A156" i="20"/>
  <c r="A157" i="20"/>
  <c r="B8" i="20"/>
  <c r="B9" i="20"/>
  <c r="B10" i="20"/>
  <c r="B11" i="20"/>
  <c r="B12" i="20"/>
  <c r="B13" i="20"/>
  <c r="B14"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B105" i="20"/>
  <c r="B106" i="20"/>
  <c r="B107" i="20"/>
  <c r="B108" i="20"/>
  <c r="B109" i="20"/>
  <c r="B110" i="20"/>
  <c r="B111" i="20"/>
  <c r="B112" i="20"/>
  <c r="B113" i="20"/>
  <c r="B114" i="20"/>
  <c r="B115" i="20"/>
  <c r="B116" i="20"/>
  <c r="B117" i="20"/>
  <c r="B118"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4" i="20"/>
  <c r="B145" i="20"/>
  <c r="B146" i="20"/>
  <c r="B147" i="20"/>
  <c r="B148" i="20"/>
  <c r="B149" i="20"/>
  <c r="B150" i="20"/>
  <c r="B151" i="20"/>
  <c r="B152" i="20"/>
  <c r="B153" i="20"/>
  <c r="B154" i="20"/>
  <c r="B155" i="20"/>
  <c r="B156" i="20"/>
  <c r="B157" i="20"/>
  <c r="B7" i="20"/>
  <c r="A7" i="20"/>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63" i="29"/>
  <c r="A164" i="29"/>
  <c r="A165" i="29"/>
  <c r="A166" i="29"/>
  <c r="A167"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60" i="29"/>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63" i="29"/>
  <c r="B164" i="29"/>
  <c r="B165" i="29"/>
  <c r="B166" i="29"/>
  <c r="B167" i="29"/>
  <c r="H17" i="83"/>
  <c r="G17" i="83"/>
  <c r="H16" i="83"/>
  <c r="G16" i="83"/>
  <c r="H15" i="83"/>
  <c r="G15" i="83"/>
  <c r="H14" i="83"/>
  <c r="I14" i="83" s="1"/>
  <c r="G14" i="83"/>
  <c r="H13" i="83"/>
  <c r="G13" i="83"/>
  <c r="H12" i="83"/>
  <c r="G12" i="83"/>
  <c r="H11" i="83"/>
  <c r="G11" i="83"/>
  <c r="H10" i="83"/>
  <c r="I10" i="83" s="1"/>
  <c r="G10" i="83"/>
  <c r="H9" i="83"/>
  <c r="I9" i="83" s="1"/>
  <c r="G9" i="83"/>
  <c r="H8" i="83"/>
  <c r="G8" i="83"/>
  <c r="H7" i="83"/>
  <c r="G7" i="83"/>
  <c r="H6" i="83"/>
  <c r="G6" i="83"/>
  <c r="A7" i="83"/>
  <c r="A8" i="83"/>
  <c r="A9" i="83"/>
  <c r="A10" i="83"/>
  <c r="A11" i="83"/>
  <c r="A12" i="83"/>
  <c r="A13" i="83"/>
  <c r="A14" i="83"/>
  <c r="A15" i="83"/>
  <c r="A16" i="83"/>
  <c r="A17" i="83"/>
  <c r="S8" i="43"/>
  <c r="T8" i="43"/>
  <c r="U8" i="43"/>
  <c r="V8" i="43"/>
  <c r="S9" i="43"/>
  <c r="T9" i="43"/>
  <c r="U9" i="43"/>
  <c r="V9" i="43"/>
  <c r="S10" i="43"/>
  <c r="T10" i="43"/>
  <c r="U10" i="43"/>
  <c r="V10" i="43"/>
  <c r="S11" i="43"/>
  <c r="T11" i="43"/>
  <c r="U11" i="43"/>
  <c r="V11" i="43"/>
  <c r="S12" i="43"/>
  <c r="T12" i="43"/>
  <c r="U12" i="43"/>
  <c r="V12" i="43"/>
  <c r="S13" i="43"/>
  <c r="T13" i="43"/>
  <c r="U13" i="43"/>
  <c r="V13" i="43"/>
  <c r="S14" i="43"/>
  <c r="T14" i="43"/>
  <c r="U14" i="43"/>
  <c r="V14" i="43"/>
  <c r="S15" i="43"/>
  <c r="T15" i="43"/>
  <c r="U15" i="43"/>
  <c r="V15" i="43"/>
  <c r="S16" i="43"/>
  <c r="T16" i="43"/>
  <c r="U16" i="43"/>
  <c r="V16" i="43"/>
  <c r="S17" i="43"/>
  <c r="T17" i="43"/>
  <c r="U17" i="43"/>
  <c r="V17" i="43"/>
  <c r="S18" i="43"/>
  <c r="T18" i="43"/>
  <c r="U18" i="43"/>
  <c r="V18" i="43"/>
  <c r="S19" i="43"/>
  <c r="T19" i="43"/>
  <c r="U19" i="43"/>
  <c r="V19" i="43"/>
  <c r="S20" i="43"/>
  <c r="T20" i="43"/>
  <c r="U20" i="43"/>
  <c r="V20" i="43"/>
  <c r="S21" i="43"/>
  <c r="T21" i="43"/>
  <c r="U21" i="43"/>
  <c r="V21" i="43"/>
  <c r="S22" i="43"/>
  <c r="T22" i="43"/>
  <c r="U22" i="43"/>
  <c r="V22" i="43"/>
  <c r="S23" i="43"/>
  <c r="T23" i="43"/>
  <c r="U23" i="43"/>
  <c r="V23" i="43"/>
  <c r="S24" i="43"/>
  <c r="T24" i="43"/>
  <c r="U24" i="43"/>
  <c r="V24" i="43"/>
  <c r="S25" i="43"/>
  <c r="T25" i="43"/>
  <c r="U25" i="43"/>
  <c r="V25" i="43"/>
  <c r="S26" i="43"/>
  <c r="T26" i="43"/>
  <c r="U26" i="43"/>
  <c r="V26" i="43"/>
  <c r="S27" i="43"/>
  <c r="T27" i="43"/>
  <c r="U27" i="43"/>
  <c r="V27" i="43"/>
  <c r="S28" i="43"/>
  <c r="T28" i="43"/>
  <c r="U28" i="43"/>
  <c r="V28" i="43"/>
  <c r="S29" i="43"/>
  <c r="T29" i="43"/>
  <c r="U29" i="43"/>
  <c r="V29" i="43"/>
  <c r="S30" i="43"/>
  <c r="T30" i="43"/>
  <c r="U30" i="43"/>
  <c r="V30" i="43"/>
  <c r="S31" i="43"/>
  <c r="T31" i="43"/>
  <c r="U31" i="43"/>
  <c r="V31" i="43"/>
  <c r="S32" i="43"/>
  <c r="T32" i="43"/>
  <c r="U32" i="43"/>
  <c r="V32" i="43"/>
  <c r="S33" i="43"/>
  <c r="T33" i="43"/>
  <c r="U33" i="43"/>
  <c r="V33" i="43"/>
  <c r="S34" i="43"/>
  <c r="T34" i="43"/>
  <c r="U34" i="43"/>
  <c r="V34" i="43"/>
  <c r="S35" i="43"/>
  <c r="T35" i="43"/>
  <c r="U35" i="43"/>
  <c r="V35" i="43"/>
  <c r="S36" i="43"/>
  <c r="T36" i="43"/>
  <c r="U36" i="43"/>
  <c r="V36" i="43"/>
  <c r="S37" i="43"/>
  <c r="T37" i="43"/>
  <c r="U37" i="43"/>
  <c r="V37" i="43"/>
  <c r="S38" i="43"/>
  <c r="T38" i="43"/>
  <c r="U38" i="43"/>
  <c r="V38" i="43"/>
  <c r="S39" i="43"/>
  <c r="T39" i="43"/>
  <c r="U39" i="43"/>
  <c r="V39" i="43"/>
  <c r="S40" i="43"/>
  <c r="T40" i="43"/>
  <c r="U40" i="43"/>
  <c r="V40" i="43"/>
  <c r="S41" i="43"/>
  <c r="T41" i="43"/>
  <c r="U41" i="43"/>
  <c r="V41" i="43"/>
  <c r="S42" i="43"/>
  <c r="T42" i="43"/>
  <c r="U42" i="43"/>
  <c r="V42" i="43"/>
  <c r="S43" i="43"/>
  <c r="T43" i="43"/>
  <c r="U43" i="43"/>
  <c r="V43" i="43"/>
  <c r="S44" i="43"/>
  <c r="T44" i="43"/>
  <c r="U44" i="43"/>
  <c r="V44" i="43"/>
  <c r="S45" i="43"/>
  <c r="T45" i="43"/>
  <c r="U45" i="43"/>
  <c r="V45" i="43"/>
  <c r="S46" i="43"/>
  <c r="T46" i="43"/>
  <c r="U46" i="43"/>
  <c r="V46" i="43"/>
  <c r="S47" i="43"/>
  <c r="T47" i="43"/>
  <c r="U47" i="43"/>
  <c r="V47" i="43"/>
  <c r="S48" i="43"/>
  <c r="T48" i="43"/>
  <c r="U48" i="43"/>
  <c r="V48" i="43"/>
  <c r="S49" i="43"/>
  <c r="T49" i="43"/>
  <c r="U49" i="43"/>
  <c r="V49" i="43"/>
  <c r="S50" i="43"/>
  <c r="T50" i="43"/>
  <c r="U50" i="43"/>
  <c r="V50" i="43"/>
  <c r="S51" i="43"/>
  <c r="T51" i="43"/>
  <c r="U51" i="43"/>
  <c r="V51" i="43"/>
  <c r="S52" i="43"/>
  <c r="T52" i="43"/>
  <c r="U52" i="43"/>
  <c r="V52" i="43"/>
  <c r="S53" i="43"/>
  <c r="T53" i="43"/>
  <c r="U53" i="43"/>
  <c r="V53" i="43"/>
  <c r="S54" i="43"/>
  <c r="T54" i="43"/>
  <c r="U54" i="43"/>
  <c r="V54" i="43"/>
  <c r="S55" i="43"/>
  <c r="T55" i="43"/>
  <c r="U55" i="43"/>
  <c r="V55" i="43"/>
  <c r="S56" i="43"/>
  <c r="T56" i="43"/>
  <c r="U56" i="43"/>
  <c r="V56" i="43"/>
  <c r="S57" i="43"/>
  <c r="T57" i="43"/>
  <c r="U57" i="43"/>
  <c r="V57" i="43"/>
  <c r="S58" i="43"/>
  <c r="T58" i="43"/>
  <c r="U58" i="43"/>
  <c r="V58" i="43"/>
  <c r="S59" i="43"/>
  <c r="T59" i="43"/>
  <c r="U59" i="43"/>
  <c r="V59" i="43"/>
  <c r="S60" i="43"/>
  <c r="T60" i="43"/>
  <c r="U60" i="43"/>
  <c r="V60" i="43"/>
  <c r="S61" i="43"/>
  <c r="T61" i="43"/>
  <c r="U61" i="43"/>
  <c r="V61" i="43"/>
  <c r="S62" i="43"/>
  <c r="T62" i="43"/>
  <c r="U62" i="43"/>
  <c r="V62" i="43"/>
  <c r="S63" i="43"/>
  <c r="T63" i="43"/>
  <c r="U63" i="43"/>
  <c r="V63" i="43"/>
  <c r="S64" i="43"/>
  <c r="T64" i="43"/>
  <c r="U64" i="43"/>
  <c r="V64" i="43"/>
  <c r="S65" i="43"/>
  <c r="T65" i="43"/>
  <c r="U65" i="43"/>
  <c r="V65" i="43"/>
  <c r="S66" i="43"/>
  <c r="T66" i="43"/>
  <c r="U66" i="43"/>
  <c r="V66" i="43"/>
  <c r="S67" i="43"/>
  <c r="T67" i="43"/>
  <c r="U67" i="43"/>
  <c r="V67" i="43"/>
  <c r="S68" i="43"/>
  <c r="T68" i="43"/>
  <c r="U68" i="43"/>
  <c r="V68" i="43"/>
  <c r="S69" i="43"/>
  <c r="T69" i="43"/>
  <c r="U69" i="43"/>
  <c r="V69" i="43"/>
  <c r="S70" i="43"/>
  <c r="T70" i="43"/>
  <c r="U70" i="43"/>
  <c r="V70" i="43"/>
  <c r="S71" i="43"/>
  <c r="T71" i="43"/>
  <c r="U71" i="43"/>
  <c r="V71" i="43"/>
  <c r="S72" i="43"/>
  <c r="T72" i="43"/>
  <c r="U72" i="43"/>
  <c r="V72" i="43"/>
  <c r="S73" i="43"/>
  <c r="T73" i="43"/>
  <c r="U73" i="43"/>
  <c r="V73" i="43"/>
  <c r="S74" i="43"/>
  <c r="T74" i="43"/>
  <c r="U74" i="43"/>
  <c r="V74" i="43"/>
  <c r="S75" i="43"/>
  <c r="T75" i="43"/>
  <c r="U75" i="43"/>
  <c r="V75" i="43"/>
  <c r="S76" i="43"/>
  <c r="T76" i="43"/>
  <c r="U76" i="43"/>
  <c r="V76" i="43"/>
  <c r="S77" i="43"/>
  <c r="T77" i="43"/>
  <c r="U77" i="43"/>
  <c r="V77" i="43"/>
  <c r="S78" i="43"/>
  <c r="T78" i="43"/>
  <c r="U78" i="43"/>
  <c r="V78" i="43"/>
  <c r="S79" i="43"/>
  <c r="T79" i="43"/>
  <c r="U79" i="43"/>
  <c r="V79" i="43"/>
  <c r="S80" i="43"/>
  <c r="T80" i="43"/>
  <c r="U80" i="43"/>
  <c r="V80" i="43"/>
  <c r="S81" i="43"/>
  <c r="T81" i="43"/>
  <c r="U81" i="43"/>
  <c r="V81" i="43"/>
  <c r="S82" i="43"/>
  <c r="T82" i="43"/>
  <c r="U82" i="43"/>
  <c r="V82" i="43"/>
  <c r="S83" i="43"/>
  <c r="T83" i="43"/>
  <c r="U83" i="43"/>
  <c r="V83" i="43"/>
  <c r="S84" i="43"/>
  <c r="T84" i="43"/>
  <c r="U84" i="43"/>
  <c r="V84" i="43"/>
  <c r="S85" i="43"/>
  <c r="T85" i="43"/>
  <c r="U85" i="43"/>
  <c r="V85" i="43"/>
  <c r="S86" i="43"/>
  <c r="T86" i="43"/>
  <c r="U86" i="43"/>
  <c r="V86" i="43"/>
  <c r="S87" i="43"/>
  <c r="T87" i="43"/>
  <c r="U87" i="43"/>
  <c r="V87" i="43"/>
  <c r="S88" i="43"/>
  <c r="T88" i="43"/>
  <c r="U88" i="43"/>
  <c r="V88" i="43"/>
  <c r="S89" i="43"/>
  <c r="T89" i="43"/>
  <c r="U89" i="43"/>
  <c r="V89" i="43"/>
  <c r="S90" i="43"/>
  <c r="T90" i="43"/>
  <c r="U90" i="43"/>
  <c r="V90" i="43"/>
  <c r="S91" i="43"/>
  <c r="T91" i="43"/>
  <c r="U91" i="43"/>
  <c r="V91" i="43"/>
  <c r="S92" i="43"/>
  <c r="T92" i="43"/>
  <c r="U92" i="43"/>
  <c r="V92" i="43"/>
  <c r="S93" i="43"/>
  <c r="T93" i="43"/>
  <c r="U93" i="43"/>
  <c r="V93" i="43"/>
  <c r="S94" i="43"/>
  <c r="T94" i="43"/>
  <c r="U94" i="43"/>
  <c r="V94" i="43"/>
  <c r="S95" i="43"/>
  <c r="T95" i="43"/>
  <c r="U95" i="43"/>
  <c r="V95" i="43"/>
  <c r="S96" i="43"/>
  <c r="T96" i="43"/>
  <c r="U96" i="43"/>
  <c r="V96" i="43"/>
  <c r="S97" i="43"/>
  <c r="T97" i="43"/>
  <c r="U97" i="43"/>
  <c r="V97" i="43"/>
  <c r="S98" i="43"/>
  <c r="T98" i="43"/>
  <c r="U98" i="43"/>
  <c r="V98" i="43"/>
  <c r="S99" i="43"/>
  <c r="T99" i="43"/>
  <c r="U99" i="43"/>
  <c r="V99" i="43"/>
  <c r="S100" i="43"/>
  <c r="T100" i="43"/>
  <c r="U100" i="43"/>
  <c r="V100" i="43"/>
  <c r="S101" i="43"/>
  <c r="T101" i="43"/>
  <c r="U101" i="43"/>
  <c r="V101" i="43"/>
  <c r="S102" i="43"/>
  <c r="T102" i="43"/>
  <c r="U102" i="43"/>
  <c r="V102" i="43"/>
  <c r="S103" i="43"/>
  <c r="T103" i="43"/>
  <c r="U103" i="43"/>
  <c r="V103" i="43"/>
  <c r="S104" i="43"/>
  <c r="T104" i="43"/>
  <c r="U104" i="43"/>
  <c r="V104" i="43"/>
  <c r="S105" i="43"/>
  <c r="T105" i="43"/>
  <c r="U105" i="43"/>
  <c r="V105" i="43"/>
  <c r="S106" i="43"/>
  <c r="T106" i="43"/>
  <c r="U106" i="43"/>
  <c r="V106" i="43"/>
  <c r="S107" i="43"/>
  <c r="T107" i="43"/>
  <c r="U107" i="43"/>
  <c r="V107" i="43"/>
  <c r="S108" i="43"/>
  <c r="T108" i="43"/>
  <c r="U108" i="43"/>
  <c r="V108" i="43"/>
  <c r="S109" i="43"/>
  <c r="T109" i="43"/>
  <c r="U109" i="43"/>
  <c r="V109" i="43"/>
  <c r="S110" i="43"/>
  <c r="T110" i="43"/>
  <c r="U110" i="43"/>
  <c r="V110" i="43"/>
  <c r="S111" i="43"/>
  <c r="T111" i="43"/>
  <c r="U111" i="43"/>
  <c r="V111" i="43"/>
  <c r="S112" i="43"/>
  <c r="T112" i="43"/>
  <c r="U112" i="43"/>
  <c r="V112" i="43"/>
  <c r="S113" i="43"/>
  <c r="T113" i="43"/>
  <c r="U113" i="43"/>
  <c r="V113" i="43"/>
  <c r="S114" i="43"/>
  <c r="T114" i="43"/>
  <c r="U114" i="43"/>
  <c r="V114" i="43"/>
  <c r="S115" i="43"/>
  <c r="T115" i="43"/>
  <c r="U115" i="43"/>
  <c r="V115" i="43"/>
  <c r="S116" i="43"/>
  <c r="T116" i="43"/>
  <c r="U116" i="43"/>
  <c r="V116" i="43"/>
  <c r="S117" i="43"/>
  <c r="T117" i="43"/>
  <c r="U117" i="43"/>
  <c r="V117" i="43"/>
  <c r="S118" i="43"/>
  <c r="T118" i="43"/>
  <c r="U118" i="43"/>
  <c r="V118" i="43"/>
  <c r="S119" i="43"/>
  <c r="T119" i="43"/>
  <c r="U119" i="43"/>
  <c r="V119" i="43"/>
  <c r="S120" i="43"/>
  <c r="T120" i="43"/>
  <c r="U120" i="43"/>
  <c r="V120" i="43"/>
  <c r="S121" i="43"/>
  <c r="T121" i="43"/>
  <c r="U121" i="43"/>
  <c r="V121" i="43"/>
  <c r="S122" i="43"/>
  <c r="T122" i="43"/>
  <c r="U122" i="43"/>
  <c r="V122" i="43"/>
  <c r="S123" i="43"/>
  <c r="T123" i="43"/>
  <c r="U123" i="43"/>
  <c r="V123" i="43"/>
  <c r="S124" i="43"/>
  <c r="T124" i="43"/>
  <c r="U124" i="43"/>
  <c r="V124" i="43"/>
  <c r="S125" i="43"/>
  <c r="T125" i="43"/>
  <c r="U125" i="43"/>
  <c r="V125" i="43"/>
  <c r="S126" i="43"/>
  <c r="T126" i="43"/>
  <c r="U126" i="43"/>
  <c r="V126" i="43"/>
  <c r="S127" i="43"/>
  <c r="T127" i="43"/>
  <c r="U127" i="43"/>
  <c r="V127" i="43"/>
  <c r="S128" i="43"/>
  <c r="T128" i="43"/>
  <c r="U128" i="43"/>
  <c r="V128" i="43"/>
  <c r="S129" i="43"/>
  <c r="T129" i="43"/>
  <c r="U129" i="43"/>
  <c r="V129" i="43"/>
  <c r="S130" i="43"/>
  <c r="T130" i="43"/>
  <c r="U130" i="43"/>
  <c r="V130" i="43"/>
  <c r="S131" i="43"/>
  <c r="T131" i="43"/>
  <c r="U131" i="43"/>
  <c r="V131" i="43"/>
  <c r="S132" i="43"/>
  <c r="T132" i="43"/>
  <c r="U132" i="43"/>
  <c r="V132" i="43"/>
  <c r="S133" i="43"/>
  <c r="T133" i="43"/>
  <c r="U133" i="43"/>
  <c r="V133" i="43"/>
  <c r="S134" i="43"/>
  <c r="T134" i="43"/>
  <c r="U134" i="43"/>
  <c r="V134" i="43"/>
  <c r="S135" i="43"/>
  <c r="T135" i="43"/>
  <c r="U135" i="43"/>
  <c r="V135" i="43"/>
  <c r="S136" i="43"/>
  <c r="T136" i="43"/>
  <c r="U136" i="43"/>
  <c r="V136" i="43"/>
  <c r="S137" i="43"/>
  <c r="T137" i="43"/>
  <c r="U137" i="43"/>
  <c r="V137" i="43"/>
  <c r="S138" i="43"/>
  <c r="T138" i="43"/>
  <c r="U138" i="43"/>
  <c r="V138" i="43"/>
  <c r="S139" i="43"/>
  <c r="T139" i="43"/>
  <c r="U139" i="43"/>
  <c r="V139" i="43"/>
  <c r="S140" i="43"/>
  <c r="T140" i="43"/>
  <c r="U140" i="43"/>
  <c r="V140" i="43"/>
  <c r="S141" i="43"/>
  <c r="T141" i="43"/>
  <c r="U141" i="43"/>
  <c r="V141" i="43"/>
  <c r="S142" i="43"/>
  <c r="T142" i="43"/>
  <c r="U142" i="43"/>
  <c r="V142" i="43"/>
  <c r="S143" i="43"/>
  <c r="T143" i="43"/>
  <c r="U143" i="43"/>
  <c r="V143" i="43"/>
  <c r="S144" i="43"/>
  <c r="T144" i="43"/>
  <c r="U144" i="43"/>
  <c r="V144" i="43"/>
  <c r="S145" i="43"/>
  <c r="T145" i="43"/>
  <c r="U145" i="43"/>
  <c r="V145" i="43"/>
  <c r="S146" i="43"/>
  <c r="T146" i="43"/>
  <c r="U146" i="43"/>
  <c r="V146" i="43"/>
  <c r="S147" i="43"/>
  <c r="T147" i="43"/>
  <c r="U147" i="43"/>
  <c r="V147" i="43"/>
  <c r="S148" i="43"/>
  <c r="T148" i="43"/>
  <c r="U148" i="43"/>
  <c r="V148" i="43"/>
  <c r="S149" i="43"/>
  <c r="T149" i="43"/>
  <c r="U149" i="43"/>
  <c r="V149" i="43"/>
  <c r="S150" i="43"/>
  <c r="T150" i="43"/>
  <c r="U150" i="43"/>
  <c r="V150" i="43"/>
  <c r="S151" i="43"/>
  <c r="T151" i="43"/>
  <c r="U151" i="43"/>
  <c r="V151" i="43"/>
  <c r="S152" i="43"/>
  <c r="T152" i="43"/>
  <c r="U152" i="43"/>
  <c r="V152" i="43"/>
  <c r="S153" i="43"/>
  <c r="T153" i="43"/>
  <c r="U153" i="43"/>
  <c r="V153" i="43"/>
  <c r="S154" i="43"/>
  <c r="T154" i="43"/>
  <c r="U154" i="43"/>
  <c r="V154" i="43"/>
  <c r="S155" i="43"/>
  <c r="T155" i="43"/>
  <c r="U155" i="43"/>
  <c r="V155" i="43"/>
  <c r="S156" i="43"/>
  <c r="T156" i="43"/>
  <c r="U156" i="43"/>
  <c r="V156" i="43"/>
  <c r="S157" i="43"/>
  <c r="T157" i="43"/>
  <c r="U157" i="43"/>
  <c r="V157" i="43"/>
  <c r="S158" i="43"/>
  <c r="T158" i="43"/>
  <c r="U158" i="43"/>
  <c r="V158" i="43"/>
  <c r="S159" i="43"/>
  <c r="T159" i="43"/>
  <c r="U159" i="43"/>
  <c r="V159" i="43"/>
  <c r="AQ170" i="43"/>
  <c r="AR170" i="43"/>
  <c r="A12" i="63"/>
  <c r="C23" i="63"/>
  <c r="C22" i="63"/>
  <c r="C21" i="63"/>
  <c r="C20" i="63"/>
  <c r="C19" i="63"/>
  <c r="C18" i="63"/>
  <c r="C17" i="63"/>
  <c r="C16" i="63"/>
  <c r="C15" i="63"/>
  <c r="C14" i="63"/>
  <c r="C13" i="63"/>
  <c r="C12" i="63"/>
  <c r="C38" i="120"/>
  <c r="L45" i="120"/>
  <c r="K45" i="120"/>
  <c r="J45" i="120"/>
  <c r="I45" i="120"/>
  <c r="H45" i="120"/>
  <c r="G45" i="120"/>
  <c r="F45" i="120"/>
  <c r="E45" i="120"/>
  <c r="D45" i="120"/>
  <c r="C45" i="120"/>
  <c r="L44" i="120"/>
  <c r="K44" i="120"/>
  <c r="J44" i="120"/>
  <c r="I44" i="120"/>
  <c r="H44" i="120"/>
  <c r="G44" i="120"/>
  <c r="F44" i="120"/>
  <c r="E44" i="120"/>
  <c r="D44" i="120"/>
  <c r="C44" i="120"/>
  <c r="L43" i="120"/>
  <c r="K43" i="120"/>
  <c r="J43" i="120"/>
  <c r="I43" i="120"/>
  <c r="H43" i="120"/>
  <c r="G43" i="120"/>
  <c r="F43" i="120"/>
  <c r="E43" i="120"/>
  <c r="D43" i="120"/>
  <c r="C43" i="120"/>
  <c r="L42" i="120"/>
  <c r="K42" i="120"/>
  <c r="J42" i="120"/>
  <c r="I42" i="120"/>
  <c r="H42" i="120"/>
  <c r="G42" i="120"/>
  <c r="F42" i="120"/>
  <c r="E42" i="120"/>
  <c r="D42" i="120"/>
  <c r="C42" i="120"/>
  <c r="L41" i="120"/>
  <c r="K41" i="120"/>
  <c r="J41" i="120"/>
  <c r="I41" i="120"/>
  <c r="H41" i="120"/>
  <c r="G41" i="120"/>
  <c r="F41" i="120"/>
  <c r="E41" i="120"/>
  <c r="D41" i="120"/>
  <c r="C41" i="120"/>
  <c r="L40" i="120"/>
  <c r="K40" i="120"/>
  <c r="J40" i="120"/>
  <c r="I40" i="120"/>
  <c r="H40" i="120"/>
  <c r="G40" i="120"/>
  <c r="F40" i="120"/>
  <c r="E40" i="120"/>
  <c r="D40" i="120"/>
  <c r="C40" i="120"/>
  <c r="L39" i="120"/>
  <c r="K39" i="120"/>
  <c r="J39" i="120"/>
  <c r="I39" i="120"/>
  <c r="H39" i="120"/>
  <c r="G39" i="120"/>
  <c r="F39" i="120"/>
  <c r="E39" i="120"/>
  <c r="D39" i="120"/>
  <c r="C39" i="120"/>
  <c r="L38" i="120"/>
  <c r="K38" i="120"/>
  <c r="J38" i="120"/>
  <c r="I38" i="120"/>
  <c r="H38" i="120"/>
  <c r="G38" i="120"/>
  <c r="F38" i="120"/>
  <c r="E38" i="120"/>
  <c r="D38" i="120"/>
  <c r="C36" i="120"/>
  <c r="D36" i="120"/>
  <c r="E36" i="120"/>
  <c r="F36" i="120"/>
  <c r="G36" i="120"/>
  <c r="H36" i="120"/>
  <c r="I36" i="120"/>
  <c r="J36" i="120"/>
  <c r="K36" i="120"/>
  <c r="L36" i="120"/>
  <c r="C37" i="120"/>
  <c r="D37" i="120"/>
  <c r="E37" i="120"/>
  <c r="F37" i="120"/>
  <c r="G37" i="120"/>
  <c r="H37" i="120"/>
  <c r="I37" i="120"/>
  <c r="J37" i="120"/>
  <c r="K37" i="120"/>
  <c r="L37" i="120"/>
  <c r="C9" i="120"/>
  <c r="C9" i="83" s="1"/>
  <c r="K9" i="83" s="1"/>
  <c r="D9" i="120"/>
  <c r="D9" i="83" s="1"/>
  <c r="E9" i="120"/>
  <c r="F9" i="120"/>
  <c r="G9" i="120"/>
  <c r="H9" i="120"/>
  <c r="I9" i="120"/>
  <c r="J9" i="120"/>
  <c r="C10" i="120"/>
  <c r="C10" i="83" s="1"/>
  <c r="K10" i="83" s="1"/>
  <c r="D10" i="120"/>
  <c r="D10" i="83" s="1"/>
  <c r="E10" i="120"/>
  <c r="F10" i="120"/>
  <c r="G10" i="120"/>
  <c r="H10" i="120"/>
  <c r="I10" i="120"/>
  <c r="J10" i="120"/>
  <c r="C11" i="120"/>
  <c r="C11" i="83" s="1"/>
  <c r="K11" i="83" s="1"/>
  <c r="D11" i="120"/>
  <c r="D11" i="83" s="1"/>
  <c r="E11" i="120"/>
  <c r="F11" i="120"/>
  <c r="G11" i="120"/>
  <c r="H11" i="120"/>
  <c r="I11" i="120"/>
  <c r="J11" i="120"/>
  <c r="C12" i="120"/>
  <c r="C12" i="83" s="1"/>
  <c r="D12" i="120"/>
  <c r="D12" i="83" s="1"/>
  <c r="E12" i="120"/>
  <c r="F12" i="120"/>
  <c r="G12" i="120"/>
  <c r="H12" i="120"/>
  <c r="I12" i="120"/>
  <c r="J12" i="120"/>
  <c r="C13" i="120"/>
  <c r="C13" i="83" s="1"/>
  <c r="K13" i="83" s="1"/>
  <c r="D13" i="120"/>
  <c r="D13" i="83" s="1"/>
  <c r="E13" i="120"/>
  <c r="F13" i="120"/>
  <c r="G13" i="120"/>
  <c r="H13" i="120"/>
  <c r="I13" i="120"/>
  <c r="J13" i="120"/>
  <c r="C14" i="120"/>
  <c r="C14" i="83" s="1"/>
  <c r="D14" i="120"/>
  <c r="D14" i="83" s="1"/>
  <c r="E14" i="120"/>
  <c r="F14" i="120"/>
  <c r="G14" i="120"/>
  <c r="H14" i="120"/>
  <c r="I14" i="120"/>
  <c r="J14" i="120"/>
  <c r="C15" i="120"/>
  <c r="C15" i="83" s="1"/>
  <c r="D15" i="120"/>
  <c r="D15" i="83" s="1"/>
  <c r="E15" i="120"/>
  <c r="F15" i="120"/>
  <c r="G15" i="120"/>
  <c r="H15" i="120"/>
  <c r="I15" i="120"/>
  <c r="J15" i="120"/>
  <c r="C16" i="120"/>
  <c r="C16" i="83" s="1"/>
  <c r="D16" i="120"/>
  <c r="D16" i="83" s="1"/>
  <c r="E16" i="120"/>
  <c r="F16" i="120"/>
  <c r="G16" i="120"/>
  <c r="H16" i="120"/>
  <c r="I16" i="120"/>
  <c r="J16" i="120"/>
  <c r="C17" i="120"/>
  <c r="C17" i="83" s="1"/>
  <c r="D17" i="120"/>
  <c r="D17" i="83" s="1"/>
  <c r="L17" i="83" s="1"/>
  <c r="E17" i="120"/>
  <c r="F17" i="120"/>
  <c r="G17" i="120"/>
  <c r="H17" i="120"/>
  <c r="I17" i="120"/>
  <c r="J17" i="120"/>
  <c r="AJ52" i="120"/>
  <c r="AI52" i="120"/>
  <c r="AH52" i="120"/>
  <c r="AG52" i="120"/>
  <c r="AF52" i="120"/>
  <c r="AE52" i="120"/>
  <c r="AD52" i="120"/>
  <c r="AC52" i="120"/>
  <c r="AB52" i="120"/>
  <c r="AA52" i="120"/>
  <c r="L35" i="120"/>
  <c r="K35" i="120"/>
  <c r="J35" i="120"/>
  <c r="I35" i="120"/>
  <c r="H35" i="120"/>
  <c r="G35" i="120"/>
  <c r="F35" i="120"/>
  <c r="E35" i="120"/>
  <c r="D35" i="120"/>
  <c r="C35" i="120"/>
  <c r="L34" i="120"/>
  <c r="K34" i="120"/>
  <c r="J34" i="120"/>
  <c r="I34" i="120"/>
  <c r="H34" i="120"/>
  <c r="G34" i="120"/>
  <c r="F34" i="120"/>
  <c r="E34" i="120"/>
  <c r="D34" i="120"/>
  <c r="C34" i="120"/>
  <c r="AH24" i="120"/>
  <c r="AG24" i="120"/>
  <c r="AF24" i="120"/>
  <c r="AE24" i="120"/>
  <c r="AD24" i="120"/>
  <c r="AC24" i="120"/>
  <c r="AB24" i="120"/>
  <c r="AA24" i="120"/>
  <c r="J8" i="120"/>
  <c r="I8" i="120"/>
  <c r="H8" i="120"/>
  <c r="G8" i="120"/>
  <c r="F8" i="120"/>
  <c r="E8" i="120"/>
  <c r="D8" i="120"/>
  <c r="D8" i="83" s="1"/>
  <c r="C8" i="120"/>
  <c r="C8" i="83" s="1"/>
  <c r="J7" i="120"/>
  <c r="I7" i="120"/>
  <c r="H7" i="120"/>
  <c r="G7" i="120"/>
  <c r="F7" i="120"/>
  <c r="E7" i="120"/>
  <c r="D7" i="120"/>
  <c r="D7" i="83" s="1"/>
  <c r="C7" i="120"/>
  <c r="C7" i="83" s="1"/>
  <c r="J6" i="120"/>
  <c r="I6" i="120"/>
  <c r="H6" i="120"/>
  <c r="G6" i="120"/>
  <c r="F6" i="120"/>
  <c r="E6" i="120"/>
  <c r="D6" i="120"/>
  <c r="D6" i="83" s="1"/>
  <c r="C6" i="120"/>
  <c r="C6" i="83" s="1"/>
  <c r="S167" i="14"/>
  <c r="O167" i="14"/>
  <c r="S157" i="14"/>
  <c r="O157" i="14"/>
  <c r="S156" i="14"/>
  <c r="O156" i="14"/>
  <c r="S155" i="14"/>
  <c r="O155" i="14"/>
  <c r="S154" i="14"/>
  <c r="O154" i="14"/>
  <c r="S153" i="14"/>
  <c r="O153" i="14"/>
  <c r="S152" i="14"/>
  <c r="O152" i="14"/>
  <c r="S151" i="14"/>
  <c r="O151" i="14"/>
  <c r="S150" i="14"/>
  <c r="O150" i="14"/>
  <c r="S149" i="14"/>
  <c r="O149" i="14"/>
  <c r="S148" i="14"/>
  <c r="O148" i="14"/>
  <c r="S147" i="14"/>
  <c r="O147" i="14"/>
  <c r="S146" i="14"/>
  <c r="O146" i="14"/>
  <c r="S145" i="14"/>
  <c r="O145" i="14"/>
  <c r="S144" i="14"/>
  <c r="O144" i="14"/>
  <c r="S143" i="14"/>
  <c r="O143" i="14"/>
  <c r="S142" i="14"/>
  <c r="O142" i="14"/>
  <c r="S141" i="14"/>
  <c r="O141" i="14"/>
  <c r="S140" i="14"/>
  <c r="O140" i="14"/>
  <c r="S139" i="14"/>
  <c r="O139" i="14"/>
  <c r="S138" i="14"/>
  <c r="O138" i="14"/>
  <c r="S137" i="14"/>
  <c r="O137" i="14"/>
  <c r="S136" i="14"/>
  <c r="O136" i="14"/>
  <c r="S135" i="14"/>
  <c r="O135" i="14"/>
  <c r="S134" i="14"/>
  <c r="O134" i="14"/>
  <c r="S133" i="14"/>
  <c r="O133" i="14"/>
  <c r="S132" i="14"/>
  <c r="O132" i="14"/>
  <c r="S131" i="14"/>
  <c r="O131" i="14"/>
  <c r="S130" i="14"/>
  <c r="O130" i="14"/>
  <c r="S129" i="14"/>
  <c r="O129" i="14"/>
  <c r="S128" i="14"/>
  <c r="O128" i="14"/>
  <c r="S127" i="14"/>
  <c r="O127" i="14"/>
  <c r="S126" i="14"/>
  <c r="O126" i="14"/>
  <c r="S125" i="14"/>
  <c r="O125" i="14"/>
  <c r="S124" i="14"/>
  <c r="O124" i="14"/>
  <c r="S123" i="14"/>
  <c r="O123" i="14"/>
  <c r="S122" i="14"/>
  <c r="O122" i="14"/>
  <c r="S121" i="14"/>
  <c r="O121" i="14"/>
  <c r="S120" i="14"/>
  <c r="O120" i="14"/>
  <c r="S119" i="14"/>
  <c r="O119" i="14"/>
  <c r="S118" i="14"/>
  <c r="O118" i="14"/>
  <c r="S117" i="14"/>
  <c r="O117" i="14"/>
  <c r="S116" i="14"/>
  <c r="O116" i="14"/>
  <c r="S115" i="14"/>
  <c r="O115" i="14"/>
  <c r="S114" i="14"/>
  <c r="O114" i="14"/>
  <c r="S113" i="14"/>
  <c r="O113" i="14"/>
  <c r="S112" i="14"/>
  <c r="O112" i="14"/>
  <c r="S111" i="14"/>
  <c r="O111" i="14"/>
  <c r="S110" i="14"/>
  <c r="O110" i="14"/>
  <c r="S109" i="14"/>
  <c r="O109" i="14"/>
  <c r="S108" i="14"/>
  <c r="O108" i="14"/>
  <c r="S107" i="14"/>
  <c r="O107" i="14"/>
  <c r="S106" i="14"/>
  <c r="O106" i="14"/>
  <c r="S105" i="14"/>
  <c r="O105" i="14"/>
  <c r="S104" i="14"/>
  <c r="O104" i="14"/>
  <c r="S103" i="14"/>
  <c r="O103" i="14"/>
  <c r="S102" i="14"/>
  <c r="O102" i="14"/>
  <c r="S101" i="14"/>
  <c r="O101" i="14"/>
  <c r="S100" i="14"/>
  <c r="O100" i="14"/>
  <c r="S99" i="14"/>
  <c r="O99" i="14"/>
  <c r="S98" i="14"/>
  <c r="O98" i="14"/>
  <c r="S97" i="14"/>
  <c r="O97" i="14"/>
  <c r="S96" i="14"/>
  <c r="O96" i="14"/>
  <c r="S95" i="14"/>
  <c r="O95" i="14"/>
  <c r="S94" i="14"/>
  <c r="O94" i="14"/>
  <c r="S93" i="14"/>
  <c r="O93" i="14"/>
  <c r="S92" i="14"/>
  <c r="O92" i="14"/>
  <c r="S91" i="14"/>
  <c r="O91" i="14"/>
  <c r="S90" i="14"/>
  <c r="O90" i="14"/>
  <c r="S89" i="14"/>
  <c r="O89" i="14"/>
  <c r="S88" i="14"/>
  <c r="O88" i="14"/>
  <c r="S87" i="14"/>
  <c r="O87" i="14"/>
  <c r="S86" i="14"/>
  <c r="O86" i="14"/>
  <c r="S85" i="14"/>
  <c r="O85" i="14"/>
  <c r="S84" i="14"/>
  <c r="O84" i="14"/>
  <c r="S83" i="14"/>
  <c r="O83" i="14"/>
  <c r="S82" i="14"/>
  <c r="O82" i="14"/>
  <c r="S81" i="14"/>
  <c r="O81" i="14"/>
  <c r="S80" i="14"/>
  <c r="O80" i="14"/>
  <c r="S79" i="14"/>
  <c r="O79" i="14"/>
  <c r="S78" i="14"/>
  <c r="O78" i="14"/>
  <c r="S77" i="14"/>
  <c r="O77" i="14"/>
  <c r="S76" i="14"/>
  <c r="O76" i="14"/>
  <c r="S75" i="14"/>
  <c r="O75" i="14"/>
  <c r="S74" i="14"/>
  <c r="O74" i="14"/>
  <c r="S73" i="14"/>
  <c r="O73" i="14"/>
  <c r="S72" i="14"/>
  <c r="O72" i="14"/>
  <c r="S71" i="14"/>
  <c r="O71" i="14"/>
  <c r="S70" i="14"/>
  <c r="O70" i="14"/>
  <c r="S69" i="14"/>
  <c r="O69" i="14"/>
  <c r="S68" i="14"/>
  <c r="O68" i="14"/>
  <c r="S67" i="14"/>
  <c r="O67" i="14"/>
  <c r="S66" i="14"/>
  <c r="O66" i="14"/>
  <c r="S65" i="14"/>
  <c r="O65" i="14"/>
  <c r="S64" i="14"/>
  <c r="O64" i="14"/>
  <c r="S63" i="14"/>
  <c r="O63" i="14"/>
  <c r="S62" i="14"/>
  <c r="O62" i="14"/>
  <c r="S61" i="14"/>
  <c r="O61" i="14"/>
  <c r="S60" i="14"/>
  <c r="O60" i="14"/>
  <c r="S59" i="14"/>
  <c r="O59" i="14"/>
  <c r="S58" i="14"/>
  <c r="O58" i="14"/>
  <c r="S57" i="14"/>
  <c r="O57" i="14"/>
  <c r="S56" i="14"/>
  <c r="O56" i="14"/>
  <c r="S55" i="14"/>
  <c r="O55" i="14"/>
  <c r="S54" i="14"/>
  <c r="O54" i="14"/>
  <c r="S53" i="14"/>
  <c r="O53" i="14"/>
  <c r="S52" i="14"/>
  <c r="O52" i="14"/>
  <c r="S51" i="14"/>
  <c r="O51" i="14"/>
  <c r="S50" i="14"/>
  <c r="O50" i="14"/>
  <c r="S49" i="14"/>
  <c r="O49" i="14"/>
  <c r="S48" i="14"/>
  <c r="O48" i="14"/>
  <c r="S47" i="14"/>
  <c r="O47" i="14"/>
  <c r="S46" i="14"/>
  <c r="O46" i="14"/>
  <c r="S45" i="14"/>
  <c r="O45" i="14"/>
  <c r="S44" i="14"/>
  <c r="O44" i="14"/>
  <c r="S43" i="14"/>
  <c r="O43" i="14"/>
  <c r="S42" i="14"/>
  <c r="O42" i="14"/>
  <c r="S41" i="14"/>
  <c r="O41" i="14"/>
  <c r="S40" i="14"/>
  <c r="O40" i="14"/>
  <c r="S39" i="14"/>
  <c r="O39" i="14"/>
  <c r="S38" i="14"/>
  <c r="O38" i="14"/>
  <c r="S37" i="14"/>
  <c r="O37" i="14"/>
  <c r="S36" i="14"/>
  <c r="O36" i="14"/>
  <c r="S35" i="14"/>
  <c r="O35" i="14"/>
  <c r="S34" i="14"/>
  <c r="O34" i="14"/>
  <c r="S33" i="14"/>
  <c r="O33" i="14"/>
  <c r="S32" i="14"/>
  <c r="O32" i="14"/>
  <c r="S31" i="14"/>
  <c r="O31" i="14"/>
  <c r="S30" i="14"/>
  <c r="O30" i="14"/>
  <c r="S29" i="14"/>
  <c r="O29" i="14"/>
  <c r="S28" i="14"/>
  <c r="O28" i="14"/>
  <c r="S27" i="14"/>
  <c r="O27" i="14"/>
  <c r="S26" i="14"/>
  <c r="O26" i="14"/>
  <c r="S25" i="14"/>
  <c r="O25" i="14"/>
  <c r="S24" i="14"/>
  <c r="O24" i="14"/>
  <c r="S23" i="14"/>
  <c r="O23" i="14"/>
  <c r="S22" i="14"/>
  <c r="O22" i="14"/>
  <c r="S21" i="14"/>
  <c r="O21" i="14"/>
  <c r="S20" i="14"/>
  <c r="O20" i="14"/>
  <c r="S19" i="14"/>
  <c r="O19" i="14"/>
  <c r="S18" i="14"/>
  <c r="O18" i="14"/>
  <c r="S17" i="14"/>
  <c r="O17" i="14"/>
  <c r="S16" i="14"/>
  <c r="O16" i="14"/>
  <c r="S15" i="14"/>
  <c r="O15" i="14"/>
  <c r="S14" i="14"/>
  <c r="O14" i="14"/>
  <c r="S13" i="14"/>
  <c r="O13" i="14"/>
  <c r="S12" i="14"/>
  <c r="O12" i="14"/>
  <c r="S11" i="14"/>
  <c r="O11" i="14"/>
  <c r="S10" i="14"/>
  <c r="O10" i="14"/>
  <c r="S9" i="14"/>
  <c r="O9" i="14"/>
  <c r="S8" i="14"/>
  <c r="O8" i="14"/>
  <c r="S7" i="14"/>
  <c r="O7" i="14"/>
  <c r="S6" i="14"/>
  <c r="O6" i="14"/>
  <c r="BP6" i="14"/>
  <c r="BC168" i="14"/>
  <c r="AY168" i="14"/>
  <c r="DX177" i="9"/>
  <c r="G131" i="31" s="1"/>
  <c r="DY177" i="9"/>
  <c r="G132" i="57" s="1"/>
  <c r="DZ177" i="9"/>
  <c r="G133" i="57" s="1"/>
  <c r="EA177" i="9"/>
  <c r="G134" i="57" s="1"/>
  <c r="AA87" i="82"/>
  <c r="AA88" i="82"/>
  <c r="AA89" i="82"/>
  <c r="C31" i="81"/>
  <c r="F35" i="81" s="1"/>
  <c r="AJ131" i="2"/>
  <c r="AJ132" i="2"/>
  <c r="AJ133" i="2"/>
  <c r="AJ134" i="2"/>
  <c r="AI131" i="2"/>
  <c r="AK131" i="2"/>
  <c r="AJ131" i="15" s="1"/>
  <c r="AI132" i="2"/>
  <c r="AK132" i="2" s="1"/>
  <c r="AJ132" i="15" s="1"/>
  <c r="AI133" i="2"/>
  <c r="AI134" i="2"/>
  <c r="O8" i="43"/>
  <c r="P8" i="43"/>
  <c r="Q8" i="43"/>
  <c r="R8" i="43"/>
  <c r="AW8" i="43"/>
  <c r="O9" i="43"/>
  <c r="P9" i="43"/>
  <c r="Q9" i="43"/>
  <c r="R9" i="43"/>
  <c r="AW9" i="43"/>
  <c r="E131" i="91"/>
  <c r="F131" i="91"/>
  <c r="E132" i="91"/>
  <c r="F132" i="91"/>
  <c r="E133" i="91"/>
  <c r="F133" i="91"/>
  <c r="E134" i="91"/>
  <c r="F134" i="91"/>
  <c r="E135" i="91"/>
  <c r="F135" i="91"/>
  <c r="E131" i="57"/>
  <c r="E132" i="57"/>
  <c r="E133" i="57"/>
  <c r="E134" i="57"/>
  <c r="E135" i="57"/>
  <c r="D133" i="32"/>
  <c r="E133" i="32"/>
  <c r="F133" i="32"/>
  <c r="G133" i="32"/>
  <c r="H133" i="32"/>
  <c r="I133" i="32"/>
  <c r="J133" i="32"/>
  <c r="P133" i="32"/>
  <c r="Q133" i="32"/>
  <c r="R133" i="32"/>
  <c r="S133" i="32"/>
  <c r="T133" i="32"/>
  <c r="U133" i="32"/>
  <c r="V133" i="32"/>
  <c r="D134" i="32"/>
  <c r="E134" i="32"/>
  <c r="F134" i="32"/>
  <c r="G134" i="32"/>
  <c r="H134" i="32"/>
  <c r="I134" i="32"/>
  <c r="J134" i="32"/>
  <c r="P134" i="32"/>
  <c r="Q134" i="32"/>
  <c r="R134" i="32"/>
  <c r="S134" i="32"/>
  <c r="T134" i="32"/>
  <c r="U134" i="32"/>
  <c r="V134" i="32"/>
  <c r="D135" i="32"/>
  <c r="E135" i="32"/>
  <c r="F135" i="32"/>
  <c r="G135" i="32"/>
  <c r="H135" i="32"/>
  <c r="I135" i="32"/>
  <c r="J135" i="32"/>
  <c r="P135" i="32"/>
  <c r="Q135" i="32"/>
  <c r="R135" i="32"/>
  <c r="S135" i="32"/>
  <c r="T135" i="32"/>
  <c r="U135" i="32"/>
  <c r="V135" i="32"/>
  <c r="D136" i="32"/>
  <c r="E136" i="32"/>
  <c r="F136" i="32"/>
  <c r="G136" i="32"/>
  <c r="H136" i="32"/>
  <c r="I136" i="32"/>
  <c r="J136" i="32"/>
  <c r="P136" i="32"/>
  <c r="Q136" i="32"/>
  <c r="R136" i="32"/>
  <c r="S136" i="32"/>
  <c r="T136" i="32"/>
  <c r="U136" i="32"/>
  <c r="V136" i="32"/>
  <c r="D137" i="32"/>
  <c r="E137" i="32"/>
  <c r="F137" i="32"/>
  <c r="G137" i="32"/>
  <c r="H137" i="32"/>
  <c r="I137" i="32"/>
  <c r="J137" i="32"/>
  <c r="P137" i="32"/>
  <c r="Q137" i="32"/>
  <c r="R137" i="32"/>
  <c r="S137" i="32"/>
  <c r="T137" i="32"/>
  <c r="U137" i="32"/>
  <c r="V137" i="32"/>
  <c r="C131" i="14"/>
  <c r="D131" i="14"/>
  <c r="E131" i="14"/>
  <c r="F131" i="14"/>
  <c r="G131" i="14"/>
  <c r="H131" i="14"/>
  <c r="I131" i="14"/>
  <c r="J131" i="14"/>
  <c r="K131" i="14"/>
  <c r="L131" i="14"/>
  <c r="M131" i="14"/>
  <c r="N131" i="14"/>
  <c r="T131" i="14"/>
  <c r="U131" i="14"/>
  <c r="V131" i="14"/>
  <c r="W131" i="14"/>
  <c r="X131" i="14"/>
  <c r="Y131" i="14"/>
  <c r="Z131" i="14"/>
  <c r="AA131" i="14"/>
  <c r="AB131" i="14"/>
  <c r="AC131" i="14"/>
  <c r="D131" i="76" s="1"/>
  <c r="AD131" i="14"/>
  <c r="G131" i="76" s="1"/>
  <c r="AE131" i="14"/>
  <c r="BP131" i="14"/>
  <c r="BQ131" i="14"/>
  <c r="C132" i="14"/>
  <c r="D132" i="14"/>
  <c r="E132" i="14"/>
  <c r="F132" i="14"/>
  <c r="G132" i="14"/>
  <c r="H132" i="14"/>
  <c r="I132" i="14"/>
  <c r="J132" i="14"/>
  <c r="K132" i="14"/>
  <c r="L132" i="14"/>
  <c r="M132" i="14"/>
  <c r="N132" i="14"/>
  <c r="T132" i="14"/>
  <c r="U132" i="14"/>
  <c r="V132" i="14"/>
  <c r="W132" i="14"/>
  <c r="X132" i="14"/>
  <c r="Y132" i="14"/>
  <c r="Z132" i="14"/>
  <c r="AA132" i="14"/>
  <c r="AB132" i="14"/>
  <c r="AC132" i="14"/>
  <c r="D132" i="76" s="1"/>
  <c r="AD132" i="14"/>
  <c r="G132" i="76" s="1"/>
  <c r="AE132" i="14"/>
  <c r="BP132" i="14"/>
  <c r="BQ132" i="14"/>
  <c r="C133" i="14"/>
  <c r="D133" i="14"/>
  <c r="E133" i="14"/>
  <c r="F133" i="14"/>
  <c r="G133" i="14"/>
  <c r="H133" i="14"/>
  <c r="I133" i="14"/>
  <c r="J133" i="14"/>
  <c r="K133" i="14"/>
  <c r="L133" i="14"/>
  <c r="M133" i="14"/>
  <c r="N133" i="14"/>
  <c r="T133" i="14"/>
  <c r="U133" i="14"/>
  <c r="V133" i="14"/>
  <c r="W133" i="14"/>
  <c r="X133" i="14"/>
  <c r="Y133" i="14"/>
  <c r="Z133" i="14"/>
  <c r="AA133" i="14"/>
  <c r="AB133" i="14"/>
  <c r="AC133" i="14"/>
  <c r="D133" i="76" s="1"/>
  <c r="AD133" i="14"/>
  <c r="G133" i="76" s="1"/>
  <c r="AE133" i="14"/>
  <c r="BP133" i="14"/>
  <c r="BQ133" i="14"/>
  <c r="C134" i="14"/>
  <c r="D134" i="14"/>
  <c r="E134" i="14"/>
  <c r="F134" i="14"/>
  <c r="G134" i="14"/>
  <c r="H134" i="14"/>
  <c r="I134" i="14"/>
  <c r="J134" i="14"/>
  <c r="K134" i="14"/>
  <c r="L134" i="14"/>
  <c r="M134" i="14"/>
  <c r="N134" i="14"/>
  <c r="T134" i="14"/>
  <c r="U134" i="14"/>
  <c r="V134" i="14"/>
  <c r="W134" i="14"/>
  <c r="X134" i="14"/>
  <c r="Y134" i="14"/>
  <c r="Z134" i="14"/>
  <c r="AA134" i="14"/>
  <c r="AB134" i="14"/>
  <c r="AC134" i="14"/>
  <c r="D134" i="76" s="1"/>
  <c r="AD134" i="14"/>
  <c r="G134" i="76" s="1"/>
  <c r="AE134" i="14"/>
  <c r="BP134" i="14"/>
  <c r="BQ134" i="14"/>
  <c r="C135" i="14"/>
  <c r="D135" i="14"/>
  <c r="E135" i="14"/>
  <c r="F135" i="14"/>
  <c r="G135" i="14"/>
  <c r="H135" i="14"/>
  <c r="I135" i="14"/>
  <c r="J135" i="14"/>
  <c r="K135" i="14"/>
  <c r="L135" i="14"/>
  <c r="M135" i="14"/>
  <c r="N135" i="14"/>
  <c r="T135" i="14"/>
  <c r="U135" i="14"/>
  <c r="V135" i="14"/>
  <c r="W135" i="14"/>
  <c r="X135" i="14"/>
  <c r="Y135" i="14"/>
  <c r="Z135" i="14"/>
  <c r="AA135" i="14"/>
  <c r="AB135" i="14"/>
  <c r="AC135" i="14"/>
  <c r="D135" i="76" s="1"/>
  <c r="AD135" i="14"/>
  <c r="G135" i="76" s="1"/>
  <c r="AE135" i="14"/>
  <c r="BP135" i="14"/>
  <c r="BQ135" i="14"/>
  <c r="C131" i="15"/>
  <c r="E131" i="68" s="1"/>
  <c r="D131" i="15"/>
  <c r="E131" i="15"/>
  <c r="F131" i="15"/>
  <c r="H131" i="15"/>
  <c r="I131" i="15"/>
  <c r="J131" i="15"/>
  <c r="AP131" i="15"/>
  <c r="AQ131" i="15"/>
  <c r="C132" i="15"/>
  <c r="D132" i="45" s="1"/>
  <c r="D132" i="15"/>
  <c r="K132" i="15" s="1"/>
  <c r="E132" i="15"/>
  <c r="F132" i="15"/>
  <c r="H132" i="15"/>
  <c r="I132" i="15"/>
  <c r="J132" i="15"/>
  <c r="AP132" i="15"/>
  <c r="AQ132" i="15"/>
  <c r="C133" i="15"/>
  <c r="D133" i="45" s="1"/>
  <c r="D133" i="15"/>
  <c r="E133" i="15"/>
  <c r="F133" i="15"/>
  <c r="H133" i="15"/>
  <c r="I133" i="15"/>
  <c r="J133" i="15"/>
  <c r="AP133" i="15"/>
  <c r="AQ133" i="15"/>
  <c r="C134" i="15"/>
  <c r="F134" i="44" s="1"/>
  <c r="D134" i="15"/>
  <c r="E134" i="15"/>
  <c r="F134" i="15"/>
  <c r="H134" i="15"/>
  <c r="I134" i="15"/>
  <c r="J134" i="15"/>
  <c r="AP134" i="15"/>
  <c r="AR134" i="15" s="1"/>
  <c r="AQ134" i="15"/>
  <c r="C135" i="15"/>
  <c r="D135" i="45" s="1"/>
  <c r="D135" i="15"/>
  <c r="E135" i="15"/>
  <c r="F135" i="15"/>
  <c r="H135" i="15"/>
  <c r="I135" i="15"/>
  <c r="J135" i="15"/>
  <c r="AP135" i="15"/>
  <c r="AQ135" i="15"/>
  <c r="C133" i="43"/>
  <c r="D133" i="43"/>
  <c r="E133" i="43"/>
  <c r="F133" i="43"/>
  <c r="G133" i="43"/>
  <c r="H133" i="43"/>
  <c r="I133" i="43"/>
  <c r="J133" i="43"/>
  <c r="K133" i="43"/>
  <c r="L133" i="43"/>
  <c r="M133" i="43"/>
  <c r="N133" i="43"/>
  <c r="O133" i="43"/>
  <c r="P133" i="43"/>
  <c r="Q133" i="43"/>
  <c r="R133" i="43"/>
  <c r="AW133" i="43"/>
  <c r="C134" i="43"/>
  <c r="D134" i="43"/>
  <c r="E134" i="43"/>
  <c r="F134" i="43"/>
  <c r="G134" i="43"/>
  <c r="H134" i="43"/>
  <c r="I134" i="43"/>
  <c r="J134" i="43"/>
  <c r="K134" i="43"/>
  <c r="L134" i="43"/>
  <c r="M134" i="43"/>
  <c r="N134" i="43"/>
  <c r="O134" i="43"/>
  <c r="P134" i="43"/>
  <c r="Q134" i="43"/>
  <c r="R134" i="43"/>
  <c r="AW134" i="43"/>
  <c r="C135" i="43"/>
  <c r="D135" i="43"/>
  <c r="E135" i="43"/>
  <c r="F135" i="43"/>
  <c r="G135" i="43"/>
  <c r="H135" i="43"/>
  <c r="I135" i="43"/>
  <c r="J135" i="43"/>
  <c r="K135" i="43"/>
  <c r="L135" i="43"/>
  <c r="M135" i="43"/>
  <c r="N135" i="43"/>
  <c r="O135" i="43"/>
  <c r="P135" i="43"/>
  <c r="Q135" i="43"/>
  <c r="R135" i="43"/>
  <c r="AW135" i="43"/>
  <c r="C136" i="43"/>
  <c r="D136" i="43"/>
  <c r="E136" i="43"/>
  <c r="F136" i="43"/>
  <c r="G136" i="43"/>
  <c r="H136" i="43"/>
  <c r="I136" i="43"/>
  <c r="J136" i="43"/>
  <c r="K136" i="43"/>
  <c r="L136" i="43"/>
  <c r="M136" i="43"/>
  <c r="N136" i="43"/>
  <c r="O136" i="43"/>
  <c r="P136" i="43"/>
  <c r="Q136" i="43"/>
  <c r="R136" i="43"/>
  <c r="AW136" i="43"/>
  <c r="C137" i="43"/>
  <c r="D137" i="43"/>
  <c r="E137" i="43"/>
  <c r="F137" i="43"/>
  <c r="G137" i="43"/>
  <c r="H137" i="43"/>
  <c r="I137" i="43"/>
  <c r="J137" i="43"/>
  <c r="K137" i="43"/>
  <c r="L137" i="43"/>
  <c r="M137" i="43"/>
  <c r="N137" i="43"/>
  <c r="O137" i="43"/>
  <c r="P137" i="43"/>
  <c r="Q137" i="43"/>
  <c r="R137" i="43"/>
  <c r="AW137" i="43"/>
  <c r="AU131" i="18"/>
  <c r="L133" i="32" s="1"/>
  <c r="AV131" i="18"/>
  <c r="X133" i="32" s="1"/>
  <c r="AU132" i="18"/>
  <c r="L134" i="32" s="1"/>
  <c r="AV132" i="18"/>
  <c r="X134" i="32" s="1"/>
  <c r="AU133" i="18"/>
  <c r="L135" i="32" s="1"/>
  <c r="AV133" i="18"/>
  <c r="X135" i="32"/>
  <c r="AU134" i="18"/>
  <c r="L136" i="32" s="1"/>
  <c r="AV134" i="18"/>
  <c r="X136" i="32" s="1"/>
  <c r="AU135" i="18"/>
  <c r="L137" i="32" s="1"/>
  <c r="AV135" i="18"/>
  <c r="X137" i="32" s="1"/>
  <c r="O131" i="4"/>
  <c r="F132" i="30" s="1"/>
  <c r="P131" i="4"/>
  <c r="K132" i="30" s="1"/>
  <c r="O132" i="4"/>
  <c r="F133" i="30"/>
  <c r="P132" i="4"/>
  <c r="K133" i="30" s="1"/>
  <c r="O133" i="4"/>
  <c r="F134" i="30"/>
  <c r="P133" i="4"/>
  <c r="K134" i="30" s="1"/>
  <c r="O134" i="4"/>
  <c r="F135" i="30" s="1"/>
  <c r="P134" i="4"/>
  <c r="K135" i="30" s="1"/>
  <c r="O135" i="4"/>
  <c r="F136" i="30" s="1"/>
  <c r="P135" i="4"/>
  <c r="K136" i="30" s="1"/>
  <c r="AA131" i="5"/>
  <c r="E132" i="30" s="1"/>
  <c r="AB131" i="5"/>
  <c r="J132" i="30" s="1"/>
  <c r="AA132" i="5"/>
  <c r="E133" i="30"/>
  <c r="AB132" i="5"/>
  <c r="J133" i="30" s="1"/>
  <c r="AA133" i="5"/>
  <c r="E134" i="30"/>
  <c r="AB133" i="5"/>
  <c r="J134" i="30" s="1"/>
  <c r="AA134" i="5"/>
  <c r="E135" i="30"/>
  <c r="AB134" i="5"/>
  <c r="J135" i="30" s="1"/>
  <c r="AA135" i="5"/>
  <c r="E136" i="30" s="1"/>
  <c r="AB135" i="5"/>
  <c r="J136" i="30" s="1"/>
  <c r="W131" i="6"/>
  <c r="D132" i="30" s="1"/>
  <c r="X131" i="6"/>
  <c r="I132" i="30" s="1"/>
  <c r="W132" i="6"/>
  <c r="D133" i="30" s="1"/>
  <c r="X132" i="6"/>
  <c r="I133" i="30"/>
  <c r="W133" i="6"/>
  <c r="D134" i="30" s="1"/>
  <c r="X133" i="6"/>
  <c r="I134" i="30" s="1"/>
  <c r="W134" i="6"/>
  <c r="D135" i="30" s="1"/>
  <c r="X134" i="6"/>
  <c r="I135" i="30" s="1"/>
  <c r="W135" i="6"/>
  <c r="D136" i="30" s="1"/>
  <c r="X135" i="6"/>
  <c r="I136" i="30" s="1"/>
  <c r="U132" i="7"/>
  <c r="V132" i="7"/>
  <c r="U133" i="7"/>
  <c r="E132" i="33" s="1"/>
  <c r="V133" i="7"/>
  <c r="U134" i="7"/>
  <c r="V134" i="7"/>
  <c r="U135" i="7"/>
  <c r="V135" i="7"/>
  <c r="U136" i="7"/>
  <c r="V136" i="7"/>
  <c r="U132" i="8"/>
  <c r="H131" i="57" s="1"/>
  <c r="V132" i="8"/>
  <c r="U133" i="8"/>
  <c r="V133" i="8"/>
  <c r="U134" i="8"/>
  <c r="V134" i="8"/>
  <c r="U135" i="8"/>
  <c r="V135" i="8"/>
  <c r="D134" i="33" s="1"/>
  <c r="U136" i="8"/>
  <c r="D135" i="33" s="1"/>
  <c r="V136" i="8"/>
  <c r="DX14" i="9"/>
  <c r="FI140" i="9"/>
  <c r="H131" i="33" s="1"/>
  <c r="FI141" i="9"/>
  <c r="H132" i="33" s="1"/>
  <c r="FI142" i="9"/>
  <c r="F133" i="31" s="1"/>
  <c r="FI143" i="9"/>
  <c r="F134" i="57" s="1"/>
  <c r="C131" i="2"/>
  <c r="D131" i="2"/>
  <c r="C131" i="33" s="1"/>
  <c r="E131" i="2"/>
  <c r="F131" i="2"/>
  <c r="G131" i="2"/>
  <c r="H131" i="2"/>
  <c r="I131" i="2"/>
  <c r="J131" i="2"/>
  <c r="C132" i="2"/>
  <c r="D132" i="2"/>
  <c r="C132" i="31" s="1"/>
  <c r="E132" i="2"/>
  <c r="K132" i="2" s="1"/>
  <c r="F132" i="2"/>
  <c r="G132" i="2"/>
  <c r="H132" i="2"/>
  <c r="I132" i="2"/>
  <c r="J132" i="2"/>
  <c r="C133" i="2"/>
  <c r="D133" i="2"/>
  <c r="C133" i="33" s="1"/>
  <c r="E133" i="2"/>
  <c r="F133" i="2"/>
  <c r="G133" i="2"/>
  <c r="H133" i="2"/>
  <c r="I133" i="2"/>
  <c r="J133" i="2"/>
  <c r="C134" i="2"/>
  <c r="D134" i="2"/>
  <c r="E134" i="2"/>
  <c r="K134" i="2" s="1"/>
  <c r="AX134" i="18" s="1"/>
  <c r="F134" i="2"/>
  <c r="G134" i="2"/>
  <c r="H134" i="2"/>
  <c r="I134" i="2"/>
  <c r="J134" i="2"/>
  <c r="D167" i="33"/>
  <c r="D164" i="44"/>
  <c r="H163" i="57"/>
  <c r="V158" i="8"/>
  <c r="U158" i="8"/>
  <c r="V157" i="8"/>
  <c r="U157" i="8"/>
  <c r="V156" i="8"/>
  <c r="U156" i="8"/>
  <c r="D155" i="44" s="1"/>
  <c r="V155" i="8"/>
  <c r="H154" i="57" s="1"/>
  <c r="U155" i="8"/>
  <c r="V154" i="8"/>
  <c r="U154" i="8"/>
  <c r="V153" i="8"/>
  <c r="U153" i="8"/>
  <c r="V152" i="8"/>
  <c r="U152" i="8"/>
  <c r="D151" i="33" s="1"/>
  <c r="D151" i="31"/>
  <c r="V151" i="8"/>
  <c r="H150" i="57" s="1"/>
  <c r="U151" i="8"/>
  <c r="V150" i="8"/>
  <c r="U150" i="8"/>
  <c r="V149" i="8"/>
  <c r="U149" i="8"/>
  <c r="V148" i="8"/>
  <c r="U148" i="8"/>
  <c r="V147" i="8"/>
  <c r="H146" i="57" s="1"/>
  <c r="U147" i="8"/>
  <c r="V146" i="8"/>
  <c r="U146" i="8"/>
  <c r="H145" i="57" s="1"/>
  <c r="V145" i="8"/>
  <c r="U145" i="8"/>
  <c r="V144" i="8"/>
  <c r="U144" i="8"/>
  <c r="V143" i="8"/>
  <c r="H142" i="57" s="1"/>
  <c r="U143" i="8"/>
  <c r="V142" i="8"/>
  <c r="U142" i="8"/>
  <c r="V141" i="8"/>
  <c r="U141" i="8"/>
  <c r="V140" i="8"/>
  <c r="U140" i="8"/>
  <c r="V139" i="8"/>
  <c r="D138" i="33" s="1"/>
  <c r="U139" i="8"/>
  <c r="V138" i="8"/>
  <c r="U138" i="8"/>
  <c r="D137" i="44" s="1"/>
  <c r="V137" i="8"/>
  <c r="U137" i="8"/>
  <c r="V131" i="8"/>
  <c r="U131" i="8"/>
  <c r="D130" i="31" s="1"/>
  <c r="V130" i="8"/>
  <c r="D129" i="44" s="1"/>
  <c r="U130" i="8"/>
  <c r="V129" i="8"/>
  <c r="U129" i="8"/>
  <c r="H128" i="57" s="1"/>
  <c r="V128" i="8"/>
  <c r="U128" i="8"/>
  <c r="D127" i="33" s="1"/>
  <c r="V127" i="8"/>
  <c r="U127" i="8"/>
  <c r="D126" i="31" s="1"/>
  <c r="V126" i="8"/>
  <c r="D125" i="31" s="1"/>
  <c r="U126" i="8"/>
  <c r="V125" i="8"/>
  <c r="U125" i="8"/>
  <c r="V124" i="8"/>
  <c r="U124" i="8"/>
  <c r="D123" i="33" s="1"/>
  <c r="V123" i="8"/>
  <c r="U123" i="8"/>
  <c r="D122" i="31" s="1"/>
  <c r="V122" i="8"/>
  <c r="U122" i="8"/>
  <c r="V121" i="8"/>
  <c r="U121" i="8"/>
  <c r="V120" i="8"/>
  <c r="U120" i="8"/>
  <c r="D119" i="33" s="1"/>
  <c r="V119" i="8"/>
  <c r="U119" i="8"/>
  <c r="H118" i="57" s="1"/>
  <c r="V118" i="8"/>
  <c r="U118" i="8"/>
  <c r="V117" i="8"/>
  <c r="U117" i="8"/>
  <c r="V116" i="8"/>
  <c r="U116" i="8"/>
  <c r="D115" i="33" s="1"/>
  <c r="V115" i="8"/>
  <c r="U115" i="8"/>
  <c r="V114" i="8"/>
  <c r="U114" i="8"/>
  <c r="V113" i="8"/>
  <c r="U113" i="8"/>
  <c r="V112" i="8"/>
  <c r="U112" i="8"/>
  <c r="D111" i="33" s="1"/>
  <c r="V111" i="8"/>
  <c r="U111" i="8"/>
  <c r="D110" i="33" s="1"/>
  <c r="V110" i="8"/>
  <c r="U110" i="8"/>
  <c r="V109" i="8"/>
  <c r="U109" i="8"/>
  <c r="V108" i="8"/>
  <c r="U108" i="8"/>
  <c r="D107" i="33" s="1"/>
  <c r="V107" i="8"/>
  <c r="U107" i="8"/>
  <c r="V106" i="8"/>
  <c r="U106" i="8"/>
  <c r="V105" i="8"/>
  <c r="U105" i="8"/>
  <c r="V104" i="8"/>
  <c r="U104" i="8"/>
  <c r="H103" i="57" s="1"/>
  <c r="V103" i="8"/>
  <c r="U103" i="8"/>
  <c r="V102" i="8"/>
  <c r="U102" i="8"/>
  <c r="V101" i="8"/>
  <c r="U101" i="8"/>
  <c r="D100" i="44" s="1"/>
  <c r="V100" i="8"/>
  <c r="U100" i="8"/>
  <c r="D99" i="44" s="1"/>
  <c r="V99" i="8"/>
  <c r="U99" i="8"/>
  <c r="D98" i="31" s="1"/>
  <c r="V98" i="8"/>
  <c r="U98" i="8"/>
  <c r="V97" i="8"/>
  <c r="U97" i="8"/>
  <c r="V96" i="8"/>
  <c r="U96" i="8"/>
  <c r="D95" i="33" s="1"/>
  <c r="H95" i="57"/>
  <c r="V95" i="8"/>
  <c r="U95" i="8"/>
  <c r="V94" i="8"/>
  <c r="U94" i="8"/>
  <c r="V93" i="8"/>
  <c r="U93" i="8"/>
  <c r="V92" i="8"/>
  <c r="U92" i="8"/>
  <c r="D91" i="44" s="1"/>
  <c r="V91" i="8"/>
  <c r="U91" i="8"/>
  <c r="V90" i="8"/>
  <c r="U90" i="8"/>
  <c r="V89" i="8"/>
  <c r="U89" i="8"/>
  <c r="V88" i="8"/>
  <c r="U88" i="8"/>
  <c r="H87" i="57" s="1"/>
  <c r="V87" i="8"/>
  <c r="D86" i="33" s="1"/>
  <c r="U87" i="8"/>
  <c r="V86" i="8"/>
  <c r="U86" i="8"/>
  <c r="V85" i="8"/>
  <c r="U85" i="8"/>
  <c r="V84" i="8"/>
  <c r="U84" i="8"/>
  <c r="D83" i="31" s="1"/>
  <c r="V83" i="8"/>
  <c r="U83" i="8"/>
  <c r="V82" i="8"/>
  <c r="U82" i="8"/>
  <c r="V81" i="8"/>
  <c r="U81" i="8"/>
  <c r="V80" i="8"/>
  <c r="U80" i="8"/>
  <c r="D79" i="31" s="1"/>
  <c r="V79" i="8"/>
  <c r="U79" i="8"/>
  <c r="V78" i="8"/>
  <c r="U78" i="8"/>
  <c r="V77" i="8"/>
  <c r="U77" i="8"/>
  <c r="V76" i="8"/>
  <c r="U76" i="8"/>
  <c r="H75" i="57" s="1"/>
  <c r="V75" i="8"/>
  <c r="U75" i="8"/>
  <c r="V74" i="8"/>
  <c r="U74" i="8"/>
  <c r="V73" i="8"/>
  <c r="U73" i="8"/>
  <c r="V72" i="8"/>
  <c r="U72" i="8"/>
  <c r="D71" i="44" s="1"/>
  <c r="V71" i="8"/>
  <c r="U71" i="8"/>
  <c r="V70" i="8"/>
  <c r="U70" i="8"/>
  <c r="V69" i="8"/>
  <c r="U69" i="8"/>
  <c r="V68" i="8"/>
  <c r="U68" i="8"/>
  <c r="D67" i="33" s="1"/>
  <c r="V67" i="8"/>
  <c r="U67" i="8"/>
  <c r="V66" i="8"/>
  <c r="D65" i="33" s="1"/>
  <c r="U66" i="8"/>
  <c r="V65" i="8"/>
  <c r="U65" i="8"/>
  <c r="V64" i="8"/>
  <c r="U64" i="8"/>
  <c r="D63" i="44" s="1"/>
  <c r="V63" i="8"/>
  <c r="U63" i="8"/>
  <c r="V62" i="8"/>
  <c r="D61" i="33" s="1"/>
  <c r="U62" i="8"/>
  <c r="V61" i="8"/>
  <c r="U61" i="8"/>
  <c r="H60" i="57" s="1"/>
  <c r="V60" i="8"/>
  <c r="U60" i="8"/>
  <c r="D59" i="44" s="1"/>
  <c r="V59" i="8"/>
  <c r="U59" i="8"/>
  <c r="V58" i="8"/>
  <c r="U58" i="8"/>
  <c r="V57" i="8"/>
  <c r="U57" i="8"/>
  <c r="D56" i="44" s="1"/>
  <c r="V56" i="8"/>
  <c r="U56" i="8"/>
  <c r="V55" i="8"/>
  <c r="U55" i="8"/>
  <c r="V54" i="8"/>
  <c r="U54" i="8"/>
  <c r="H53" i="57" s="1"/>
  <c r="V53" i="8"/>
  <c r="U53" i="8"/>
  <c r="D52" i="33" s="1"/>
  <c r="V52" i="8"/>
  <c r="U52" i="8"/>
  <c r="H51" i="57" s="1"/>
  <c r="V51" i="8"/>
  <c r="U51" i="8"/>
  <c r="V50" i="8"/>
  <c r="U50" i="8"/>
  <c r="D49" i="31" s="1"/>
  <c r="V49" i="8"/>
  <c r="D48" i="31" s="1"/>
  <c r="U49" i="8"/>
  <c r="V48" i="8"/>
  <c r="U48" i="8"/>
  <c r="V47" i="8"/>
  <c r="U47" i="8"/>
  <c r="V46" i="8"/>
  <c r="U46" i="8"/>
  <c r="V45" i="8"/>
  <c r="D44" i="33" s="1"/>
  <c r="U45" i="8"/>
  <c r="V44" i="8"/>
  <c r="U44" i="8"/>
  <c r="V43" i="8"/>
  <c r="U43" i="8"/>
  <c r="V42" i="8"/>
  <c r="U42" i="8"/>
  <c r="V41" i="8"/>
  <c r="D40" i="31" s="1"/>
  <c r="U41" i="8"/>
  <c r="V40" i="8"/>
  <c r="U40" i="8"/>
  <c r="V39" i="8"/>
  <c r="U39" i="8"/>
  <c r="V38" i="8"/>
  <c r="U38" i="8"/>
  <c r="V37" i="8"/>
  <c r="D36" i="44" s="1"/>
  <c r="U37" i="8"/>
  <c r="V36" i="8"/>
  <c r="U36" i="8"/>
  <c r="V35" i="8"/>
  <c r="U35" i="8"/>
  <c r="V34" i="8"/>
  <c r="U34" i="8"/>
  <c r="V33" i="8"/>
  <c r="D32" i="31" s="1"/>
  <c r="U33" i="8"/>
  <c r="V32" i="8"/>
  <c r="U32" i="8"/>
  <c r="V31" i="8"/>
  <c r="U31" i="8"/>
  <c r="V30" i="8"/>
  <c r="U30" i="8"/>
  <c r="V29" i="8"/>
  <c r="D28" i="33" s="1"/>
  <c r="U29" i="8"/>
  <c r="V28" i="8"/>
  <c r="U28" i="8"/>
  <c r="V27" i="8"/>
  <c r="U27" i="8"/>
  <c r="V26" i="8"/>
  <c r="U26" i="8"/>
  <c r="V25" i="8"/>
  <c r="H24" i="57" s="1"/>
  <c r="U25" i="8"/>
  <c r="V24" i="8"/>
  <c r="U24" i="8"/>
  <c r="H23" i="57" s="1"/>
  <c r="V23" i="8"/>
  <c r="U23" i="8"/>
  <c r="V22" i="8"/>
  <c r="U22" i="8"/>
  <c r="V21" i="8"/>
  <c r="D20" i="33" s="1"/>
  <c r="U21" i="8"/>
  <c r="V20" i="8"/>
  <c r="U20" i="8"/>
  <c r="D19" i="44" s="1"/>
  <c r="V19" i="8"/>
  <c r="U19" i="8"/>
  <c r="V18" i="8"/>
  <c r="U18" i="8"/>
  <c r="V17" i="8"/>
  <c r="D16" i="33" s="1"/>
  <c r="U17" i="8"/>
  <c r="V16" i="8"/>
  <c r="U16" i="8"/>
  <c r="V15" i="8"/>
  <c r="U15" i="8"/>
  <c r="V14" i="8"/>
  <c r="U14" i="8"/>
  <c r="V13" i="8"/>
  <c r="H12" i="57" s="1"/>
  <c r="U13" i="8"/>
  <c r="V12" i="8"/>
  <c r="U12" i="8"/>
  <c r="D11" i="33" s="1"/>
  <c r="V11" i="8"/>
  <c r="U11" i="8"/>
  <c r="V10" i="8"/>
  <c r="D9" i="33" s="1"/>
  <c r="U10" i="8"/>
  <c r="H9" i="57" s="1"/>
  <c r="V9" i="8"/>
  <c r="U9" i="8"/>
  <c r="D8" i="31" s="1"/>
  <c r="V8" i="8"/>
  <c r="U8" i="8"/>
  <c r="V7" i="8"/>
  <c r="U7" i="8"/>
  <c r="AA86" i="82"/>
  <c r="AA85" i="82"/>
  <c r="AA84" i="82"/>
  <c r="AA83" i="82"/>
  <c r="AA82" i="82"/>
  <c r="AA81" i="82"/>
  <c r="AA80" i="82"/>
  <c r="AA79" i="82"/>
  <c r="AA78" i="82"/>
  <c r="AA77" i="82"/>
  <c r="AA76" i="82"/>
  <c r="AA75" i="82"/>
  <c r="AA74" i="82"/>
  <c r="AA73" i="82"/>
  <c r="AA72" i="82"/>
  <c r="AA71" i="82"/>
  <c r="AA70" i="82"/>
  <c r="AA69" i="82"/>
  <c r="AA68" i="82"/>
  <c r="AA67" i="82"/>
  <c r="AA66" i="82"/>
  <c r="AA65" i="82"/>
  <c r="AA64" i="82"/>
  <c r="AA63" i="82"/>
  <c r="AA62" i="82"/>
  <c r="AA61" i="82"/>
  <c r="AA60" i="82"/>
  <c r="AA59" i="82"/>
  <c r="AA58" i="82"/>
  <c r="AA57" i="82"/>
  <c r="AA56" i="82"/>
  <c r="AA55" i="82"/>
  <c r="AA54" i="82"/>
  <c r="AA53" i="82"/>
  <c r="AA52" i="82"/>
  <c r="AA51" i="82"/>
  <c r="AA50" i="82"/>
  <c r="AA49" i="82"/>
  <c r="AA48" i="82"/>
  <c r="AA47" i="82"/>
  <c r="AA46" i="82"/>
  <c r="AA45" i="82"/>
  <c r="AA44" i="82"/>
  <c r="AA43" i="82"/>
  <c r="AA42" i="82"/>
  <c r="AA41" i="82"/>
  <c r="AA40" i="82"/>
  <c r="AA39" i="82"/>
  <c r="AA38" i="82"/>
  <c r="AA37" i="82"/>
  <c r="AA36" i="82"/>
  <c r="AA35" i="82"/>
  <c r="AA34" i="82"/>
  <c r="AA33" i="82"/>
  <c r="AA32" i="82"/>
  <c r="AA31" i="82"/>
  <c r="AA30" i="82"/>
  <c r="AA29" i="82"/>
  <c r="AA28" i="82"/>
  <c r="AA27" i="82"/>
  <c r="AA26" i="82"/>
  <c r="AA25" i="82"/>
  <c r="AA24" i="82"/>
  <c r="AA23" i="82"/>
  <c r="AA22" i="82"/>
  <c r="AA21" i="82"/>
  <c r="AA20" i="82"/>
  <c r="AA19" i="82"/>
  <c r="AA18" i="82"/>
  <c r="AA17" i="82"/>
  <c r="AA16" i="82"/>
  <c r="AA15" i="82"/>
  <c r="AA14" i="82"/>
  <c r="AA13" i="82"/>
  <c r="AA12" i="82"/>
  <c r="AA11" i="82"/>
  <c r="AA10" i="82"/>
  <c r="AA9" i="82"/>
  <c r="AA8" i="82"/>
  <c r="AA7" i="82"/>
  <c r="AA6" i="82"/>
  <c r="AI7" i="2"/>
  <c r="AJ7" i="2"/>
  <c r="AI8" i="2"/>
  <c r="AJ8" i="2"/>
  <c r="AI9" i="2"/>
  <c r="AJ9" i="2"/>
  <c r="AI10" i="2"/>
  <c r="AJ10" i="2"/>
  <c r="AI11" i="2"/>
  <c r="AJ11" i="2"/>
  <c r="AI12" i="2"/>
  <c r="AJ12" i="2"/>
  <c r="AI13" i="2"/>
  <c r="AK13" i="2" s="1"/>
  <c r="AJ13" i="15" s="1"/>
  <c r="AJ13" i="2"/>
  <c r="AI14" i="2"/>
  <c r="AJ14" i="2"/>
  <c r="AI15" i="2"/>
  <c r="AJ15" i="2"/>
  <c r="AI16" i="2"/>
  <c r="AJ16" i="2"/>
  <c r="AI17" i="2"/>
  <c r="AJ17" i="2"/>
  <c r="AI18" i="2"/>
  <c r="AJ18" i="2"/>
  <c r="AI19" i="2"/>
  <c r="AJ19" i="2"/>
  <c r="AI20" i="2"/>
  <c r="AJ20" i="2"/>
  <c r="AI21" i="2"/>
  <c r="AJ21" i="2"/>
  <c r="AI22" i="2"/>
  <c r="AJ22" i="2"/>
  <c r="AI23" i="2"/>
  <c r="AJ23" i="2"/>
  <c r="AI24" i="2"/>
  <c r="AJ24" i="2"/>
  <c r="AI25" i="2"/>
  <c r="AK25" i="2" s="1"/>
  <c r="AJ25" i="15" s="1"/>
  <c r="AJ25" i="2"/>
  <c r="AI26" i="2"/>
  <c r="AJ26" i="2"/>
  <c r="AI27" i="2"/>
  <c r="AK27" i="2" s="1"/>
  <c r="AJ27" i="15" s="1"/>
  <c r="AJ27" i="2"/>
  <c r="AI28" i="2"/>
  <c r="AJ28" i="2"/>
  <c r="AI29" i="2"/>
  <c r="AJ29" i="2"/>
  <c r="AI30" i="2"/>
  <c r="AJ30" i="2"/>
  <c r="AI31" i="2"/>
  <c r="AJ31" i="2"/>
  <c r="AI32" i="2"/>
  <c r="AK32" i="2" s="1"/>
  <c r="AJ32" i="15" s="1"/>
  <c r="AJ32" i="2"/>
  <c r="AI33" i="2"/>
  <c r="AK33" i="2"/>
  <c r="AJ33" i="15" s="1"/>
  <c r="AJ33" i="2"/>
  <c r="AI34" i="2"/>
  <c r="AJ34" i="2"/>
  <c r="AI35" i="2"/>
  <c r="AJ35" i="2"/>
  <c r="AK35" i="2" s="1"/>
  <c r="AI36" i="2"/>
  <c r="AK36" i="2" s="1"/>
  <c r="AJ36" i="15" s="1"/>
  <c r="AJ36" i="2"/>
  <c r="AI37" i="2"/>
  <c r="AK37" i="2" s="1"/>
  <c r="AJ37" i="15" s="1"/>
  <c r="AJ37" i="2"/>
  <c r="AI38" i="2"/>
  <c r="AK38" i="2" s="1"/>
  <c r="AJ38" i="15" s="1"/>
  <c r="AJ38" i="2"/>
  <c r="AI39" i="2"/>
  <c r="AJ39" i="2"/>
  <c r="AI40" i="2"/>
  <c r="AK40" i="2" s="1"/>
  <c r="AJ40" i="15" s="1"/>
  <c r="AJ40" i="2"/>
  <c r="AI41" i="2"/>
  <c r="AK41" i="2" s="1"/>
  <c r="AJ41" i="15" s="1"/>
  <c r="AJ41" i="2"/>
  <c r="AI42" i="2"/>
  <c r="AK42" i="2" s="1"/>
  <c r="AJ42" i="15" s="1"/>
  <c r="AJ42" i="2"/>
  <c r="AI43" i="2"/>
  <c r="AJ43" i="2"/>
  <c r="AI44" i="2"/>
  <c r="AJ44" i="2"/>
  <c r="AI45" i="2"/>
  <c r="AJ45" i="2"/>
  <c r="AI46" i="2"/>
  <c r="AK46" i="2" s="1"/>
  <c r="AJ46" i="15" s="1"/>
  <c r="AJ46" i="2"/>
  <c r="AI47" i="2"/>
  <c r="AJ47" i="2"/>
  <c r="AI48" i="2"/>
  <c r="AK48" i="2" s="1"/>
  <c r="AJ48" i="15" s="1"/>
  <c r="AJ48" i="2"/>
  <c r="AI49" i="2"/>
  <c r="AK49" i="2" s="1"/>
  <c r="AJ49" i="15" s="1"/>
  <c r="AJ49" i="2"/>
  <c r="AI50" i="2"/>
  <c r="AJ50" i="2"/>
  <c r="AI51" i="2"/>
  <c r="AJ51" i="2"/>
  <c r="AI52" i="2"/>
  <c r="AJ52" i="2"/>
  <c r="AI53" i="2"/>
  <c r="AJ53" i="2"/>
  <c r="AI54" i="2"/>
  <c r="AJ54" i="2"/>
  <c r="AI55" i="2"/>
  <c r="AJ55" i="2"/>
  <c r="AI56" i="2"/>
  <c r="AJ56" i="2"/>
  <c r="AI57" i="2"/>
  <c r="AJ57" i="2"/>
  <c r="AI58" i="2"/>
  <c r="AJ58" i="2"/>
  <c r="AI59" i="2"/>
  <c r="AJ59" i="2"/>
  <c r="AI60" i="2"/>
  <c r="AJ60" i="2"/>
  <c r="AI61" i="2"/>
  <c r="AJ61" i="2"/>
  <c r="AI62" i="2"/>
  <c r="AK62" i="2" s="1"/>
  <c r="AJ62" i="15" s="1"/>
  <c r="AJ62" i="2"/>
  <c r="AI63" i="2"/>
  <c r="AJ63" i="2"/>
  <c r="AI64" i="2"/>
  <c r="AJ64" i="2"/>
  <c r="AI65" i="2"/>
  <c r="AK65" i="2" s="1"/>
  <c r="AJ65" i="15" s="1"/>
  <c r="AJ65" i="2"/>
  <c r="AI66" i="2"/>
  <c r="AJ66" i="2"/>
  <c r="AI67" i="2"/>
  <c r="AJ67" i="2"/>
  <c r="AI68" i="2"/>
  <c r="AJ68" i="2"/>
  <c r="AI69" i="2"/>
  <c r="AK69" i="2" s="1"/>
  <c r="AJ69" i="15" s="1"/>
  <c r="AJ69" i="2"/>
  <c r="AI70" i="2"/>
  <c r="AK70" i="2" s="1"/>
  <c r="AJ70" i="15" s="1"/>
  <c r="AJ70" i="2"/>
  <c r="AI71" i="2"/>
  <c r="AJ71" i="2"/>
  <c r="AI72" i="2"/>
  <c r="AJ72" i="2"/>
  <c r="AI73" i="2"/>
  <c r="AK73" i="2" s="1"/>
  <c r="AJ73" i="15" s="1"/>
  <c r="AJ73" i="2"/>
  <c r="AI74" i="2"/>
  <c r="AK74" i="2" s="1"/>
  <c r="AJ74" i="15" s="1"/>
  <c r="AJ74" i="2"/>
  <c r="AI75" i="2"/>
  <c r="AJ75" i="2"/>
  <c r="AI76" i="2"/>
  <c r="AJ76" i="2"/>
  <c r="AI77" i="2"/>
  <c r="AK77" i="2" s="1"/>
  <c r="AJ77" i="15" s="1"/>
  <c r="AJ77" i="2"/>
  <c r="AI78" i="2"/>
  <c r="AK78" i="2" s="1"/>
  <c r="AJ78" i="2"/>
  <c r="AI79" i="2"/>
  <c r="AJ79" i="2"/>
  <c r="AI80" i="2"/>
  <c r="AJ80" i="2"/>
  <c r="AI81" i="2"/>
  <c r="AJ81" i="2"/>
  <c r="AI82" i="2"/>
  <c r="AK82" i="2" s="1"/>
  <c r="AJ82" i="15" s="1"/>
  <c r="AJ82" i="2"/>
  <c r="AI83" i="2"/>
  <c r="AJ83" i="2"/>
  <c r="AI84" i="2"/>
  <c r="AJ84" i="2"/>
  <c r="AI85" i="2"/>
  <c r="AJ85" i="2"/>
  <c r="AI86" i="2"/>
  <c r="AJ86" i="2"/>
  <c r="AI87" i="2"/>
  <c r="AJ87" i="2"/>
  <c r="AI88" i="2"/>
  <c r="AJ88" i="2"/>
  <c r="AI89" i="2"/>
  <c r="AK89" i="2" s="1"/>
  <c r="AJ89" i="15" s="1"/>
  <c r="AJ89" i="2"/>
  <c r="AI90" i="2"/>
  <c r="AK90" i="2" s="1"/>
  <c r="AJ90" i="2"/>
  <c r="AI91" i="2"/>
  <c r="AJ91" i="2"/>
  <c r="AI92" i="2"/>
  <c r="AJ92" i="2"/>
  <c r="AI93" i="2"/>
  <c r="AJ93" i="2"/>
  <c r="AI94" i="2"/>
  <c r="AK94" i="2" s="1"/>
  <c r="AJ94" i="15" s="1"/>
  <c r="AJ94" i="2"/>
  <c r="AI95" i="2"/>
  <c r="AJ95" i="2"/>
  <c r="AI96" i="2"/>
  <c r="AJ96" i="2"/>
  <c r="AI97" i="2"/>
  <c r="AJ97" i="2"/>
  <c r="AI98" i="2"/>
  <c r="AK98" i="2" s="1"/>
  <c r="AJ98" i="15" s="1"/>
  <c r="AJ98" i="2"/>
  <c r="AI99" i="2"/>
  <c r="AJ99" i="2"/>
  <c r="AI100" i="2"/>
  <c r="AJ100" i="2"/>
  <c r="AI101" i="2"/>
  <c r="AJ101" i="2"/>
  <c r="AI102" i="2"/>
  <c r="AK102" i="2" s="1"/>
  <c r="AJ102" i="15" s="1"/>
  <c r="AJ102" i="2"/>
  <c r="AI103" i="2"/>
  <c r="AJ103" i="2"/>
  <c r="AI104" i="2"/>
  <c r="AJ104" i="2"/>
  <c r="AI105" i="2"/>
  <c r="AJ105" i="2"/>
  <c r="AI106" i="2"/>
  <c r="AK106" i="2" s="1"/>
  <c r="AJ106" i="15" s="1"/>
  <c r="AJ106" i="2"/>
  <c r="AI107" i="2"/>
  <c r="AJ107" i="2"/>
  <c r="AI108" i="2"/>
  <c r="AJ108" i="2"/>
  <c r="AI109" i="2"/>
  <c r="AJ109" i="2"/>
  <c r="AI110" i="2"/>
  <c r="AJ110" i="2"/>
  <c r="AI111" i="2"/>
  <c r="AJ111" i="2"/>
  <c r="AI112" i="2"/>
  <c r="AJ112" i="2"/>
  <c r="AI113" i="2"/>
  <c r="AJ113" i="2"/>
  <c r="AI114" i="2"/>
  <c r="AK114" i="2" s="1"/>
  <c r="AJ114" i="15" s="1"/>
  <c r="AJ114" i="2"/>
  <c r="AI115" i="2"/>
  <c r="AJ115" i="2"/>
  <c r="AI116" i="2"/>
  <c r="AJ116" i="2"/>
  <c r="AI117" i="2"/>
  <c r="AJ117" i="2"/>
  <c r="AI118" i="2"/>
  <c r="AK118" i="2" s="1"/>
  <c r="AJ118" i="15" s="1"/>
  <c r="AJ118" i="2"/>
  <c r="AI119" i="2"/>
  <c r="AJ119" i="2"/>
  <c r="AI120" i="2"/>
  <c r="AJ120" i="2"/>
  <c r="AI121" i="2"/>
  <c r="AJ121" i="2"/>
  <c r="AI122" i="2"/>
  <c r="AJ122" i="2"/>
  <c r="AI123" i="2"/>
  <c r="AJ123" i="2"/>
  <c r="AI124" i="2"/>
  <c r="AJ124" i="2"/>
  <c r="AI125" i="2"/>
  <c r="AJ125" i="2"/>
  <c r="AI126" i="2"/>
  <c r="AJ126" i="2"/>
  <c r="AI127" i="2"/>
  <c r="AJ127" i="2"/>
  <c r="AI128" i="2"/>
  <c r="AJ128" i="2"/>
  <c r="AI129" i="2"/>
  <c r="AK129" i="2" s="1"/>
  <c r="AJ129" i="15" s="1"/>
  <c r="AJ129" i="2"/>
  <c r="AI130" i="2"/>
  <c r="AJ130" i="2"/>
  <c r="AI135" i="2"/>
  <c r="AJ135" i="2"/>
  <c r="AI136" i="2"/>
  <c r="AJ136" i="2"/>
  <c r="AI137" i="2"/>
  <c r="AK137" i="2" s="1"/>
  <c r="AJ137" i="15" s="1"/>
  <c r="AJ137" i="2"/>
  <c r="AI138" i="2"/>
  <c r="AJ138" i="2"/>
  <c r="AI139" i="2"/>
  <c r="AJ139" i="2"/>
  <c r="AI140" i="2"/>
  <c r="AJ140" i="2"/>
  <c r="AI141" i="2"/>
  <c r="AT12" i="53" s="1"/>
  <c r="AJ141" i="2"/>
  <c r="AU12" i="53" s="1"/>
  <c r="AI142" i="2"/>
  <c r="AJ142" i="2"/>
  <c r="AU13" i="53" s="1"/>
  <c r="AI143" i="2"/>
  <c r="AT14" i="53" s="1"/>
  <c r="AJ143" i="2"/>
  <c r="AU14" i="53" s="1"/>
  <c r="AI144" i="2"/>
  <c r="AT15" i="53" s="1"/>
  <c r="AJ144" i="2"/>
  <c r="AU15" i="53" s="1"/>
  <c r="AI145" i="2"/>
  <c r="AT16" i="53" s="1"/>
  <c r="AJ145" i="2"/>
  <c r="AU16" i="53" s="1"/>
  <c r="AI146" i="2"/>
  <c r="AT17" i="53" s="1"/>
  <c r="AJ146" i="2"/>
  <c r="AU17" i="53" s="1"/>
  <c r="AI147" i="2"/>
  <c r="AT18" i="53" s="1"/>
  <c r="AJ147" i="2"/>
  <c r="AU18" i="53" s="1"/>
  <c r="AI148" i="2"/>
  <c r="AT19" i="53" s="1"/>
  <c r="AJ148" i="2"/>
  <c r="AU19" i="53" s="1"/>
  <c r="AI149" i="2"/>
  <c r="AT20" i="53" s="1"/>
  <c r="AJ149" i="2"/>
  <c r="AU20" i="53" s="1"/>
  <c r="AI150" i="2"/>
  <c r="AT21" i="53" s="1"/>
  <c r="AJ150" i="2"/>
  <c r="AU21" i="53" s="1"/>
  <c r="AI151" i="2"/>
  <c r="AT22" i="53" s="1"/>
  <c r="AJ151" i="2"/>
  <c r="AU22" i="53" s="1"/>
  <c r="AI152" i="2"/>
  <c r="AT23" i="53" s="1"/>
  <c r="AJ152" i="2"/>
  <c r="AU23" i="53" s="1"/>
  <c r="AI153" i="2"/>
  <c r="AT24" i="53" s="1"/>
  <c r="AJ153" i="2"/>
  <c r="AU24" i="53" s="1"/>
  <c r="AI154" i="2"/>
  <c r="AJ154" i="2"/>
  <c r="AU25" i="53" s="1"/>
  <c r="AI155" i="2"/>
  <c r="AT26" i="53" s="1"/>
  <c r="AJ155" i="2"/>
  <c r="AU26" i="53" s="1"/>
  <c r="AI156" i="2"/>
  <c r="AT27" i="53" s="1"/>
  <c r="AJ156" i="2"/>
  <c r="AU27" i="53" s="1"/>
  <c r="AI157" i="2"/>
  <c r="AT28" i="53" s="1"/>
  <c r="AJ157" i="2"/>
  <c r="AI167" i="2"/>
  <c r="AJ167" i="2"/>
  <c r="AI6" i="2"/>
  <c r="AJ6" i="2"/>
  <c r="AP7" i="15"/>
  <c r="AQ7" i="15"/>
  <c r="AP8" i="15"/>
  <c r="AQ8" i="15"/>
  <c r="AP9" i="15"/>
  <c r="AQ9" i="15"/>
  <c r="AP10" i="15"/>
  <c r="AR10" i="15" s="1"/>
  <c r="AQ10" i="15"/>
  <c r="AP11" i="15"/>
  <c r="AQ11" i="15"/>
  <c r="AP12" i="15"/>
  <c r="AQ12" i="15"/>
  <c r="AP13" i="15"/>
  <c r="AQ13" i="15"/>
  <c r="AP14" i="15"/>
  <c r="AR14" i="15" s="1"/>
  <c r="AQ14" i="15"/>
  <c r="AP15" i="15"/>
  <c r="AQ15" i="15"/>
  <c r="AP16" i="15"/>
  <c r="AQ16" i="15"/>
  <c r="AP17" i="15"/>
  <c r="AQ17" i="15"/>
  <c r="AP18" i="15"/>
  <c r="AR18" i="15" s="1"/>
  <c r="AQ18" i="15"/>
  <c r="AP19" i="15"/>
  <c r="AQ19" i="15"/>
  <c r="AP20" i="15"/>
  <c r="AQ20" i="15"/>
  <c r="AP21" i="15"/>
  <c r="AQ21" i="15"/>
  <c r="AP22" i="15"/>
  <c r="AR22" i="15" s="1"/>
  <c r="AQ22" i="15"/>
  <c r="AP23" i="15"/>
  <c r="AQ23" i="15"/>
  <c r="AP24" i="15"/>
  <c r="AQ24" i="15"/>
  <c r="AP25" i="15"/>
  <c r="AQ25" i="15"/>
  <c r="AP26" i="15"/>
  <c r="AR26" i="15" s="1"/>
  <c r="AQ26" i="15"/>
  <c r="AP27" i="15"/>
  <c r="AQ27" i="15"/>
  <c r="AP28" i="15"/>
  <c r="AQ28" i="15"/>
  <c r="AP29" i="15"/>
  <c r="AQ29" i="15"/>
  <c r="AP30" i="15"/>
  <c r="AR30" i="15" s="1"/>
  <c r="AQ30" i="15"/>
  <c r="AP31" i="15"/>
  <c r="AQ31" i="15"/>
  <c r="AP32" i="15"/>
  <c r="AQ32" i="15"/>
  <c r="AP33" i="15"/>
  <c r="AQ33" i="15"/>
  <c r="AP34" i="15"/>
  <c r="AR34" i="15" s="1"/>
  <c r="AQ34" i="15"/>
  <c r="AP35" i="15"/>
  <c r="AQ35" i="15"/>
  <c r="AP36" i="15"/>
  <c r="AQ36" i="15"/>
  <c r="AP37" i="15"/>
  <c r="AQ37" i="15"/>
  <c r="AP38" i="15"/>
  <c r="AR38" i="15" s="1"/>
  <c r="AQ38" i="15"/>
  <c r="AP39" i="15"/>
  <c r="AQ39" i="15"/>
  <c r="AP40" i="15"/>
  <c r="AQ40" i="15"/>
  <c r="AP41" i="15"/>
  <c r="AQ41" i="15"/>
  <c r="AP42" i="15"/>
  <c r="AR42" i="15" s="1"/>
  <c r="AQ42" i="15"/>
  <c r="AP43" i="15"/>
  <c r="AQ43" i="15"/>
  <c r="AP44" i="15"/>
  <c r="AQ44" i="15"/>
  <c r="AP45" i="15"/>
  <c r="AQ45" i="15"/>
  <c r="AP46" i="15"/>
  <c r="AR46" i="15" s="1"/>
  <c r="AQ46" i="15"/>
  <c r="AP47" i="15"/>
  <c r="AQ47" i="15"/>
  <c r="AP48" i="15"/>
  <c r="AQ48" i="15"/>
  <c r="AP49" i="15"/>
  <c r="AQ49" i="15"/>
  <c r="AP50" i="15"/>
  <c r="AR50" i="15" s="1"/>
  <c r="AQ50" i="15"/>
  <c r="AP51" i="15"/>
  <c r="AQ51" i="15"/>
  <c r="AP52" i="15"/>
  <c r="AQ52" i="15"/>
  <c r="AP53" i="15"/>
  <c r="AQ53" i="15"/>
  <c r="AP54" i="15"/>
  <c r="AR54" i="15" s="1"/>
  <c r="AQ54" i="15"/>
  <c r="AP55" i="15"/>
  <c r="AQ55" i="15"/>
  <c r="AP56" i="15"/>
  <c r="AQ56" i="15"/>
  <c r="AP57" i="15"/>
  <c r="AQ57" i="15"/>
  <c r="AP58" i="15"/>
  <c r="AR58" i="15" s="1"/>
  <c r="AQ58" i="15"/>
  <c r="AP59" i="15"/>
  <c r="AQ59" i="15"/>
  <c r="AP60" i="15"/>
  <c r="AQ60" i="15"/>
  <c r="AP61" i="15"/>
  <c r="AQ61" i="15"/>
  <c r="AP62" i="15"/>
  <c r="AR62" i="15" s="1"/>
  <c r="AQ62" i="15"/>
  <c r="AP63" i="15"/>
  <c r="AQ63" i="15"/>
  <c r="AP64" i="15"/>
  <c r="AQ64" i="15"/>
  <c r="AP65" i="15"/>
  <c r="AQ65" i="15"/>
  <c r="AP66" i="15"/>
  <c r="AR66" i="15" s="1"/>
  <c r="AQ66" i="15"/>
  <c r="AP67" i="15"/>
  <c r="AQ67" i="15"/>
  <c r="AP68" i="15"/>
  <c r="AQ68" i="15"/>
  <c r="AP69" i="15"/>
  <c r="AQ69" i="15"/>
  <c r="AP70" i="15"/>
  <c r="AR70" i="15" s="1"/>
  <c r="AQ70" i="15"/>
  <c r="AP71" i="15"/>
  <c r="AQ71" i="15"/>
  <c r="AP72" i="15"/>
  <c r="AQ72" i="15"/>
  <c r="AP73" i="15"/>
  <c r="AQ73" i="15"/>
  <c r="AP74" i="15"/>
  <c r="AR74" i="15" s="1"/>
  <c r="AQ74" i="15"/>
  <c r="AP75" i="15"/>
  <c r="AQ75" i="15"/>
  <c r="AP76" i="15"/>
  <c r="AQ76" i="15"/>
  <c r="AP77" i="15"/>
  <c r="AQ77" i="15"/>
  <c r="AP78" i="15"/>
  <c r="AR78" i="15" s="1"/>
  <c r="AQ78" i="15"/>
  <c r="AP79" i="15"/>
  <c r="AQ79" i="15"/>
  <c r="AP80" i="15"/>
  <c r="AQ80" i="15"/>
  <c r="AP81" i="15"/>
  <c r="AQ81" i="15"/>
  <c r="AP82" i="15"/>
  <c r="AR82" i="15" s="1"/>
  <c r="AQ82" i="15"/>
  <c r="AP83" i="15"/>
  <c r="AQ83" i="15"/>
  <c r="AP84" i="15"/>
  <c r="AQ84" i="15"/>
  <c r="AP85" i="15"/>
  <c r="AQ85" i="15"/>
  <c r="AP86" i="15"/>
  <c r="AR86" i="15" s="1"/>
  <c r="AQ86" i="15"/>
  <c r="AP87" i="15"/>
  <c r="AQ87" i="15"/>
  <c r="AP88" i="15"/>
  <c r="AQ88" i="15"/>
  <c r="AP89" i="15"/>
  <c r="AQ89" i="15"/>
  <c r="AP90" i="15"/>
  <c r="AR90" i="15" s="1"/>
  <c r="AQ90" i="15"/>
  <c r="AP91" i="15"/>
  <c r="AQ91" i="15"/>
  <c r="AP92" i="15"/>
  <c r="AQ92" i="15"/>
  <c r="AP93" i="15"/>
  <c r="AQ93" i="15"/>
  <c r="AP94" i="15"/>
  <c r="AR94" i="15" s="1"/>
  <c r="AQ94" i="15"/>
  <c r="AP95" i="15"/>
  <c r="AQ95" i="15"/>
  <c r="AP96" i="15"/>
  <c r="AQ96" i="15"/>
  <c r="AP97" i="15"/>
  <c r="AQ97" i="15"/>
  <c r="AP98" i="15"/>
  <c r="AR98" i="15" s="1"/>
  <c r="AQ98" i="15"/>
  <c r="AP99" i="15"/>
  <c r="AQ99" i="15"/>
  <c r="AP100" i="15"/>
  <c r="AQ100" i="15"/>
  <c r="AP101" i="15"/>
  <c r="AQ101" i="15"/>
  <c r="AP102" i="15"/>
  <c r="AR102" i="15" s="1"/>
  <c r="AQ102" i="15"/>
  <c r="AP103" i="15"/>
  <c r="AQ103" i="15"/>
  <c r="AP104" i="15"/>
  <c r="AQ104" i="15"/>
  <c r="AP105" i="15"/>
  <c r="AQ105" i="15"/>
  <c r="AP106" i="15"/>
  <c r="AR106" i="15" s="1"/>
  <c r="AQ106" i="15"/>
  <c r="AP107" i="15"/>
  <c r="AQ107" i="15"/>
  <c r="AP108" i="15"/>
  <c r="AQ108" i="15"/>
  <c r="AP109" i="15"/>
  <c r="AQ109" i="15"/>
  <c r="AP110" i="15"/>
  <c r="AR110" i="15" s="1"/>
  <c r="AQ110" i="15"/>
  <c r="AP111" i="15"/>
  <c r="AQ111" i="15"/>
  <c r="AP112" i="15"/>
  <c r="AQ112" i="15"/>
  <c r="AP113" i="15"/>
  <c r="AQ113" i="15"/>
  <c r="AP114" i="15"/>
  <c r="AR114" i="15" s="1"/>
  <c r="AQ114" i="15"/>
  <c r="AP115" i="15"/>
  <c r="AQ115" i="15"/>
  <c r="AP116" i="15"/>
  <c r="AQ116" i="15"/>
  <c r="AP117" i="15"/>
  <c r="AR117" i="15" s="1"/>
  <c r="AQ117" i="15"/>
  <c r="AP118" i="15"/>
  <c r="AR118" i="15" s="1"/>
  <c r="AQ118" i="15"/>
  <c r="AP119" i="15"/>
  <c r="AQ119" i="15"/>
  <c r="AP120" i="15"/>
  <c r="AQ120" i="15"/>
  <c r="AP121" i="15"/>
  <c r="AR121" i="15" s="1"/>
  <c r="AQ121" i="15"/>
  <c r="AP122" i="15"/>
  <c r="AR122" i="15" s="1"/>
  <c r="AQ122" i="15"/>
  <c r="AP123" i="15"/>
  <c r="AQ123" i="15"/>
  <c r="AP124" i="15"/>
  <c r="AQ124" i="15"/>
  <c r="AP125" i="15"/>
  <c r="AR125" i="15" s="1"/>
  <c r="AQ125" i="15"/>
  <c r="AP126" i="15"/>
  <c r="AR126" i="15" s="1"/>
  <c r="AQ126" i="15"/>
  <c r="AP127" i="15"/>
  <c r="AQ127" i="15"/>
  <c r="AP128" i="15"/>
  <c r="AQ128" i="15"/>
  <c r="AP129" i="15"/>
  <c r="AR129" i="15" s="1"/>
  <c r="AQ129" i="15"/>
  <c r="AP130" i="15"/>
  <c r="AR130" i="15" s="1"/>
  <c r="AQ130" i="15"/>
  <c r="AP136" i="15"/>
  <c r="AQ136" i="15"/>
  <c r="AP137" i="15"/>
  <c r="AQ137" i="15"/>
  <c r="AP138" i="15"/>
  <c r="AR138" i="15" s="1"/>
  <c r="AQ138" i="15"/>
  <c r="AP139" i="15"/>
  <c r="AR139" i="15" s="1"/>
  <c r="AQ139" i="15"/>
  <c r="AP140" i="15"/>
  <c r="AQ140" i="15"/>
  <c r="AP141" i="15"/>
  <c r="AQ141" i="15"/>
  <c r="AP142" i="15"/>
  <c r="AR142" i="15" s="1"/>
  <c r="AQ142" i="15"/>
  <c r="AP143" i="15"/>
  <c r="AR143" i="15" s="1"/>
  <c r="AQ143" i="15"/>
  <c r="AP144" i="15"/>
  <c r="AQ144" i="15"/>
  <c r="AP145" i="15"/>
  <c r="AQ145" i="15"/>
  <c r="AP146" i="15"/>
  <c r="AQ146" i="15"/>
  <c r="AP147" i="15"/>
  <c r="AQ147" i="15"/>
  <c r="AP148" i="15"/>
  <c r="AQ148" i="15"/>
  <c r="AP149" i="15"/>
  <c r="AQ149" i="15"/>
  <c r="AP150" i="15"/>
  <c r="AQ150" i="15"/>
  <c r="AP151" i="15"/>
  <c r="AQ151" i="15"/>
  <c r="AP152" i="15"/>
  <c r="AQ152" i="15"/>
  <c r="AP153" i="15"/>
  <c r="AQ153" i="15"/>
  <c r="AP154" i="15"/>
  <c r="AR154" i="15" s="1"/>
  <c r="AQ154" i="15"/>
  <c r="AP155" i="15"/>
  <c r="AR155" i="15" s="1"/>
  <c r="AQ155" i="15"/>
  <c r="AP156" i="15"/>
  <c r="AQ156" i="15"/>
  <c r="AP157" i="15"/>
  <c r="AQ157" i="15"/>
  <c r="AP6" i="15"/>
  <c r="AR6" i="15" s="1"/>
  <c r="AQ6" i="15"/>
  <c r="U8" i="7"/>
  <c r="U9" i="7"/>
  <c r="U10" i="7"/>
  <c r="U11" i="7"/>
  <c r="E10" i="31" s="1"/>
  <c r="U12" i="7"/>
  <c r="U13" i="7"/>
  <c r="U14" i="7"/>
  <c r="U15" i="7"/>
  <c r="U1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65" i="7"/>
  <c r="U66" i="7"/>
  <c r="U67" i="7"/>
  <c r="U68" i="7"/>
  <c r="U69" i="7"/>
  <c r="U70" i="7"/>
  <c r="U71" i="7"/>
  <c r="U72" i="7"/>
  <c r="U73" i="7"/>
  <c r="U74" i="7"/>
  <c r="U75" i="7"/>
  <c r="U76" i="7"/>
  <c r="U77" i="7"/>
  <c r="U78" i="7"/>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27" i="7"/>
  <c r="U128" i="7"/>
  <c r="U129" i="7"/>
  <c r="U130" i="7"/>
  <c r="U131" i="7"/>
  <c r="U137" i="7"/>
  <c r="U138" i="7"/>
  <c r="U139" i="7"/>
  <c r="U140" i="7"/>
  <c r="U141" i="7"/>
  <c r="U142" i="7"/>
  <c r="U143" i="7"/>
  <c r="U144" i="7"/>
  <c r="U145" i="7"/>
  <c r="U146" i="7"/>
  <c r="U147" i="7"/>
  <c r="U148" i="7"/>
  <c r="U149" i="7"/>
  <c r="U150" i="7"/>
  <c r="U151" i="7"/>
  <c r="U152" i="7"/>
  <c r="U153" i="7"/>
  <c r="U154" i="7"/>
  <c r="U155" i="7"/>
  <c r="U156" i="7"/>
  <c r="U157" i="7"/>
  <c r="U158" i="7"/>
  <c r="U164" i="7"/>
  <c r="U165" i="7"/>
  <c r="U166" i="7"/>
  <c r="U167" i="7"/>
  <c r="U168" i="7"/>
  <c r="V8" i="7"/>
  <c r="V9" i="7"/>
  <c r="V10" i="7"/>
  <c r="V11" i="7"/>
  <c r="V12" i="7"/>
  <c r="E11" i="33" s="1"/>
  <c r="V13" i="7"/>
  <c r="V14" i="7"/>
  <c r="E13" i="33"/>
  <c r="V15" i="7"/>
  <c r="V16" i="7"/>
  <c r="V17" i="7"/>
  <c r="V18" i="7"/>
  <c r="V19" i="7"/>
  <c r="V20" i="7"/>
  <c r="V21" i="7"/>
  <c r="V22" i="7"/>
  <c r="V23" i="7"/>
  <c r="V24" i="7"/>
  <c r="V25" i="7"/>
  <c r="V26" i="7"/>
  <c r="V27" i="7"/>
  <c r="V28" i="7"/>
  <c r="V29" i="7"/>
  <c r="V30" i="7"/>
  <c r="E29" i="33" s="1"/>
  <c r="V31" i="7"/>
  <c r="V32" i="7"/>
  <c r="V33" i="7"/>
  <c r="V34" i="7"/>
  <c r="V35" i="7"/>
  <c r="V36" i="7"/>
  <c r="V37" i="7"/>
  <c r="V38" i="7"/>
  <c r="V39" i="7"/>
  <c r="V40" i="7"/>
  <c r="V41" i="7"/>
  <c r="V42" i="7"/>
  <c r="V43" i="7"/>
  <c r="E42" i="33" s="1"/>
  <c r="V44" i="7"/>
  <c r="V45" i="7"/>
  <c r="V46" i="7"/>
  <c r="V47" i="7"/>
  <c r="V48" i="7"/>
  <c r="V49" i="7"/>
  <c r="V50" i="7"/>
  <c r="V51" i="7"/>
  <c r="E50" i="33" s="1"/>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7" i="7"/>
  <c r="V138" i="7"/>
  <c r="E137" i="33" s="1"/>
  <c r="V139" i="7"/>
  <c r="V140" i="7"/>
  <c r="V141" i="7"/>
  <c r="V142" i="7"/>
  <c r="V143" i="7"/>
  <c r="V144" i="7"/>
  <c r="V145" i="7"/>
  <c r="V146" i="7"/>
  <c r="V147" i="7"/>
  <c r="V148" i="7"/>
  <c r="V149" i="7"/>
  <c r="V150" i="7"/>
  <c r="V151" i="7"/>
  <c r="V152" i="7"/>
  <c r="V153" i="7"/>
  <c r="V154" i="7"/>
  <c r="V155" i="7"/>
  <c r="V156" i="7"/>
  <c r="V157" i="7"/>
  <c r="V158" i="7"/>
  <c r="V164" i="7"/>
  <c r="V165" i="7"/>
  <c r="V166" i="7"/>
  <c r="V167" i="7"/>
  <c r="V168" i="7"/>
  <c r="V7" i="7"/>
  <c r="U7" i="7"/>
  <c r="F155" i="2"/>
  <c r="H155" i="2"/>
  <c r="J155" i="2"/>
  <c r="F156" i="2"/>
  <c r="H156" i="2"/>
  <c r="J156" i="2"/>
  <c r="F157" i="2"/>
  <c r="H157" i="2"/>
  <c r="J157" i="2"/>
  <c r="E155" i="2"/>
  <c r="G155" i="2"/>
  <c r="I155" i="2"/>
  <c r="E156" i="2"/>
  <c r="G156" i="2"/>
  <c r="I156" i="2"/>
  <c r="E157" i="2"/>
  <c r="G157" i="2"/>
  <c r="I157" i="2"/>
  <c r="F94" i="2"/>
  <c r="L94" i="2" s="1"/>
  <c r="H94" i="2"/>
  <c r="J94" i="2"/>
  <c r="F98" i="2"/>
  <c r="H98" i="2"/>
  <c r="J98" i="2"/>
  <c r="F154" i="2"/>
  <c r="H154" i="2"/>
  <c r="L154" i="2" s="1"/>
  <c r="J154" i="2"/>
  <c r="E98" i="2"/>
  <c r="G98" i="2"/>
  <c r="I98" i="2"/>
  <c r="E118" i="2"/>
  <c r="G118" i="2"/>
  <c r="I118" i="2"/>
  <c r="E142" i="2"/>
  <c r="K142" i="2" s="1"/>
  <c r="G142" i="2"/>
  <c r="I142" i="2"/>
  <c r="E146" i="2"/>
  <c r="G146" i="2"/>
  <c r="I146" i="2"/>
  <c r="E154" i="2"/>
  <c r="G154" i="2"/>
  <c r="I154" i="2"/>
  <c r="K154" i="2" s="1"/>
  <c r="D154" i="68" s="1"/>
  <c r="F154" i="68" s="1"/>
  <c r="F153" i="2"/>
  <c r="H153" i="2"/>
  <c r="J153" i="2"/>
  <c r="E153" i="2"/>
  <c r="G153" i="2"/>
  <c r="I153" i="2"/>
  <c r="F135" i="2"/>
  <c r="H135" i="2"/>
  <c r="J135" i="2"/>
  <c r="F136" i="2"/>
  <c r="H136" i="2"/>
  <c r="J136" i="2"/>
  <c r="F137" i="2"/>
  <c r="H137" i="2"/>
  <c r="J137" i="2"/>
  <c r="F138" i="2"/>
  <c r="L138" i="2" s="1"/>
  <c r="H138" i="2"/>
  <c r="J138" i="2"/>
  <c r="F139" i="2"/>
  <c r="H139" i="2"/>
  <c r="J139" i="2"/>
  <c r="F140" i="2"/>
  <c r="H140" i="2"/>
  <c r="J140" i="2"/>
  <c r="J168" i="2" s="1"/>
  <c r="F141" i="2"/>
  <c r="L141" i="2" s="1"/>
  <c r="H141" i="2"/>
  <c r="J141" i="2"/>
  <c r="F142" i="2"/>
  <c r="H142" i="2"/>
  <c r="J142" i="2"/>
  <c r="F143" i="2"/>
  <c r="H143" i="2"/>
  <c r="J143" i="2"/>
  <c r="F144" i="2"/>
  <c r="H144" i="2"/>
  <c r="J144" i="2"/>
  <c r="F145" i="2"/>
  <c r="H145" i="2"/>
  <c r="J145" i="2"/>
  <c r="F146" i="2"/>
  <c r="H146" i="2"/>
  <c r="J146" i="2"/>
  <c r="F147" i="2"/>
  <c r="H147" i="2"/>
  <c r="J147" i="2"/>
  <c r="F148" i="2"/>
  <c r="H148" i="2"/>
  <c r="J148" i="2"/>
  <c r="E136" i="2"/>
  <c r="G136" i="2"/>
  <c r="I136" i="2"/>
  <c r="E137" i="2"/>
  <c r="G137" i="2"/>
  <c r="I137" i="2"/>
  <c r="E138" i="2"/>
  <c r="G138" i="2"/>
  <c r="I138" i="2"/>
  <c r="E139" i="2"/>
  <c r="G139" i="2"/>
  <c r="I139" i="2"/>
  <c r="E140" i="2"/>
  <c r="G140" i="2"/>
  <c r="I140" i="2"/>
  <c r="E141" i="2"/>
  <c r="G141" i="2"/>
  <c r="I141" i="2"/>
  <c r="E143" i="2"/>
  <c r="G143" i="2"/>
  <c r="I143" i="2"/>
  <c r="E144" i="2"/>
  <c r="G144" i="2"/>
  <c r="I144" i="2"/>
  <c r="E145" i="2"/>
  <c r="G145" i="2"/>
  <c r="I145" i="2"/>
  <c r="E147" i="2"/>
  <c r="G147" i="2"/>
  <c r="I147" i="2"/>
  <c r="E148" i="2"/>
  <c r="G148" i="2"/>
  <c r="I148" i="2"/>
  <c r="E135" i="2"/>
  <c r="G135" i="2"/>
  <c r="I135" i="2"/>
  <c r="F116" i="2"/>
  <c r="H116" i="2"/>
  <c r="J116" i="2"/>
  <c r="F117" i="2"/>
  <c r="L117" i="2" s="1"/>
  <c r="AY117" i="18" s="1"/>
  <c r="H117" i="2"/>
  <c r="J117" i="2"/>
  <c r="F118" i="2"/>
  <c r="H118" i="2"/>
  <c r="J118" i="2"/>
  <c r="F115" i="2"/>
  <c r="H115" i="2"/>
  <c r="J115" i="2"/>
  <c r="E116" i="2"/>
  <c r="G116" i="2"/>
  <c r="I116" i="2"/>
  <c r="E117" i="2"/>
  <c r="G117" i="2"/>
  <c r="I117" i="2"/>
  <c r="E115" i="2"/>
  <c r="G115" i="2"/>
  <c r="I115" i="2"/>
  <c r="F85" i="2"/>
  <c r="H85" i="2"/>
  <c r="J85" i="2"/>
  <c r="F86" i="2"/>
  <c r="H86" i="2"/>
  <c r="J86" i="2"/>
  <c r="F87" i="2"/>
  <c r="H87" i="2"/>
  <c r="J87" i="2"/>
  <c r="F88" i="2"/>
  <c r="H88" i="2"/>
  <c r="J88" i="2"/>
  <c r="F89" i="2"/>
  <c r="H89" i="2"/>
  <c r="J89" i="2"/>
  <c r="F90" i="2"/>
  <c r="H90" i="2"/>
  <c r="J90" i="2"/>
  <c r="F91" i="2"/>
  <c r="H91" i="2"/>
  <c r="J91" i="2"/>
  <c r="F92" i="2"/>
  <c r="H92" i="2"/>
  <c r="J92" i="2"/>
  <c r="F93" i="2"/>
  <c r="H93" i="2"/>
  <c r="J93" i="2"/>
  <c r="F95" i="2"/>
  <c r="H95" i="2"/>
  <c r="J95" i="2"/>
  <c r="F96" i="2"/>
  <c r="H96" i="2"/>
  <c r="J96" i="2"/>
  <c r="F97" i="2"/>
  <c r="H97" i="2"/>
  <c r="J97" i="2"/>
  <c r="F84" i="2"/>
  <c r="H84" i="2"/>
  <c r="J84" i="2"/>
  <c r="E85" i="2"/>
  <c r="G85" i="2"/>
  <c r="I85" i="2"/>
  <c r="E86" i="2"/>
  <c r="G86" i="2"/>
  <c r="I86" i="2"/>
  <c r="E87" i="2"/>
  <c r="G87" i="2"/>
  <c r="I87" i="2"/>
  <c r="E88" i="2"/>
  <c r="G88" i="2"/>
  <c r="I88" i="2"/>
  <c r="E89" i="2"/>
  <c r="G89" i="2"/>
  <c r="I89" i="2"/>
  <c r="E90" i="2"/>
  <c r="G90" i="2"/>
  <c r="I90" i="2"/>
  <c r="E91" i="2"/>
  <c r="G91" i="2"/>
  <c r="I91" i="2"/>
  <c r="E92" i="2"/>
  <c r="G92" i="2"/>
  <c r="I92" i="2"/>
  <c r="E93" i="2"/>
  <c r="G93" i="2"/>
  <c r="I93" i="2"/>
  <c r="E94" i="2"/>
  <c r="G94" i="2"/>
  <c r="I94" i="2"/>
  <c r="E95" i="2"/>
  <c r="K95" i="2" s="1"/>
  <c r="C96" i="30" s="1"/>
  <c r="G95" i="2"/>
  <c r="I95" i="2"/>
  <c r="E96" i="2"/>
  <c r="G96" i="2"/>
  <c r="I96" i="2"/>
  <c r="E97" i="2"/>
  <c r="G97" i="2"/>
  <c r="I97" i="2"/>
  <c r="E84" i="2"/>
  <c r="G84" i="2"/>
  <c r="I84" i="2"/>
  <c r="I60" i="58"/>
  <c r="J60" i="58"/>
  <c r="C10" i="43"/>
  <c r="E10" i="43"/>
  <c r="G10" i="43"/>
  <c r="I10" i="43"/>
  <c r="K10" i="43"/>
  <c r="M10" i="43"/>
  <c r="O10" i="43"/>
  <c r="Q10" i="43"/>
  <c r="D10" i="43"/>
  <c r="F10" i="43"/>
  <c r="H10" i="43"/>
  <c r="J10" i="43"/>
  <c r="L10" i="43"/>
  <c r="N10" i="43"/>
  <c r="P10" i="43"/>
  <c r="R10" i="43"/>
  <c r="E8" i="91"/>
  <c r="F8" i="91"/>
  <c r="C11" i="43"/>
  <c r="E11" i="43"/>
  <c r="G11" i="43"/>
  <c r="I11" i="43"/>
  <c r="K11" i="43"/>
  <c r="M11" i="43"/>
  <c r="O11" i="43"/>
  <c r="Q11" i="43"/>
  <c r="D11" i="43"/>
  <c r="F11" i="43"/>
  <c r="H11" i="43"/>
  <c r="J11" i="43"/>
  <c r="L11" i="43"/>
  <c r="N11" i="43"/>
  <c r="P11" i="43"/>
  <c r="R11" i="43"/>
  <c r="E9" i="91"/>
  <c r="F9" i="91"/>
  <c r="C12" i="43"/>
  <c r="E12" i="43"/>
  <c r="G12" i="43"/>
  <c r="I12" i="43"/>
  <c r="K12" i="43"/>
  <c r="M12" i="43"/>
  <c r="O12" i="43"/>
  <c r="Q12" i="43"/>
  <c r="D12" i="43"/>
  <c r="F12" i="43"/>
  <c r="H12" i="43"/>
  <c r="J12" i="43"/>
  <c r="L12" i="43"/>
  <c r="N12" i="43"/>
  <c r="P12" i="43"/>
  <c r="R12" i="43"/>
  <c r="E10" i="91"/>
  <c r="F10" i="91"/>
  <c r="C13" i="43"/>
  <c r="E13" i="43"/>
  <c r="G13" i="43"/>
  <c r="I13" i="43"/>
  <c r="K13" i="43"/>
  <c r="M13" i="43"/>
  <c r="O13" i="43"/>
  <c r="Q13" i="43"/>
  <c r="D13" i="43"/>
  <c r="F13" i="43"/>
  <c r="H13" i="43"/>
  <c r="J13" i="43"/>
  <c r="L13" i="43"/>
  <c r="N13" i="43"/>
  <c r="P13" i="43"/>
  <c r="R13" i="43"/>
  <c r="E11" i="91"/>
  <c r="F11" i="91"/>
  <c r="C14" i="43"/>
  <c r="E14" i="43"/>
  <c r="G14" i="43"/>
  <c r="I14" i="43"/>
  <c r="K14" i="43"/>
  <c r="M14" i="43"/>
  <c r="O14" i="43"/>
  <c r="Q14" i="43"/>
  <c r="D14" i="43"/>
  <c r="F14" i="43"/>
  <c r="H14" i="43"/>
  <c r="J14" i="43"/>
  <c r="L14" i="43"/>
  <c r="N14" i="43"/>
  <c r="P14" i="43"/>
  <c r="R14" i="43"/>
  <c r="E12" i="91"/>
  <c r="F12" i="91"/>
  <c r="C15" i="43"/>
  <c r="E15" i="43"/>
  <c r="G15" i="43"/>
  <c r="I15" i="43"/>
  <c r="K15" i="43"/>
  <c r="M15" i="43"/>
  <c r="O15" i="43"/>
  <c r="Q15" i="43"/>
  <c r="D15" i="43"/>
  <c r="F15" i="43"/>
  <c r="H15" i="43"/>
  <c r="J15" i="43"/>
  <c r="L15" i="43"/>
  <c r="N15" i="43"/>
  <c r="P15" i="43"/>
  <c r="R15" i="43"/>
  <c r="E13" i="91"/>
  <c r="F13" i="91"/>
  <c r="C16" i="43"/>
  <c r="E16" i="43"/>
  <c r="G16" i="43"/>
  <c r="I16" i="43"/>
  <c r="K16" i="43"/>
  <c r="M16" i="43"/>
  <c r="O16" i="43"/>
  <c r="Q16" i="43"/>
  <c r="D16" i="43"/>
  <c r="F16" i="43"/>
  <c r="H16" i="43"/>
  <c r="J16" i="43"/>
  <c r="L16" i="43"/>
  <c r="N16" i="43"/>
  <c r="P16" i="43"/>
  <c r="R16" i="43"/>
  <c r="E14" i="91"/>
  <c r="F14" i="91"/>
  <c r="C17" i="43"/>
  <c r="E17" i="43"/>
  <c r="G17" i="43"/>
  <c r="I17" i="43"/>
  <c r="K17" i="43"/>
  <c r="M17" i="43"/>
  <c r="O17" i="43"/>
  <c r="Q17" i="43"/>
  <c r="D17" i="43"/>
  <c r="F17" i="43"/>
  <c r="H17" i="43"/>
  <c r="J17" i="43"/>
  <c r="L17" i="43"/>
  <c r="N17" i="43"/>
  <c r="P17" i="43"/>
  <c r="R17" i="43"/>
  <c r="E15" i="91"/>
  <c r="F15" i="91"/>
  <c r="C18" i="43"/>
  <c r="E18" i="43"/>
  <c r="G18" i="43"/>
  <c r="I18" i="43"/>
  <c r="K18" i="43"/>
  <c r="M18" i="43"/>
  <c r="O18" i="43"/>
  <c r="Q18" i="43"/>
  <c r="D18" i="43"/>
  <c r="F18" i="43"/>
  <c r="H18" i="43"/>
  <c r="J18" i="43"/>
  <c r="L18" i="43"/>
  <c r="N18" i="43"/>
  <c r="P18" i="43"/>
  <c r="R18" i="43"/>
  <c r="E16" i="91"/>
  <c r="F16" i="91"/>
  <c r="C19" i="43"/>
  <c r="E19" i="43"/>
  <c r="G19" i="43"/>
  <c r="I19" i="43"/>
  <c r="K19" i="43"/>
  <c r="M19" i="43"/>
  <c r="O19" i="43"/>
  <c r="Q19" i="43"/>
  <c r="D19" i="43"/>
  <c r="F19" i="43"/>
  <c r="H19" i="43"/>
  <c r="J19" i="43"/>
  <c r="L19" i="43"/>
  <c r="N19" i="43"/>
  <c r="P19" i="43"/>
  <c r="R19" i="43"/>
  <c r="E17" i="91"/>
  <c r="F17" i="91"/>
  <c r="C20" i="43"/>
  <c r="E20" i="43"/>
  <c r="G20" i="43"/>
  <c r="I20" i="43"/>
  <c r="K20" i="43"/>
  <c r="M20" i="43"/>
  <c r="O20" i="43"/>
  <c r="Q20" i="43"/>
  <c r="D20" i="43"/>
  <c r="F20" i="43"/>
  <c r="H20" i="43"/>
  <c r="J20" i="43"/>
  <c r="L20" i="43"/>
  <c r="N20" i="43"/>
  <c r="P20" i="43"/>
  <c r="R20" i="43"/>
  <c r="E18" i="91"/>
  <c r="F18" i="91"/>
  <c r="C21" i="43"/>
  <c r="E21" i="43"/>
  <c r="G21" i="43"/>
  <c r="I21" i="43"/>
  <c r="K21" i="43"/>
  <c r="M21" i="43"/>
  <c r="O21" i="43"/>
  <c r="Q21" i="43"/>
  <c r="D21" i="43"/>
  <c r="F21" i="43"/>
  <c r="H21" i="43"/>
  <c r="J21" i="43"/>
  <c r="L21" i="43"/>
  <c r="N21" i="43"/>
  <c r="P21" i="43"/>
  <c r="R21" i="43"/>
  <c r="E19" i="91"/>
  <c r="F19" i="91"/>
  <c r="C22" i="43"/>
  <c r="E22" i="43"/>
  <c r="G22" i="43"/>
  <c r="I22" i="43"/>
  <c r="K22" i="43"/>
  <c r="M22" i="43"/>
  <c r="O22" i="43"/>
  <c r="Q22" i="43"/>
  <c r="D22" i="43"/>
  <c r="F22" i="43"/>
  <c r="H22" i="43"/>
  <c r="J22" i="43"/>
  <c r="L22" i="43"/>
  <c r="N22" i="43"/>
  <c r="P22" i="43"/>
  <c r="R22" i="43"/>
  <c r="E20" i="91"/>
  <c r="F20" i="91"/>
  <c r="C23" i="43"/>
  <c r="E23" i="43"/>
  <c r="G23" i="43"/>
  <c r="I23" i="43"/>
  <c r="K23" i="43"/>
  <c r="M23" i="43"/>
  <c r="O23" i="43"/>
  <c r="Q23" i="43"/>
  <c r="D23" i="43"/>
  <c r="F23" i="43"/>
  <c r="H23" i="43"/>
  <c r="J23" i="43"/>
  <c r="L23" i="43"/>
  <c r="N23" i="43"/>
  <c r="P23" i="43"/>
  <c r="R23" i="43"/>
  <c r="E21" i="91"/>
  <c r="F21" i="91"/>
  <c r="C24" i="43"/>
  <c r="E24" i="43"/>
  <c r="G24" i="43"/>
  <c r="I24" i="43"/>
  <c r="K24" i="43"/>
  <c r="M24" i="43"/>
  <c r="O24" i="43"/>
  <c r="Q24" i="43"/>
  <c r="D24" i="43"/>
  <c r="F24" i="43"/>
  <c r="H24" i="43"/>
  <c r="J24" i="43"/>
  <c r="L24" i="43"/>
  <c r="N24" i="43"/>
  <c r="P24" i="43"/>
  <c r="R24" i="43"/>
  <c r="E22" i="91"/>
  <c r="F22" i="91"/>
  <c r="C25" i="43"/>
  <c r="E25" i="43"/>
  <c r="G25" i="43"/>
  <c r="I25" i="43"/>
  <c r="K25" i="43"/>
  <c r="M25" i="43"/>
  <c r="O25" i="43"/>
  <c r="Q25" i="43"/>
  <c r="D25" i="43"/>
  <c r="F25" i="43"/>
  <c r="H25" i="43"/>
  <c r="J25" i="43"/>
  <c r="L25" i="43"/>
  <c r="N25" i="43"/>
  <c r="P25" i="43"/>
  <c r="R25" i="43"/>
  <c r="E23" i="91"/>
  <c r="F23" i="91"/>
  <c r="C26" i="43"/>
  <c r="E26" i="43"/>
  <c r="G26" i="43"/>
  <c r="I26" i="43"/>
  <c r="K26" i="43"/>
  <c r="M26" i="43"/>
  <c r="O26" i="43"/>
  <c r="Q26" i="43"/>
  <c r="D26" i="43"/>
  <c r="F26" i="43"/>
  <c r="H26" i="43"/>
  <c r="J26" i="43"/>
  <c r="L26" i="43"/>
  <c r="N26" i="43"/>
  <c r="P26" i="43"/>
  <c r="R26" i="43"/>
  <c r="E24" i="91"/>
  <c r="F24" i="91"/>
  <c r="C27" i="43"/>
  <c r="E27" i="43"/>
  <c r="G27" i="43"/>
  <c r="I27" i="43"/>
  <c r="K27" i="43"/>
  <c r="M27" i="43"/>
  <c r="O27" i="43"/>
  <c r="Q27" i="43"/>
  <c r="D27" i="43"/>
  <c r="F27" i="43"/>
  <c r="H27" i="43"/>
  <c r="J27" i="43"/>
  <c r="L27" i="43"/>
  <c r="N27" i="43"/>
  <c r="P27" i="43"/>
  <c r="R27" i="43"/>
  <c r="E25" i="91"/>
  <c r="F25" i="91"/>
  <c r="C28" i="43"/>
  <c r="E28" i="43"/>
  <c r="G28" i="43"/>
  <c r="I28" i="43"/>
  <c r="K28" i="43"/>
  <c r="M28" i="43"/>
  <c r="O28" i="43"/>
  <c r="Q28" i="43"/>
  <c r="D28" i="43"/>
  <c r="F28" i="43"/>
  <c r="H28" i="43"/>
  <c r="J28" i="43"/>
  <c r="L28" i="43"/>
  <c r="N28" i="43"/>
  <c r="P28" i="43"/>
  <c r="R28" i="43"/>
  <c r="E26" i="91"/>
  <c r="F26" i="91"/>
  <c r="C29" i="43"/>
  <c r="E29" i="43"/>
  <c r="G29" i="43"/>
  <c r="I29" i="43"/>
  <c r="K29" i="43"/>
  <c r="M29" i="43"/>
  <c r="O29" i="43"/>
  <c r="Q29" i="43"/>
  <c r="D29" i="43"/>
  <c r="F29" i="43"/>
  <c r="H29" i="43"/>
  <c r="J29" i="43"/>
  <c r="L29" i="43"/>
  <c r="N29" i="43"/>
  <c r="P29" i="43"/>
  <c r="R29" i="43"/>
  <c r="E27" i="91"/>
  <c r="F27" i="91"/>
  <c r="C30" i="43"/>
  <c r="E30" i="43"/>
  <c r="G30" i="43"/>
  <c r="I30" i="43"/>
  <c r="K30" i="43"/>
  <c r="M30" i="43"/>
  <c r="O30" i="43"/>
  <c r="Q30" i="43"/>
  <c r="D30" i="43"/>
  <c r="F30" i="43"/>
  <c r="H30" i="43"/>
  <c r="J30" i="43"/>
  <c r="L30" i="43"/>
  <c r="N30" i="43"/>
  <c r="P30" i="43"/>
  <c r="R30" i="43"/>
  <c r="E28" i="91"/>
  <c r="F28" i="91"/>
  <c r="C31" i="43"/>
  <c r="E31" i="43"/>
  <c r="G31" i="43"/>
  <c r="I31" i="43"/>
  <c r="K31" i="43"/>
  <c r="M31" i="43"/>
  <c r="O31" i="43"/>
  <c r="Q31" i="43"/>
  <c r="D31" i="43"/>
  <c r="F31" i="43"/>
  <c r="H31" i="43"/>
  <c r="J31" i="43"/>
  <c r="L31" i="43"/>
  <c r="N31" i="43"/>
  <c r="P31" i="43"/>
  <c r="R31" i="43"/>
  <c r="E29" i="91"/>
  <c r="F29" i="91"/>
  <c r="C32" i="43"/>
  <c r="E32" i="43"/>
  <c r="G32" i="43"/>
  <c r="I32" i="43"/>
  <c r="K32" i="43"/>
  <c r="M32" i="43"/>
  <c r="O32" i="43"/>
  <c r="Q32" i="43"/>
  <c r="D32" i="43"/>
  <c r="F32" i="43"/>
  <c r="H32" i="43"/>
  <c r="J32" i="43"/>
  <c r="L32" i="43"/>
  <c r="N32" i="43"/>
  <c r="P32" i="43"/>
  <c r="R32" i="43"/>
  <c r="E30" i="91"/>
  <c r="F30" i="91"/>
  <c r="C33" i="43"/>
  <c r="E33" i="43"/>
  <c r="G33" i="43"/>
  <c r="I33" i="43"/>
  <c r="K33" i="43"/>
  <c r="M33" i="43"/>
  <c r="O33" i="43"/>
  <c r="Q33" i="43"/>
  <c r="D33" i="43"/>
  <c r="F33" i="43"/>
  <c r="H33" i="43"/>
  <c r="J33" i="43"/>
  <c r="L33" i="43"/>
  <c r="N33" i="43"/>
  <c r="P33" i="43"/>
  <c r="R33" i="43"/>
  <c r="E31" i="91"/>
  <c r="F31" i="91"/>
  <c r="C34" i="43"/>
  <c r="E34" i="43"/>
  <c r="G34" i="43"/>
  <c r="I34" i="43"/>
  <c r="K34" i="43"/>
  <c r="M34" i="43"/>
  <c r="O34" i="43"/>
  <c r="Q34" i="43"/>
  <c r="D34" i="43"/>
  <c r="F34" i="43"/>
  <c r="H34" i="43"/>
  <c r="J34" i="43"/>
  <c r="L34" i="43"/>
  <c r="N34" i="43"/>
  <c r="P34" i="43"/>
  <c r="R34" i="43"/>
  <c r="E32" i="91"/>
  <c r="F32" i="91"/>
  <c r="C35" i="43"/>
  <c r="E35" i="43"/>
  <c r="G35" i="43"/>
  <c r="I35" i="43"/>
  <c r="K35" i="43"/>
  <c r="M35" i="43"/>
  <c r="O35" i="43"/>
  <c r="Q35" i="43"/>
  <c r="D35" i="43"/>
  <c r="F35" i="43"/>
  <c r="H35" i="43"/>
  <c r="J35" i="43"/>
  <c r="L35" i="43"/>
  <c r="N35" i="43"/>
  <c r="P35" i="43"/>
  <c r="R35" i="43"/>
  <c r="E33" i="91"/>
  <c r="F33" i="91"/>
  <c r="C36" i="43"/>
  <c r="E36" i="43"/>
  <c r="G36" i="43"/>
  <c r="I36" i="43"/>
  <c r="K36" i="43"/>
  <c r="M36" i="43"/>
  <c r="O36" i="43"/>
  <c r="Q36" i="43"/>
  <c r="D36" i="43"/>
  <c r="F36" i="43"/>
  <c r="H36" i="43"/>
  <c r="J36" i="43"/>
  <c r="L36" i="43"/>
  <c r="N36" i="43"/>
  <c r="P36" i="43"/>
  <c r="R36" i="43"/>
  <c r="E34" i="91"/>
  <c r="F34" i="91"/>
  <c r="C37" i="43"/>
  <c r="E37" i="43"/>
  <c r="G37" i="43"/>
  <c r="I37" i="43"/>
  <c r="K37" i="43"/>
  <c r="M37" i="43"/>
  <c r="O37" i="43"/>
  <c r="Q37" i="43"/>
  <c r="D37" i="43"/>
  <c r="F37" i="43"/>
  <c r="H37" i="43"/>
  <c r="J37" i="43"/>
  <c r="L37" i="43"/>
  <c r="N37" i="43"/>
  <c r="P37" i="43"/>
  <c r="R37" i="43"/>
  <c r="E35" i="91"/>
  <c r="F35" i="91"/>
  <c r="C38" i="43"/>
  <c r="E38" i="43"/>
  <c r="G38" i="43"/>
  <c r="I38" i="43"/>
  <c r="K38" i="43"/>
  <c r="M38" i="43"/>
  <c r="O38" i="43"/>
  <c r="Q38" i="43"/>
  <c r="D38" i="43"/>
  <c r="F38" i="43"/>
  <c r="H38" i="43"/>
  <c r="J38" i="43"/>
  <c r="L38" i="43"/>
  <c r="N38" i="43"/>
  <c r="P38" i="43"/>
  <c r="R38" i="43"/>
  <c r="E36" i="91"/>
  <c r="F36" i="91"/>
  <c r="C39" i="43"/>
  <c r="W39" i="43" s="1"/>
  <c r="E39" i="43"/>
  <c r="G39" i="43"/>
  <c r="I39" i="43"/>
  <c r="K39" i="43"/>
  <c r="M39" i="43"/>
  <c r="O39" i="43"/>
  <c r="Q39" i="43"/>
  <c r="D39" i="43"/>
  <c r="X39" i="43" s="1"/>
  <c r="F39" i="43"/>
  <c r="H39" i="43"/>
  <c r="J39" i="43"/>
  <c r="L39" i="43"/>
  <c r="N39" i="43"/>
  <c r="P39" i="43"/>
  <c r="R39" i="43"/>
  <c r="E37" i="91"/>
  <c r="F37" i="91"/>
  <c r="C40" i="43"/>
  <c r="E40" i="43"/>
  <c r="G40" i="43"/>
  <c r="I40" i="43"/>
  <c r="K40" i="43"/>
  <c r="M40" i="43"/>
  <c r="O40" i="43"/>
  <c r="Q40" i="43"/>
  <c r="D40" i="43"/>
  <c r="F40" i="43"/>
  <c r="H40" i="43"/>
  <c r="J40" i="43"/>
  <c r="L40" i="43"/>
  <c r="N40" i="43"/>
  <c r="P40" i="43"/>
  <c r="R40" i="43"/>
  <c r="E38" i="91"/>
  <c r="F38" i="91"/>
  <c r="C41" i="43"/>
  <c r="E41" i="43"/>
  <c r="G41" i="43"/>
  <c r="I41" i="43"/>
  <c r="K41" i="43"/>
  <c r="M41" i="43"/>
  <c r="O41" i="43"/>
  <c r="Q41" i="43"/>
  <c r="D41" i="43"/>
  <c r="F41" i="43"/>
  <c r="H41" i="43"/>
  <c r="J41" i="43"/>
  <c r="L41" i="43"/>
  <c r="N41" i="43"/>
  <c r="P41" i="43"/>
  <c r="R41" i="43"/>
  <c r="E39" i="91"/>
  <c r="F39" i="91"/>
  <c r="C42" i="43"/>
  <c r="E42" i="43"/>
  <c r="G42" i="43"/>
  <c r="I42" i="43"/>
  <c r="K42" i="43"/>
  <c r="M42" i="43"/>
  <c r="O42" i="43"/>
  <c r="Q42" i="43"/>
  <c r="D42" i="43"/>
  <c r="F42" i="43"/>
  <c r="H42" i="43"/>
  <c r="J42" i="43"/>
  <c r="L42" i="43"/>
  <c r="N42" i="43"/>
  <c r="P42" i="43"/>
  <c r="R42" i="43"/>
  <c r="E40" i="91"/>
  <c r="F40" i="91"/>
  <c r="C43" i="43"/>
  <c r="W43" i="43" s="1"/>
  <c r="E43" i="43"/>
  <c r="G43" i="43"/>
  <c r="I43" i="43"/>
  <c r="K43" i="43"/>
  <c r="M43" i="43"/>
  <c r="O43" i="43"/>
  <c r="Q43" i="43"/>
  <c r="D43" i="43"/>
  <c r="X43" i="43" s="1"/>
  <c r="F43" i="43"/>
  <c r="H43" i="43"/>
  <c r="J43" i="43"/>
  <c r="L43" i="43"/>
  <c r="N43" i="43"/>
  <c r="P43" i="43"/>
  <c r="R43" i="43"/>
  <c r="E41" i="91"/>
  <c r="F41" i="91"/>
  <c r="C44" i="43"/>
  <c r="E44" i="43"/>
  <c r="G44" i="43"/>
  <c r="I44" i="43"/>
  <c r="K44" i="43"/>
  <c r="M44" i="43"/>
  <c r="O44" i="43"/>
  <c r="Q44" i="43"/>
  <c r="D44" i="43"/>
  <c r="F44" i="43"/>
  <c r="H44" i="43"/>
  <c r="J44" i="43"/>
  <c r="L44" i="43"/>
  <c r="N44" i="43"/>
  <c r="P44" i="43"/>
  <c r="R44" i="43"/>
  <c r="E42" i="91"/>
  <c r="F42" i="91"/>
  <c r="C45" i="43"/>
  <c r="E45" i="43"/>
  <c r="G45" i="43"/>
  <c r="I45" i="43"/>
  <c r="K45" i="43"/>
  <c r="M45" i="43"/>
  <c r="O45" i="43"/>
  <c r="Q45" i="43"/>
  <c r="D45" i="43"/>
  <c r="F45" i="43"/>
  <c r="H45" i="43"/>
  <c r="J45" i="43"/>
  <c r="L45" i="43"/>
  <c r="N45" i="43"/>
  <c r="P45" i="43"/>
  <c r="R45" i="43"/>
  <c r="E43" i="91"/>
  <c r="F43" i="91"/>
  <c r="C46" i="43"/>
  <c r="E46" i="43"/>
  <c r="G46" i="43"/>
  <c r="I46" i="43"/>
  <c r="K46" i="43"/>
  <c r="M46" i="43"/>
  <c r="O46" i="43"/>
  <c r="Q46" i="43"/>
  <c r="D46" i="43"/>
  <c r="F46" i="43"/>
  <c r="H46" i="43"/>
  <c r="J46" i="43"/>
  <c r="L46" i="43"/>
  <c r="N46" i="43"/>
  <c r="P46" i="43"/>
  <c r="R46" i="43"/>
  <c r="E44" i="91"/>
  <c r="F44" i="91"/>
  <c r="C47" i="43"/>
  <c r="E47" i="43"/>
  <c r="G47" i="43"/>
  <c r="I47" i="43"/>
  <c r="K47" i="43"/>
  <c r="M47" i="43"/>
  <c r="O47" i="43"/>
  <c r="Q47" i="43"/>
  <c r="D47" i="43"/>
  <c r="F47" i="43"/>
  <c r="H47" i="43"/>
  <c r="J47" i="43"/>
  <c r="L47" i="43"/>
  <c r="N47" i="43"/>
  <c r="P47" i="43"/>
  <c r="R47" i="43"/>
  <c r="E45" i="91"/>
  <c r="F45" i="91"/>
  <c r="C48" i="43"/>
  <c r="E48" i="43"/>
  <c r="G48" i="43"/>
  <c r="I48" i="43"/>
  <c r="K48" i="43"/>
  <c r="M48" i="43"/>
  <c r="O48" i="43"/>
  <c r="Q48" i="43"/>
  <c r="D48" i="43"/>
  <c r="F48" i="43"/>
  <c r="H48" i="43"/>
  <c r="J48" i="43"/>
  <c r="L48" i="43"/>
  <c r="N48" i="43"/>
  <c r="P48" i="43"/>
  <c r="R48" i="43"/>
  <c r="E46" i="91"/>
  <c r="F46" i="91"/>
  <c r="C49" i="43"/>
  <c r="E49" i="43"/>
  <c r="G49" i="43"/>
  <c r="I49" i="43"/>
  <c r="K49" i="43"/>
  <c r="M49" i="43"/>
  <c r="O49" i="43"/>
  <c r="Q49" i="43"/>
  <c r="D49" i="43"/>
  <c r="F49" i="43"/>
  <c r="H49" i="43"/>
  <c r="J49" i="43"/>
  <c r="L49" i="43"/>
  <c r="N49" i="43"/>
  <c r="P49" i="43"/>
  <c r="R49" i="43"/>
  <c r="E47" i="91"/>
  <c r="F47" i="91"/>
  <c r="C50" i="43"/>
  <c r="W50" i="43" s="1"/>
  <c r="E50" i="43"/>
  <c r="G50" i="43"/>
  <c r="I50" i="43"/>
  <c r="K50" i="43"/>
  <c r="M50" i="43"/>
  <c r="O50" i="43"/>
  <c r="Q50" i="43"/>
  <c r="D50" i="43"/>
  <c r="F50" i="43"/>
  <c r="H50" i="43"/>
  <c r="J50" i="43"/>
  <c r="L50" i="43"/>
  <c r="N50" i="43"/>
  <c r="P50" i="43"/>
  <c r="R50" i="43"/>
  <c r="E48" i="91"/>
  <c r="F48" i="91"/>
  <c r="C51" i="43"/>
  <c r="E51" i="43"/>
  <c r="G51" i="43"/>
  <c r="I51" i="43"/>
  <c r="K51" i="43"/>
  <c r="M51" i="43"/>
  <c r="O51" i="43"/>
  <c r="Q51" i="43"/>
  <c r="D51" i="43"/>
  <c r="F51" i="43"/>
  <c r="H51" i="43"/>
  <c r="J51" i="43"/>
  <c r="L51" i="43"/>
  <c r="N51" i="43"/>
  <c r="P51" i="43"/>
  <c r="R51" i="43"/>
  <c r="E49" i="91"/>
  <c r="F49" i="91"/>
  <c r="C52" i="43"/>
  <c r="E52" i="43"/>
  <c r="G52" i="43"/>
  <c r="I52" i="43"/>
  <c r="K52" i="43"/>
  <c r="M52" i="43"/>
  <c r="O52" i="43"/>
  <c r="Q52" i="43"/>
  <c r="D52" i="43"/>
  <c r="F52" i="43"/>
  <c r="H52" i="43"/>
  <c r="J52" i="43"/>
  <c r="L52" i="43"/>
  <c r="N52" i="43"/>
  <c r="P52" i="43"/>
  <c r="R52" i="43"/>
  <c r="E50" i="91"/>
  <c r="F50" i="91"/>
  <c r="C53" i="43"/>
  <c r="E53" i="43"/>
  <c r="G53" i="43"/>
  <c r="I53" i="43"/>
  <c r="K53" i="43"/>
  <c r="M53" i="43"/>
  <c r="O53" i="43"/>
  <c r="Q53" i="43"/>
  <c r="D53" i="43"/>
  <c r="F53" i="43"/>
  <c r="H53" i="43"/>
  <c r="J53" i="43"/>
  <c r="L53" i="43"/>
  <c r="N53" i="43"/>
  <c r="P53" i="43"/>
  <c r="R53" i="43"/>
  <c r="E51" i="91"/>
  <c r="F51" i="91"/>
  <c r="C54" i="43"/>
  <c r="W54" i="43" s="1"/>
  <c r="E54" i="43"/>
  <c r="G54" i="43"/>
  <c r="I54" i="43"/>
  <c r="K54" i="43"/>
  <c r="M54" i="43"/>
  <c r="O54" i="43"/>
  <c r="Q54" i="43"/>
  <c r="D54" i="43"/>
  <c r="F54" i="43"/>
  <c r="H54" i="43"/>
  <c r="J54" i="43"/>
  <c r="L54" i="43"/>
  <c r="N54" i="43"/>
  <c r="P54" i="43"/>
  <c r="R54" i="43"/>
  <c r="E52" i="91"/>
  <c r="F52" i="91"/>
  <c r="C55" i="43"/>
  <c r="E55" i="43"/>
  <c r="G55" i="43"/>
  <c r="I55" i="43"/>
  <c r="K55" i="43"/>
  <c r="M55" i="43"/>
  <c r="O55" i="43"/>
  <c r="Q55" i="43"/>
  <c r="D55" i="43"/>
  <c r="F55" i="43"/>
  <c r="H55" i="43"/>
  <c r="J55" i="43"/>
  <c r="L55" i="43"/>
  <c r="N55" i="43"/>
  <c r="P55" i="43"/>
  <c r="R55" i="43"/>
  <c r="E53" i="91"/>
  <c r="F53" i="91"/>
  <c r="C56" i="43"/>
  <c r="E56" i="43"/>
  <c r="G56" i="43"/>
  <c r="I56" i="43"/>
  <c r="K56" i="43"/>
  <c r="M56" i="43"/>
  <c r="O56" i="43"/>
  <c r="Q56" i="43"/>
  <c r="D56" i="43"/>
  <c r="F56" i="43"/>
  <c r="H56" i="43"/>
  <c r="J56" i="43"/>
  <c r="L56" i="43"/>
  <c r="N56" i="43"/>
  <c r="P56" i="43"/>
  <c r="R56" i="43"/>
  <c r="E54" i="91"/>
  <c r="F54" i="91"/>
  <c r="C57" i="43"/>
  <c r="E57" i="43"/>
  <c r="G57" i="43"/>
  <c r="I57" i="43"/>
  <c r="K57" i="43"/>
  <c r="M57" i="43"/>
  <c r="O57" i="43"/>
  <c r="Q57" i="43"/>
  <c r="D57" i="43"/>
  <c r="F57" i="43"/>
  <c r="H57" i="43"/>
  <c r="J57" i="43"/>
  <c r="L57" i="43"/>
  <c r="N57" i="43"/>
  <c r="P57" i="43"/>
  <c r="R57" i="43"/>
  <c r="E55" i="91"/>
  <c r="F55" i="91"/>
  <c r="C58" i="43"/>
  <c r="W58" i="43" s="1"/>
  <c r="E58" i="43"/>
  <c r="G58" i="43"/>
  <c r="I58" i="43"/>
  <c r="K58" i="43"/>
  <c r="M58" i="43"/>
  <c r="O58" i="43"/>
  <c r="Q58" i="43"/>
  <c r="D58" i="43"/>
  <c r="F58" i="43"/>
  <c r="H58" i="43"/>
  <c r="J58" i="43"/>
  <c r="L58" i="43"/>
  <c r="N58" i="43"/>
  <c r="P58" i="43"/>
  <c r="R58" i="43"/>
  <c r="E56" i="91"/>
  <c r="F56" i="91"/>
  <c r="C59" i="43"/>
  <c r="E59" i="43"/>
  <c r="G59" i="43"/>
  <c r="I59" i="43"/>
  <c r="K59" i="43"/>
  <c r="M59" i="43"/>
  <c r="O59" i="43"/>
  <c r="Q59" i="43"/>
  <c r="D59" i="43"/>
  <c r="F59" i="43"/>
  <c r="H59" i="43"/>
  <c r="J59" i="43"/>
  <c r="L59" i="43"/>
  <c r="N59" i="43"/>
  <c r="P59" i="43"/>
  <c r="R59" i="43"/>
  <c r="E57" i="91"/>
  <c r="F57" i="91"/>
  <c r="C60" i="43"/>
  <c r="E60" i="43"/>
  <c r="G60" i="43"/>
  <c r="I60" i="43"/>
  <c r="K60" i="43"/>
  <c r="M60" i="43"/>
  <c r="O60" i="43"/>
  <c r="Q60" i="43"/>
  <c r="D60" i="43"/>
  <c r="F60" i="43"/>
  <c r="H60" i="43"/>
  <c r="J60" i="43"/>
  <c r="L60" i="43"/>
  <c r="N60" i="43"/>
  <c r="P60" i="43"/>
  <c r="R60" i="43"/>
  <c r="E58" i="91"/>
  <c r="F58" i="91"/>
  <c r="C61" i="43"/>
  <c r="E61" i="43"/>
  <c r="G61" i="43"/>
  <c r="I61" i="43"/>
  <c r="K61" i="43"/>
  <c r="M61" i="43"/>
  <c r="O61" i="43"/>
  <c r="Q61" i="43"/>
  <c r="D61" i="43"/>
  <c r="F61" i="43"/>
  <c r="H61" i="43"/>
  <c r="J61" i="43"/>
  <c r="L61" i="43"/>
  <c r="N61" i="43"/>
  <c r="P61" i="43"/>
  <c r="R61" i="43"/>
  <c r="E59" i="91"/>
  <c r="F59" i="91"/>
  <c r="C62" i="43"/>
  <c r="W62" i="43" s="1"/>
  <c r="E62" i="43"/>
  <c r="G62" i="43"/>
  <c r="I62" i="43"/>
  <c r="K62" i="43"/>
  <c r="M62" i="43"/>
  <c r="O62" i="43"/>
  <c r="Q62" i="43"/>
  <c r="D62" i="43"/>
  <c r="F62" i="43"/>
  <c r="H62" i="43"/>
  <c r="J62" i="43"/>
  <c r="L62" i="43"/>
  <c r="N62" i="43"/>
  <c r="P62" i="43"/>
  <c r="R62" i="43"/>
  <c r="E60" i="91"/>
  <c r="F60" i="91"/>
  <c r="C63" i="43"/>
  <c r="E63" i="43"/>
  <c r="G63" i="43"/>
  <c r="I63" i="43"/>
  <c r="K63" i="43"/>
  <c r="M63" i="43"/>
  <c r="O63" i="43"/>
  <c r="Q63" i="43"/>
  <c r="D63" i="43"/>
  <c r="F63" i="43"/>
  <c r="H63" i="43"/>
  <c r="J63" i="43"/>
  <c r="L63" i="43"/>
  <c r="N63" i="43"/>
  <c r="P63" i="43"/>
  <c r="R63" i="43"/>
  <c r="E61" i="91"/>
  <c r="F61" i="91"/>
  <c r="C64" i="43"/>
  <c r="E64" i="43"/>
  <c r="G64" i="43"/>
  <c r="I64" i="43"/>
  <c r="K64" i="43"/>
  <c r="M64" i="43"/>
  <c r="O64" i="43"/>
  <c r="Q64" i="43"/>
  <c r="D64" i="43"/>
  <c r="F64" i="43"/>
  <c r="H64" i="43"/>
  <c r="J64" i="43"/>
  <c r="L64" i="43"/>
  <c r="N64" i="43"/>
  <c r="P64" i="43"/>
  <c r="R64" i="43"/>
  <c r="E62" i="91"/>
  <c r="F62" i="91"/>
  <c r="C65" i="43"/>
  <c r="E65" i="43"/>
  <c r="G65" i="43"/>
  <c r="I65" i="43"/>
  <c r="K65" i="43"/>
  <c r="M65" i="43"/>
  <c r="O65" i="43"/>
  <c r="Q65" i="43"/>
  <c r="D65" i="43"/>
  <c r="F65" i="43"/>
  <c r="H65" i="43"/>
  <c r="J65" i="43"/>
  <c r="L65" i="43"/>
  <c r="N65" i="43"/>
  <c r="P65" i="43"/>
  <c r="R65" i="43"/>
  <c r="E63" i="91"/>
  <c r="F63" i="91"/>
  <c r="C66" i="43"/>
  <c r="W66" i="43" s="1"/>
  <c r="E66" i="43"/>
  <c r="G66" i="43"/>
  <c r="I66" i="43"/>
  <c r="K66" i="43"/>
  <c r="M66" i="43"/>
  <c r="O66" i="43"/>
  <c r="Q66" i="43"/>
  <c r="D66" i="43"/>
  <c r="F66" i="43"/>
  <c r="H66" i="43"/>
  <c r="J66" i="43"/>
  <c r="L66" i="43"/>
  <c r="N66" i="43"/>
  <c r="P66" i="43"/>
  <c r="R66" i="43"/>
  <c r="E64" i="91"/>
  <c r="F64" i="91"/>
  <c r="C67" i="43"/>
  <c r="E67" i="43"/>
  <c r="G67" i="43"/>
  <c r="I67" i="43"/>
  <c r="K67" i="43"/>
  <c r="M67" i="43"/>
  <c r="O67" i="43"/>
  <c r="Q67" i="43"/>
  <c r="D67" i="43"/>
  <c r="F67" i="43"/>
  <c r="H67" i="43"/>
  <c r="J67" i="43"/>
  <c r="L67" i="43"/>
  <c r="N67" i="43"/>
  <c r="P67" i="43"/>
  <c r="R67" i="43"/>
  <c r="E65" i="91"/>
  <c r="F65" i="91"/>
  <c r="C68" i="43"/>
  <c r="E68" i="43"/>
  <c r="G68" i="43"/>
  <c r="I68" i="43"/>
  <c r="K68" i="43"/>
  <c r="M68" i="43"/>
  <c r="O68" i="43"/>
  <c r="Q68" i="43"/>
  <c r="D68" i="43"/>
  <c r="F68" i="43"/>
  <c r="H68" i="43"/>
  <c r="J68" i="43"/>
  <c r="L68" i="43"/>
  <c r="N68" i="43"/>
  <c r="P68" i="43"/>
  <c r="R68" i="43"/>
  <c r="E66" i="91"/>
  <c r="F66" i="91"/>
  <c r="C69" i="43"/>
  <c r="E69" i="43"/>
  <c r="G69" i="43"/>
  <c r="I69" i="43"/>
  <c r="K69" i="43"/>
  <c r="M69" i="43"/>
  <c r="O69" i="43"/>
  <c r="Q69" i="43"/>
  <c r="D69" i="43"/>
  <c r="F69" i="43"/>
  <c r="H69" i="43"/>
  <c r="J69" i="43"/>
  <c r="L69" i="43"/>
  <c r="N69" i="43"/>
  <c r="P69" i="43"/>
  <c r="R69" i="43"/>
  <c r="E67" i="91"/>
  <c r="F67" i="91"/>
  <c r="C70" i="43"/>
  <c r="E70" i="43"/>
  <c r="G70" i="43"/>
  <c r="I70" i="43"/>
  <c r="K70" i="43"/>
  <c r="M70" i="43"/>
  <c r="O70" i="43"/>
  <c r="Q70" i="43"/>
  <c r="D70" i="43"/>
  <c r="F70" i="43"/>
  <c r="H70" i="43"/>
  <c r="J70" i="43"/>
  <c r="L70" i="43"/>
  <c r="N70" i="43"/>
  <c r="P70" i="43"/>
  <c r="R70" i="43"/>
  <c r="E68" i="91"/>
  <c r="F68" i="91"/>
  <c r="C71" i="43"/>
  <c r="E71" i="43"/>
  <c r="G71" i="43"/>
  <c r="I71" i="43"/>
  <c r="K71" i="43"/>
  <c r="M71" i="43"/>
  <c r="O71" i="43"/>
  <c r="Q71" i="43"/>
  <c r="D71" i="43"/>
  <c r="F71" i="43"/>
  <c r="H71" i="43"/>
  <c r="J71" i="43"/>
  <c r="L71" i="43"/>
  <c r="N71" i="43"/>
  <c r="P71" i="43"/>
  <c r="R71" i="43"/>
  <c r="E69" i="91"/>
  <c r="F69" i="91"/>
  <c r="C72" i="43"/>
  <c r="E72" i="43"/>
  <c r="G72" i="43"/>
  <c r="I72" i="43"/>
  <c r="K72" i="43"/>
  <c r="M72" i="43"/>
  <c r="O72" i="43"/>
  <c r="Q72" i="43"/>
  <c r="D72" i="43"/>
  <c r="F72" i="43"/>
  <c r="H72" i="43"/>
  <c r="J72" i="43"/>
  <c r="L72" i="43"/>
  <c r="N72" i="43"/>
  <c r="P72" i="43"/>
  <c r="R72" i="43"/>
  <c r="E70" i="91"/>
  <c r="F70" i="91"/>
  <c r="C73" i="43"/>
  <c r="E73" i="43"/>
  <c r="G73" i="43"/>
  <c r="I73" i="43"/>
  <c r="K73" i="43"/>
  <c r="M73" i="43"/>
  <c r="O73" i="43"/>
  <c r="Q73" i="43"/>
  <c r="D73" i="43"/>
  <c r="F73" i="43"/>
  <c r="H73" i="43"/>
  <c r="J73" i="43"/>
  <c r="L73" i="43"/>
  <c r="N73" i="43"/>
  <c r="P73" i="43"/>
  <c r="R73" i="43"/>
  <c r="E71" i="91"/>
  <c r="F71" i="91"/>
  <c r="C74" i="43"/>
  <c r="E74" i="43"/>
  <c r="G74" i="43"/>
  <c r="I74" i="43"/>
  <c r="K74" i="43"/>
  <c r="M74" i="43"/>
  <c r="O74" i="43"/>
  <c r="Q74" i="43"/>
  <c r="D74" i="43"/>
  <c r="F74" i="43"/>
  <c r="H74" i="43"/>
  <c r="J74" i="43"/>
  <c r="L74" i="43"/>
  <c r="N74" i="43"/>
  <c r="P74" i="43"/>
  <c r="R74" i="43"/>
  <c r="E72" i="91"/>
  <c r="F72" i="91"/>
  <c r="C75" i="43"/>
  <c r="E75" i="43"/>
  <c r="G75" i="43"/>
  <c r="I75" i="43"/>
  <c r="K75" i="43"/>
  <c r="M75" i="43"/>
  <c r="O75" i="43"/>
  <c r="Q75" i="43"/>
  <c r="D75" i="43"/>
  <c r="F75" i="43"/>
  <c r="H75" i="43"/>
  <c r="J75" i="43"/>
  <c r="L75" i="43"/>
  <c r="N75" i="43"/>
  <c r="P75" i="43"/>
  <c r="R75" i="43"/>
  <c r="E73" i="91"/>
  <c r="F73" i="91"/>
  <c r="C76" i="43"/>
  <c r="E76" i="43"/>
  <c r="G76" i="43"/>
  <c r="I76" i="43"/>
  <c r="K76" i="43"/>
  <c r="M76" i="43"/>
  <c r="O76" i="43"/>
  <c r="Q76" i="43"/>
  <c r="D76" i="43"/>
  <c r="F76" i="43"/>
  <c r="H76" i="43"/>
  <c r="J76" i="43"/>
  <c r="L76" i="43"/>
  <c r="N76" i="43"/>
  <c r="P76" i="43"/>
  <c r="R76" i="43"/>
  <c r="E74" i="91"/>
  <c r="F74" i="91"/>
  <c r="C77" i="43"/>
  <c r="E77" i="43"/>
  <c r="G77" i="43"/>
  <c r="I77" i="43"/>
  <c r="K77" i="43"/>
  <c r="M77" i="43"/>
  <c r="O77" i="43"/>
  <c r="Q77" i="43"/>
  <c r="D77" i="43"/>
  <c r="F77" i="43"/>
  <c r="H77" i="43"/>
  <c r="J77" i="43"/>
  <c r="L77" i="43"/>
  <c r="N77" i="43"/>
  <c r="P77" i="43"/>
  <c r="R77" i="43"/>
  <c r="E75" i="91"/>
  <c r="F75" i="91"/>
  <c r="C78" i="43"/>
  <c r="E78" i="43"/>
  <c r="G78" i="43"/>
  <c r="I78" i="43"/>
  <c r="K78" i="43"/>
  <c r="M78" i="43"/>
  <c r="O78" i="43"/>
  <c r="Q78" i="43"/>
  <c r="D78" i="43"/>
  <c r="F78" i="43"/>
  <c r="H78" i="43"/>
  <c r="J78" i="43"/>
  <c r="L78" i="43"/>
  <c r="N78" i="43"/>
  <c r="P78" i="43"/>
  <c r="R78" i="43"/>
  <c r="E76" i="91"/>
  <c r="F76" i="91"/>
  <c r="C79" i="43"/>
  <c r="E79" i="43"/>
  <c r="G79" i="43"/>
  <c r="I79" i="43"/>
  <c r="K79" i="43"/>
  <c r="M79" i="43"/>
  <c r="O79" i="43"/>
  <c r="Q79" i="43"/>
  <c r="D79" i="43"/>
  <c r="F79" i="43"/>
  <c r="H79" i="43"/>
  <c r="J79" i="43"/>
  <c r="L79" i="43"/>
  <c r="N79" i="43"/>
  <c r="P79" i="43"/>
  <c r="R79" i="43"/>
  <c r="E77" i="91"/>
  <c r="F77" i="91"/>
  <c r="C80" i="43"/>
  <c r="E80" i="43"/>
  <c r="G80" i="43"/>
  <c r="I80" i="43"/>
  <c r="K80" i="43"/>
  <c r="M80" i="43"/>
  <c r="O80" i="43"/>
  <c r="Q80" i="43"/>
  <c r="D80" i="43"/>
  <c r="F80" i="43"/>
  <c r="H80" i="43"/>
  <c r="J80" i="43"/>
  <c r="L80" i="43"/>
  <c r="N80" i="43"/>
  <c r="P80" i="43"/>
  <c r="R80" i="43"/>
  <c r="E78" i="91"/>
  <c r="F78" i="91"/>
  <c r="C81" i="43"/>
  <c r="E81" i="43"/>
  <c r="G81" i="43"/>
  <c r="I81" i="43"/>
  <c r="K81" i="43"/>
  <c r="M81" i="43"/>
  <c r="O81" i="43"/>
  <c r="Q81" i="43"/>
  <c r="D81" i="43"/>
  <c r="F81" i="43"/>
  <c r="H81" i="43"/>
  <c r="J81" i="43"/>
  <c r="L81" i="43"/>
  <c r="N81" i="43"/>
  <c r="P81" i="43"/>
  <c r="R81" i="43"/>
  <c r="E79" i="91"/>
  <c r="F79" i="91"/>
  <c r="C82" i="43"/>
  <c r="E82" i="43"/>
  <c r="G82" i="43"/>
  <c r="I82" i="43"/>
  <c r="K82" i="43"/>
  <c r="M82" i="43"/>
  <c r="O82" i="43"/>
  <c r="Q82" i="43"/>
  <c r="D82" i="43"/>
  <c r="F82" i="43"/>
  <c r="H82" i="43"/>
  <c r="J82" i="43"/>
  <c r="L82" i="43"/>
  <c r="N82" i="43"/>
  <c r="P82" i="43"/>
  <c r="R82" i="43"/>
  <c r="E80" i="91"/>
  <c r="F80" i="91"/>
  <c r="C83" i="43"/>
  <c r="E83" i="43"/>
  <c r="G83" i="43"/>
  <c r="I83" i="43"/>
  <c r="K83" i="43"/>
  <c r="M83" i="43"/>
  <c r="O83" i="43"/>
  <c r="Q83" i="43"/>
  <c r="D83" i="43"/>
  <c r="F83" i="43"/>
  <c r="H83" i="43"/>
  <c r="J83" i="43"/>
  <c r="L83" i="43"/>
  <c r="N83" i="43"/>
  <c r="P83" i="43"/>
  <c r="R83" i="43"/>
  <c r="E81" i="91"/>
  <c r="F81" i="91"/>
  <c r="C84" i="43"/>
  <c r="E84" i="43"/>
  <c r="G84" i="43"/>
  <c r="I84" i="43"/>
  <c r="K84" i="43"/>
  <c r="M84" i="43"/>
  <c r="O84" i="43"/>
  <c r="Q84" i="43"/>
  <c r="D84" i="43"/>
  <c r="F84" i="43"/>
  <c r="H84" i="43"/>
  <c r="J84" i="43"/>
  <c r="L84" i="43"/>
  <c r="N84" i="43"/>
  <c r="P84" i="43"/>
  <c r="R84" i="43"/>
  <c r="E82" i="91"/>
  <c r="F82" i="91"/>
  <c r="C85" i="43"/>
  <c r="E85" i="43"/>
  <c r="G85" i="43"/>
  <c r="I85" i="43"/>
  <c r="K85" i="43"/>
  <c r="M85" i="43"/>
  <c r="O85" i="43"/>
  <c r="Q85" i="43"/>
  <c r="D85" i="43"/>
  <c r="F85" i="43"/>
  <c r="H85" i="43"/>
  <c r="J85" i="43"/>
  <c r="L85" i="43"/>
  <c r="N85" i="43"/>
  <c r="P85" i="43"/>
  <c r="R85" i="43"/>
  <c r="E83" i="91"/>
  <c r="F83" i="91"/>
  <c r="C86" i="43"/>
  <c r="E86" i="43"/>
  <c r="G86" i="43"/>
  <c r="I86" i="43"/>
  <c r="K86" i="43"/>
  <c r="M86" i="43"/>
  <c r="O86" i="43"/>
  <c r="Q86" i="43"/>
  <c r="D86" i="43"/>
  <c r="F86" i="43"/>
  <c r="H86" i="43"/>
  <c r="J86" i="43"/>
  <c r="L86" i="43"/>
  <c r="N86" i="43"/>
  <c r="P86" i="43"/>
  <c r="R86" i="43"/>
  <c r="E84" i="91"/>
  <c r="F84" i="91"/>
  <c r="C87" i="43"/>
  <c r="E87" i="43"/>
  <c r="G87" i="43"/>
  <c r="I87" i="43"/>
  <c r="K87" i="43"/>
  <c r="M87" i="43"/>
  <c r="O87" i="43"/>
  <c r="Q87" i="43"/>
  <c r="D87" i="43"/>
  <c r="F87" i="43"/>
  <c r="H87" i="43"/>
  <c r="J87" i="43"/>
  <c r="L87" i="43"/>
  <c r="N87" i="43"/>
  <c r="P87" i="43"/>
  <c r="R87" i="43"/>
  <c r="E85" i="91"/>
  <c r="F85" i="91"/>
  <c r="C88" i="43"/>
  <c r="E88" i="43"/>
  <c r="G88" i="43"/>
  <c r="I88" i="43"/>
  <c r="K88" i="43"/>
  <c r="M88" i="43"/>
  <c r="O88" i="43"/>
  <c r="Q88" i="43"/>
  <c r="D88" i="43"/>
  <c r="F88" i="43"/>
  <c r="H88" i="43"/>
  <c r="J88" i="43"/>
  <c r="L88" i="43"/>
  <c r="N88" i="43"/>
  <c r="P88" i="43"/>
  <c r="R88" i="43"/>
  <c r="E86" i="91"/>
  <c r="F86" i="91"/>
  <c r="C89" i="43"/>
  <c r="E89" i="43"/>
  <c r="G89" i="43"/>
  <c r="I89" i="43"/>
  <c r="K89" i="43"/>
  <c r="M89" i="43"/>
  <c r="O89" i="43"/>
  <c r="Q89" i="43"/>
  <c r="D89" i="43"/>
  <c r="F89" i="43"/>
  <c r="H89" i="43"/>
  <c r="J89" i="43"/>
  <c r="L89" i="43"/>
  <c r="N89" i="43"/>
  <c r="P89" i="43"/>
  <c r="R89" i="43"/>
  <c r="E87" i="91"/>
  <c r="F87" i="91"/>
  <c r="C90" i="43"/>
  <c r="E90" i="43"/>
  <c r="G90" i="43"/>
  <c r="I90" i="43"/>
  <c r="K90" i="43"/>
  <c r="M90" i="43"/>
  <c r="O90" i="43"/>
  <c r="Q90" i="43"/>
  <c r="D90" i="43"/>
  <c r="F90" i="43"/>
  <c r="H90" i="43"/>
  <c r="J90" i="43"/>
  <c r="L90" i="43"/>
  <c r="N90" i="43"/>
  <c r="P90" i="43"/>
  <c r="R90" i="43"/>
  <c r="E88" i="91"/>
  <c r="F88" i="91"/>
  <c r="C91" i="43"/>
  <c r="E91" i="43"/>
  <c r="G91" i="43"/>
  <c r="I91" i="43"/>
  <c r="K91" i="43"/>
  <c r="M91" i="43"/>
  <c r="O91" i="43"/>
  <c r="Q91" i="43"/>
  <c r="D91" i="43"/>
  <c r="F91" i="43"/>
  <c r="H91" i="43"/>
  <c r="J91" i="43"/>
  <c r="L91" i="43"/>
  <c r="N91" i="43"/>
  <c r="P91" i="43"/>
  <c r="R91" i="43"/>
  <c r="E89" i="91"/>
  <c r="F89" i="91"/>
  <c r="C92" i="43"/>
  <c r="E92" i="43"/>
  <c r="G92" i="43"/>
  <c r="I92" i="43"/>
  <c r="K92" i="43"/>
  <c r="M92" i="43"/>
  <c r="O92" i="43"/>
  <c r="Q92" i="43"/>
  <c r="D92" i="43"/>
  <c r="F92" i="43"/>
  <c r="H92" i="43"/>
  <c r="J92" i="43"/>
  <c r="L92" i="43"/>
  <c r="N92" i="43"/>
  <c r="P92" i="43"/>
  <c r="R92" i="43"/>
  <c r="E90" i="91"/>
  <c r="F90" i="91"/>
  <c r="C93" i="43"/>
  <c r="E93" i="43"/>
  <c r="G93" i="43"/>
  <c r="I93" i="43"/>
  <c r="K93" i="43"/>
  <c r="M93" i="43"/>
  <c r="O93" i="43"/>
  <c r="Q93" i="43"/>
  <c r="D93" i="43"/>
  <c r="F93" i="43"/>
  <c r="H93" i="43"/>
  <c r="J93" i="43"/>
  <c r="L93" i="43"/>
  <c r="N93" i="43"/>
  <c r="P93" i="43"/>
  <c r="R93" i="43"/>
  <c r="E91" i="91"/>
  <c r="F91" i="91"/>
  <c r="C94" i="43"/>
  <c r="E94" i="43"/>
  <c r="G94" i="43"/>
  <c r="I94" i="43"/>
  <c r="K94" i="43"/>
  <c r="M94" i="43"/>
  <c r="O94" i="43"/>
  <c r="Q94" i="43"/>
  <c r="D94" i="43"/>
  <c r="F94" i="43"/>
  <c r="H94" i="43"/>
  <c r="J94" i="43"/>
  <c r="L94" i="43"/>
  <c r="N94" i="43"/>
  <c r="P94" i="43"/>
  <c r="R94" i="43"/>
  <c r="E92" i="91"/>
  <c r="F92" i="91"/>
  <c r="C95" i="43"/>
  <c r="E95" i="43"/>
  <c r="G95" i="43"/>
  <c r="I95" i="43"/>
  <c r="K95" i="43"/>
  <c r="M95" i="43"/>
  <c r="O95" i="43"/>
  <c r="Q95" i="43"/>
  <c r="D95" i="43"/>
  <c r="F95" i="43"/>
  <c r="H95" i="43"/>
  <c r="J95" i="43"/>
  <c r="L95" i="43"/>
  <c r="N95" i="43"/>
  <c r="P95" i="43"/>
  <c r="R95" i="43"/>
  <c r="E93" i="91"/>
  <c r="F93" i="91"/>
  <c r="C96" i="43"/>
  <c r="E96" i="43"/>
  <c r="G96" i="43"/>
  <c r="I96" i="43"/>
  <c r="K96" i="43"/>
  <c r="M96" i="43"/>
  <c r="O96" i="43"/>
  <c r="Q96" i="43"/>
  <c r="D96" i="43"/>
  <c r="F96" i="43"/>
  <c r="H96" i="43"/>
  <c r="J96" i="43"/>
  <c r="L96" i="43"/>
  <c r="N96" i="43"/>
  <c r="P96" i="43"/>
  <c r="R96" i="43"/>
  <c r="E94" i="91"/>
  <c r="F94" i="91"/>
  <c r="C97" i="43"/>
  <c r="E97" i="43"/>
  <c r="G97" i="43"/>
  <c r="I97" i="43"/>
  <c r="K97" i="43"/>
  <c r="M97" i="43"/>
  <c r="O97" i="43"/>
  <c r="Q97" i="43"/>
  <c r="D97" i="43"/>
  <c r="F97" i="43"/>
  <c r="H97" i="43"/>
  <c r="J97" i="43"/>
  <c r="L97" i="43"/>
  <c r="N97" i="43"/>
  <c r="P97" i="43"/>
  <c r="R97" i="43"/>
  <c r="E95" i="91"/>
  <c r="F95" i="91"/>
  <c r="C98" i="43"/>
  <c r="E98" i="43"/>
  <c r="G98" i="43"/>
  <c r="I98" i="43"/>
  <c r="K98" i="43"/>
  <c r="M98" i="43"/>
  <c r="O98" i="43"/>
  <c r="Q98" i="43"/>
  <c r="D98" i="43"/>
  <c r="F98" i="43"/>
  <c r="H98" i="43"/>
  <c r="J98" i="43"/>
  <c r="L98" i="43"/>
  <c r="N98" i="43"/>
  <c r="P98" i="43"/>
  <c r="R98" i="43"/>
  <c r="E96" i="91"/>
  <c r="F96" i="91"/>
  <c r="C99" i="43"/>
  <c r="E99" i="43"/>
  <c r="G99" i="43"/>
  <c r="I99" i="43"/>
  <c r="K99" i="43"/>
  <c r="M99" i="43"/>
  <c r="O99" i="43"/>
  <c r="Q99" i="43"/>
  <c r="D99" i="43"/>
  <c r="F99" i="43"/>
  <c r="H99" i="43"/>
  <c r="J99" i="43"/>
  <c r="L99" i="43"/>
  <c r="N99" i="43"/>
  <c r="P99" i="43"/>
  <c r="R99" i="43"/>
  <c r="E97" i="91"/>
  <c r="F97" i="91"/>
  <c r="C100" i="43"/>
  <c r="E100" i="43"/>
  <c r="G100" i="43"/>
  <c r="I100" i="43"/>
  <c r="K100" i="43"/>
  <c r="M100" i="43"/>
  <c r="O100" i="43"/>
  <c r="Q100" i="43"/>
  <c r="D100" i="43"/>
  <c r="F100" i="43"/>
  <c r="H100" i="43"/>
  <c r="J100" i="43"/>
  <c r="L100" i="43"/>
  <c r="N100" i="43"/>
  <c r="P100" i="43"/>
  <c r="R100" i="43"/>
  <c r="E98" i="91"/>
  <c r="F98" i="91"/>
  <c r="C101" i="43"/>
  <c r="E101" i="43"/>
  <c r="G101" i="43"/>
  <c r="I101" i="43"/>
  <c r="K101" i="43"/>
  <c r="M101" i="43"/>
  <c r="O101" i="43"/>
  <c r="Q101" i="43"/>
  <c r="D101" i="43"/>
  <c r="F101" i="43"/>
  <c r="H101" i="43"/>
  <c r="J101" i="43"/>
  <c r="L101" i="43"/>
  <c r="N101" i="43"/>
  <c r="P101" i="43"/>
  <c r="R101" i="43"/>
  <c r="E99" i="91"/>
  <c r="F99" i="91"/>
  <c r="C102" i="43"/>
  <c r="E102" i="43"/>
  <c r="G102" i="43"/>
  <c r="I102" i="43"/>
  <c r="K102" i="43"/>
  <c r="M102" i="43"/>
  <c r="O102" i="43"/>
  <c r="Q102" i="43"/>
  <c r="D102" i="43"/>
  <c r="F102" i="43"/>
  <c r="H102" i="43"/>
  <c r="J102" i="43"/>
  <c r="L102" i="43"/>
  <c r="N102" i="43"/>
  <c r="P102" i="43"/>
  <c r="R102" i="43"/>
  <c r="E100" i="91"/>
  <c r="F100" i="91"/>
  <c r="C103" i="43"/>
  <c r="E103" i="43"/>
  <c r="G103" i="43"/>
  <c r="I103" i="43"/>
  <c r="K103" i="43"/>
  <c r="M103" i="43"/>
  <c r="O103" i="43"/>
  <c r="Q103" i="43"/>
  <c r="D103" i="43"/>
  <c r="F103" i="43"/>
  <c r="H103" i="43"/>
  <c r="J103" i="43"/>
  <c r="L103" i="43"/>
  <c r="N103" i="43"/>
  <c r="P103" i="43"/>
  <c r="R103" i="43"/>
  <c r="E101" i="91"/>
  <c r="F101" i="91"/>
  <c r="C104" i="43"/>
  <c r="E104" i="43"/>
  <c r="G104" i="43"/>
  <c r="I104" i="43"/>
  <c r="K104" i="43"/>
  <c r="M104" i="43"/>
  <c r="O104" i="43"/>
  <c r="Q104" i="43"/>
  <c r="D104" i="43"/>
  <c r="F104" i="43"/>
  <c r="H104" i="43"/>
  <c r="J104" i="43"/>
  <c r="L104" i="43"/>
  <c r="N104" i="43"/>
  <c r="P104" i="43"/>
  <c r="R104" i="43"/>
  <c r="E102" i="91"/>
  <c r="F102" i="91"/>
  <c r="C105" i="43"/>
  <c r="E105" i="43"/>
  <c r="G105" i="43"/>
  <c r="I105" i="43"/>
  <c r="K105" i="43"/>
  <c r="M105" i="43"/>
  <c r="O105" i="43"/>
  <c r="Q105" i="43"/>
  <c r="D105" i="43"/>
  <c r="F105" i="43"/>
  <c r="H105" i="43"/>
  <c r="J105" i="43"/>
  <c r="L105" i="43"/>
  <c r="N105" i="43"/>
  <c r="P105" i="43"/>
  <c r="R105" i="43"/>
  <c r="E103" i="91"/>
  <c r="F103" i="91"/>
  <c r="C106" i="43"/>
  <c r="E106" i="43"/>
  <c r="G106" i="43"/>
  <c r="I106" i="43"/>
  <c r="K106" i="43"/>
  <c r="M106" i="43"/>
  <c r="O106" i="43"/>
  <c r="Q106" i="43"/>
  <c r="D106" i="43"/>
  <c r="F106" i="43"/>
  <c r="H106" i="43"/>
  <c r="J106" i="43"/>
  <c r="L106" i="43"/>
  <c r="N106" i="43"/>
  <c r="P106" i="43"/>
  <c r="R106" i="43"/>
  <c r="E104" i="91"/>
  <c r="F104" i="91"/>
  <c r="C107" i="43"/>
  <c r="E107" i="43"/>
  <c r="G107" i="43"/>
  <c r="I107" i="43"/>
  <c r="K107" i="43"/>
  <c r="M107" i="43"/>
  <c r="O107" i="43"/>
  <c r="Q107" i="43"/>
  <c r="D107" i="43"/>
  <c r="F107" i="43"/>
  <c r="H107" i="43"/>
  <c r="J107" i="43"/>
  <c r="L107" i="43"/>
  <c r="N107" i="43"/>
  <c r="P107" i="43"/>
  <c r="R107" i="43"/>
  <c r="E105" i="91"/>
  <c r="F105" i="91"/>
  <c r="C108" i="43"/>
  <c r="E108" i="43"/>
  <c r="G108" i="43"/>
  <c r="I108" i="43"/>
  <c r="K108" i="43"/>
  <c r="M108" i="43"/>
  <c r="O108" i="43"/>
  <c r="Q108" i="43"/>
  <c r="D108" i="43"/>
  <c r="F108" i="43"/>
  <c r="H108" i="43"/>
  <c r="J108" i="43"/>
  <c r="L108" i="43"/>
  <c r="N108" i="43"/>
  <c r="P108" i="43"/>
  <c r="R108" i="43"/>
  <c r="E106" i="91"/>
  <c r="F106" i="91"/>
  <c r="C109" i="43"/>
  <c r="E109" i="43"/>
  <c r="G109" i="43"/>
  <c r="I109" i="43"/>
  <c r="K109" i="43"/>
  <c r="M109" i="43"/>
  <c r="O109" i="43"/>
  <c r="Q109" i="43"/>
  <c r="D109" i="43"/>
  <c r="F109" i="43"/>
  <c r="H109" i="43"/>
  <c r="J109" i="43"/>
  <c r="L109" i="43"/>
  <c r="N109" i="43"/>
  <c r="P109" i="43"/>
  <c r="R109" i="43"/>
  <c r="E107" i="91"/>
  <c r="F107" i="91"/>
  <c r="C110" i="43"/>
  <c r="E110" i="43"/>
  <c r="G110" i="43"/>
  <c r="I110" i="43"/>
  <c r="K110" i="43"/>
  <c r="M110" i="43"/>
  <c r="O110" i="43"/>
  <c r="Q110" i="43"/>
  <c r="D110" i="43"/>
  <c r="F110" i="43"/>
  <c r="H110" i="43"/>
  <c r="J110" i="43"/>
  <c r="L110" i="43"/>
  <c r="N110" i="43"/>
  <c r="P110" i="43"/>
  <c r="R110" i="43"/>
  <c r="E108" i="91"/>
  <c r="F108" i="91"/>
  <c r="C111" i="43"/>
  <c r="E111" i="43"/>
  <c r="G111" i="43"/>
  <c r="I111" i="43"/>
  <c r="K111" i="43"/>
  <c r="M111" i="43"/>
  <c r="O111" i="43"/>
  <c r="Q111" i="43"/>
  <c r="D111" i="43"/>
  <c r="F111" i="43"/>
  <c r="H111" i="43"/>
  <c r="J111" i="43"/>
  <c r="L111" i="43"/>
  <c r="N111" i="43"/>
  <c r="P111" i="43"/>
  <c r="R111" i="43"/>
  <c r="E109" i="91"/>
  <c r="F109" i="91"/>
  <c r="C112" i="43"/>
  <c r="E112" i="43"/>
  <c r="G112" i="43"/>
  <c r="I112" i="43"/>
  <c r="K112" i="43"/>
  <c r="M112" i="43"/>
  <c r="O112" i="43"/>
  <c r="Q112" i="43"/>
  <c r="D112" i="43"/>
  <c r="F112" i="43"/>
  <c r="H112" i="43"/>
  <c r="J112" i="43"/>
  <c r="L112" i="43"/>
  <c r="N112" i="43"/>
  <c r="P112" i="43"/>
  <c r="R112" i="43"/>
  <c r="E110" i="91"/>
  <c r="F110" i="91"/>
  <c r="C113" i="43"/>
  <c r="E113" i="43"/>
  <c r="G113" i="43"/>
  <c r="I113" i="43"/>
  <c r="K113" i="43"/>
  <c r="M113" i="43"/>
  <c r="O113" i="43"/>
  <c r="Q113" i="43"/>
  <c r="D113" i="43"/>
  <c r="F113" i="43"/>
  <c r="H113" i="43"/>
  <c r="J113" i="43"/>
  <c r="L113" i="43"/>
  <c r="N113" i="43"/>
  <c r="P113" i="43"/>
  <c r="R113" i="43"/>
  <c r="E111" i="91"/>
  <c r="F111" i="91"/>
  <c r="C114" i="43"/>
  <c r="E114" i="43"/>
  <c r="G114" i="43"/>
  <c r="I114" i="43"/>
  <c r="K114" i="43"/>
  <c r="M114" i="43"/>
  <c r="O114" i="43"/>
  <c r="Q114" i="43"/>
  <c r="D114" i="43"/>
  <c r="F114" i="43"/>
  <c r="H114" i="43"/>
  <c r="J114" i="43"/>
  <c r="L114" i="43"/>
  <c r="N114" i="43"/>
  <c r="P114" i="43"/>
  <c r="R114" i="43"/>
  <c r="E112" i="91"/>
  <c r="F112" i="91"/>
  <c r="C115" i="43"/>
  <c r="E115" i="43"/>
  <c r="G115" i="43"/>
  <c r="I115" i="43"/>
  <c r="K115" i="43"/>
  <c r="M115" i="43"/>
  <c r="O115" i="43"/>
  <c r="Q115" i="43"/>
  <c r="D115" i="43"/>
  <c r="F115" i="43"/>
  <c r="H115" i="43"/>
  <c r="J115" i="43"/>
  <c r="L115" i="43"/>
  <c r="N115" i="43"/>
  <c r="P115" i="43"/>
  <c r="R115" i="43"/>
  <c r="E113" i="91"/>
  <c r="F113" i="91"/>
  <c r="C116" i="43"/>
  <c r="E116" i="43"/>
  <c r="G116" i="43"/>
  <c r="I116" i="43"/>
  <c r="K116" i="43"/>
  <c r="M116" i="43"/>
  <c r="O116" i="43"/>
  <c r="Q116" i="43"/>
  <c r="D116" i="43"/>
  <c r="F116" i="43"/>
  <c r="H116" i="43"/>
  <c r="J116" i="43"/>
  <c r="L116" i="43"/>
  <c r="N116" i="43"/>
  <c r="P116" i="43"/>
  <c r="R116" i="43"/>
  <c r="E114" i="91"/>
  <c r="F114" i="91"/>
  <c r="C117" i="43"/>
  <c r="E117" i="43"/>
  <c r="G117" i="43"/>
  <c r="I117" i="43"/>
  <c r="K117" i="43"/>
  <c r="M117" i="43"/>
  <c r="O117" i="43"/>
  <c r="Q117" i="43"/>
  <c r="D117" i="43"/>
  <c r="F117" i="43"/>
  <c r="H117" i="43"/>
  <c r="J117" i="43"/>
  <c r="L117" i="43"/>
  <c r="N117" i="43"/>
  <c r="P117" i="43"/>
  <c r="R117" i="43"/>
  <c r="E115" i="91"/>
  <c r="F115" i="91"/>
  <c r="C118" i="43"/>
  <c r="E118" i="43"/>
  <c r="G118" i="43"/>
  <c r="I118" i="43"/>
  <c r="K118" i="43"/>
  <c r="M118" i="43"/>
  <c r="O118" i="43"/>
  <c r="Q118" i="43"/>
  <c r="D118" i="43"/>
  <c r="F118" i="43"/>
  <c r="H118" i="43"/>
  <c r="J118" i="43"/>
  <c r="L118" i="43"/>
  <c r="N118" i="43"/>
  <c r="P118" i="43"/>
  <c r="R118" i="43"/>
  <c r="E116" i="91"/>
  <c r="F116" i="91"/>
  <c r="C119" i="43"/>
  <c r="E119" i="43"/>
  <c r="G119" i="43"/>
  <c r="I119" i="43"/>
  <c r="K119" i="43"/>
  <c r="M119" i="43"/>
  <c r="O119" i="43"/>
  <c r="Q119" i="43"/>
  <c r="D119" i="43"/>
  <c r="F119" i="43"/>
  <c r="H119" i="43"/>
  <c r="J119" i="43"/>
  <c r="L119" i="43"/>
  <c r="N119" i="43"/>
  <c r="P119" i="43"/>
  <c r="R119" i="43"/>
  <c r="E117" i="91"/>
  <c r="F117" i="91"/>
  <c r="C120" i="43"/>
  <c r="E120" i="43"/>
  <c r="G120" i="43"/>
  <c r="I120" i="43"/>
  <c r="K120" i="43"/>
  <c r="M120" i="43"/>
  <c r="O120" i="43"/>
  <c r="Q120" i="43"/>
  <c r="D120" i="43"/>
  <c r="F120" i="43"/>
  <c r="H120" i="43"/>
  <c r="J120" i="43"/>
  <c r="L120" i="43"/>
  <c r="N120" i="43"/>
  <c r="P120" i="43"/>
  <c r="R120" i="43"/>
  <c r="E118" i="91"/>
  <c r="F118" i="91"/>
  <c r="C121" i="43"/>
  <c r="E121" i="43"/>
  <c r="G121" i="43"/>
  <c r="I121" i="43"/>
  <c r="K121" i="43"/>
  <c r="M121" i="43"/>
  <c r="O121" i="43"/>
  <c r="Q121" i="43"/>
  <c r="D121" i="43"/>
  <c r="F121" i="43"/>
  <c r="H121" i="43"/>
  <c r="J121" i="43"/>
  <c r="L121" i="43"/>
  <c r="N121" i="43"/>
  <c r="P121" i="43"/>
  <c r="R121" i="43"/>
  <c r="E119" i="91"/>
  <c r="F119" i="91"/>
  <c r="C122" i="43"/>
  <c r="E122" i="43"/>
  <c r="G122" i="43"/>
  <c r="I122" i="43"/>
  <c r="K122" i="43"/>
  <c r="M122" i="43"/>
  <c r="O122" i="43"/>
  <c r="Q122" i="43"/>
  <c r="D122" i="43"/>
  <c r="F122" i="43"/>
  <c r="H122" i="43"/>
  <c r="J122" i="43"/>
  <c r="L122" i="43"/>
  <c r="N122" i="43"/>
  <c r="P122" i="43"/>
  <c r="R122" i="43"/>
  <c r="E120" i="91"/>
  <c r="F120" i="91"/>
  <c r="C123" i="43"/>
  <c r="E123" i="43"/>
  <c r="G123" i="43"/>
  <c r="I123" i="43"/>
  <c r="K123" i="43"/>
  <c r="M123" i="43"/>
  <c r="O123" i="43"/>
  <c r="Q123" i="43"/>
  <c r="D123" i="43"/>
  <c r="F123" i="43"/>
  <c r="H123" i="43"/>
  <c r="J123" i="43"/>
  <c r="L123" i="43"/>
  <c r="N123" i="43"/>
  <c r="P123" i="43"/>
  <c r="R123" i="43"/>
  <c r="E121" i="91"/>
  <c r="F121" i="91"/>
  <c r="C124" i="43"/>
  <c r="E124" i="43"/>
  <c r="G124" i="43"/>
  <c r="I124" i="43"/>
  <c r="K124" i="43"/>
  <c r="M124" i="43"/>
  <c r="O124" i="43"/>
  <c r="Q124" i="43"/>
  <c r="D124" i="43"/>
  <c r="F124" i="43"/>
  <c r="H124" i="43"/>
  <c r="J124" i="43"/>
  <c r="L124" i="43"/>
  <c r="N124" i="43"/>
  <c r="P124" i="43"/>
  <c r="R124" i="43"/>
  <c r="E122" i="91"/>
  <c r="F122" i="91"/>
  <c r="C125" i="43"/>
  <c r="E125" i="43"/>
  <c r="G125" i="43"/>
  <c r="I125" i="43"/>
  <c r="K125" i="43"/>
  <c r="M125" i="43"/>
  <c r="O125" i="43"/>
  <c r="Q125" i="43"/>
  <c r="D125" i="43"/>
  <c r="F125" i="43"/>
  <c r="H125" i="43"/>
  <c r="J125" i="43"/>
  <c r="L125" i="43"/>
  <c r="N125" i="43"/>
  <c r="P125" i="43"/>
  <c r="R125" i="43"/>
  <c r="E123" i="91"/>
  <c r="F123" i="91"/>
  <c r="C126" i="43"/>
  <c r="E126" i="43"/>
  <c r="G126" i="43"/>
  <c r="I126" i="43"/>
  <c r="K126" i="43"/>
  <c r="M126" i="43"/>
  <c r="O126" i="43"/>
  <c r="Q126" i="43"/>
  <c r="D126" i="43"/>
  <c r="F126" i="43"/>
  <c r="H126" i="43"/>
  <c r="J126" i="43"/>
  <c r="L126" i="43"/>
  <c r="N126" i="43"/>
  <c r="P126" i="43"/>
  <c r="R126" i="43"/>
  <c r="E124" i="91"/>
  <c r="F124" i="91"/>
  <c r="C127" i="43"/>
  <c r="E127" i="43"/>
  <c r="G127" i="43"/>
  <c r="I127" i="43"/>
  <c r="K127" i="43"/>
  <c r="M127" i="43"/>
  <c r="O127" i="43"/>
  <c r="Q127" i="43"/>
  <c r="D127" i="43"/>
  <c r="F127" i="43"/>
  <c r="H127" i="43"/>
  <c r="J127" i="43"/>
  <c r="L127" i="43"/>
  <c r="N127" i="43"/>
  <c r="P127" i="43"/>
  <c r="R127" i="43"/>
  <c r="E125" i="91"/>
  <c r="F125" i="91"/>
  <c r="C128" i="43"/>
  <c r="E128" i="43"/>
  <c r="G128" i="43"/>
  <c r="I128" i="43"/>
  <c r="K128" i="43"/>
  <c r="M128" i="43"/>
  <c r="O128" i="43"/>
  <c r="Q128" i="43"/>
  <c r="D128" i="43"/>
  <c r="F128" i="43"/>
  <c r="H128" i="43"/>
  <c r="J128" i="43"/>
  <c r="L128" i="43"/>
  <c r="N128" i="43"/>
  <c r="P128" i="43"/>
  <c r="R128" i="43"/>
  <c r="E126" i="91"/>
  <c r="F126" i="91"/>
  <c r="C129" i="43"/>
  <c r="E129" i="43"/>
  <c r="G129" i="43"/>
  <c r="I129" i="43"/>
  <c r="K129" i="43"/>
  <c r="M129" i="43"/>
  <c r="O129" i="43"/>
  <c r="Q129" i="43"/>
  <c r="D129" i="43"/>
  <c r="F129" i="43"/>
  <c r="H129" i="43"/>
  <c r="J129" i="43"/>
  <c r="L129" i="43"/>
  <c r="N129" i="43"/>
  <c r="P129" i="43"/>
  <c r="R129" i="43"/>
  <c r="E127" i="91"/>
  <c r="F127" i="91"/>
  <c r="C130" i="43"/>
  <c r="E130" i="43"/>
  <c r="G130" i="43"/>
  <c r="I130" i="43"/>
  <c r="K130" i="43"/>
  <c r="M130" i="43"/>
  <c r="O130" i="43"/>
  <c r="Q130" i="43"/>
  <c r="D130" i="43"/>
  <c r="F130" i="43"/>
  <c r="H130" i="43"/>
  <c r="J130" i="43"/>
  <c r="L130" i="43"/>
  <c r="N130" i="43"/>
  <c r="P130" i="43"/>
  <c r="R130" i="43"/>
  <c r="E128" i="91"/>
  <c r="F128" i="91"/>
  <c r="C131" i="43"/>
  <c r="E131" i="43"/>
  <c r="G131" i="43"/>
  <c r="I131" i="43"/>
  <c r="K131" i="43"/>
  <c r="M131" i="43"/>
  <c r="O131" i="43"/>
  <c r="Q131" i="43"/>
  <c r="D131" i="43"/>
  <c r="F131" i="43"/>
  <c r="H131" i="43"/>
  <c r="J131" i="43"/>
  <c r="L131" i="43"/>
  <c r="N131" i="43"/>
  <c r="P131" i="43"/>
  <c r="R131" i="43"/>
  <c r="E129" i="91"/>
  <c r="F129" i="91"/>
  <c r="C132" i="43"/>
  <c r="E132" i="43"/>
  <c r="G132" i="43"/>
  <c r="I132" i="43"/>
  <c r="K132" i="43"/>
  <c r="M132" i="43"/>
  <c r="O132" i="43"/>
  <c r="Q132" i="43"/>
  <c r="D132" i="43"/>
  <c r="F132" i="43"/>
  <c r="H132" i="43"/>
  <c r="J132" i="43"/>
  <c r="L132" i="43"/>
  <c r="N132" i="43"/>
  <c r="P132" i="43"/>
  <c r="R132" i="43"/>
  <c r="E130" i="91"/>
  <c r="F130" i="91"/>
  <c r="C138" i="43"/>
  <c r="E138" i="43"/>
  <c r="G138" i="43"/>
  <c r="I138" i="43"/>
  <c r="K138" i="43"/>
  <c r="M138" i="43"/>
  <c r="O138" i="43"/>
  <c r="Q138" i="43"/>
  <c r="D138" i="43"/>
  <c r="F138" i="43"/>
  <c r="H138" i="43"/>
  <c r="J138" i="43"/>
  <c r="L138" i="43"/>
  <c r="N138" i="43"/>
  <c r="P138" i="43"/>
  <c r="R138" i="43"/>
  <c r="E136" i="91"/>
  <c r="F136" i="91"/>
  <c r="C139" i="43"/>
  <c r="E139" i="43"/>
  <c r="G139" i="43"/>
  <c r="I139" i="43"/>
  <c r="K139" i="43"/>
  <c r="M139" i="43"/>
  <c r="O139" i="43"/>
  <c r="Q139" i="43"/>
  <c r="D139" i="43"/>
  <c r="F139" i="43"/>
  <c r="H139" i="43"/>
  <c r="J139" i="43"/>
  <c r="L139" i="43"/>
  <c r="N139" i="43"/>
  <c r="P139" i="43"/>
  <c r="R139" i="43"/>
  <c r="E137" i="91"/>
  <c r="F137" i="91"/>
  <c r="C140" i="43"/>
  <c r="E140" i="43"/>
  <c r="G140" i="43"/>
  <c r="I140" i="43"/>
  <c r="K140" i="43"/>
  <c r="M140" i="43"/>
  <c r="O140" i="43"/>
  <c r="Q140" i="43"/>
  <c r="D140" i="43"/>
  <c r="F140" i="43"/>
  <c r="H140" i="43"/>
  <c r="J140" i="43"/>
  <c r="L140" i="43"/>
  <c r="N140" i="43"/>
  <c r="P140" i="43"/>
  <c r="R140" i="43"/>
  <c r="E138" i="91"/>
  <c r="F138" i="91"/>
  <c r="C141" i="43"/>
  <c r="E141" i="43"/>
  <c r="G141" i="43"/>
  <c r="I141" i="43"/>
  <c r="K141" i="43"/>
  <c r="M141" i="43"/>
  <c r="O141" i="43"/>
  <c r="Q141" i="43"/>
  <c r="D141" i="43"/>
  <c r="F141" i="43"/>
  <c r="H141" i="43"/>
  <c r="J141" i="43"/>
  <c r="L141" i="43"/>
  <c r="N141" i="43"/>
  <c r="P141" i="43"/>
  <c r="R141" i="43"/>
  <c r="E139" i="91"/>
  <c r="F139" i="91"/>
  <c r="C142" i="43"/>
  <c r="E142" i="43"/>
  <c r="G142" i="43"/>
  <c r="I142" i="43"/>
  <c r="K142" i="43"/>
  <c r="M142" i="43"/>
  <c r="O142" i="43"/>
  <c r="Q142" i="43"/>
  <c r="D142" i="43"/>
  <c r="F142" i="43"/>
  <c r="H142" i="43"/>
  <c r="J142" i="43"/>
  <c r="L142" i="43"/>
  <c r="N142" i="43"/>
  <c r="P142" i="43"/>
  <c r="R142" i="43"/>
  <c r="E140" i="91"/>
  <c r="F140" i="91"/>
  <c r="C143" i="43"/>
  <c r="E143" i="43"/>
  <c r="G143" i="43"/>
  <c r="I143" i="43"/>
  <c r="K143" i="43"/>
  <c r="M143" i="43"/>
  <c r="O143" i="43"/>
  <c r="Q143" i="43"/>
  <c r="D143" i="43"/>
  <c r="F143" i="43"/>
  <c r="H143" i="43"/>
  <c r="J143" i="43"/>
  <c r="L143" i="43"/>
  <c r="N143" i="43"/>
  <c r="P143" i="43"/>
  <c r="R143" i="43"/>
  <c r="E141" i="91"/>
  <c r="F141" i="91"/>
  <c r="C144" i="43"/>
  <c r="E144" i="43"/>
  <c r="G144" i="43"/>
  <c r="I144" i="43"/>
  <c r="K144" i="43"/>
  <c r="M144" i="43"/>
  <c r="O144" i="43"/>
  <c r="Q144" i="43"/>
  <c r="D144" i="43"/>
  <c r="F144" i="43"/>
  <c r="H144" i="43"/>
  <c r="J144" i="43"/>
  <c r="L144" i="43"/>
  <c r="N144" i="43"/>
  <c r="P144" i="43"/>
  <c r="R144" i="43"/>
  <c r="E142" i="91"/>
  <c r="F142" i="91"/>
  <c r="C145" i="43"/>
  <c r="E145" i="43"/>
  <c r="G145" i="43"/>
  <c r="I145" i="43"/>
  <c r="K145" i="43"/>
  <c r="M145" i="43"/>
  <c r="O145" i="43"/>
  <c r="Q145" i="43"/>
  <c r="D145" i="43"/>
  <c r="F145" i="43"/>
  <c r="H145" i="43"/>
  <c r="J145" i="43"/>
  <c r="L145" i="43"/>
  <c r="N145" i="43"/>
  <c r="P145" i="43"/>
  <c r="R145" i="43"/>
  <c r="E143" i="91"/>
  <c r="F143" i="91"/>
  <c r="C146" i="43"/>
  <c r="E146" i="43"/>
  <c r="G146" i="43"/>
  <c r="I146" i="43"/>
  <c r="K146" i="43"/>
  <c r="M146" i="43"/>
  <c r="O146" i="43"/>
  <c r="Q146" i="43"/>
  <c r="D146" i="43"/>
  <c r="F146" i="43"/>
  <c r="H146" i="43"/>
  <c r="J146" i="43"/>
  <c r="L146" i="43"/>
  <c r="N146" i="43"/>
  <c r="P146" i="43"/>
  <c r="R146" i="43"/>
  <c r="E144" i="91"/>
  <c r="F144" i="91"/>
  <c r="C147" i="43"/>
  <c r="E147" i="43"/>
  <c r="G147" i="43"/>
  <c r="I147" i="43"/>
  <c r="K147" i="43"/>
  <c r="M147" i="43"/>
  <c r="O147" i="43"/>
  <c r="Q147" i="43"/>
  <c r="D147" i="43"/>
  <c r="F147" i="43"/>
  <c r="H147" i="43"/>
  <c r="J147" i="43"/>
  <c r="L147" i="43"/>
  <c r="N147" i="43"/>
  <c r="P147" i="43"/>
  <c r="R147" i="43"/>
  <c r="E145" i="91"/>
  <c r="F145" i="91"/>
  <c r="C148" i="43"/>
  <c r="E148" i="43"/>
  <c r="G148" i="43"/>
  <c r="I148" i="43"/>
  <c r="K148" i="43"/>
  <c r="M148" i="43"/>
  <c r="O148" i="43"/>
  <c r="Q148" i="43"/>
  <c r="D148" i="43"/>
  <c r="F148" i="43"/>
  <c r="H148" i="43"/>
  <c r="J148" i="43"/>
  <c r="L148" i="43"/>
  <c r="N148" i="43"/>
  <c r="P148" i="43"/>
  <c r="R148" i="43"/>
  <c r="E146" i="91"/>
  <c r="F146" i="91"/>
  <c r="C149" i="43"/>
  <c r="E149" i="43"/>
  <c r="G149" i="43"/>
  <c r="I149" i="43"/>
  <c r="K149" i="43"/>
  <c r="M149" i="43"/>
  <c r="O149" i="43"/>
  <c r="Q149" i="43"/>
  <c r="D149" i="43"/>
  <c r="F149" i="43"/>
  <c r="H149" i="43"/>
  <c r="J149" i="43"/>
  <c r="L149" i="43"/>
  <c r="N149" i="43"/>
  <c r="P149" i="43"/>
  <c r="R149" i="43"/>
  <c r="E147" i="91"/>
  <c r="F147" i="91"/>
  <c r="C150" i="43"/>
  <c r="E150" i="43"/>
  <c r="G150" i="43"/>
  <c r="I150" i="43"/>
  <c r="K150" i="43"/>
  <c r="M150" i="43"/>
  <c r="O150" i="43"/>
  <c r="Q150" i="43"/>
  <c r="D150" i="43"/>
  <c r="F150" i="43"/>
  <c r="H150" i="43"/>
  <c r="J150" i="43"/>
  <c r="L150" i="43"/>
  <c r="N150" i="43"/>
  <c r="P150" i="43"/>
  <c r="R150" i="43"/>
  <c r="E148" i="91"/>
  <c r="F148" i="91"/>
  <c r="C151" i="43"/>
  <c r="E151" i="43"/>
  <c r="G151" i="43"/>
  <c r="I151" i="43"/>
  <c r="K151" i="43"/>
  <c r="M151" i="43"/>
  <c r="O151" i="43"/>
  <c r="Q151" i="43"/>
  <c r="D151" i="43"/>
  <c r="F151" i="43"/>
  <c r="H151" i="43"/>
  <c r="J151" i="43"/>
  <c r="L151" i="43"/>
  <c r="N151" i="43"/>
  <c r="P151" i="43"/>
  <c r="R151" i="43"/>
  <c r="E149" i="91"/>
  <c r="F149" i="91"/>
  <c r="C152" i="43"/>
  <c r="E152" i="43"/>
  <c r="G152" i="43"/>
  <c r="I152" i="43"/>
  <c r="K152" i="43"/>
  <c r="M152" i="43"/>
  <c r="O152" i="43"/>
  <c r="Q152" i="43"/>
  <c r="D152" i="43"/>
  <c r="F152" i="43"/>
  <c r="H152" i="43"/>
  <c r="J152" i="43"/>
  <c r="L152" i="43"/>
  <c r="N152" i="43"/>
  <c r="P152" i="43"/>
  <c r="R152" i="43"/>
  <c r="E150" i="91"/>
  <c r="F150" i="91"/>
  <c r="C153" i="43"/>
  <c r="E153" i="43"/>
  <c r="G153" i="43"/>
  <c r="I153" i="43"/>
  <c r="K153" i="43"/>
  <c r="M153" i="43"/>
  <c r="O153" i="43"/>
  <c r="Q153" i="43"/>
  <c r="D153" i="43"/>
  <c r="F153" i="43"/>
  <c r="H153" i="43"/>
  <c r="J153" i="43"/>
  <c r="L153" i="43"/>
  <c r="N153" i="43"/>
  <c r="P153" i="43"/>
  <c r="R153" i="43"/>
  <c r="E151" i="91"/>
  <c r="F151" i="91"/>
  <c r="C154" i="43"/>
  <c r="E154" i="43"/>
  <c r="G154" i="43"/>
  <c r="I154" i="43"/>
  <c r="K154" i="43"/>
  <c r="M154" i="43"/>
  <c r="O154" i="43"/>
  <c r="Q154" i="43"/>
  <c r="D154" i="43"/>
  <c r="F154" i="43"/>
  <c r="H154" i="43"/>
  <c r="J154" i="43"/>
  <c r="L154" i="43"/>
  <c r="N154" i="43"/>
  <c r="P154" i="43"/>
  <c r="R154" i="43"/>
  <c r="E152" i="91"/>
  <c r="F152" i="91"/>
  <c r="C155" i="43"/>
  <c r="E155" i="43"/>
  <c r="G155" i="43"/>
  <c r="I155" i="43"/>
  <c r="K155" i="43"/>
  <c r="M155" i="43"/>
  <c r="O155" i="43"/>
  <c r="Q155" i="43"/>
  <c r="D155" i="43"/>
  <c r="F155" i="43"/>
  <c r="H155" i="43"/>
  <c r="J155" i="43"/>
  <c r="L155" i="43"/>
  <c r="N155" i="43"/>
  <c r="P155" i="43"/>
  <c r="R155" i="43"/>
  <c r="E153" i="91"/>
  <c r="F153" i="91"/>
  <c r="C156" i="43"/>
  <c r="E156" i="43"/>
  <c r="G156" i="43"/>
  <c r="I156" i="43"/>
  <c r="K156" i="43"/>
  <c r="M156" i="43"/>
  <c r="O156" i="43"/>
  <c r="Q156" i="43"/>
  <c r="D156" i="43"/>
  <c r="F156" i="43"/>
  <c r="H156" i="43"/>
  <c r="J156" i="43"/>
  <c r="L156" i="43"/>
  <c r="N156" i="43"/>
  <c r="P156" i="43"/>
  <c r="R156" i="43"/>
  <c r="E154" i="91"/>
  <c r="F154" i="91"/>
  <c r="C157" i="43"/>
  <c r="E157" i="43"/>
  <c r="G157" i="43"/>
  <c r="I157" i="43"/>
  <c r="K157" i="43"/>
  <c r="M157" i="43"/>
  <c r="O157" i="43"/>
  <c r="Q157" i="43"/>
  <c r="D157" i="43"/>
  <c r="F157" i="43"/>
  <c r="H157" i="43"/>
  <c r="J157" i="43"/>
  <c r="L157" i="43"/>
  <c r="N157" i="43"/>
  <c r="P157" i="43"/>
  <c r="R157" i="43"/>
  <c r="E155" i="91"/>
  <c r="F155" i="91"/>
  <c r="C158" i="43"/>
  <c r="E158" i="43"/>
  <c r="G158" i="43"/>
  <c r="I158" i="43"/>
  <c r="K158" i="43"/>
  <c r="M158" i="43"/>
  <c r="O158" i="43"/>
  <c r="Q158" i="43"/>
  <c r="D158" i="43"/>
  <c r="F158" i="43"/>
  <c r="H158" i="43"/>
  <c r="J158" i="43"/>
  <c r="L158" i="43"/>
  <c r="N158" i="43"/>
  <c r="P158" i="43"/>
  <c r="R158" i="43"/>
  <c r="E156" i="91"/>
  <c r="F156" i="91"/>
  <c r="C159" i="43"/>
  <c r="E159" i="43"/>
  <c r="G159" i="43"/>
  <c r="I159" i="43"/>
  <c r="K159" i="43"/>
  <c r="M159" i="43"/>
  <c r="O159" i="43"/>
  <c r="Q159" i="43"/>
  <c r="D159" i="43"/>
  <c r="F159" i="43"/>
  <c r="H159" i="43"/>
  <c r="J159" i="43"/>
  <c r="L159" i="43"/>
  <c r="N159" i="43"/>
  <c r="P159" i="43"/>
  <c r="R159" i="43"/>
  <c r="E157" i="91"/>
  <c r="F157" i="91"/>
  <c r="E163" i="91"/>
  <c r="F163" i="91"/>
  <c r="E164" i="91"/>
  <c r="F164" i="91"/>
  <c r="E165" i="91"/>
  <c r="F165" i="91"/>
  <c r="E166" i="91"/>
  <c r="F166" i="91"/>
  <c r="E167" i="91"/>
  <c r="F167" i="91"/>
  <c r="D163" i="76"/>
  <c r="G163" i="76"/>
  <c r="D164" i="76"/>
  <c r="G164" i="76"/>
  <c r="D165" i="76"/>
  <c r="G165" i="76"/>
  <c r="D166" i="76"/>
  <c r="G166" i="76"/>
  <c r="C167" i="14"/>
  <c r="D167" i="14"/>
  <c r="E167" i="14"/>
  <c r="F167" i="14"/>
  <c r="G167" i="14"/>
  <c r="H167" i="14"/>
  <c r="I167" i="14"/>
  <c r="J167" i="14"/>
  <c r="K167" i="14"/>
  <c r="L167" i="14"/>
  <c r="M167" i="14"/>
  <c r="N167" i="14"/>
  <c r="T167" i="14"/>
  <c r="U167" i="14"/>
  <c r="V167" i="14"/>
  <c r="W167" i="14"/>
  <c r="X167" i="14"/>
  <c r="Y167" i="14"/>
  <c r="Z167" i="14"/>
  <c r="AA167" i="14"/>
  <c r="AB167" i="14"/>
  <c r="AC167" i="14"/>
  <c r="D167" i="76" s="1"/>
  <c r="AD167" i="14"/>
  <c r="G167" i="76" s="1"/>
  <c r="AE167" i="14"/>
  <c r="C8" i="14"/>
  <c r="D8" i="14"/>
  <c r="E8" i="14"/>
  <c r="F8" i="14"/>
  <c r="G8" i="14"/>
  <c r="H8" i="14"/>
  <c r="I8" i="14"/>
  <c r="J8" i="14"/>
  <c r="K8" i="14"/>
  <c r="L8" i="14"/>
  <c r="M8" i="14"/>
  <c r="N8" i="14"/>
  <c r="T8" i="14"/>
  <c r="U8" i="14"/>
  <c r="V8" i="14"/>
  <c r="W8" i="14"/>
  <c r="X8" i="14"/>
  <c r="Y8" i="14"/>
  <c r="Z8" i="14"/>
  <c r="AA8" i="14"/>
  <c r="AB8" i="14"/>
  <c r="AC8" i="14"/>
  <c r="AD8" i="14"/>
  <c r="G8" i="76" s="1"/>
  <c r="AE8" i="14"/>
  <c r="C9" i="14"/>
  <c r="D9" i="14"/>
  <c r="E9" i="14"/>
  <c r="F9" i="14"/>
  <c r="G9" i="14"/>
  <c r="H9" i="14"/>
  <c r="I9" i="14"/>
  <c r="J9" i="14"/>
  <c r="K9" i="14"/>
  <c r="L9" i="14"/>
  <c r="M9" i="14"/>
  <c r="N9" i="14"/>
  <c r="T9" i="14"/>
  <c r="U9" i="14"/>
  <c r="V9" i="14"/>
  <c r="W9" i="14"/>
  <c r="X9" i="14"/>
  <c r="Y9" i="14"/>
  <c r="Z9" i="14"/>
  <c r="AA9" i="14"/>
  <c r="AB9" i="14"/>
  <c r="AC9" i="14"/>
  <c r="D9" i="76" s="1"/>
  <c r="AD9" i="14"/>
  <c r="G9" i="76" s="1"/>
  <c r="AE9" i="14"/>
  <c r="C10" i="14"/>
  <c r="D10" i="14"/>
  <c r="E10" i="14"/>
  <c r="F10" i="14"/>
  <c r="G10" i="14"/>
  <c r="H10" i="14"/>
  <c r="I10" i="14"/>
  <c r="J10" i="14"/>
  <c r="K10" i="14"/>
  <c r="L10" i="14"/>
  <c r="M10" i="14"/>
  <c r="N10" i="14"/>
  <c r="T10" i="14"/>
  <c r="U10" i="14"/>
  <c r="V10" i="14"/>
  <c r="W10" i="14"/>
  <c r="X10" i="14"/>
  <c r="Y10" i="14"/>
  <c r="Z10" i="14"/>
  <c r="AA10" i="14"/>
  <c r="AB10" i="14"/>
  <c r="AC10" i="14"/>
  <c r="D10" i="76" s="1"/>
  <c r="AD10" i="14"/>
  <c r="G10" i="76" s="1"/>
  <c r="AE10" i="14"/>
  <c r="C11" i="14"/>
  <c r="D11" i="14"/>
  <c r="E11" i="14"/>
  <c r="F11" i="14"/>
  <c r="G11" i="14"/>
  <c r="H11" i="14"/>
  <c r="I11" i="14"/>
  <c r="J11" i="14"/>
  <c r="K11" i="14"/>
  <c r="L11" i="14"/>
  <c r="M11" i="14"/>
  <c r="N11" i="14"/>
  <c r="T11" i="14"/>
  <c r="U11" i="14"/>
  <c r="V11" i="14"/>
  <c r="W11" i="14"/>
  <c r="X11" i="14"/>
  <c r="Y11" i="14"/>
  <c r="Z11" i="14"/>
  <c r="AA11" i="14"/>
  <c r="AB11" i="14"/>
  <c r="AC11" i="14"/>
  <c r="D11" i="76" s="1"/>
  <c r="AD11" i="14"/>
  <c r="G11" i="76" s="1"/>
  <c r="AE11" i="14"/>
  <c r="C12" i="14"/>
  <c r="D12" i="14"/>
  <c r="E12" i="14"/>
  <c r="F12" i="14"/>
  <c r="G12" i="14"/>
  <c r="H12" i="14"/>
  <c r="I12" i="14"/>
  <c r="J12" i="14"/>
  <c r="K12" i="14"/>
  <c r="L12" i="14"/>
  <c r="M12" i="14"/>
  <c r="N12" i="14"/>
  <c r="T12" i="14"/>
  <c r="U12" i="14"/>
  <c r="V12" i="14"/>
  <c r="W12" i="14"/>
  <c r="X12" i="14"/>
  <c r="Y12" i="14"/>
  <c r="Z12" i="14"/>
  <c r="AA12" i="14"/>
  <c r="AB12" i="14"/>
  <c r="AC12" i="14"/>
  <c r="D12" i="76" s="1"/>
  <c r="AD12" i="14"/>
  <c r="AE12" i="14"/>
  <c r="C13" i="14"/>
  <c r="D13" i="14"/>
  <c r="E13" i="14"/>
  <c r="F13" i="14"/>
  <c r="G13" i="14"/>
  <c r="H13" i="14"/>
  <c r="I13" i="14"/>
  <c r="J13" i="14"/>
  <c r="K13" i="14"/>
  <c r="L13" i="14"/>
  <c r="M13" i="14"/>
  <c r="N13" i="14"/>
  <c r="T13" i="14"/>
  <c r="U13" i="14"/>
  <c r="V13" i="14"/>
  <c r="W13" i="14"/>
  <c r="X13" i="14"/>
  <c r="Y13" i="14"/>
  <c r="Z13" i="14"/>
  <c r="AA13" i="14"/>
  <c r="AB13" i="14"/>
  <c r="AC13" i="14"/>
  <c r="D13" i="76" s="1"/>
  <c r="AD13" i="14"/>
  <c r="G13" i="76" s="1"/>
  <c r="AE13" i="14"/>
  <c r="C14" i="14"/>
  <c r="D14" i="14"/>
  <c r="E14" i="14"/>
  <c r="F14" i="14"/>
  <c r="G14" i="14"/>
  <c r="H14" i="14"/>
  <c r="I14" i="14"/>
  <c r="J14" i="14"/>
  <c r="K14" i="14"/>
  <c r="L14" i="14"/>
  <c r="M14" i="14"/>
  <c r="N14" i="14"/>
  <c r="T14" i="14"/>
  <c r="U14" i="14"/>
  <c r="V14" i="14"/>
  <c r="W14" i="14"/>
  <c r="X14" i="14"/>
  <c r="Y14" i="14"/>
  <c r="Z14" i="14"/>
  <c r="AA14" i="14"/>
  <c r="AB14" i="14"/>
  <c r="AC14" i="14"/>
  <c r="D14" i="76" s="1"/>
  <c r="AD14" i="14"/>
  <c r="G14" i="76" s="1"/>
  <c r="AE14" i="14"/>
  <c r="C15" i="14"/>
  <c r="D15" i="14"/>
  <c r="E15" i="14"/>
  <c r="F15" i="14"/>
  <c r="G15" i="14"/>
  <c r="H15" i="14"/>
  <c r="I15" i="14"/>
  <c r="J15" i="14"/>
  <c r="K15" i="14"/>
  <c r="L15" i="14"/>
  <c r="M15" i="14"/>
  <c r="N15" i="14"/>
  <c r="T15" i="14"/>
  <c r="U15" i="14"/>
  <c r="V15" i="14"/>
  <c r="W15" i="14"/>
  <c r="X15" i="14"/>
  <c r="Y15" i="14"/>
  <c r="Z15" i="14"/>
  <c r="AA15" i="14"/>
  <c r="AB15" i="14"/>
  <c r="AC15" i="14"/>
  <c r="D15" i="76" s="1"/>
  <c r="AD15" i="14"/>
  <c r="G15" i="76" s="1"/>
  <c r="AE15" i="14"/>
  <c r="C16" i="14"/>
  <c r="D16" i="14"/>
  <c r="E16" i="14"/>
  <c r="F16" i="14"/>
  <c r="G16" i="14"/>
  <c r="H16" i="14"/>
  <c r="I16" i="14"/>
  <c r="J16" i="14"/>
  <c r="K16" i="14"/>
  <c r="L16" i="14"/>
  <c r="M16" i="14"/>
  <c r="N16" i="14"/>
  <c r="T16" i="14"/>
  <c r="U16" i="14"/>
  <c r="V16" i="14"/>
  <c r="W16" i="14"/>
  <c r="X16" i="14"/>
  <c r="Y16" i="14"/>
  <c r="Z16" i="14"/>
  <c r="AA16" i="14"/>
  <c r="AB16" i="14"/>
  <c r="AC16" i="14"/>
  <c r="D16" i="76" s="1"/>
  <c r="AD16" i="14"/>
  <c r="G16" i="76" s="1"/>
  <c r="AE16" i="14"/>
  <c r="C17" i="14"/>
  <c r="D17" i="14"/>
  <c r="E17" i="14"/>
  <c r="F17" i="14"/>
  <c r="G17" i="14"/>
  <c r="H17" i="14"/>
  <c r="I17" i="14"/>
  <c r="J17" i="14"/>
  <c r="K17" i="14"/>
  <c r="L17" i="14"/>
  <c r="M17" i="14"/>
  <c r="N17" i="14"/>
  <c r="T17" i="14"/>
  <c r="U17" i="14"/>
  <c r="V17" i="14"/>
  <c r="W17" i="14"/>
  <c r="X17" i="14"/>
  <c r="Y17" i="14"/>
  <c r="Z17" i="14"/>
  <c r="AA17" i="14"/>
  <c r="AB17" i="14"/>
  <c r="AC17" i="14"/>
  <c r="D17" i="76" s="1"/>
  <c r="AD17" i="14"/>
  <c r="G17" i="76" s="1"/>
  <c r="AE17" i="14"/>
  <c r="C18" i="14"/>
  <c r="D18" i="14"/>
  <c r="E18" i="14"/>
  <c r="F18" i="14"/>
  <c r="G18" i="14"/>
  <c r="H18" i="14"/>
  <c r="I18" i="14"/>
  <c r="J18" i="14"/>
  <c r="K18" i="14"/>
  <c r="L18" i="14"/>
  <c r="M18" i="14"/>
  <c r="N18" i="14"/>
  <c r="T18" i="14"/>
  <c r="U18" i="14"/>
  <c r="V18" i="14"/>
  <c r="W18" i="14"/>
  <c r="X18" i="14"/>
  <c r="Y18" i="14"/>
  <c r="Z18" i="14"/>
  <c r="AA18" i="14"/>
  <c r="AB18" i="14"/>
  <c r="AC18" i="14"/>
  <c r="D18" i="76" s="1"/>
  <c r="AD18" i="14"/>
  <c r="G18" i="76" s="1"/>
  <c r="AE18" i="14"/>
  <c r="C19" i="14"/>
  <c r="D19" i="14"/>
  <c r="E19" i="14"/>
  <c r="F19" i="14"/>
  <c r="G19" i="14"/>
  <c r="H19" i="14"/>
  <c r="I19" i="14"/>
  <c r="J19" i="14"/>
  <c r="K19" i="14"/>
  <c r="L19" i="14"/>
  <c r="M19" i="14"/>
  <c r="N19" i="14"/>
  <c r="T19" i="14"/>
  <c r="U19" i="14"/>
  <c r="V19" i="14"/>
  <c r="W19" i="14"/>
  <c r="X19" i="14"/>
  <c r="Y19" i="14"/>
  <c r="Z19" i="14"/>
  <c r="AA19" i="14"/>
  <c r="AB19" i="14"/>
  <c r="AC19" i="14"/>
  <c r="D19" i="76" s="1"/>
  <c r="AD19" i="14"/>
  <c r="G19" i="76" s="1"/>
  <c r="AE19" i="14"/>
  <c r="C20" i="14"/>
  <c r="D20" i="14"/>
  <c r="E20" i="14"/>
  <c r="F20" i="14"/>
  <c r="G20" i="14"/>
  <c r="H20" i="14"/>
  <c r="I20" i="14"/>
  <c r="J20" i="14"/>
  <c r="K20" i="14"/>
  <c r="L20" i="14"/>
  <c r="M20" i="14"/>
  <c r="N20" i="14"/>
  <c r="T20" i="14"/>
  <c r="U20" i="14"/>
  <c r="V20" i="14"/>
  <c r="W20" i="14"/>
  <c r="X20" i="14"/>
  <c r="Y20" i="14"/>
  <c r="Z20" i="14"/>
  <c r="AA20" i="14"/>
  <c r="AB20" i="14"/>
  <c r="AC20" i="14"/>
  <c r="D20" i="76" s="1"/>
  <c r="AD20" i="14"/>
  <c r="G20" i="76" s="1"/>
  <c r="AE20" i="14"/>
  <c r="C21" i="14"/>
  <c r="D21" i="14"/>
  <c r="E21" i="14"/>
  <c r="F21" i="14"/>
  <c r="G21" i="14"/>
  <c r="H21" i="14"/>
  <c r="I21" i="14"/>
  <c r="J21" i="14"/>
  <c r="K21" i="14"/>
  <c r="L21" i="14"/>
  <c r="M21" i="14"/>
  <c r="N21" i="14"/>
  <c r="T21" i="14"/>
  <c r="U21" i="14"/>
  <c r="V21" i="14"/>
  <c r="W21" i="14"/>
  <c r="X21" i="14"/>
  <c r="Y21" i="14"/>
  <c r="Z21" i="14"/>
  <c r="AA21" i="14"/>
  <c r="AB21" i="14"/>
  <c r="AC21" i="14"/>
  <c r="D21" i="76" s="1"/>
  <c r="AD21" i="14"/>
  <c r="G21" i="76" s="1"/>
  <c r="AE21" i="14"/>
  <c r="C22" i="14"/>
  <c r="D22" i="14"/>
  <c r="E22" i="14"/>
  <c r="F22" i="14"/>
  <c r="G22" i="14"/>
  <c r="H22" i="14"/>
  <c r="I22" i="14"/>
  <c r="J22" i="14"/>
  <c r="K22" i="14"/>
  <c r="L22" i="14"/>
  <c r="M22" i="14"/>
  <c r="N22" i="14"/>
  <c r="T22" i="14"/>
  <c r="U22" i="14"/>
  <c r="V22" i="14"/>
  <c r="W22" i="14"/>
  <c r="X22" i="14"/>
  <c r="Y22" i="14"/>
  <c r="Z22" i="14"/>
  <c r="AA22" i="14"/>
  <c r="AB22" i="14"/>
  <c r="AC22" i="14"/>
  <c r="D22" i="76" s="1"/>
  <c r="AD22" i="14"/>
  <c r="G22" i="76" s="1"/>
  <c r="AE22" i="14"/>
  <c r="C23" i="14"/>
  <c r="D23" i="14"/>
  <c r="E23" i="14"/>
  <c r="F23" i="14"/>
  <c r="G23" i="14"/>
  <c r="H23" i="14"/>
  <c r="I23" i="14"/>
  <c r="J23" i="14"/>
  <c r="K23" i="14"/>
  <c r="L23" i="14"/>
  <c r="M23" i="14"/>
  <c r="N23" i="14"/>
  <c r="T23" i="14"/>
  <c r="U23" i="14"/>
  <c r="V23" i="14"/>
  <c r="W23" i="14"/>
  <c r="X23" i="14"/>
  <c r="Y23" i="14"/>
  <c r="Z23" i="14"/>
  <c r="AA23" i="14"/>
  <c r="AB23" i="14"/>
  <c r="AC23" i="14"/>
  <c r="D23" i="76" s="1"/>
  <c r="AD23" i="14"/>
  <c r="G23" i="76" s="1"/>
  <c r="AE23" i="14"/>
  <c r="C24" i="14"/>
  <c r="D24" i="14"/>
  <c r="E24" i="14"/>
  <c r="F24" i="14"/>
  <c r="G24" i="14"/>
  <c r="H24" i="14"/>
  <c r="I24" i="14"/>
  <c r="J24" i="14"/>
  <c r="K24" i="14"/>
  <c r="L24" i="14"/>
  <c r="M24" i="14"/>
  <c r="N24" i="14"/>
  <c r="T24" i="14"/>
  <c r="U24" i="14"/>
  <c r="V24" i="14"/>
  <c r="W24" i="14"/>
  <c r="X24" i="14"/>
  <c r="Y24" i="14"/>
  <c r="Z24" i="14"/>
  <c r="AA24" i="14"/>
  <c r="AB24" i="14"/>
  <c r="AC24" i="14"/>
  <c r="D24" i="76" s="1"/>
  <c r="AD24" i="14"/>
  <c r="G24" i="76" s="1"/>
  <c r="AE24" i="14"/>
  <c r="C25" i="14"/>
  <c r="D25" i="14"/>
  <c r="E25" i="14"/>
  <c r="F25" i="14"/>
  <c r="G25" i="14"/>
  <c r="H25" i="14"/>
  <c r="I25" i="14"/>
  <c r="J25" i="14"/>
  <c r="K25" i="14"/>
  <c r="L25" i="14"/>
  <c r="M25" i="14"/>
  <c r="N25" i="14"/>
  <c r="T25" i="14"/>
  <c r="U25" i="14"/>
  <c r="V25" i="14"/>
  <c r="W25" i="14"/>
  <c r="X25" i="14"/>
  <c r="Y25" i="14"/>
  <c r="Z25" i="14"/>
  <c r="AA25" i="14"/>
  <c r="AB25" i="14"/>
  <c r="AC25" i="14"/>
  <c r="D25" i="76" s="1"/>
  <c r="AD25" i="14"/>
  <c r="G25" i="76" s="1"/>
  <c r="AE25" i="14"/>
  <c r="C26" i="14"/>
  <c r="D26" i="14"/>
  <c r="E26" i="14"/>
  <c r="F26" i="14"/>
  <c r="G26" i="14"/>
  <c r="H26" i="14"/>
  <c r="I26" i="14"/>
  <c r="J26" i="14"/>
  <c r="K26" i="14"/>
  <c r="L26" i="14"/>
  <c r="M26" i="14"/>
  <c r="N26" i="14"/>
  <c r="T26" i="14"/>
  <c r="U26" i="14"/>
  <c r="V26" i="14"/>
  <c r="W26" i="14"/>
  <c r="X26" i="14"/>
  <c r="Y26" i="14"/>
  <c r="Z26" i="14"/>
  <c r="AA26" i="14"/>
  <c r="AB26" i="14"/>
  <c r="AC26" i="14"/>
  <c r="D26" i="76" s="1"/>
  <c r="AD26" i="14"/>
  <c r="G26" i="76" s="1"/>
  <c r="AE26" i="14"/>
  <c r="C27" i="14"/>
  <c r="D27" i="14"/>
  <c r="E27" i="14"/>
  <c r="F27" i="14"/>
  <c r="G27" i="14"/>
  <c r="H27" i="14"/>
  <c r="I27" i="14"/>
  <c r="J27" i="14"/>
  <c r="K27" i="14"/>
  <c r="L27" i="14"/>
  <c r="M27" i="14"/>
  <c r="N27" i="14"/>
  <c r="T27" i="14"/>
  <c r="U27" i="14"/>
  <c r="V27" i="14"/>
  <c r="W27" i="14"/>
  <c r="X27" i="14"/>
  <c r="Y27" i="14"/>
  <c r="Z27" i="14"/>
  <c r="AA27" i="14"/>
  <c r="AB27" i="14"/>
  <c r="AC27" i="14"/>
  <c r="D27" i="76" s="1"/>
  <c r="AD27" i="14"/>
  <c r="G27" i="76" s="1"/>
  <c r="AE27" i="14"/>
  <c r="C28" i="14"/>
  <c r="D28" i="14"/>
  <c r="E28" i="14"/>
  <c r="F28" i="14"/>
  <c r="G28" i="14"/>
  <c r="H28" i="14"/>
  <c r="I28" i="14"/>
  <c r="J28" i="14"/>
  <c r="K28" i="14"/>
  <c r="L28" i="14"/>
  <c r="M28" i="14"/>
  <c r="N28" i="14"/>
  <c r="T28" i="14"/>
  <c r="U28" i="14"/>
  <c r="V28" i="14"/>
  <c r="W28" i="14"/>
  <c r="X28" i="14"/>
  <c r="Y28" i="14"/>
  <c r="Z28" i="14"/>
  <c r="AA28" i="14"/>
  <c r="AB28" i="14"/>
  <c r="AC28" i="14"/>
  <c r="D28" i="76" s="1"/>
  <c r="AD28" i="14"/>
  <c r="G28" i="76" s="1"/>
  <c r="AE28" i="14"/>
  <c r="C29" i="14"/>
  <c r="D29" i="14"/>
  <c r="E29" i="14"/>
  <c r="F29" i="14"/>
  <c r="G29" i="14"/>
  <c r="H29" i="14"/>
  <c r="I29" i="14"/>
  <c r="J29" i="14"/>
  <c r="K29" i="14"/>
  <c r="L29" i="14"/>
  <c r="M29" i="14"/>
  <c r="N29" i="14"/>
  <c r="T29" i="14"/>
  <c r="U29" i="14"/>
  <c r="V29" i="14"/>
  <c r="W29" i="14"/>
  <c r="X29" i="14"/>
  <c r="Y29" i="14"/>
  <c r="Z29" i="14"/>
  <c r="AA29" i="14"/>
  <c r="AB29" i="14"/>
  <c r="AC29" i="14"/>
  <c r="D29" i="76" s="1"/>
  <c r="AD29" i="14"/>
  <c r="G29" i="76" s="1"/>
  <c r="AE29" i="14"/>
  <c r="C30" i="14"/>
  <c r="D30" i="14"/>
  <c r="E30" i="14"/>
  <c r="F30" i="14"/>
  <c r="G30" i="14"/>
  <c r="H30" i="14"/>
  <c r="I30" i="14"/>
  <c r="J30" i="14"/>
  <c r="K30" i="14"/>
  <c r="L30" i="14"/>
  <c r="M30" i="14"/>
  <c r="N30" i="14"/>
  <c r="T30" i="14"/>
  <c r="U30" i="14"/>
  <c r="V30" i="14"/>
  <c r="W30" i="14"/>
  <c r="X30" i="14"/>
  <c r="Y30" i="14"/>
  <c r="Z30" i="14"/>
  <c r="AA30" i="14"/>
  <c r="AB30" i="14"/>
  <c r="AC30" i="14"/>
  <c r="D30" i="76" s="1"/>
  <c r="AD30" i="14"/>
  <c r="G30" i="76" s="1"/>
  <c r="AE30" i="14"/>
  <c r="C31" i="14"/>
  <c r="D31" i="14"/>
  <c r="E31" i="14"/>
  <c r="F31" i="14"/>
  <c r="G31" i="14"/>
  <c r="H31" i="14"/>
  <c r="I31" i="14"/>
  <c r="J31" i="14"/>
  <c r="K31" i="14"/>
  <c r="L31" i="14"/>
  <c r="M31" i="14"/>
  <c r="N31" i="14"/>
  <c r="T31" i="14"/>
  <c r="U31" i="14"/>
  <c r="V31" i="14"/>
  <c r="W31" i="14"/>
  <c r="X31" i="14"/>
  <c r="Y31" i="14"/>
  <c r="Z31" i="14"/>
  <c r="AA31" i="14"/>
  <c r="AB31" i="14"/>
  <c r="AC31" i="14"/>
  <c r="D31" i="76" s="1"/>
  <c r="AD31" i="14"/>
  <c r="G31" i="76" s="1"/>
  <c r="AE31" i="14"/>
  <c r="C32" i="14"/>
  <c r="D32" i="14"/>
  <c r="E32" i="14"/>
  <c r="F32" i="14"/>
  <c r="G32" i="14"/>
  <c r="H32" i="14"/>
  <c r="I32" i="14"/>
  <c r="J32" i="14"/>
  <c r="K32" i="14"/>
  <c r="L32" i="14"/>
  <c r="M32" i="14"/>
  <c r="N32" i="14"/>
  <c r="T32" i="14"/>
  <c r="U32" i="14"/>
  <c r="V32" i="14"/>
  <c r="W32" i="14"/>
  <c r="X32" i="14"/>
  <c r="Y32" i="14"/>
  <c r="Z32" i="14"/>
  <c r="AA32" i="14"/>
  <c r="AB32" i="14"/>
  <c r="AC32" i="14"/>
  <c r="D32" i="76" s="1"/>
  <c r="AD32" i="14"/>
  <c r="G32" i="76" s="1"/>
  <c r="AE32" i="14"/>
  <c r="C33" i="14"/>
  <c r="D33" i="14"/>
  <c r="E33" i="14"/>
  <c r="F33" i="14"/>
  <c r="G33" i="14"/>
  <c r="H33" i="14"/>
  <c r="I33" i="14"/>
  <c r="J33" i="14"/>
  <c r="K33" i="14"/>
  <c r="L33" i="14"/>
  <c r="M33" i="14"/>
  <c r="N33" i="14"/>
  <c r="T33" i="14"/>
  <c r="U33" i="14"/>
  <c r="V33" i="14"/>
  <c r="W33" i="14"/>
  <c r="X33" i="14"/>
  <c r="Y33" i="14"/>
  <c r="Z33" i="14"/>
  <c r="AA33" i="14"/>
  <c r="AB33" i="14"/>
  <c r="AC33" i="14"/>
  <c r="D33" i="76" s="1"/>
  <c r="AD33" i="14"/>
  <c r="G33" i="76" s="1"/>
  <c r="AE33" i="14"/>
  <c r="C34" i="14"/>
  <c r="D34" i="14"/>
  <c r="E34" i="14"/>
  <c r="F34" i="14"/>
  <c r="G34" i="14"/>
  <c r="H34" i="14"/>
  <c r="I34" i="14"/>
  <c r="J34" i="14"/>
  <c r="K34" i="14"/>
  <c r="L34" i="14"/>
  <c r="M34" i="14"/>
  <c r="N34" i="14"/>
  <c r="T34" i="14"/>
  <c r="U34" i="14"/>
  <c r="V34" i="14"/>
  <c r="W34" i="14"/>
  <c r="X34" i="14"/>
  <c r="Y34" i="14"/>
  <c r="Z34" i="14"/>
  <c r="AA34" i="14"/>
  <c r="AB34" i="14"/>
  <c r="AC34" i="14"/>
  <c r="D34" i="76" s="1"/>
  <c r="AD34" i="14"/>
  <c r="G34" i="76" s="1"/>
  <c r="AE34" i="14"/>
  <c r="C35" i="14"/>
  <c r="D35" i="14"/>
  <c r="E35" i="14"/>
  <c r="F35" i="14"/>
  <c r="G35" i="14"/>
  <c r="H35" i="14"/>
  <c r="I35" i="14"/>
  <c r="J35" i="14"/>
  <c r="K35" i="14"/>
  <c r="L35" i="14"/>
  <c r="M35" i="14"/>
  <c r="N35" i="14"/>
  <c r="T35" i="14"/>
  <c r="U35" i="14"/>
  <c r="V35" i="14"/>
  <c r="W35" i="14"/>
  <c r="X35" i="14"/>
  <c r="Y35" i="14"/>
  <c r="Z35" i="14"/>
  <c r="AA35" i="14"/>
  <c r="AB35" i="14"/>
  <c r="AC35" i="14"/>
  <c r="D35" i="76" s="1"/>
  <c r="AD35" i="14"/>
  <c r="G35" i="76" s="1"/>
  <c r="AE35" i="14"/>
  <c r="C36" i="14"/>
  <c r="D36" i="14"/>
  <c r="E36" i="14"/>
  <c r="F36" i="14"/>
  <c r="G36" i="14"/>
  <c r="H36" i="14"/>
  <c r="I36" i="14"/>
  <c r="J36" i="14"/>
  <c r="K36" i="14"/>
  <c r="L36" i="14"/>
  <c r="M36" i="14"/>
  <c r="N36" i="14"/>
  <c r="T36" i="14"/>
  <c r="U36" i="14"/>
  <c r="V36" i="14"/>
  <c r="W36" i="14"/>
  <c r="X36" i="14"/>
  <c r="Y36" i="14"/>
  <c r="Z36" i="14"/>
  <c r="AA36" i="14"/>
  <c r="AB36" i="14"/>
  <c r="AC36" i="14"/>
  <c r="D36" i="76" s="1"/>
  <c r="AD36" i="14"/>
  <c r="G36" i="76" s="1"/>
  <c r="AE36" i="14"/>
  <c r="C37" i="14"/>
  <c r="D37" i="14"/>
  <c r="E37" i="14"/>
  <c r="F37" i="14"/>
  <c r="G37" i="14"/>
  <c r="H37" i="14"/>
  <c r="I37" i="14"/>
  <c r="J37" i="14"/>
  <c r="K37" i="14"/>
  <c r="L37" i="14"/>
  <c r="M37" i="14"/>
  <c r="N37" i="14"/>
  <c r="T37" i="14"/>
  <c r="U37" i="14"/>
  <c r="V37" i="14"/>
  <c r="W37" i="14"/>
  <c r="X37" i="14"/>
  <c r="Y37" i="14"/>
  <c r="Z37" i="14"/>
  <c r="AA37" i="14"/>
  <c r="AB37" i="14"/>
  <c r="AC37" i="14"/>
  <c r="D37" i="76" s="1"/>
  <c r="AD37" i="14"/>
  <c r="G37" i="76" s="1"/>
  <c r="AE37" i="14"/>
  <c r="C38" i="14"/>
  <c r="D38" i="14"/>
  <c r="E38" i="14"/>
  <c r="F38" i="14"/>
  <c r="G38" i="14"/>
  <c r="H38" i="14"/>
  <c r="I38" i="14"/>
  <c r="J38" i="14"/>
  <c r="K38" i="14"/>
  <c r="L38" i="14"/>
  <c r="M38" i="14"/>
  <c r="N38" i="14"/>
  <c r="T38" i="14"/>
  <c r="U38" i="14"/>
  <c r="V38" i="14"/>
  <c r="W38" i="14"/>
  <c r="X38" i="14"/>
  <c r="Y38" i="14"/>
  <c r="Z38" i="14"/>
  <c r="AA38" i="14"/>
  <c r="AB38" i="14"/>
  <c r="AC38" i="14"/>
  <c r="D38" i="76" s="1"/>
  <c r="AD38" i="14"/>
  <c r="G38" i="76" s="1"/>
  <c r="AE38" i="14"/>
  <c r="C39" i="14"/>
  <c r="D39" i="14"/>
  <c r="E39" i="14"/>
  <c r="F39" i="14"/>
  <c r="G39" i="14"/>
  <c r="H39" i="14"/>
  <c r="I39" i="14"/>
  <c r="J39" i="14"/>
  <c r="K39" i="14"/>
  <c r="L39" i="14"/>
  <c r="M39" i="14"/>
  <c r="N39" i="14"/>
  <c r="T39" i="14"/>
  <c r="U39" i="14"/>
  <c r="V39" i="14"/>
  <c r="W39" i="14"/>
  <c r="X39" i="14"/>
  <c r="Y39" i="14"/>
  <c r="Z39" i="14"/>
  <c r="AA39" i="14"/>
  <c r="AB39" i="14"/>
  <c r="AC39" i="14"/>
  <c r="D39" i="76" s="1"/>
  <c r="AD39" i="14"/>
  <c r="G39" i="76" s="1"/>
  <c r="AE39" i="14"/>
  <c r="C40" i="14"/>
  <c r="D40" i="14"/>
  <c r="E40" i="14"/>
  <c r="F40" i="14"/>
  <c r="G40" i="14"/>
  <c r="H40" i="14"/>
  <c r="I40" i="14"/>
  <c r="J40" i="14"/>
  <c r="K40" i="14"/>
  <c r="L40" i="14"/>
  <c r="M40" i="14"/>
  <c r="N40" i="14"/>
  <c r="T40" i="14"/>
  <c r="U40" i="14"/>
  <c r="V40" i="14"/>
  <c r="W40" i="14"/>
  <c r="X40" i="14"/>
  <c r="Y40" i="14"/>
  <c r="Z40" i="14"/>
  <c r="AA40" i="14"/>
  <c r="AB40" i="14"/>
  <c r="AC40" i="14"/>
  <c r="D40" i="76" s="1"/>
  <c r="AD40" i="14"/>
  <c r="G40" i="76" s="1"/>
  <c r="AE40" i="14"/>
  <c r="C41" i="14"/>
  <c r="D41" i="14"/>
  <c r="E41" i="14"/>
  <c r="F41" i="14"/>
  <c r="G41" i="14"/>
  <c r="H41" i="14"/>
  <c r="I41" i="14"/>
  <c r="J41" i="14"/>
  <c r="K41" i="14"/>
  <c r="L41" i="14"/>
  <c r="M41" i="14"/>
  <c r="N41" i="14"/>
  <c r="T41" i="14"/>
  <c r="U41" i="14"/>
  <c r="V41" i="14"/>
  <c r="W41" i="14"/>
  <c r="X41" i="14"/>
  <c r="Y41" i="14"/>
  <c r="Z41" i="14"/>
  <c r="AA41" i="14"/>
  <c r="AB41" i="14"/>
  <c r="AC41" i="14"/>
  <c r="D41" i="76" s="1"/>
  <c r="AD41" i="14"/>
  <c r="G41" i="76" s="1"/>
  <c r="AE41" i="14"/>
  <c r="C42" i="14"/>
  <c r="D42" i="14"/>
  <c r="E42" i="14"/>
  <c r="F42" i="14"/>
  <c r="G42" i="14"/>
  <c r="H42" i="14"/>
  <c r="I42" i="14"/>
  <c r="J42" i="14"/>
  <c r="K42" i="14"/>
  <c r="L42" i="14"/>
  <c r="M42" i="14"/>
  <c r="N42" i="14"/>
  <c r="T42" i="14"/>
  <c r="U42" i="14"/>
  <c r="V42" i="14"/>
  <c r="W42" i="14"/>
  <c r="X42" i="14"/>
  <c r="Y42" i="14"/>
  <c r="Z42" i="14"/>
  <c r="AA42" i="14"/>
  <c r="AB42" i="14"/>
  <c r="AC42" i="14"/>
  <c r="D42" i="76" s="1"/>
  <c r="AD42" i="14"/>
  <c r="G42" i="76" s="1"/>
  <c r="AE42" i="14"/>
  <c r="C43" i="14"/>
  <c r="D43" i="14"/>
  <c r="E43" i="14"/>
  <c r="F43" i="14"/>
  <c r="G43" i="14"/>
  <c r="H43" i="14"/>
  <c r="I43" i="14"/>
  <c r="J43" i="14"/>
  <c r="K43" i="14"/>
  <c r="L43" i="14"/>
  <c r="M43" i="14"/>
  <c r="N43" i="14"/>
  <c r="T43" i="14"/>
  <c r="U43" i="14"/>
  <c r="V43" i="14"/>
  <c r="W43" i="14"/>
  <c r="X43" i="14"/>
  <c r="Y43" i="14"/>
  <c r="Z43" i="14"/>
  <c r="AA43" i="14"/>
  <c r="AB43" i="14"/>
  <c r="AC43" i="14"/>
  <c r="D43" i="76" s="1"/>
  <c r="AD43" i="14"/>
  <c r="G43" i="76" s="1"/>
  <c r="AE43" i="14"/>
  <c r="C44" i="14"/>
  <c r="D44" i="14"/>
  <c r="E44" i="14"/>
  <c r="F44" i="14"/>
  <c r="G44" i="14"/>
  <c r="H44" i="14"/>
  <c r="I44" i="14"/>
  <c r="J44" i="14"/>
  <c r="K44" i="14"/>
  <c r="L44" i="14"/>
  <c r="M44" i="14"/>
  <c r="N44" i="14"/>
  <c r="T44" i="14"/>
  <c r="U44" i="14"/>
  <c r="V44" i="14"/>
  <c r="W44" i="14"/>
  <c r="X44" i="14"/>
  <c r="Y44" i="14"/>
  <c r="Z44" i="14"/>
  <c r="AA44" i="14"/>
  <c r="AB44" i="14"/>
  <c r="AC44" i="14"/>
  <c r="D44" i="76" s="1"/>
  <c r="AD44" i="14"/>
  <c r="G44" i="76" s="1"/>
  <c r="AE44" i="14"/>
  <c r="C45" i="14"/>
  <c r="D45" i="14"/>
  <c r="E45" i="14"/>
  <c r="F45" i="14"/>
  <c r="G45" i="14"/>
  <c r="H45" i="14"/>
  <c r="I45" i="14"/>
  <c r="J45" i="14"/>
  <c r="K45" i="14"/>
  <c r="L45" i="14"/>
  <c r="M45" i="14"/>
  <c r="N45" i="14"/>
  <c r="T45" i="14"/>
  <c r="U45" i="14"/>
  <c r="V45" i="14"/>
  <c r="W45" i="14"/>
  <c r="X45" i="14"/>
  <c r="Y45" i="14"/>
  <c r="Z45" i="14"/>
  <c r="AA45" i="14"/>
  <c r="AB45" i="14"/>
  <c r="AC45" i="14"/>
  <c r="D45" i="76" s="1"/>
  <c r="AD45" i="14"/>
  <c r="G45" i="76" s="1"/>
  <c r="AE45" i="14"/>
  <c r="C46" i="14"/>
  <c r="D46" i="14"/>
  <c r="E46" i="14"/>
  <c r="F46" i="14"/>
  <c r="G46" i="14"/>
  <c r="H46" i="14"/>
  <c r="I46" i="14"/>
  <c r="J46" i="14"/>
  <c r="K46" i="14"/>
  <c r="L46" i="14"/>
  <c r="M46" i="14"/>
  <c r="N46" i="14"/>
  <c r="T46" i="14"/>
  <c r="U46" i="14"/>
  <c r="V46" i="14"/>
  <c r="W46" i="14"/>
  <c r="X46" i="14"/>
  <c r="Y46" i="14"/>
  <c r="Z46" i="14"/>
  <c r="AA46" i="14"/>
  <c r="AB46" i="14"/>
  <c r="AC46" i="14"/>
  <c r="D46" i="76" s="1"/>
  <c r="AD46" i="14"/>
  <c r="G46" i="76" s="1"/>
  <c r="AE46" i="14"/>
  <c r="C47" i="14"/>
  <c r="D47" i="14"/>
  <c r="E47" i="14"/>
  <c r="F47" i="14"/>
  <c r="G47" i="14"/>
  <c r="H47" i="14"/>
  <c r="I47" i="14"/>
  <c r="J47" i="14"/>
  <c r="K47" i="14"/>
  <c r="L47" i="14"/>
  <c r="M47" i="14"/>
  <c r="N47" i="14"/>
  <c r="T47" i="14"/>
  <c r="U47" i="14"/>
  <c r="V47" i="14"/>
  <c r="W47" i="14"/>
  <c r="X47" i="14"/>
  <c r="Y47" i="14"/>
  <c r="Z47" i="14"/>
  <c r="AA47" i="14"/>
  <c r="AB47" i="14"/>
  <c r="AC47" i="14"/>
  <c r="D47" i="76" s="1"/>
  <c r="AD47" i="14"/>
  <c r="G47" i="76" s="1"/>
  <c r="AE47" i="14"/>
  <c r="C48" i="14"/>
  <c r="D48" i="14"/>
  <c r="E48" i="14"/>
  <c r="F48" i="14"/>
  <c r="G48" i="14"/>
  <c r="H48" i="14"/>
  <c r="I48" i="14"/>
  <c r="J48" i="14"/>
  <c r="K48" i="14"/>
  <c r="L48" i="14"/>
  <c r="M48" i="14"/>
  <c r="N48" i="14"/>
  <c r="T48" i="14"/>
  <c r="U48" i="14"/>
  <c r="V48" i="14"/>
  <c r="W48" i="14"/>
  <c r="X48" i="14"/>
  <c r="Y48" i="14"/>
  <c r="Z48" i="14"/>
  <c r="AA48" i="14"/>
  <c r="AB48" i="14"/>
  <c r="AC48" i="14"/>
  <c r="D48" i="76" s="1"/>
  <c r="AD48" i="14"/>
  <c r="G48" i="76" s="1"/>
  <c r="AE48" i="14"/>
  <c r="C49" i="14"/>
  <c r="D49" i="14"/>
  <c r="E49" i="14"/>
  <c r="F49" i="14"/>
  <c r="G49" i="14"/>
  <c r="H49" i="14"/>
  <c r="I49" i="14"/>
  <c r="J49" i="14"/>
  <c r="K49" i="14"/>
  <c r="L49" i="14"/>
  <c r="M49" i="14"/>
  <c r="N49" i="14"/>
  <c r="T49" i="14"/>
  <c r="U49" i="14"/>
  <c r="V49" i="14"/>
  <c r="W49" i="14"/>
  <c r="X49" i="14"/>
  <c r="Y49" i="14"/>
  <c r="Z49" i="14"/>
  <c r="AA49" i="14"/>
  <c r="AB49" i="14"/>
  <c r="AC49" i="14"/>
  <c r="D49" i="76" s="1"/>
  <c r="AD49" i="14"/>
  <c r="G49" i="76" s="1"/>
  <c r="AE49" i="14"/>
  <c r="C50" i="14"/>
  <c r="D50" i="14"/>
  <c r="E50" i="14"/>
  <c r="F50" i="14"/>
  <c r="G50" i="14"/>
  <c r="H50" i="14"/>
  <c r="I50" i="14"/>
  <c r="J50" i="14"/>
  <c r="K50" i="14"/>
  <c r="L50" i="14"/>
  <c r="M50" i="14"/>
  <c r="N50" i="14"/>
  <c r="T50" i="14"/>
  <c r="U50" i="14"/>
  <c r="V50" i="14"/>
  <c r="W50" i="14"/>
  <c r="X50" i="14"/>
  <c r="Y50" i="14"/>
  <c r="Z50" i="14"/>
  <c r="AA50" i="14"/>
  <c r="AB50" i="14"/>
  <c r="AC50" i="14"/>
  <c r="D50" i="76" s="1"/>
  <c r="AD50" i="14"/>
  <c r="G50" i="76" s="1"/>
  <c r="AE50" i="14"/>
  <c r="C51" i="14"/>
  <c r="D51" i="14"/>
  <c r="E51" i="14"/>
  <c r="F51" i="14"/>
  <c r="G51" i="14"/>
  <c r="H51" i="14"/>
  <c r="I51" i="14"/>
  <c r="J51" i="14"/>
  <c r="K51" i="14"/>
  <c r="L51" i="14"/>
  <c r="M51" i="14"/>
  <c r="N51" i="14"/>
  <c r="T51" i="14"/>
  <c r="U51" i="14"/>
  <c r="V51" i="14"/>
  <c r="W51" i="14"/>
  <c r="X51" i="14"/>
  <c r="Y51" i="14"/>
  <c r="Z51" i="14"/>
  <c r="AA51" i="14"/>
  <c r="AB51" i="14"/>
  <c r="AC51" i="14"/>
  <c r="D51" i="76" s="1"/>
  <c r="AD51" i="14"/>
  <c r="G51" i="76" s="1"/>
  <c r="AE51" i="14"/>
  <c r="C52" i="14"/>
  <c r="D52" i="14"/>
  <c r="E52" i="14"/>
  <c r="F52" i="14"/>
  <c r="G52" i="14"/>
  <c r="H52" i="14"/>
  <c r="I52" i="14"/>
  <c r="J52" i="14"/>
  <c r="K52" i="14"/>
  <c r="L52" i="14"/>
  <c r="M52" i="14"/>
  <c r="N52" i="14"/>
  <c r="T52" i="14"/>
  <c r="U52" i="14"/>
  <c r="V52" i="14"/>
  <c r="W52" i="14"/>
  <c r="X52" i="14"/>
  <c r="Y52" i="14"/>
  <c r="Z52" i="14"/>
  <c r="AA52" i="14"/>
  <c r="AB52" i="14"/>
  <c r="AC52" i="14"/>
  <c r="D52" i="76" s="1"/>
  <c r="AD52" i="14"/>
  <c r="G52" i="76" s="1"/>
  <c r="AE52" i="14"/>
  <c r="C53" i="14"/>
  <c r="D53" i="14"/>
  <c r="E53" i="14"/>
  <c r="F53" i="14"/>
  <c r="G53" i="14"/>
  <c r="H53" i="14"/>
  <c r="I53" i="14"/>
  <c r="J53" i="14"/>
  <c r="K53" i="14"/>
  <c r="L53" i="14"/>
  <c r="M53" i="14"/>
  <c r="N53" i="14"/>
  <c r="T53" i="14"/>
  <c r="U53" i="14"/>
  <c r="V53" i="14"/>
  <c r="W53" i="14"/>
  <c r="X53" i="14"/>
  <c r="Y53" i="14"/>
  <c r="Z53" i="14"/>
  <c r="AA53" i="14"/>
  <c r="AB53" i="14"/>
  <c r="AC53" i="14"/>
  <c r="D53" i="76" s="1"/>
  <c r="AD53" i="14"/>
  <c r="G53" i="76" s="1"/>
  <c r="AE53" i="14"/>
  <c r="C54" i="14"/>
  <c r="D54" i="14"/>
  <c r="E54" i="14"/>
  <c r="F54" i="14"/>
  <c r="G54" i="14"/>
  <c r="H54" i="14"/>
  <c r="I54" i="14"/>
  <c r="J54" i="14"/>
  <c r="K54" i="14"/>
  <c r="L54" i="14"/>
  <c r="M54" i="14"/>
  <c r="N54" i="14"/>
  <c r="T54" i="14"/>
  <c r="U54" i="14"/>
  <c r="V54" i="14"/>
  <c r="W54" i="14"/>
  <c r="X54" i="14"/>
  <c r="Y54" i="14"/>
  <c r="Z54" i="14"/>
  <c r="AA54" i="14"/>
  <c r="AB54" i="14"/>
  <c r="AC54" i="14"/>
  <c r="D54" i="76" s="1"/>
  <c r="AD54" i="14"/>
  <c r="G54" i="76" s="1"/>
  <c r="AE54" i="14"/>
  <c r="C55" i="14"/>
  <c r="D55" i="14"/>
  <c r="E55" i="14"/>
  <c r="F55" i="14"/>
  <c r="G55" i="14"/>
  <c r="H55" i="14"/>
  <c r="I55" i="14"/>
  <c r="J55" i="14"/>
  <c r="K55" i="14"/>
  <c r="L55" i="14"/>
  <c r="M55" i="14"/>
  <c r="N55" i="14"/>
  <c r="T55" i="14"/>
  <c r="U55" i="14"/>
  <c r="V55" i="14"/>
  <c r="W55" i="14"/>
  <c r="X55" i="14"/>
  <c r="Y55" i="14"/>
  <c r="Z55" i="14"/>
  <c r="AA55" i="14"/>
  <c r="AB55" i="14"/>
  <c r="AC55" i="14"/>
  <c r="D55" i="76" s="1"/>
  <c r="AD55" i="14"/>
  <c r="G55" i="76" s="1"/>
  <c r="AE55" i="14"/>
  <c r="C56" i="14"/>
  <c r="D56" i="14"/>
  <c r="E56" i="14"/>
  <c r="F56" i="14"/>
  <c r="G56" i="14"/>
  <c r="H56" i="14"/>
  <c r="I56" i="14"/>
  <c r="J56" i="14"/>
  <c r="K56" i="14"/>
  <c r="L56" i="14"/>
  <c r="M56" i="14"/>
  <c r="N56" i="14"/>
  <c r="T56" i="14"/>
  <c r="U56" i="14"/>
  <c r="V56" i="14"/>
  <c r="W56" i="14"/>
  <c r="X56" i="14"/>
  <c r="Y56" i="14"/>
  <c r="Z56" i="14"/>
  <c r="AA56" i="14"/>
  <c r="AB56" i="14"/>
  <c r="AC56" i="14"/>
  <c r="D56" i="76" s="1"/>
  <c r="AD56" i="14"/>
  <c r="G56" i="76" s="1"/>
  <c r="AE56" i="14"/>
  <c r="C57" i="14"/>
  <c r="D57" i="14"/>
  <c r="E57" i="14"/>
  <c r="F57" i="14"/>
  <c r="G57" i="14"/>
  <c r="H57" i="14"/>
  <c r="I57" i="14"/>
  <c r="J57" i="14"/>
  <c r="K57" i="14"/>
  <c r="L57" i="14"/>
  <c r="M57" i="14"/>
  <c r="N57" i="14"/>
  <c r="T57" i="14"/>
  <c r="U57" i="14"/>
  <c r="V57" i="14"/>
  <c r="W57" i="14"/>
  <c r="X57" i="14"/>
  <c r="Y57" i="14"/>
  <c r="Z57" i="14"/>
  <c r="AA57" i="14"/>
  <c r="AB57" i="14"/>
  <c r="AC57" i="14"/>
  <c r="D57" i="76" s="1"/>
  <c r="AD57" i="14"/>
  <c r="G57" i="76" s="1"/>
  <c r="AE57" i="14"/>
  <c r="C58" i="14"/>
  <c r="D58" i="14"/>
  <c r="E58" i="14"/>
  <c r="F58" i="14"/>
  <c r="G58" i="14"/>
  <c r="H58" i="14"/>
  <c r="I58" i="14"/>
  <c r="J58" i="14"/>
  <c r="K58" i="14"/>
  <c r="L58" i="14"/>
  <c r="M58" i="14"/>
  <c r="N58" i="14"/>
  <c r="T58" i="14"/>
  <c r="U58" i="14"/>
  <c r="V58" i="14"/>
  <c r="W58" i="14"/>
  <c r="X58" i="14"/>
  <c r="Y58" i="14"/>
  <c r="Z58" i="14"/>
  <c r="AA58" i="14"/>
  <c r="AB58" i="14"/>
  <c r="AC58" i="14"/>
  <c r="D58" i="76" s="1"/>
  <c r="AD58" i="14"/>
  <c r="G58" i="76" s="1"/>
  <c r="AE58" i="14"/>
  <c r="C59" i="14"/>
  <c r="D59" i="14"/>
  <c r="E59" i="14"/>
  <c r="F59" i="14"/>
  <c r="G59" i="14"/>
  <c r="H59" i="14"/>
  <c r="I59" i="14"/>
  <c r="J59" i="14"/>
  <c r="K59" i="14"/>
  <c r="L59" i="14"/>
  <c r="M59" i="14"/>
  <c r="N59" i="14"/>
  <c r="T59" i="14"/>
  <c r="U59" i="14"/>
  <c r="V59" i="14"/>
  <c r="W59" i="14"/>
  <c r="X59" i="14"/>
  <c r="Y59" i="14"/>
  <c r="Z59" i="14"/>
  <c r="AA59" i="14"/>
  <c r="AB59" i="14"/>
  <c r="AC59" i="14"/>
  <c r="D59" i="76" s="1"/>
  <c r="AD59" i="14"/>
  <c r="G59" i="76" s="1"/>
  <c r="AE59" i="14"/>
  <c r="C60" i="14"/>
  <c r="D60" i="14"/>
  <c r="E60" i="14"/>
  <c r="F60" i="14"/>
  <c r="G60" i="14"/>
  <c r="H60" i="14"/>
  <c r="I60" i="14"/>
  <c r="J60" i="14"/>
  <c r="K60" i="14"/>
  <c r="L60" i="14"/>
  <c r="M60" i="14"/>
  <c r="N60" i="14"/>
  <c r="T60" i="14"/>
  <c r="U60" i="14"/>
  <c r="V60" i="14"/>
  <c r="W60" i="14"/>
  <c r="X60" i="14"/>
  <c r="Y60" i="14"/>
  <c r="Z60" i="14"/>
  <c r="AA60" i="14"/>
  <c r="AB60" i="14"/>
  <c r="AC60" i="14"/>
  <c r="D60" i="76" s="1"/>
  <c r="AD60" i="14"/>
  <c r="G60" i="76" s="1"/>
  <c r="AE60" i="14"/>
  <c r="C61" i="14"/>
  <c r="D61" i="14"/>
  <c r="E61" i="14"/>
  <c r="F61" i="14"/>
  <c r="G61" i="14"/>
  <c r="H61" i="14"/>
  <c r="I61" i="14"/>
  <c r="J61" i="14"/>
  <c r="K61" i="14"/>
  <c r="L61" i="14"/>
  <c r="M61" i="14"/>
  <c r="N61" i="14"/>
  <c r="T61" i="14"/>
  <c r="U61" i="14"/>
  <c r="V61" i="14"/>
  <c r="W61" i="14"/>
  <c r="X61" i="14"/>
  <c r="Y61" i="14"/>
  <c r="Z61" i="14"/>
  <c r="AA61" i="14"/>
  <c r="AB61" i="14"/>
  <c r="AC61" i="14"/>
  <c r="D61" i="76" s="1"/>
  <c r="AD61" i="14"/>
  <c r="G61" i="76" s="1"/>
  <c r="AE61" i="14"/>
  <c r="C62" i="14"/>
  <c r="D62" i="14"/>
  <c r="E62" i="14"/>
  <c r="F62" i="14"/>
  <c r="G62" i="14"/>
  <c r="H62" i="14"/>
  <c r="I62" i="14"/>
  <c r="J62" i="14"/>
  <c r="K62" i="14"/>
  <c r="L62" i="14"/>
  <c r="M62" i="14"/>
  <c r="N62" i="14"/>
  <c r="T62" i="14"/>
  <c r="U62" i="14"/>
  <c r="V62" i="14"/>
  <c r="W62" i="14"/>
  <c r="X62" i="14"/>
  <c r="Y62" i="14"/>
  <c r="Z62" i="14"/>
  <c r="AA62" i="14"/>
  <c r="AB62" i="14"/>
  <c r="AC62" i="14"/>
  <c r="D62" i="76" s="1"/>
  <c r="AD62" i="14"/>
  <c r="G62" i="76" s="1"/>
  <c r="AE62" i="14"/>
  <c r="C63" i="14"/>
  <c r="D63" i="14"/>
  <c r="E63" i="14"/>
  <c r="F63" i="14"/>
  <c r="G63" i="14"/>
  <c r="H63" i="14"/>
  <c r="I63" i="14"/>
  <c r="J63" i="14"/>
  <c r="K63" i="14"/>
  <c r="L63" i="14"/>
  <c r="M63" i="14"/>
  <c r="N63" i="14"/>
  <c r="T63" i="14"/>
  <c r="U63" i="14"/>
  <c r="V63" i="14"/>
  <c r="W63" i="14"/>
  <c r="X63" i="14"/>
  <c r="Y63" i="14"/>
  <c r="Z63" i="14"/>
  <c r="AA63" i="14"/>
  <c r="AB63" i="14"/>
  <c r="AC63" i="14"/>
  <c r="D63" i="76" s="1"/>
  <c r="AD63" i="14"/>
  <c r="G63" i="76" s="1"/>
  <c r="AE63" i="14"/>
  <c r="C64" i="14"/>
  <c r="D64" i="14"/>
  <c r="E64" i="14"/>
  <c r="F64" i="14"/>
  <c r="G64" i="14"/>
  <c r="H64" i="14"/>
  <c r="I64" i="14"/>
  <c r="J64" i="14"/>
  <c r="K64" i="14"/>
  <c r="L64" i="14"/>
  <c r="M64" i="14"/>
  <c r="N64" i="14"/>
  <c r="T64" i="14"/>
  <c r="U64" i="14"/>
  <c r="V64" i="14"/>
  <c r="W64" i="14"/>
  <c r="X64" i="14"/>
  <c r="Y64" i="14"/>
  <c r="Z64" i="14"/>
  <c r="AA64" i="14"/>
  <c r="AB64" i="14"/>
  <c r="AC64" i="14"/>
  <c r="D64" i="76" s="1"/>
  <c r="AD64" i="14"/>
  <c r="G64" i="76" s="1"/>
  <c r="AE64" i="14"/>
  <c r="C65" i="14"/>
  <c r="D65" i="14"/>
  <c r="E65" i="14"/>
  <c r="F65" i="14"/>
  <c r="G65" i="14"/>
  <c r="H65" i="14"/>
  <c r="I65" i="14"/>
  <c r="J65" i="14"/>
  <c r="K65" i="14"/>
  <c r="L65" i="14"/>
  <c r="M65" i="14"/>
  <c r="N65" i="14"/>
  <c r="T65" i="14"/>
  <c r="U65" i="14"/>
  <c r="V65" i="14"/>
  <c r="W65" i="14"/>
  <c r="X65" i="14"/>
  <c r="Y65" i="14"/>
  <c r="Z65" i="14"/>
  <c r="AA65" i="14"/>
  <c r="AB65" i="14"/>
  <c r="AC65" i="14"/>
  <c r="D65" i="76" s="1"/>
  <c r="AD65" i="14"/>
  <c r="G65" i="76" s="1"/>
  <c r="AE65" i="14"/>
  <c r="C66" i="14"/>
  <c r="D66" i="14"/>
  <c r="E66" i="14"/>
  <c r="F66" i="14"/>
  <c r="G66" i="14"/>
  <c r="H66" i="14"/>
  <c r="I66" i="14"/>
  <c r="J66" i="14"/>
  <c r="K66" i="14"/>
  <c r="L66" i="14"/>
  <c r="M66" i="14"/>
  <c r="N66" i="14"/>
  <c r="T66" i="14"/>
  <c r="U66" i="14"/>
  <c r="V66" i="14"/>
  <c r="W66" i="14"/>
  <c r="X66" i="14"/>
  <c r="Y66" i="14"/>
  <c r="Z66" i="14"/>
  <c r="AA66" i="14"/>
  <c r="AB66" i="14"/>
  <c r="AC66" i="14"/>
  <c r="D66" i="76" s="1"/>
  <c r="AD66" i="14"/>
  <c r="G66" i="76" s="1"/>
  <c r="AE66" i="14"/>
  <c r="C67" i="14"/>
  <c r="D67" i="14"/>
  <c r="E67" i="14"/>
  <c r="F67" i="14"/>
  <c r="G67" i="14"/>
  <c r="H67" i="14"/>
  <c r="I67" i="14"/>
  <c r="J67" i="14"/>
  <c r="K67" i="14"/>
  <c r="L67" i="14"/>
  <c r="M67" i="14"/>
  <c r="N67" i="14"/>
  <c r="T67" i="14"/>
  <c r="U67" i="14"/>
  <c r="V67" i="14"/>
  <c r="W67" i="14"/>
  <c r="X67" i="14"/>
  <c r="Y67" i="14"/>
  <c r="Z67" i="14"/>
  <c r="AA67" i="14"/>
  <c r="AB67" i="14"/>
  <c r="AC67" i="14"/>
  <c r="D67" i="76" s="1"/>
  <c r="AD67" i="14"/>
  <c r="G67" i="76" s="1"/>
  <c r="AE67" i="14"/>
  <c r="C68" i="14"/>
  <c r="D68" i="14"/>
  <c r="E68" i="14"/>
  <c r="F68" i="14"/>
  <c r="G68" i="14"/>
  <c r="H68" i="14"/>
  <c r="I68" i="14"/>
  <c r="J68" i="14"/>
  <c r="K68" i="14"/>
  <c r="L68" i="14"/>
  <c r="M68" i="14"/>
  <c r="N68" i="14"/>
  <c r="T68" i="14"/>
  <c r="U68" i="14"/>
  <c r="V68" i="14"/>
  <c r="W68" i="14"/>
  <c r="X68" i="14"/>
  <c r="Y68" i="14"/>
  <c r="Z68" i="14"/>
  <c r="AA68" i="14"/>
  <c r="AB68" i="14"/>
  <c r="AC68" i="14"/>
  <c r="D68" i="76" s="1"/>
  <c r="AD68" i="14"/>
  <c r="G68" i="76" s="1"/>
  <c r="AE68" i="14"/>
  <c r="C69" i="14"/>
  <c r="D69" i="14"/>
  <c r="E69" i="14"/>
  <c r="F69" i="14"/>
  <c r="G69" i="14"/>
  <c r="H69" i="14"/>
  <c r="I69" i="14"/>
  <c r="J69" i="14"/>
  <c r="K69" i="14"/>
  <c r="L69" i="14"/>
  <c r="M69" i="14"/>
  <c r="N69" i="14"/>
  <c r="T69" i="14"/>
  <c r="U69" i="14"/>
  <c r="V69" i="14"/>
  <c r="W69" i="14"/>
  <c r="X69" i="14"/>
  <c r="Y69" i="14"/>
  <c r="Z69" i="14"/>
  <c r="AA69" i="14"/>
  <c r="AB69" i="14"/>
  <c r="AC69" i="14"/>
  <c r="D69" i="76" s="1"/>
  <c r="AD69" i="14"/>
  <c r="G69" i="76" s="1"/>
  <c r="AE69" i="14"/>
  <c r="C70" i="14"/>
  <c r="D70" i="14"/>
  <c r="E70" i="14"/>
  <c r="F70" i="14"/>
  <c r="G70" i="14"/>
  <c r="H70" i="14"/>
  <c r="I70" i="14"/>
  <c r="J70" i="14"/>
  <c r="K70" i="14"/>
  <c r="L70" i="14"/>
  <c r="M70" i="14"/>
  <c r="N70" i="14"/>
  <c r="T70" i="14"/>
  <c r="U70" i="14"/>
  <c r="V70" i="14"/>
  <c r="W70" i="14"/>
  <c r="X70" i="14"/>
  <c r="Y70" i="14"/>
  <c r="Z70" i="14"/>
  <c r="AA70" i="14"/>
  <c r="AB70" i="14"/>
  <c r="AC70" i="14"/>
  <c r="D70" i="76" s="1"/>
  <c r="AD70" i="14"/>
  <c r="G70" i="76" s="1"/>
  <c r="AE70" i="14"/>
  <c r="C71" i="14"/>
  <c r="D71" i="14"/>
  <c r="E71" i="14"/>
  <c r="F71" i="14"/>
  <c r="G71" i="14"/>
  <c r="H71" i="14"/>
  <c r="I71" i="14"/>
  <c r="J71" i="14"/>
  <c r="K71" i="14"/>
  <c r="L71" i="14"/>
  <c r="M71" i="14"/>
  <c r="N71" i="14"/>
  <c r="T71" i="14"/>
  <c r="U71" i="14"/>
  <c r="V71" i="14"/>
  <c r="W71" i="14"/>
  <c r="X71" i="14"/>
  <c r="Y71" i="14"/>
  <c r="Z71" i="14"/>
  <c r="AA71" i="14"/>
  <c r="AB71" i="14"/>
  <c r="AC71" i="14"/>
  <c r="D71" i="76" s="1"/>
  <c r="AD71" i="14"/>
  <c r="G71" i="76" s="1"/>
  <c r="AE71" i="14"/>
  <c r="C72" i="14"/>
  <c r="D72" i="14"/>
  <c r="E72" i="14"/>
  <c r="F72" i="14"/>
  <c r="G72" i="14"/>
  <c r="H72" i="14"/>
  <c r="I72" i="14"/>
  <c r="J72" i="14"/>
  <c r="K72" i="14"/>
  <c r="L72" i="14"/>
  <c r="M72" i="14"/>
  <c r="N72" i="14"/>
  <c r="T72" i="14"/>
  <c r="U72" i="14"/>
  <c r="V72" i="14"/>
  <c r="W72" i="14"/>
  <c r="X72" i="14"/>
  <c r="Y72" i="14"/>
  <c r="Z72" i="14"/>
  <c r="AA72" i="14"/>
  <c r="AB72" i="14"/>
  <c r="AC72" i="14"/>
  <c r="D72" i="76" s="1"/>
  <c r="AD72" i="14"/>
  <c r="G72" i="76" s="1"/>
  <c r="AE72" i="14"/>
  <c r="C73" i="14"/>
  <c r="D73" i="14"/>
  <c r="E73" i="14"/>
  <c r="F73" i="14"/>
  <c r="G73" i="14"/>
  <c r="H73" i="14"/>
  <c r="I73" i="14"/>
  <c r="J73" i="14"/>
  <c r="K73" i="14"/>
  <c r="L73" i="14"/>
  <c r="M73" i="14"/>
  <c r="N73" i="14"/>
  <c r="T73" i="14"/>
  <c r="U73" i="14"/>
  <c r="V73" i="14"/>
  <c r="W73" i="14"/>
  <c r="X73" i="14"/>
  <c r="Y73" i="14"/>
  <c r="Z73" i="14"/>
  <c r="AA73" i="14"/>
  <c r="AB73" i="14"/>
  <c r="AC73" i="14"/>
  <c r="D73" i="76" s="1"/>
  <c r="AD73" i="14"/>
  <c r="G73" i="76" s="1"/>
  <c r="AE73" i="14"/>
  <c r="C74" i="14"/>
  <c r="D74" i="14"/>
  <c r="E74" i="14"/>
  <c r="F74" i="14"/>
  <c r="G74" i="14"/>
  <c r="H74" i="14"/>
  <c r="I74" i="14"/>
  <c r="J74" i="14"/>
  <c r="K74" i="14"/>
  <c r="L74" i="14"/>
  <c r="M74" i="14"/>
  <c r="N74" i="14"/>
  <c r="T74" i="14"/>
  <c r="U74" i="14"/>
  <c r="V74" i="14"/>
  <c r="W74" i="14"/>
  <c r="X74" i="14"/>
  <c r="Y74" i="14"/>
  <c r="Z74" i="14"/>
  <c r="AA74" i="14"/>
  <c r="AB74" i="14"/>
  <c r="AC74" i="14"/>
  <c r="D74" i="76" s="1"/>
  <c r="AD74" i="14"/>
  <c r="G74" i="76" s="1"/>
  <c r="AE74" i="14"/>
  <c r="C75" i="14"/>
  <c r="D75" i="14"/>
  <c r="E75" i="14"/>
  <c r="F75" i="14"/>
  <c r="G75" i="14"/>
  <c r="H75" i="14"/>
  <c r="I75" i="14"/>
  <c r="J75" i="14"/>
  <c r="K75" i="14"/>
  <c r="L75" i="14"/>
  <c r="M75" i="14"/>
  <c r="N75" i="14"/>
  <c r="T75" i="14"/>
  <c r="U75" i="14"/>
  <c r="V75" i="14"/>
  <c r="W75" i="14"/>
  <c r="X75" i="14"/>
  <c r="Y75" i="14"/>
  <c r="Z75" i="14"/>
  <c r="AA75" i="14"/>
  <c r="AB75" i="14"/>
  <c r="AC75" i="14"/>
  <c r="D75" i="76" s="1"/>
  <c r="AD75" i="14"/>
  <c r="G75" i="76" s="1"/>
  <c r="AE75" i="14"/>
  <c r="C76" i="14"/>
  <c r="D76" i="14"/>
  <c r="E76" i="14"/>
  <c r="F76" i="14"/>
  <c r="G76" i="14"/>
  <c r="H76" i="14"/>
  <c r="I76" i="14"/>
  <c r="J76" i="14"/>
  <c r="K76" i="14"/>
  <c r="L76" i="14"/>
  <c r="M76" i="14"/>
  <c r="N76" i="14"/>
  <c r="T76" i="14"/>
  <c r="U76" i="14"/>
  <c r="V76" i="14"/>
  <c r="W76" i="14"/>
  <c r="X76" i="14"/>
  <c r="Y76" i="14"/>
  <c r="Z76" i="14"/>
  <c r="AA76" i="14"/>
  <c r="AB76" i="14"/>
  <c r="AC76" i="14"/>
  <c r="D76" i="76" s="1"/>
  <c r="AD76" i="14"/>
  <c r="G76" i="76" s="1"/>
  <c r="AE76" i="14"/>
  <c r="C77" i="14"/>
  <c r="D77" i="14"/>
  <c r="E77" i="14"/>
  <c r="F77" i="14"/>
  <c r="G77" i="14"/>
  <c r="H77" i="14"/>
  <c r="I77" i="14"/>
  <c r="J77" i="14"/>
  <c r="K77" i="14"/>
  <c r="L77" i="14"/>
  <c r="M77" i="14"/>
  <c r="N77" i="14"/>
  <c r="T77" i="14"/>
  <c r="U77" i="14"/>
  <c r="V77" i="14"/>
  <c r="W77" i="14"/>
  <c r="X77" i="14"/>
  <c r="Y77" i="14"/>
  <c r="Z77" i="14"/>
  <c r="AA77" i="14"/>
  <c r="AB77" i="14"/>
  <c r="AC77" i="14"/>
  <c r="D77" i="76" s="1"/>
  <c r="AD77" i="14"/>
  <c r="G77" i="76" s="1"/>
  <c r="AE77" i="14"/>
  <c r="C78" i="14"/>
  <c r="D78" i="14"/>
  <c r="E78" i="14"/>
  <c r="F78" i="14"/>
  <c r="G78" i="14"/>
  <c r="H78" i="14"/>
  <c r="I78" i="14"/>
  <c r="J78" i="14"/>
  <c r="K78" i="14"/>
  <c r="L78" i="14"/>
  <c r="M78" i="14"/>
  <c r="N78" i="14"/>
  <c r="T78" i="14"/>
  <c r="U78" i="14"/>
  <c r="V78" i="14"/>
  <c r="W78" i="14"/>
  <c r="X78" i="14"/>
  <c r="Y78" i="14"/>
  <c r="Z78" i="14"/>
  <c r="AA78" i="14"/>
  <c r="AB78" i="14"/>
  <c r="AC78" i="14"/>
  <c r="D78" i="76" s="1"/>
  <c r="AD78" i="14"/>
  <c r="G78" i="76" s="1"/>
  <c r="AE78" i="14"/>
  <c r="C79" i="14"/>
  <c r="D79" i="14"/>
  <c r="E79" i="14"/>
  <c r="F79" i="14"/>
  <c r="G79" i="14"/>
  <c r="H79" i="14"/>
  <c r="I79" i="14"/>
  <c r="J79" i="14"/>
  <c r="K79" i="14"/>
  <c r="L79" i="14"/>
  <c r="M79" i="14"/>
  <c r="N79" i="14"/>
  <c r="T79" i="14"/>
  <c r="U79" i="14"/>
  <c r="V79" i="14"/>
  <c r="W79" i="14"/>
  <c r="X79" i="14"/>
  <c r="Y79" i="14"/>
  <c r="Z79" i="14"/>
  <c r="AA79" i="14"/>
  <c r="AB79" i="14"/>
  <c r="AC79" i="14"/>
  <c r="D79" i="76" s="1"/>
  <c r="AD79" i="14"/>
  <c r="G79" i="76" s="1"/>
  <c r="AE79" i="14"/>
  <c r="C80" i="14"/>
  <c r="D80" i="14"/>
  <c r="E80" i="14"/>
  <c r="F80" i="14"/>
  <c r="G80" i="14"/>
  <c r="H80" i="14"/>
  <c r="I80" i="14"/>
  <c r="J80" i="14"/>
  <c r="K80" i="14"/>
  <c r="L80" i="14"/>
  <c r="M80" i="14"/>
  <c r="N80" i="14"/>
  <c r="T80" i="14"/>
  <c r="U80" i="14"/>
  <c r="V80" i="14"/>
  <c r="W80" i="14"/>
  <c r="X80" i="14"/>
  <c r="Y80" i="14"/>
  <c r="Z80" i="14"/>
  <c r="AA80" i="14"/>
  <c r="AB80" i="14"/>
  <c r="AC80" i="14"/>
  <c r="D80" i="76" s="1"/>
  <c r="AD80" i="14"/>
  <c r="G80" i="76" s="1"/>
  <c r="AE80" i="14"/>
  <c r="C81" i="14"/>
  <c r="D81" i="14"/>
  <c r="E81" i="14"/>
  <c r="F81" i="14"/>
  <c r="G81" i="14"/>
  <c r="H81" i="14"/>
  <c r="I81" i="14"/>
  <c r="J81" i="14"/>
  <c r="K81" i="14"/>
  <c r="L81" i="14"/>
  <c r="M81" i="14"/>
  <c r="N81" i="14"/>
  <c r="T81" i="14"/>
  <c r="U81" i="14"/>
  <c r="V81" i="14"/>
  <c r="W81" i="14"/>
  <c r="X81" i="14"/>
  <c r="Y81" i="14"/>
  <c r="Z81" i="14"/>
  <c r="AA81" i="14"/>
  <c r="AB81" i="14"/>
  <c r="AC81" i="14"/>
  <c r="D81" i="76" s="1"/>
  <c r="AD81" i="14"/>
  <c r="G81" i="76" s="1"/>
  <c r="AE81" i="14"/>
  <c r="C82" i="14"/>
  <c r="D82" i="14"/>
  <c r="E82" i="14"/>
  <c r="F82" i="14"/>
  <c r="G82" i="14"/>
  <c r="H82" i="14"/>
  <c r="I82" i="14"/>
  <c r="J82" i="14"/>
  <c r="K82" i="14"/>
  <c r="L82" i="14"/>
  <c r="M82" i="14"/>
  <c r="N82" i="14"/>
  <c r="T82" i="14"/>
  <c r="U82" i="14"/>
  <c r="V82" i="14"/>
  <c r="W82" i="14"/>
  <c r="X82" i="14"/>
  <c r="Y82" i="14"/>
  <c r="Z82" i="14"/>
  <c r="AA82" i="14"/>
  <c r="AB82" i="14"/>
  <c r="AC82" i="14"/>
  <c r="D82" i="76" s="1"/>
  <c r="AD82" i="14"/>
  <c r="G82" i="76" s="1"/>
  <c r="AE82" i="14"/>
  <c r="C83" i="14"/>
  <c r="D83" i="14"/>
  <c r="E83" i="14"/>
  <c r="F83" i="14"/>
  <c r="G83" i="14"/>
  <c r="H83" i="14"/>
  <c r="I83" i="14"/>
  <c r="J83" i="14"/>
  <c r="K83" i="14"/>
  <c r="L83" i="14"/>
  <c r="M83" i="14"/>
  <c r="N83" i="14"/>
  <c r="T83" i="14"/>
  <c r="U83" i="14"/>
  <c r="V83" i="14"/>
  <c r="W83" i="14"/>
  <c r="X83" i="14"/>
  <c r="Y83" i="14"/>
  <c r="Z83" i="14"/>
  <c r="AA83" i="14"/>
  <c r="AB83" i="14"/>
  <c r="AC83" i="14"/>
  <c r="D83" i="76" s="1"/>
  <c r="AD83" i="14"/>
  <c r="G83" i="76" s="1"/>
  <c r="AE83" i="14"/>
  <c r="C84" i="14"/>
  <c r="D84" i="14"/>
  <c r="E84" i="14"/>
  <c r="F84" i="14"/>
  <c r="G84" i="14"/>
  <c r="H84" i="14"/>
  <c r="I84" i="14"/>
  <c r="J84" i="14"/>
  <c r="K84" i="14"/>
  <c r="L84" i="14"/>
  <c r="M84" i="14"/>
  <c r="N84" i="14"/>
  <c r="T84" i="14"/>
  <c r="U84" i="14"/>
  <c r="V84" i="14"/>
  <c r="W84" i="14"/>
  <c r="X84" i="14"/>
  <c r="Y84" i="14"/>
  <c r="Z84" i="14"/>
  <c r="AA84" i="14"/>
  <c r="AB84" i="14"/>
  <c r="AC84" i="14"/>
  <c r="D84" i="76" s="1"/>
  <c r="AD84" i="14"/>
  <c r="G84" i="76" s="1"/>
  <c r="AE84" i="14"/>
  <c r="C85" i="14"/>
  <c r="D85" i="14"/>
  <c r="E85" i="14"/>
  <c r="F85" i="14"/>
  <c r="G85" i="14"/>
  <c r="H85" i="14"/>
  <c r="I85" i="14"/>
  <c r="J85" i="14"/>
  <c r="K85" i="14"/>
  <c r="L85" i="14"/>
  <c r="M85" i="14"/>
  <c r="N85" i="14"/>
  <c r="T85" i="14"/>
  <c r="U85" i="14"/>
  <c r="V85" i="14"/>
  <c r="W85" i="14"/>
  <c r="X85" i="14"/>
  <c r="Y85" i="14"/>
  <c r="Z85" i="14"/>
  <c r="AA85" i="14"/>
  <c r="AB85" i="14"/>
  <c r="AC85" i="14"/>
  <c r="D85" i="76" s="1"/>
  <c r="AD85" i="14"/>
  <c r="G85" i="76" s="1"/>
  <c r="AE85" i="14"/>
  <c r="C86" i="14"/>
  <c r="D86" i="14"/>
  <c r="E86" i="14"/>
  <c r="F86" i="14"/>
  <c r="G86" i="14"/>
  <c r="H86" i="14"/>
  <c r="I86" i="14"/>
  <c r="J86" i="14"/>
  <c r="K86" i="14"/>
  <c r="L86" i="14"/>
  <c r="M86" i="14"/>
  <c r="N86" i="14"/>
  <c r="T86" i="14"/>
  <c r="U86" i="14"/>
  <c r="V86" i="14"/>
  <c r="W86" i="14"/>
  <c r="X86" i="14"/>
  <c r="Y86" i="14"/>
  <c r="Z86" i="14"/>
  <c r="AA86" i="14"/>
  <c r="AB86" i="14"/>
  <c r="AC86" i="14"/>
  <c r="D86" i="76" s="1"/>
  <c r="AD86" i="14"/>
  <c r="G86" i="76" s="1"/>
  <c r="AE86" i="14"/>
  <c r="C87" i="14"/>
  <c r="D87" i="14"/>
  <c r="E87" i="14"/>
  <c r="F87" i="14"/>
  <c r="G87" i="14"/>
  <c r="H87" i="14"/>
  <c r="I87" i="14"/>
  <c r="J87" i="14"/>
  <c r="K87" i="14"/>
  <c r="L87" i="14"/>
  <c r="M87" i="14"/>
  <c r="N87" i="14"/>
  <c r="T87" i="14"/>
  <c r="U87" i="14"/>
  <c r="V87" i="14"/>
  <c r="W87" i="14"/>
  <c r="X87" i="14"/>
  <c r="Y87" i="14"/>
  <c r="Z87" i="14"/>
  <c r="AA87" i="14"/>
  <c r="AB87" i="14"/>
  <c r="AC87" i="14"/>
  <c r="D87" i="76" s="1"/>
  <c r="AD87" i="14"/>
  <c r="G87" i="76" s="1"/>
  <c r="AE87" i="14"/>
  <c r="C88" i="14"/>
  <c r="D88" i="14"/>
  <c r="E88" i="14"/>
  <c r="F88" i="14"/>
  <c r="G88" i="14"/>
  <c r="H88" i="14"/>
  <c r="I88" i="14"/>
  <c r="J88" i="14"/>
  <c r="K88" i="14"/>
  <c r="L88" i="14"/>
  <c r="M88" i="14"/>
  <c r="N88" i="14"/>
  <c r="T88" i="14"/>
  <c r="U88" i="14"/>
  <c r="V88" i="14"/>
  <c r="W88" i="14"/>
  <c r="X88" i="14"/>
  <c r="Y88" i="14"/>
  <c r="Z88" i="14"/>
  <c r="AA88" i="14"/>
  <c r="AB88" i="14"/>
  <c r="AC88" i="14"/>
  <c r="D88" i="76" s="1"/>
  <c r="AD88" i="14"/>
  <c r="G88" i="76" s="1"/>
  <c r="AE88" i="14"/>
  <c r="C89" i="14"/>
  <c r="D89" i="14"/>
  <c r="E89" i="14"/>
  <c r="F89" i="14"/>
  <c r="G89" i="14"/>
  <c r="H89" i="14"/>
  <c r="I89" i="14"/>
  <c r="J89" i="14"/>
  <c r="K89" i="14"/>
  <c r="L89" i="14"/>
  <c r="M89" i="14"/>
  <c r="N89" i="14"/>
  <c r="T89" i="14"/>
  <c r="U89" i="14"/>
  <c r="V89" i="14"/>
  <c r="W89" i="14"/>
  <c r="X89" i="14"/>
  <c r="Y89" i="14"/>
  <c r="Z89" i="14"/>
  <c r="AA89" i="14"/>
  <c r="AB89" i="14"/>
  <c r="AC89" i="14"/>
  <c r="D89" i="76" s="1"/>
  <c r="AD89" i="14"/>
  <c r="G89" i="76" s="1"/>
  <c r="AE89" i="14"/>
  <c r="C90" i="14"/>
  <c r="D90" i="14"/>
  <c r="E90" i="14"/>
  <c r="F90" i="14"/>
  <c r="G90" i="14"/>
  <c r="H90" i="14"/>
  <c r="I90" i="14"/>
  <c r="J90" i="14"/>
  <c r="K90" i="14"/>
  <c r="L90" i="14"/>
  <c r="M90" i="14"/>
  <c r="N90" i="14"/>
  <c r="T90" i="14"/>
  <c r="U90" i="14"/>
  <c r="V90" i="14"/>
  <c r="W90" i="14"/>
  <c r="X90" i="14"/>
  <c r="Y90" i="14"/>
  <c r="Z90" i="14"/>
  <c r="AA90" i="14"/>
  <c r="AB90" i="14"/>
  <c r="AC90" i="14"/>
  <c r="D90" i="76" s="1"/>
  <c r="AD90" i="14"/>
  <c r="G90" i="76" s="1"/>
  <c r="AE90" i="14"/>
  <c r="C91" i="14"/>
  <c r="D91" i="14"/>
  <c r="E91" i="14"/>
  <c r="F91" i="14"/>
  <c r="G91" i="14"/>
  <c r="H91" i="14"/>
  <c r="I91" i="14"/>
  <c r="J91" i="14"/>
  <c r="K91" i="14"/>
  <c r="L91" i="14"/>
  <c r="M91" i="14"/>
  <c r="N91" i="14"/>
  <c r="T91" i="14"/>
  <c r="U91" i="14"/>
  <c r="V91" i="14"/>
  <c r="W91" i="14"/>
  <c r="X91" i="14"/>
  <c r="Y91" i="14"/>
  <c r="Z91" i="14"/>
  <c r="AA91" i="14"/>
  <c r="AB91" i="14"/>
  <c r="AC91" i="14"/>
  <c r="D91" i="76" s="1"/>
  <c r="AD91" i="14"/>
  <c r="G91" i="76" s="1"/>
  <c r="AE91" i="14"/>
  <c r="C92" i="14"/>
  <c r="D92" i="14"/>
  <c r="E92" i="14"/>
  <c r="F92" i="14"/>
  <c r="G92" i="14"/>
  <c r="H92" i="14"/>
  <c r="I92" i="14"/>
  <c r="J92" i="14"/>
  <c r="K92" i="14"/>
  <c r="L92" i="14"/>
  <c r="M92" i="14"/>
  <c r="N92" i="14"/>
  <c r="T92" i="14"/>
  <c r="U92" i="14"/>
  <c r="V92" i="14"/>
  <c r="W92" i="14"/>
  <c r="X92" i="14"/>
  <c r="Y92" i="14"/>
  <c r="Z92" i="14"/>
  <c r="AA92" i="14"/>
  <c r="AB92" i="14"/>
  <c r="AC92" i="14"/>
  <c r="D92" i="76" s="1"/>
  <c r="AD92" i="14"/>
  <c r="G92" i="76" s="1"/>
  <c r="AE92" i="14"/>
  <c r="C93" i="14"/>
  <c r="D93" i="14"/>
  <c r="E93" i="14"/>
  <c r="F93" i="14"/>
  <c r="G93" i="14"/>
  <c r="H93" i="14"/>
  <c r="I93" i="14"/>
  <c r="J93" i="14"/>
  <c r="K93" i="14"/>
  <c r="L93" i="14"/>
  <c r="M93" i="14"/>
  <c r="N93" i="14"/>
  <c r="T93" i="14"/>
  <c r="U93" i="14"/>
  <c r="V93" i="14"/>
  <c r="W93" i="14"/>
  <c r="X93" i="14"/>
  <c r="Y93" i="14"/>
  <c r="Z93" i="14"/>
  <c r="AA93" i="14"/>
  <c r="AB93" i="14"/>
  <c r="AC93" i="14"/>
  <c r="D93" i="76" s="1"/>
  <c r="AD93" i="14"/>
  <c r="G93" i="76" s="1"/>
  <c r="AE93" i="14"/>
  <c r="C94" i="14"/>
  <c r="D94" i="14"/>
  <c r="E94" i="14"/>
  <c r="F94" i="14"/>
  <c r="G94" i="14"/>
  <c r="H94" i="14"/>
  <c r="I94" i="14"/>
  <c r="J94" i="14"/>
  <c r="K94" i="14"/>
  <c r="L94" i="14"/>
  <c r="M94" i="14"/>
  <c r="N94" i="14"/>
  <c r="T94" i="14"/>
  <c r="U94" i="14"/>
  <c r="V94" i="14"/>
  <c r="W94" i="14"/>
  <c r="X94" i="14"/>
  <c r="Y94" i="14"/>
  <c r="Z94" i="14"/>
  <c r="AA94" i="14"/>
  <c r="AB94" i="14"/>
  <c r="AC94" i="14"/>
  <c r="D94" i="76" s="1"/>
  <c r="AD94" i="14"/>
  <c r="G94" i="76" s="1"/>
  <c r="AE94" i="14"/>
  <c r="C95" i="14"/>
  <c r="D95" i="14"/>
  <c r="E95" i="14"/>
  <c r="F95" i="14"/>
  <c r="G95" i="14"/>
  <c r="H95" i="14"/>
  <c r="I95" i="14"/>
  <c r="J95" i="14"/>
  <c r="K95" i="14"/>
  <c r="L95" i="14"/>
  <c r="M95" i="14"/>
  <c r="N95" i="14"/>
  <c r="T95" i="14"/>
  <c r="U95" i="14"/>
  <c r="V95" i="14"/>
  <c r="W95" i="14"/>
  <c r="X95" i="14"/>
  <c r="Y95" i="14"/>
  <c r="Z95" i="14"/>
  <c r="AA95" i="14"/>
  <c r="AB95" i="14"/>
  <c r="AC95" i="14"/>
  <c r="D95" i="76" s="1"/>
  <c r="AD95" i="14"/>
  <c r="G95" i="76" s="1"/>
  <c r="AE95" i="14"/>
  <c r="C96" i="14"/>
  <c r="D96" i="14"/>
  <c r="E96" i="14"/>
  <c r="F96" i="14"/>
  <c r="G96" i="14"/>
  <c r="H96" i="14"/>
  <c r="I96" i="14"/>
  <c r="J96" i="14"/>
  <c r="K96" i="14"/>
  <c r="L96" i="14"/>
  <c r="M96" i="14"/>
  <c r="N96" i="14"/>
  <c r="T96" i="14"/>
  <c r="U96" i="14"/>
  <c r="V96" i="14"/>
  <c r="W96" i="14"/>
  <c r="X96" i="14"/>
  <c r="Y96" i="14"/>
  <c r="Z96" i="14"/>
  <c r="AA96" i="14"/>
  <c r="AB96" i="14"/>
  <c r="AC96" i="14"/>
  <c r="D96" i="76" s="1"/>
  <c r="AD96" i="14"/>
  <c r="G96" i="76" s="1"/>
  <c r="AE96" i="14"/>
  <c r="C97" i="14"/>
  <c r="D97" i="14"/>
  <c r="E97" i="14"/>
  <c r="F97" i="14"/>
  <c r="G97" i="14"/>
  <c r="H97" i="14"/>
  <c r="I97" i="14"/>
  <c r="J97" i="14"/>
  <c r="K97" i="14"/>
  <c r="L97" i="14"/>
  <c r="M97" i="14"/>
  <c r="N97" i="14"/>
  <c r="T97" i="14"/>
  <c r="U97" i="14"/>
  <c r="V97" i="14"/>
  <c r="W97" i="14"/>
  <c r="X97" i="14"/>
  <c r="Y97" i="14"/>
  <c r="Z97" i="14"/>
  <c r="AA97" i="14"/>
  <c r="AB97" i="14"/>
  <c r="AC97" i="14"/>
  <c r="D97" i="76" s="1"/>
  <c r="AD97" i="14"/>
  <c r="G97" i="76" s="1"/>
  <c r="AE97" i="14"/>
  <c r="C98" i="14"/>
  <c r="D98" i="14"/>
  <c r="E98" i="14"/>
  <c r="F98" i="14"/>
  <c r="G98" i="14"/>
  <c r="H98" i="14"/>
  <c r="I98" i="14"/>
  <c r="J98" i="14"/>
  <c r="K98" i="14"/>
  <c r="L98" i="14"/>
  <c r="M98" i="14"/>
  <c r="N98" i="14"/>
  <c r="T98" i="14"/>
  <c r="U98" i="14"/>
  <c r="V98" i="14"/>
  <c r="W98" i="14"/>
  <c r="X98" i="14"/>
  <c r="Y98" i="14"/>
  <c r="Z98" i="14"/>
  <c r="AA98" i="14"/>
  <c r="AB98" i="14"/>
  <c r="AC98" i="14"/>
  <c r="D98" i="76" s="1"/>
  <c r="AD98" i="14"/>
  <c r="G98" i="76" s="1"/>
  <c r="AE98" i="14"/>
  <c r="C99" i="14"/>
  <c r="D99" i="14"/>
  <c r="E99" i="14"/>
  <c r="F99" i="14"/>
  <c r="G99" i="14"/>
  <c r="H99" i="14"/>
  <c r="I99" i="14"/>
  <c r="J99" i="14"/>
  <c r="K99" i="14"/>
  <c r="L99" i="14"/>
  <c r="M99" i="14"/>
  <c r="N99" i="14"/>
  <c r="T99" i="14"/>
  <c r="U99" i="14"/>
  <c r="V99" i="14"/>
  <c r="W99" i="14"/>
  <c r="X99" i="14"/>
  <c r="Y99" i="14"/>
  <c r="Z99" i="14"/>
  <c r="AA99" i="14"/>
  <c r="AB99" i="14"/>
  <c r="AC99" i="14"/>
  <c r="D99" i="76" s="1"/>
  <c r="AD99" i="14"/>
  <c r="G99" i="76" s="1"/>
  <c r="AE99" i="14"/>
  <c r="C100" i="14"/>
  <c r="D100" i="14"/>
  <c r="E100" i="14"/>
  <c r="F100" i="14"/>
  <c r="G100" i="14"/>
  <c r="H100" i="14"/>
  <c r="I100" i="14"/>
  <c r="J100" i="14"/>
  <c r="K100" i="14"/>
  <c r="L100" i="14"/>
  <c r="M100" i="14"/>
  <c r="N100" i="14"/>
  <c r="T100" i="14"/>
  <c r="U100" i="14"/>
  <c r="V100" i="14"/>
  <c r="W100" i="14"/>
  <c r="X100" i="14"/>
  <c r="Y100" i="14"/>
  <c r="Z100" i="14"/>
  <c r="AA100" i="14"/>
  <c r="AB100" i="14"/>
  <c r="AC100" i="14"/>
  <c r="D100" i="76" s="1"/>
  <c r="AD100" i="14"/>
  <c r="G100" i="76" s="1"/>
  <c r="AE100" i="14"/>
  <c r="C101" i="14"/>
  <c r="D101" i="14"/>
  <c r="E101" i="14"/>
  <c r="F101" i="14"/>
  <c r="G101" i="14"/>
  <c r="H101" i="14"/>
  <c r="I101" i="14"/>
  <c r="J101" i="14"/>
  <c r="K101" i="14"/>
  <c r="L101" i="14"/>
  <c r="M101" i="14"/>
  <c r="N101" i="14"/>
  <c r="T101" i="14"/>
  <c r="U101" i="14"/>
  <c r="V101" i="14"/>
  <c r="W101" i="14"/>
  <c r="X101" i="14"/>
  <c r="Y101" i="14"/>
  <c r="Z101" i="14"/>
  <c r="AA101" i="14"/>
  <c r="AB101" i="14"/>
  <c r="AC101" i="14"/>
  <c r="D101" i="76" s="1"/>
  <c r="AD101" i="14"/>
  <c r="G101" i="76" s="1"/>
  <c r="AE101" i="14"/>
  <c r="C102" i="14"/>
  <c r="D102" i="14"/>
  <c r="E102" i="14"/>
  <c r="F102" i="14"/>
  <c r="G102" i="14"/>
  <c r="H102" i="14"/>
  <c r="I102" i="14"/>
  <c r="J102" i="14"/>
  <c r="K102" i="14"/>
  <c r="L102" i="14"/>
  <c r="M102" i="14"/>
  <c r="N102" i="14"/>
  <c r="T102" i="14"/>
  <c r="U102" i="14"/>
  <c r="V102" i="14"/>
  <c r="W102" i="14"/>
  <c r="X102" i="14"/>
  <c r="Y102" i="14"/>
  <c r="Z102" i="14"/>
  <c r="AA102" i="14"/>
  <c r="AB102" i="14"/>
  <c r="AC102" i="14"/>
  <c r="D102" i="76" s="1"/>
  <c r="AD102" i="14"/>
  <c r="G102" i="76" s="1"/>
  <c r="AE102" i="14"/>
  <c r="C103" i="14"/>
  <c r="D103" i="14"/>
  <c r="E103" i="14"/>
  <c r="F103" i="14"/>
  <c r="G103" i="14"/>
  <c r="H103" i="14"/>
  <c r="I103" i="14"/>
  <c r="J103" i="14"/>
  <c r="K103" i="14"/>
  <c r="L103" i="14"/>
  <c r="M103" i="14"/>
  <c r="N103" i="14"/>
  <c r="T103" i="14"/>
  <c r="U103" i="14"/>
  <c r="V103" i="14"/>
  <c r="W103" i="14"/>
  <c r="X103" i="14"/>
  <c r="Y103" i="14"/>
  <c r="Z103" i="14"/>
  <c r="AA103" i="14"/>
  <c r="AB103" i="14"/>
  <c r="AC103" i="14"/>
  <c r="D103" i="76" s="1"/>
  <c r="AD103" i="14"/>
  <c r="G103" i="76" s="1"/>
  <c r="AE103" i="14"/>
  <c r="C104" i="14"/>
  <c r="D104" i="14"/>
  <c r="E104" i="14"/>
  <c r="F104" i="14"/>
  <c r="G104" i="14"/>
  <c r="H104" i="14"/>
  <c r="I104" i="14"/>
  <c r="J104" i="14"/>
  <c r="K104" i="14"/>
  <c r="L104" i="14"/>
  <c r="M104" i="14"/>
  <c r="N104" i="14"/>
  <c r="T104" i="14"/>
  <c r="U104" i="14"/>
  <c r="V104" i="14"/>
  <c r="W104" i="14"/>
  <c r="X104" i="14"/>
  <c r="Y104" i="14"/>
  <c r="Z104" i="14"/>
  <c r="AA104" i="14"/>
  <c r="AB104" i="14"/>
  <c r="AC104" i="14"/>
  <c r="D104" i="76" s="1"/>
  <c r="AD104" i="14"/>
  <c r="G104" i="76" s="1"/>
  <c r="AE104" i="14"/>
  <c r="C105" i="14"/>
  <c r="D105" i="14"/>
  <c r="E105" i="14"/>
  <c r="F105" i="14"/>
  <c r="G105" i="14"/>
  <c r="H105" i="14"/>
  <c r="I105" i="14"/>
  <c r="J105" i="14"/>
  <c r="K105" i="14"/>
  <c r="L105" i="14"/>
  <c r="M105" i="14"/>
  <c r="N105" i="14"/>
  <c r="T105" i="14"/>
  <c r="U105" i="14"/>
  <c r="V105" i="14"/>
  <c r="W105" i="14"/>
  <c r="X105" i="14"/>
  <c r="Y105" i="14"/>
  <c r="Z105" i="14"/>
  <c r="AA105" i="14"/>
  <c r="AB105" i="14"/>
  <c r="AC105" i="14"/>
  <c r="D105" i="76" s="1"/>
  <c r="AD105" i="14"/>
  <c r="G105" i="76" s="1"/>
  <c r="AE105" i="14"/>
  <c r="C106" i="14"/>
  <c r="D106" i="14"/>
  <c r="E106" i="14"/>
  <c r="F106" i="14"/>
  <c r="G106" i="14"/>
  <c r="H106" i="14"/>
  <c r="I106" i="14"/>
  <c r="J106" i="14"/>
  <c r="K106" i="14"/>
  <c r="L106" i="14"/>
  <c r="M106" i="14"/>
  <c r="N106" i="14"/>
  <c r="T106" i="14"/>
  <c r="U106" i="14"/>
  <c r="V106" i="14"/>
  <c r="W106" i="14"/>
  <c r="X106" i="14"/>
  <c r="Y106" i="14"/>
  <c r="Z106" i="14"/>
  <c r="AA106" i="14"/>
  <c r="AB106" i="14"/>
  <c r="AC106" i="14"/>
  <c r="D106" i="76" s="1"/>
  <c r="AD106" i="14"/>
  <c r="G106" i="76" s="1"/>
  <c r="AE106" i="14"/>
  <c r="C107" i="14"/>
  <c r="D107" i="14"/>
  <c r="E107" i="14"/>
  <c r="F107" i="14"/>
  <c r="G107" i="14"/>
  <c r="H107" i="14"/>
  <c r="I107" i="14"/>
  <c r="J107" i="14"/>
  <c r="K107" i="14"/>
  <c r="L107" i="14"/>
  <c r="M107" i="14"/>
  <c r="N107" i="14"/>
  <c r="T107" i="14"/>
  <c r="U107" i="14"/>
  <c r="V107" i="14"/>
  <c r="W107" i="14"/>
  <c r="X107" i="14"/>
  <c r="Y107" i="14"/>
  <c r="Z107" i="14"/>
  <c r="AA107" i="14"/>
  <c r="AB107" i="14"/>
  <c r="AC107" i="14"/>
  <c r="D107" i="76" s="1"/>
  <c r="AD107" i="14"/>
  <c r="G107" i="76" s="1"/>
  <c r="AE107" i="14"/>
  <c r="C108" i="14"/>
  <c r="D108" i="14"/>
  <c r="E108" i="14"/>
  <c r="F108" i="14"/>
  <c r="G108" i="14"/>
  <c r="H108" i="14"/>
  <c r="I108" i="14"/>
  <c r="J108" i="14"/>
  <c r="K108" i="14"/>
  <c r="L108" i="14"/>
  <c r="M108" i="14"/>
  <c r="N108" i="14"/>
  <c r="T108" i="14"/>
  <c r="U108" i="14"/>
  <c r="V108" i="14"/>
  <c r="W108" i="14"/>
  <c r="X108" i="14"/>
  <c r="Y108" i="14"/>
  <c r="Z108" i="14"/>
  <c r="AA108" i="14"/>
  <c r="AB108" i="14"/>
  <c r="AC108" i="14"/>
  <c r="D108" i="76" s="1"/>
  <c r="AD108" i="14"/>
  <c r="G108" i="76" s="1"/>
  <c r="AE108" i="14"/>
  <c r="C109" i="14"/>
  <c r="D109" i="14"/>
  <c r="E109" i="14"/>
  <c r="F109" i="14"/>
  <c r="G109" i="14"/>
  <c r="H109" i="14"/>
  <c r="I109" i="14"/>
  <c r="J109" i="14"/>
  <c r="K109" i="14"/>
  <c r="L109" i="14"/>
  <c r="M109" i="14"/>
  <c r="N109" i="14"/>
  <c r="T109" i="14"/>
  <c r="U109" i="14"/>
  <c r="V109" i="14"/>
  <c r="W109" i="14"/>
  <c r="X109" i="14"/>
  <c r="Y109" i="14"/>
  <c r="Z109" i="14"/>
  <c r="AA109" i="14"/>
  <c r="AB109" i="14"/>
  <c r="AC109" i="14"/>
  <c r="D109" i="76" s="1"/>
  <c r="AD109" i="14"/>
  <c r="G109" i="76" s="1"/>
  <c r="AE109" i="14"/>
  <c r="C110" i="14"/>
  <c r="D110" i="14"/>
  <c r="E110" i="14"/>
  <c r="F110" i="14"/>
  <c r="G110" i="14"/>
  <c r="H110" i="14"/>
  <c r="I110" i="14"/>
  <c r="J110" i="14"/>
  <c r="K110" i="14"/>
  <c r="L110" i="14"/>
  <c r="M110" i="14"/>
  <c r="N110" i="14"/>
  <c r="T110" i="14"/>
  <c r="U110" i="14"/>
  <c r="V110" i="14"/>
  <c r="W110" i="14"/>
  <c r="X110" i="14"/>
  <c r="Y110" i="14"/>
  <c r="Z110" i="14"/>
  <c r="AA110" i="14"/>
  <c r="AB110" i="14"/>
  <c r="AC110" i="14"/>
  <c r="D110" i="76" s="1"/>
  <c r="AD110" i="14"/>
  <c r="G110" i="76" s="1"/>
  <c r="AE110" i="14"/>
  <c r="C111" i="14"/>
  <c r="D111" i="14"/>
  <c r="E111" i="14"/>
  <c r="F111" i="14"/>
  <c r="G111" i="14"/>
  <c r="H111" i="14"/>
  <c r="I111" i="14"/>
  <c r="J111" i="14"/>
  <c r="K111" i="14"/>
  <c r="L111" i="14"/>
  <c r="M111" i="14"/>
  <c r="N111" i="14"/>
  <c r="T111" i="14"/>
  <c r="U111" i="14"/>
  <c r="V111" i="14"/>
  <c r="W111" i="14"/>
  <c r="X111" i="14"/>
  <c r="Y111" i="14"/>
  <c r="Z111" i="14"/>
  <c r="AA111" i="14"/>
  <c r="AB111" i="14"/>
  <c r="AC111" i="14"/>
  <c r="D111" i="76" s="1"/>
  <c r="AD111" i="14"/>
  <c r="G111" i="76" s="1"/>
  <c r="AE111" i="14"/>
  <c r="C112" i="14"/>
  <c r="D112" i="14"/>
  <c r="E112" i="14"/>
  <c r="F112" i="14"/>
  <c r="G112" i="14"/>
  <c r="H112" i="14"/>
  <c r="I112" i="14"/>
  <c r="J112" i="14"/>
  <c r="K112" i="14"/>
  <c r="L112" i="14"/>
  <c r="M112" i="14"/>
  <c r="N112" i="14"/>
  <c r="T112" i="14"/>
  <c r="U112" i="14"/>
  <c r="V112" i="14"/>
  <c r="W112" i="14"/>
  <c r="X112" i="14"/>
  <c r="Y112" i="14"/>
  <c r="Z112" i="14"/>
  <c r="AA112" i="14"/>
  <c r="AB112" i="14"/>
  <c r="AC112" i="14"/>
  <c r="D112" i="76" s="1"/>
  <c r="AD112" i="14"/>
  <c r="G112" i="76" s="1"/>
  <c r="AE112" i="14"/>
  <c r="C113" i="14"/>
  <c r="D113" i="14"/>
  <c r="E113" i="14"/>
  <c r="F113" i="14"/>
  <c r="G113" i="14"/>
  <c r="H113" i="14"/>
  <c r="I113" i="14"/>
  <c r="J113" i="14"/>
  <c r="K113" i="14"/>
  <c r="L113" i="14"/>
  <c r="M113" i="14"/>
  <c r="N113" i="14"/>
  <c r="T113" i="14"/>
  <c r="U113" i="14"/>
  <c r="V113" i="14"/>
  <c r="W113" i="14"/>
  <c r="X113" i="14"/>
  <c r="Y113" i="14"/>
  <c r="Z113" i="14"/>
  <c r="AA113" i="14"/>
  <c r="AB113" i="14"/>
  <c r="AC113" i="14"/>
  <c r="D113" i="76" s="1"/>
  <c r="AD113" i="14"/>
  <c r="G113" i="76" s="1"/>
  <c r="AE113" i="14"/>
  <c r="C114" i="14"/>
  <c r="D114" i="14"/>
  <c r="E114" i="14"/>
  <c r="F114" i="14"/>
  <c r="G114" i="14"/>
  <c r="H114" i="14"/>
  <c r="I114" i="14"/>
  <c r="J114" i="14"/>
  <c r="K114" i="14"/>
  <c r="L114" i="14"/>
  <c r="M114" i="14"/>
  <c r="N114" i="14"/>
  <c r="T114" i="14"/>
  <c r="U114" i="14"/>
  <c r="V114" i="14"/>
  <c r="W114" i="14"/>
  <c r="X114" i="14"/>
  <c r="Y114" i="14"/>
  <c r="Z114" i="14"/>
  <c r="AA114" i="14"/>
  <c r="AB114" i="14"/>
  <c r="AC114" i="14"/>
  <c r="D114" i="76" s="1"/>
  <c r="AD114" i="14"/>
  <c r="G114" i="76" s="1"/>
  <c r="AE114" i="14"/>
  <c r="C115" i="14"/>
  <c r="D115" i="14"/>
  <c r="E115" i="14"/>
  <c r="F115" i="14"/>
  <c r="G115" i="14"/>
  <c r="H115" i="14"/>
  <c r="I115" i="14"/>
  <c r="J115" i="14"/>
  <c r="K115" i="14"/>
  <c r="L115" i="14"/>
  <c r="M115" i="14"/>
  <c r="N115" i="14"/>
  <c r="T115" i="14"/>
  <c r="U115" i="14"/>
  <c r="V115" i="14"/>
  <c r="W115" i="14"/>
  <c r="X115" i="14"/>
  <c r="Y115" i="14"/>
  <c r="Z115" i="14"/>
  <c r="AA115" i="14"/>
  <c r="AB115" i="14"/>
  <c r="AC115" i="14"/>
  <c r="D115" i="76" s="1"/>
  <c r="AD115" i="14"/>
  <c r="G115" i="76" s="1"/>
  <c r="AE115" i="14"/>
  <c r="C116" i="14"/>
  <c r="D116" i="14"/>
  <c r="E116" i="14"/>
  <c r="F116" i="14"/>
  <c r="G116" i="14"/>
  <c r="H116" i="14"/>
  <c r="I116" i="14"/>
  <c r="J116" i="14"/>
  <c r="K116" i="14"/>
  <c r="L116" i="14"/>
  <c r="M116" i="14"/>
  <c r="N116" i="14"/>
  <c r="T116" i="14"/>
  <c r="U116" i="14"/>
  <c r="V116" i="14"/>
  <c r="W116" i="14"/>
  <c r="X116" i="14"/>
  <c r="Y116" i="14"/>
  <c r="Z116" i="14"/>
  <c r="AA116" i="14"/>
  <c r="AB116" i="14"/>
  <c r="AC116" i="14"/>
  <c r="D116" i="76" s="1"/>
  <c r="AD116" i="14"/>
  <c r="G116" i="76" s="1"/>
  <c r="AE116" i="14"/>
  <c r="C117" i="14"/>
  <c r="D117" i="14"/>
  <c r="E117" i="14"/>
  <c r="F117" i="14"/>
  <c r="G117" i="14"/>
  <c r="H117" i="14"/>
  <c r="I117" i="14"/>
  <c r="J117" i="14"/>
  <c r="K117" i="14"/>
  <c r="L117" i="14"/>
  <c r="M117" i="14"/>
  <c r="N117" i="14"/>
  <c r="T117" i="14"/>
  <c r="U117" i="14"/>
  <c r="V117" i="14"/>
  <c r="W117" i="14"/>
  <c r="X117" i="14"/>
  <c r="Y117" i="14"/>
  <c r="Z117" i="14"/>
  <c r="AA117" i="14"/>
  <c r="AB117" i="14"/>
  <c r="AC117" i="14"/>
  <c r="D117" i="76" s="1"/>
  <c r="AD117" i="14"/>
  <c r="G117" i="76" s="1"/>
  <c r="AE117" i="14"/>
  <c r="C118" i="14"/>
  <c r="D118" i="14"/>
  <c r="E118" i="14"/>
  <c r="F118" i="14"/>
  <c r="G118" i="14"/>
  <c r="H118" i="14"/>
  <c r="I118" i="14"/>
  <c r="J118" i="14"/>
  <c r="K118" i="14"/>
  <c r="L118" i="14"/>
  <c r="M118" i="14"/>
  <c r="N118" i="14"/>
  <c r="T118" i="14"/>
  <c r="U118" i="14"/>
  <c r="V118" i="14"/>
  <c r="W118" i="14"/>
  <c r="X118" i="14"/>
  <c r="Y118" i="14"/>
  <c r="Z118" i="14"/>
  <c r="AA118" i="14"/>
  <c r="AB118" i="14"/>
  <c r="AC118" i="14"/>
  <c r="D118" i="76" s="1"/>
  <c r="AD118" i="14"/>
  <c r="G118" i="76" s="1"/>
  <c r="AE118" i="14"/>
  <c r="C119" i="14"/>
  <c r="D119" i="14"/>
  <c r="E119" i="14"/>
  <c r="F119" i="14"/>
  <c r="G119" i="14"/>
  <c r="H119" i="14"/>
  <c r="I119" i="14"/>
  <c r="J119" i="14"/>
  <c r="K119" i="14"/>
  <c r="L119" i="14"/>
  <c r="M119" i="14"/>
  <c r="N119" i="14"/>
  <c r="T119" i="14"/>
  <c r="U119" i="14"/>
  <c r="V119" i="14"/>
  <c r="W119" i="14"/>
  <c r="X119" i="14"/>
  <c r="Y119" i="14"/>
  <c r="Z119" i="14"/>
  <c r="AA119" i="14"/>
  <c r="AB119" i="14"/>
  <c r="AC119" i="14"/>
  <c r="D119" i="76" s="1"/>
  <c r="AD119" i="14"/>
  <c r="G119" i="76" s="1"/>
  <c r="AE119" i="14"/>
  <c r="C120" i="14"/>
  <c r="D120" i="14"/>
  <c r="E120" i="14"/>
  <c r="F120" i="14"/>
  <c r="G120" i="14"/>
  <c r="H120" i="14"/>
  <c r="I120" i="14"/>
  <c r="J120" i="14"/>
  <c r="K120" i="14"/>
  <c r="L120" i="14"/>
  <c r="M120" i="14"/>
  <c r="N120" i="14"/>
  <c r="T120" i="14"/>
  <c r="U120" i="14"/>
  <c r="V120" i="14"/>
  <c r="W120" i="14"/>
  <c r="X120" i="14"/>
  <c r="Y120" i="14"/>
  <c r="Z120" i="14"/>
  <c r="AA120" i="14"/>
  <c r="AB120" i="14"/>
  <c r="AC120" i="14"/>
  <c r="D120" i="76" s="1"/>
  <c r="AD120" i="14"/>
  <c r="G120" i="76" s="1"/>
  <c r="AE120" i="14"/>
  <c r="C121" i="14"/>
  <c r="D121" i="14"/>
  <c r="E121" i="14"/>
  <c r="F121" i="14"/>
  <c r="G121" i="14"/>
  <c r="H121" i="14"/>
  <c r="I121" i="14"/>
  <c r="J121" i="14"/>
  <c r="K121" i="14"/>
  <c r="L121" i="14"/>
  <c r="M121" i="14"/>
  <c r="N121" i="14"/>
  <c r="T121" i="14"/>
  <c r="U121" i="14"/>
  <c r="V121" i="14"/>
  <c r="W121" i="14"/>
  <c r="X121" i="14"/>
  <c r="Y121" i="14"/>
  <c r="Z121" i="14"/>
  <c r="AA121" i="14"/>
  <c r="AB121" i="14"/>
  <c r="AC121" i="14"/>
  <c r="D121" i="76" s="1"/>
  <c r="AD121" i="14"/>
  <c r="G121" i="76" s="1"/>
  <c r="AE121" i="14"/>
  <c r="C122" i="14"/>
  <c r="D122" i="14"/>
  <c r="E122" i="14"/>
  <c r="F122" i="14"/>
  <c r="G122" i="14"/>
  <c r="H122" i="14"/>
  <c r="I122" i="14"/>
  <c r="J122" i="14"/>
  <c r="K122" i="14"/>
  <c r="L122" i="14"/>
  <c r="M122" i="14"/>
  <c r="N122" i="14"/>
  <c r="T122" i="14"/>
  <c r="U122" i="14"/>
  <c r="V122" i="14"/>
  <c r="W122" i="14"/>
  <c r="X122" i="14"/>
  <c r="Y122" i="14"/>
  <c r="Z122" i="14"/>
  <c r="AA122" i="14"/>
  <c r="AB122" i="14"/>
  <c r="AC122" i="14"/>
  <c r="D122" i="76" s="1"/>
  <c r="AD122" i="14"/>
  <c r="G122" i="76" s="1"/>
  <c r="AE122" i="14"/>
  <c r="C123" i="14"/>
  <c r="D123" i="14"/>
  <c r="E123" i="14"/>
  <c r="F123" i="14"/>
  <c r="G123" i="14"/>
  <c r="H123" i="14"/>
  <c r="I123" i="14"/>
  <c r="J123" i="14"/>
  <c r="K123" i="14"/>
  <c r="L123" i="14"/>
  <c r="M123" i="14"/>
  <c r="N123" i="14"/>
  <c r="T123" i="14"/>
  <c r="U123" i="14"/>
  <c r="V123" i="14"/>
  <c r="W123" i="14"/>
  <c r="X123" i="14"/>
  <c r="Y123" i="14"/>
  <c r="Z123" i="14"/>
  <c r="AA123" i="14"/>
  <c r="AB123" i="14"/>
  <c r="AC123" i="14"/>
  <c r="D123" i="76" s="1"/>
  <c r="AD123" i="14"/>
  <c r="G123" i="76" s="1"/>
  <c r="AE123" i="14"/>
  <c r="C124" i="14"/>
  <c r="D124" i="14"/>
  <c r="E124" i="14"/>
  <c r="F124" i="14"/>
  <c r="G124" i="14"/>
  <c r="H124" i="14"/>
  <c r="I124" i="14"/>
  <c r="J124" i="14"/>
  <c r="K124" i="14"/>
  <c r="L124" i="14"/>
  <c r="M124" i="14"/>
  <c r="N124" i="14"/>
  <c r="T124" i="14"/>
  <c r="U124" i="14"/>
  <c r="V124" i="14"/>
  <c r="W124" i="14"/>
  <c r="X124" i="14"/>
  <c r="Y124" i="14"/>
  <c r="Z124" i="14"/>
  <c r="AA124" i="14"/>
  <c r="AB124" i="14"/>
  <c r="AC124" i="14"/>
  <c r="D124" i="76" s="1"/>
  <c r="AD124" i="14"/>
  <c r="G124" i="76" s="1"/>
  <c r="AE124" i="14"/>
  <c r="C125" i="14"/>
  <c r="D125" i="14"/>
  <c r="E125" i="14"/>
  <c r="F125" i="14"/>
  <c r="G125" i="14"/>
  <c r="H125" i="14"/>
  <c r="I125" i="14"/>
  <c r="J125" i="14"/>
  <c r="K125" i="14"/>
  <c r="L125" i="14"/>
  <c r="M125" i="14"/>
  <c r="N125" i="14"/>
  <c r="T125" i="14"/>
  <c r="U125" i="14"/>
  <c r="V125" i="14"/>
  <c r="W125" i="14"/>
  <c r="X125" i="14"/>
  <c r="Y125" i="14"/>
  <c r="Z125" i="14"/>
  <c r="AA125" i="14"/>
  <c r="AB125" i="14"/>
  <c r="AC125" i="14"/>
  <c r="D125" i="76" s="1"/>
  <c r="AD125" i="14"/>
  <c r="G125" i="76" s="1"/>
  <c r="AE125" i="14"/>
  <c r="C126" i="14"/>
  <c r="D126" i="14"/>
  <c r="E126" i="14"/>
  <c r="F126" i="14"/>
  <c r="G126" i="14"/>
  <c r="H126" i="14"/>
  <c r="I126" i="14"/>
  <c r="J126" i="14"/>
  <c r="K126" i="14"/>
  <c r="L126" i="14"/>
  <c r="M126" i="14"/>
  <c r="N126" i="14"/>
  <c r="T126" i="14"/>
  <c r="U126" i="14"/>
  <c r="V126" i="14"/>
  <c r="W126" i="14"/>
  <c r="X126" i="14"/>
  <c r="Y126" i="14"/>
  <c r="Z126" i="14"/>
  <c r="AA126" i="14"/>
  <c r="AB126" i="14"/>
  <c r="AC126" i="14"/>
  <c r="D126" i="76" s="1"/>
  <c r="AD126" i="14"/>
  <c r="G126" i="76" s="1"/>
  <c r="AE126" i="14"/>
  <c r="C127" i="14"/>
  <c r="D127" i="14"/>
  <c r="E127" i="14"/>
  <c r="F127" i="14"/>
  <c r="G127" i="14"/>
  <c r="H127" i="14"/>
  <c r="I127" i="14"/>
  <c r="J127" i="14"/>
  <c r="K127" i="14"/>
  <c r="L127" i="14"/>
  <c r="M127" i="14"/>
  <c r="N127" i="14"/>
  <c r="T127" i="14"/>
  <c r="U127" i="14"/>
  <c r="V127" i="14"/>
  <c r="W127" i="14"/>
  <c r="X127" i="14"/>
  <c r="Y127" i="14"/>
  <c r="Z127" i="14"/>
  <c r="AA127" i="14"/>
  <c r="AB127" i="14"/>
  <c r="AC127" i="14"/>
  <c r="D127" i="76" s="1"/>
  <c r="AD127" i="14"/>
  <c r="G127" i="76" s="1"/>
  <c r="AE127" i="14"/>
  <c r="C128" i="14"/>
  <c r="D128" i="14"/>
  <c r="E128" i="14"/>
  <c r="F128" i="14"/>
  <c r="G128" i="14"/>
  <c r="H128" i="14"/>
  <c r="I128" i="14"/>
  <c r="J128" i="14"/>
  <c r="K128" i="14"/>
  <c r="L128" i="14"/>
  <c r="M128" i="14"/>
  <c r="N128" i="14"/>
  <c r="T128" i="14"/>
  <c r="U128" i="14"/>
  <c r="V128" i="14"/>
  <c r="W128" i="14"/>
  <c r="X128" i="14"/>
  <c r="Y128" i="14"/>
  <c r="Z128" i="14"/>
  <c r="AA128" i="14"/>
  <c r="AB128" i="14"/>
  <c r="AC128" i="14"/>
  <c r="D128" i="76" s="1"/>
  <c r="AD128" i="14"/>
  <c r="G128" i="76" s="1"/>
  <c r="AE128" i="14"/>
  <c r="C129" i="14"/>
  <c r="D129" i="14"/>
  <c r="E129" i="14"/>
  <c r="F129" i="14"/>
  <c r="G129" i="14"/>
  <c r="H129" i="14"/>
  <c r="I129" i="14"/>
  <c r="J129" i="14"/>
  <c r="K129" i="14"/>
  <c r="L129" i="14"/>
  <c r="M129" i="14"/>
  <c r="N129" i="14"/>
  <c r="T129" i="14"/>
  <c r="U129" i="14"/>
  <c r="V129" i="14"/>
  <c r="W129" i="14"/>
  <c r="X129" i="14"/>
  <c r="Y129" i="14"/>
  <c r="Z129" i="14"/>
  <c r="AA129" i="14"/>
  <c r="AB129" i="14"/>
  <c r="AC129" i="14"/>
  <c r="D129" i="76" s="1"/>
  <c r="AD129" i="14"/>
  <c r="G129" i="76" s="1"/>
  <c r="AE129" i="14"/>
  <c r="C130" i="14"/>
  <c r="D130" i="14"/>
  <c r="E130" i="14"/>
  <c r="F130" i="14"/>
  <c r="G130" i="14"/>
  <c r="H130" i="14"/>
  <c r="I130" i="14"/>
  <c r="J130" i="14"/>
  <c r="K130" i="14"/>
  <c r="L130" i="14"/>
  <c r="M130" i="14"/>
  <c r="N130" i="14"/>
  <c r="T130" i="14"/>
  <c r="U130" i="14"/>
  <c r="V130" i="14"/>
  <c r="W130" i="14"/>
  <c r="X130" i="14"/>
  <c r="Y130" i="14"/>
  <c r="Z130" i="14"/>
  <c r="AA130" i="14"/>
  <c r="AB130" i="14"/>
  <c r="AC130" i="14"/>
  <c r="D130" i="76" s="1"/>
  <c r="AD130" i="14"/>
  <c r="G130" i="76" s="1"/>
  <c r="AE130" i="14"/>
  <c r="C136" i="14"/>
  <c r="D136" i="14"/>
  <c r="E136" i="14"/>
  <c r="F136" i="14"/>
  <c r="G136" i="14"/>
  <c r="H136" i="14"/>
  <c r="I136" i="14"/>
  <c r="J136" i="14"/>
  <c r="K136" i="14"/>
  <c r="L136" i="14"/>
  <c r="M136" i="14"/>
  <c r="N136" i="14"/>
  <c r="T136" i="14"/>
  <c r="U136" i="14"/>
  <c r="V136" i="14"/>
  <c r="W136" i="14"/>
  <c r="X136" i="14"/>
  <c r="Y136" i="14"/>
  <c r="Z136" i="14"/>
  <c r="AA136" i="14"/>
  <c r="AB136" i="14"/>
  <c r="AC136" i="14"/>
  <c r="D136" i="76" s="1"/>
  <c r="AD136" i="14"/>
  <c r="G136" i="76" s="1"/>
  <c r="AE136" i="14"/>
  <c r="C137" i="14"/>
  <c r="D137" i="14"/>
  <c r="E137" i="14"/>
  <c r="F137" i="14"/>
  <c r="G137" i="14"/>
  <c r="H137" i="14"/>
  <c r="I137" i="14"/>
  <c r="J137" i="14"/>
  <c r="K137" i="14"/>
  <c r="L137" i="14"/>
  <c r="M137" i="14"/>
  <c r="N137" i="14"/>
  <c r="T137" i="14"/>
  <c r="U137" i="14"/>
  <c r="V137" i="14"/>
  <c r="W137" i="14"/>
  <c r="X137" i="14"/>
  <c r="Y137" i="14"/>
  <c r="Z137" i="14"/>
  <c r="AA137" i="14"/>
  <c r="AB137" i="14"/>
  <c r="AC137" i="14"/>
  <c r="D137" i="76" s="1"/>
  <c r="AD137" i="14"/>
  <c r="G137" i="76" s="1"/>
  <c r="AE137" i="14"/>
  <c r="C138" i="14"/>
  <c r="D138" i="14"/>
  <c r="E138" i="14"/>
  <c r="F138" i="14"/>
  <c r="G138" i="14"/>
  <c r="H138" i="14"/>
  <c r="I138" i="14"/>
  <c r="J138" i="14"/>
  <c r="K138" i="14"/>
  <c r="L138" i="14"/>
  <c r="M138" i="14"/>
  <c r="N138" i="14"/>
  <c r="T138" i="14"/>
  <c r="U138" i="14"/>
  <c r="V138" i="14"/>
  <c r="W138" i="14"/>
  <c r="X138" i="14"/>
  <c r="Y138" i="14"/>
  <c r="Z138" i="14"/>
  <c r="AA138" i="14"/>
  <c r="AB138" i="14"/>
  <c r="AC138" i="14"/>
  <c r="D138" i="76" s="1"/>
  <c r="AD138" i="14"/>
  <c r="G138" i="76" s="1"/>
  <c r="AE138" i="14"/>
  <c r="C139" i="14"/>
  <c r="D139" i="14"/>
  <c r="E139" i="14"/>
  <c r="F139" i="14"/>
  <c r="G139" i="14"/>
  <c r="H139" i="14"/>
  <c r="I139" i="14"/>
  <c r="J139" i="14"/>
  <c r="K139" i="14"/>
  <c r="L139" i="14"/>
  <c r="M139" i="14"/>
  <c r="N139" i="14"/>
  <c r="T139" i="14"/>
  <c r="U139" i="14"/>
  <c r="V139" i="14"/>
  <c r="W139" i="14"/>
  <c r="X139" i="14"/>
  <c r="Y139" i="14"/>
  <c r="Z139" i="14"/>
  <c r="AA139" i="14"/>
  <c r="AB139" i="14"/>
  <c r="AC139" i="14"/>
  <c r="D139" i="76" s="1"/>
  <c r="AD139" i="14"/>
  <c r="G139" i="76" s="1"/>
  <c r="AE139" i="14"/>
  <c r="C140" i="14"/>
  <c r="D140" i="14"/>
  <c r="E140" i="14"/>
  <c r="F140" i="14"/>
  <c r="G140" i="14"/>
  <c r="H140" i="14"/>
  <c r="I140" i="14"/>
  <c r="J140" i="14"/>
  <c r="K140" i="14"/>
  <c r="L140" i="14"/>
  <c r="M140" i="14"/>
  <c r="N140" i="14"/>
  <c r="T140" i="14"/>
  <c r="U140" i="14"/>
  <c r="V140" i="14"/>
  <c r="W140" i="14"/>
  <c r="X140" i="14"/>
  <c r="Y140" i="14"/>
  <c r="Z140" i="14"/>
  <c r="AA140" i="14"/>
  <c r="AB140" i="14"/>
  <c r="AC140" i="14"/>
  <c r="D140" i="76" s="1"/>
  <c r="AD140" i="14"/>
  <c r="G140" i="76" s="1"/>
  <c r="AE140" i="14"/>
  <c r="C141" i="14"/>
  <c r="D141" i="14"/>
  <c r="E141" i="14"/>
  <c r="F141" i="14"/>
  <c r="G141" i="14"/>
  <c r="H141" i="14"/>
  <c r="I141" i="14"/>
  <c r="J141" i="14"/>
  <c r="K141" i="14"/>
  <c r="L141" i="14"/>
  <c r="M141" i="14"/>
  <c r="N141" i="14"/>
  <c r="T141" i="14"/>
  <c r="U141" i="14"/>
  <c r="V141" i="14"/>
  <c r="W141" i="14"/>
  <c r="X141" i="14"/>
  <c r="Y141" i="14"/>
  <c r="Z141" i="14"/>
  <c r="AA141" i="14"/>
  <c r="AB141" i="14"/>
  <c r="AC141" i="14"/>
  <c r="D141" i="76" s="1"/>
  <c r="AD141" i="14"/>
  <c r="G141" i="76" s="1"/>
  <c r="AE141" i="14"/>
  <c r="C142" i="14"/>
  <c r="D142" i="14"/>
  <c r="E142" i="14"/>
  <c r="F142" i="14"/>
  <c r="G142" i="14"/>
  <c r="H142" i="14"/>
  <c r="I142" i="14"/>
  <c r="J142" i="14"/>
  <c r="K142" i="14"/>
  <c r="L142" i="14"/>
  <c r="M142" i="14"/>
  <c r="N142" i="14"/>
  <c r="T142" i="14"/>
  <c r="U142" i="14"/>
  <c r="V142" i="14"/>
  <c r="W142" i="14"/>
  <c r="X142" i="14"/>
  <c r="Y142" i="14"/>
  <c r="Z142" i="14"/>
  <c r="AA142" i="14"/>
  <c r="AB142" i="14"/>
  <c r="AC142" i="14"/>
  <c r="D142" i="76" s="1"/>
  <c r="AD142" i="14"/>
  <c r="G142" i="76" s="1"/>
  <c r="AE142" i="14"/>
  <c r="C143" i="14"/>
  <c r="D143" i="14"/>
  <c r="E143" i="14"/>
  <c r="F143" i="14"/>
  <c r="G143" i="14"/>
  <c r="H143" i="14"/>
  <c r="I143" i="14"/>
  <c r="J143" i="14"/>
  <c r="K143" i="14"/>
  <c r="L143" i="14"/>
  <c r="M143" i="14"/>
  <c r="N143" i="14"/>
  <c r="T143" i="14"/>
  <c r="U143" i="14"/>
  <c r="V143" i="14"/>
  <c r="W143" i="14"/>
  <c r="X143" i="14"/>
  <c r="Y143" i="14"/>
  <c r="Z143" i="14"/>
  <c r="AA143" i="14"/>
  <c r="AB143" i="14"/>
  <c r="AC143" i="14"/>
  <c r="D143" i="76" s="1"/>
  <c r="AD143" i="14"/>
  <c r="G143" i="76" s="1"/>
  <c r="AE143" i="14"/>
  <c r="C144" i="14"/>
  <c r="D144" i="14"/>
  <c r="E144" i="14"/>
  <c r="F144" i="14"/>
  <c r="G144" i="14"/>
  <c r="H144" i="14"/>
  <c r="I144" i="14"/>
  <c r="J144" i="14"/>
  <c r="K144" i="14"/>
  <c r="L144" i="14"/>
  <c r="M144" i="14"/>
  <c r="N144" i="14"/>
  <c r="T144" i="14"/>
  <c r="U144" i="14"/>
  <c r="V144" i="14"/>
  <c r="W144" i="14"/>
  <c r="X144" i="14"/>
  <c r="Y144" i="14"/>
  <c r="Z144" i="14"/>
  <c r="AA144" i="14"/>
  <c r="AB144" i="14"/>
  <c r="AC144" i="14"/>
  <c r="D144" i="76" s="1"/>
  <c r="AD144" i="14"/>
  <c r="G144" i="76" s="1"/>
  <c r="AE144" i="14"/>
  <c r="C145" i="14"/>
  <c r="D145" i="14"/>
  <c r="E145" i="14"/>
  <c r="F145" i="14"/>
  <c r="G145" i="14"/>
  <c r="H145" i="14"/>
  <c r="I145" i="14"/>
  <c r="J145" i="14"/>
  <c r="K145" i="14"/>
  <c r="L145" i="14"/>
  <c r="M145" i="14"/>
  <c r="N145" i="14"/>
  <c r="T145" i="14"/>
  <c r="U145" i="14"/>
  <c r="V145" i="14"/>
  <c r="W145" i="14"/>
  <c r="X145" i="14"/>
  <c r="Y145" i="14"/>
  <c r="Z145" i="14"/>
  <c r="AA145" i="14"/>
  <c r="AB145" i="14"/>
  <c r="AC145" i="14"/>
  <c r="D145" i="76" s="1"/>
  <c r="AD145" i="14"/>
  <c r="G145" i="76" s="1"/>
  <c r="AE145" i="14"/>
  <c r="C146" i="14"/>
  <c r="D146" i="14"/>
  <c r="E146" i="14"/>
  <c r="F146" i="14"/>
  <c r="G146" i="14"/>
  <c r="H146" i="14"/>
  <c r="I146" i="14"/>
  <c r="J146" i="14"/>
  <c r="K146" i="14"/>
  <c r="L146" i="14"/>
  <c r="M146" i="14"/>
  <c r="N146" i="14"/>
  <c r="T146" i="14"/>
  <c r="U146" i="14"/>
  <c r="V146" i="14"/>
  <c r="W146" i="14"/>
  <c r="X146" i="14"/>
  <c r="Y146" i="14"/>
  <c r="Z146" i="14"/>
  <c r="AA146" i="14"/>
  <c r="AB146" i="14"/>
  <c r="AC146" i="14"/>
  <c r="D146" i="76" s="1"/>
  <c r="AD146" i="14"/>
  <c r="G146" i="76" s="1"/>
  <c r="AE146" i="14"/>
  <c r="C147" i="14"/>
  <c r="D147" i="14"/>
  <c r="E147" i="14"/>
  <c r="F147" i="14"/>
  <c r="G147" i="14"/>
  <c r="H147" i="14"/>
  <c r="I147" i="14"/>
  <c r="J147" i="14"/>
  <c r="K147" i="14"/>
  <c r="L147" i="14"/>
  <c r="M147" i="14"/>
  <c r="N147" i="14"/>
  <c r="T147" i="14"/>
  <c r="U147" i="14"/>
  <c r="V147" i="14"/>
  <c r="W147" i="14"/>
  <c r="X147" i="14"/>
  <c r="Y147" i="14"/>
  <c r="Z147" i="14"/>
  <c r="AA147" i="14"/>
  <c r="AB147" i="14"/>
  <c r="AC147" i="14"/>
  <c r="D147" i="76" s="1"/>
  <c r="AD147" i="14"/>
  <c r="G147" i="76" s="1"/>
  <c r="AE147" i="14"/>
  <c r="C148" i="14"/>
  <c r="D148" i="14"/>
  <c r="E148" i="14"/>
  <c r="F148" i="14"/>
  <c r="G148" i="14"/>
  <c r="H148" i="14"/>
  <c r="I148" i="14"/>
  <c r="J148" i="14"/>
  <c r="K148" i="14"/>
  <c r="L148" i="14"/>
  <c r="M148" i="14"/>
  <c r="N148" i="14"/>
  <c r="T148" i="14"/>
  <c r="U148" i="14"/>
  <c r="V148" i="14"/>
  <c r="W148" i="14"/>
  <c r="X148" i="14"/>
  <c r="Y148" i="14"/>
  <c r="Z148" i="14"/>
  <c r="AA148" i="14"/>
  <c r="AB148" i="14"/>
  <c r="AC148" i="14"/>
  <c r="D148" i="76" s="1"/>
  <c r="AD148" i="14"/>
  <c r="G148" i="76" s="1"/>
  <c r="AE148" i="14"/>
  <c r="C149" i="14"/>
  <c r="D149" i="14"/>
  <c r="E149" i="14"/>
  <c r="F149" i="14"/>
  <c r="G149" i="14"/>
  <c r="H149" i="14"/>
  <c r="I149" i="14"/>
  <c r="J149" i="14"/>
  <c r="K149" i="14"/>
  <c r="L149" i="14"/>
  <c r="M149" i="14"/>
  <c r="N149" i="14"/>
  <c r="T149" i="14"/>
  <c r="U149" i="14"/>
  <c r="V149" i="14"/>
  <c r="W149" i="14"/>
  <c r="X149" i="14"/>
  <c r="Y149" i="14"/>
  <c r="Z149" i="14"/>
  <c r="AA149" i="14"/>
  <c r="AB149" i="14"/>
  <c r="AC149" i="14"/>
  <c r="D149" i="76" s="1"/>
  <c r="AD149" i="14"/>
  <c r="G149" i="76" s="1"/>
  <c r="AE149" i="14"/>
  <c r="C150" i="14"/>
  <c r="D150" i="14"/>
  <c r="E150" i="14"/>
  <c r="F150" i="14"/>
  <c r="G150" i="14"/>
  <c r="H150" i="14"/>
  <c r="I150" i="14"/>
  <c r="J150" i="14"/>
  <c r="K150" i="14"/>
  <c r="L150" i="14"/>
  <c r="M150" i="14"/>
  <c r="N150" i="14"/>
  <c r="T150" i="14"/>
  <c r="U150" i="14"/>
  <c r="V150" i="14"/>
  <c r="W150" i="14"/>
  <c r="X150" i="14"/>
  <c r="Y150" i="14"/>
  <c r="Z150" i="14"/>
  <c r="AA150" i="14"/>
  <c r="AB150" i="14"/>
  <c r="AC150" i="14"/>
  <c r="D150" i="76" s="1"/>
  <c r="AD150" i="14"/>
  <c r="G150" i="76" s="1"/>
  <c r="AE150" i="14"/>
  <c r="C151" i="14"/>
  <c r="D151" i="14"/>
  <c r="E151" i="14"/>
  <c r="F151" i="14"/>
  <c r="G151" i="14"/>
  <c r="H151" i="14"/>
  <c r="I151" i="14"/>
  <c r="J151" i="14"/>
  <c r="K151" i="14"/>
  <c r="L151" i="14"/>
  <c r="M151" i="14"/>
  <c r="N151" i="14"/>
  <c r="T151" i="14"/>
  <c r="U151" i="14"/>
  <c r="V151" i="14"/>
  <c r="W151" i="14"/>
  <c r="X151" i="14"/>
  <c r="Y151" i="14"/>
  <c r="Z151" i="14"/>
  <c r="AA151" i="14"/>
  <c r="AB151" i="14"/>
  <c r="AC151" i="14"/>
  <c r="D151" i="76" s="1"/>
  <c r="AD151" i="14"/>
  <c r="G151" i="76" s="1"/>
  <c r="AE151" i="14"/>
  <c r="C152" i="14"/>
  <c r="D152" i="14"/>
  <c r="E152" i="14"/>
  <c r="F152" i="14"/>
  <c r="G152" i="14"/>
  <c r="H152" i="14"/>
  <c r="I152" i="14"/>
  <c r="J152" i="14"/>
  <c r="K152" i="14"/>
  <c r="L152" i="14"/>
  <c r="M152" i="14"/>
  <c r="N152" i="14"/>
  <c r="T152" i="14"/>
  <c r="U152" i="14"/>
  <c r="V152" i="14"/>
  <c r="W152" i="14"/>
  <c r="X152" i="14"/>
  <c r="Y152" i="14"/>
  <c r="Z152" i="14"/>
  <c r="AA152" i="14"/>
  <c r="AB152" i="14"/>
  <c r="AC152" i="14"/>
  <c r="D152" i="76" s="1"/>
  <c r="AD152" i="14"/>
  <c r="G152" i="76" s="1"/>
  <c r="AE152" i="14"/>
  <c r="C153" i="14"/>
  <c r="D153" i="14"/>
  <c r="E153" i="14"/>
  <c r="F153" i="14"/>
  <c r="G153" i="14"/>
  <c r="H153" i="14"/>
  <c r="I153" i="14"/>
  <c r="J153" i="14"/>
  <c r="K153" i="14"/>
  <c r="L153" i="14"/>
  <c r="M153" i="14"/>
  <c r="N153" i="14"/>
  <c r="T153" i="14"/>
  <c r="U153" i="14"/>
  <c r="V153" i="14"/>
  <c r="W153" i="14"/>
  <c r="X153" i="14"/>
  <c r="Y153" i="14"/>
  <c r="Z153" i="14"/>
  <c r="AA153" i="14"/>
  <c r="AB153" i="14"/>
  <c r="AC153" i="14"/>
  <c r="D153" i="76" s="1"/>
  <c r="AD153" i="14"/>
  <c r="G153" i="76" s="1"/>
  <c r="AE153" i="14"/>
  <c r="C154" i="14"/>
  <c r="D154" i="14"/>
  <c r="E154" i="14"/>
  <c r="F154" i="14"/>
  <c r="G154" i="14"/>
  <c r="H154" i="14"/>
  <c r="I154" i="14"/>
  <c r="J154" i="14"/>
  <c r="K154" i="14"/>
  <c r="L154" i="14"/>
  <c r="M154" i="14"/>
  <c r="N154" i="14"/>
  <c r="T154" i="14"/>
  <c r="U154" i="14"/>
  <c r="V154" i="14"/>
  <c r="W154" i="14"/>
  <c r="X154" i="14"/>
  <c r="Y154" i="14"/>
  <c r="Z154" i="14"/>
  <c r="AA154" i="14"/>
  <c r="AB154" i="14"/>
  <c r="AC154" i="14"/>
  <c r="D154" i="76" s="1"/>
  <c r="AD154" i="14"/>
  <c r="G154" i="76" s="1"/>
  <c r="AE154" i="14"/>
  <c r="C155" i="14"/>
  <c r="D155" i="14"/>
  <c r="E155" i="14"/>
  <c r="F155" i="14"/>
  <c r="G155" i="14"/>
  <c r="H155" i="14"/>
  <c r="I155" i="14"/>
  <c r="J155" i="14"/>
  <c r="K155" i="14"/>
  <c r="L155" i="14"/>
  <c r="M155" i="14"/>
  <c r="N155" i="14"/>
  <c r="T155" i="14"/>
  <c r="U155" i="14"/>
  <c r="V155" i="14"/>
  <c r="W155" i="14"/>
  <c r="X155" i="14"/>
  <c r="Y155" i="14"/>
  <c r="Z155" i="14"/>
  <c r="AA155" i="14"/>
  <c r="AB155" i="14"/>
  <c r="AC155" i="14"/>
  <c r="D155" i="76" s="1"/>
  <c r="AD155" i="14"/>
  <c r="G155" i="76" s="1"/>
  <c r="AE155" i="14"/>
  <c r="C156" i="14"/>
  <c r="D156" i="14"/>
  <c r="E156" i="14"/>
  <c r="F156" i="14"/>
  <c r="G156" i="14"/>
  <c r="H156" i="14"/>
  <c r="I156" i="14"/>
  <c r="J156" i="14"/>
  <c r="K156" i="14"/>
  <c r="L156" i="14"/>
  <c r="M156" i="14"/>
  <c r="N156" i="14"/>
  <c r="T156" i="14"/>
  <c r="U156" i="14"/>
  <c r="V156" i="14"/>
  <c r="W156" i="14"/>
  <c r="X156" i="14"/>
  <c r="Y156" i="14"/>
  <c r="Z156" i="14"/>
  <c r="AA156" i="14"/>
  <c r="AB156" i="14"/>
  <c r="AC156" i="14"/>
  <c r="D156" i="76" s="1"/>
  <c r="AD156" i="14"/>
  <c r="G156" i="76" s="1"/>
  <c r="AE156" i="14"/>
  <c r="C157" i="14"/>
  <c r="D157" i="14"/>
  <c r="E157" i="14"/>
  <c r="F157" i="14"/>
  <c r="G157" i="14"/>
  <c r="H157" i="14"/>
  <c r="I157" i="14"/>
  <c r="J157" i="14"/>
  <c r="K157" i="14"/>
  <c r="L157" i="14"/>
  <c r="M157" i="14"/>
  <c r="N157" i="14"/>
  <c r="T157" i="14"/>
  <c r="U157" i="14"/>
  <c r="V157" i="14"/>
  <c r="W157" i="14"/>
  <c r="X157" i="14"/>
  <c r="Y157" i="14"/>
  <c r="Z157" i="14"/>
  <c r="AA157" i="14"/>
  <c r="AB157" i="14"/>
  <c r="AC157" i="14"/>
  <c r="D157" i="76" s="1"/>
  <c r="AD157" i="14"/>
  <c r="G157" i="76" s="1"/>
  <c r="AE157" i="14"/>
  <c r="FH177" i="9"/>
  <c r="G166" i="57"/>
  <c r="G165" i="57"/>
  <c r="G164" i="57"/>
  <c r="G155" i="57"/>
  <c r="ET177" i="9"/>
  <c r="G153" i="57" s="1"/>
  <c r="ES177" i="9"/>
  <c r="G152" i="57" s="1"/>
  <c r="ER177" i="9"/>
  <c r="G151" i="57" s="1"/>
  <c r="EQ177" i="9"/>
  <c r="G150" i="57" s="1"/>
  <c r="EP177" i="9"/>
  <c r="G149" i="57" s="1"/>
  <c r="EO177" i="9"/>
  <c r="EM177" i="9"/>
  <c r="G146" i="57" s="1"/>
  <c r="D10" i="33"/>
  <c r="H13" i="57"/>
  <c r="H16" i="57"/>
  <c r="D39" i="44"/>
  <c r="D42" i="31"/>
  <c r="D57" i="44"/>
  <c r="D69" i="31"/>
  <c r="H76" i="57"/>
  <c r="D81" i="44"/>
  <c r="D97" i="44"/>
  <c r="D109" i="44"/>
  <c r="D117" i="44"/>
  <c r="H124" i="57"/>
  <c r="H136" i="57"/>
  <c r="D140" i="31"/>
  <c r="D144" i="44"/>
  <c r="H148" i="57"/>
  <c r="H152" i="57"/>
  <c r="D153" i="31"/>
  <c r="H156" i="57"/>
  <c r="D157" i="33"/>
  <c r="D166" i="33"/>
  <c r="FI17" i="9"/>
  <c r="FI18" i="9"/>
  <c r="E9" i="44" s="1"/>
  <c r="FI19" i="9"/>
  <c r="H10" i="33" s="1"/>
  <c r="FI20" i="9"/>
  <c r="FI21" i="9"/>
  <c r="E12" i="44" s="1"/>
  <c r="FI22" i="9"/>
  <c r="H13" i="33" s="1"/>
  <c r="FI23" i="9"/>
  <c r="E14" i="44" s="1"/>
  <c r="FI24" i="9"/>
  <c r="E15" i="44" s="1"/>
  <c r="FI25" i="9"/>
  <c r="F16" i="57" s="1"/>
  <c r="FI26" i="9"/>
  <c r="F17" i="31" s="1"/>
  <c r="FI27" i="9"/>
  <c r="F18" i="57" s="1"/>
  <c r="FI28" i="9"/>
  <c r="F19" i="57" s="1"/>
  <c r="FI29" i="9"/>
  <c r="F20" i="31" s="1"/>
  <c r="FI30" i="9"/>
  <c r="H21" i="33" s="1"/>
  <c r="FI31" i="9"/>
  <c r="F22" i="57" s="1"/>
  <c r="FI32" i="9"/>
  <c r="FI33" i="9"/>
  <c r="F24" i="57" s="1"/>
  <c r="FI34" i="9"/>
  <c r="FI35" i="9"/>
  <c r="E26" i="44" s="1"/>
  <c r="FI36" i="9"/>
  <c r="FI37" i="9"/>
  <c r="F28" i="57" s="1"/>
  <c r="FI38" i="9"/>
  <c r="F29" i="57" s="1"/>
  <c r="FI39" i="9"/>
  <c r="H30" i="33" s="1"/>
  <c r="FI40" i="9"/>
  <c r="FI41" i="9"/>
  <c r="H32" i="33" s="1"/>
  <c r="FI42" i="9"/>
  <c r="F33" i="31" s="1"/>
  <c r="FI43" i="9"/>
  <c r="E34" i="44" s="1"/>
  <c r="FI44" i="9"/>
  <c r="FI45" i="9"/>
  <c r="F36" i="57" s="1"/>
  <c r="FI46" i="9"/>
  <c r="F37" i="57" s="1"/>
  <c r="FI47" i="9"/>
  <c r="F38" i="57" s="1"/>
  <c r="FI48" i="9"/>
  <c r="F39" i="57" s="1"/>
  <c r="FI49" i="9"/>
  <c r="FI50" i="9"/>
  <c r="F41" i="57" s="1"/>
  <c r="FI51" i="9"/>
  <c r="FI52" i="9"/>
  <c r="FI53" i="9"/>
  <c r="F44" i="31" s="1"/>
  <c r="FI54" i="9"/>
  <c r="F45" i="31" s="1"/>
  <c r="FI55" i="9"/>
  <c r="F46" i="57" s="1"/>
  <c r="FI56" i="9"/>
  <c r="FI57" i="9"/>
  <c r="F48" i="57" s="1"/>
  <c r="FI58" i="9"/>
  <c r="FI59" i="9"/>
  <c r="F50" i="57" s="1"/>
  <c r="FI60" i="9"/>
  <c r="FI61" i="9"/>
  <c r="H52" i="33" s="1"/>
  <c r="FI62" i="9"/>
  <c r="F53" i="57" s="1"/>
  <c r="FI63" i="9"/>
  <c r="F54" i="31" s="1"/>
  <c r="FI64" i="9"/>
  <c r="FI65" i="9"/>
  <c r="E56" i="44" s="1"/>
  <c r="FI66" i="9"/>
  <c r="F57" i="57" s="1"/>
  <c r="FI67" i="9"/>
  <c r="F58" i="57" s="1"/>
  <c r="FI68" i="9"/>
  <c r="F59" i="57" s="1"/>
  <c r="FI69" i="9"/>
  <c r="E60" i="44" s="1"/>
  <c r="FI70" i="9"/>
  <c r="F61" i="31" s="1"/>
  <c r="FI71" i="9"/>
  <c r="F62" i="31" s="1"/>
  <c r="FI72" i="9"/>
  <c r="FI73" i="9"/>
  <c r="F64" i="57" s="1"/>
  <c r="FI74" i="9"/>
  <c r="F65" i="31" s="1"/>
  <c r="FI75" i="9"/>
  <c r="F66" i="57" s="1"/>
  <c r="FI76" i="9"/>
  <c r="F67" i="57" s="1"/>
  <c r="FI77" i="9"/>
  <c r="E68" i="44" s="1"/>
  <c r="FI78" i="9"/>
  <c r="F69" i="57" s="1"/>
  <c r="FI79" i="9"/>
  <c r="F70" i="31" s="1"/>
  <c r="FI80" i="9"/>
  <c r="E71" i="44" s="1"/>
  <c r="FI81" i="9"/>
  <c r="H72" i="33" s="1"/>
  <c r="FI82" i="9"/>
  <c r="F73" i="57" s="1"/>
  <c r="FI83" i="9"/>
  <c r="H74" i="33" s="1"/>
  <c r="FI84" i="9"/>
  <c r="FI85" i="9"/>
  <c r="F76" i="57" s="1"/>
  <c r="FI86" i="9"/>
  <c r="H77" i="33" s="1"/>
  <c r="FI87" i="9"/>
  <c r="H78" i="33" s="1"/>
  <c r="FI88" i="9"/>
  <c r="F79" i="31" s="1"/>
  <c r="FI89" i="9"/>
  <c r="F80" i="31" s="1"/>
  <c r="FI90" i="9"/>
  <c r="F81" i="57" s="1"/>
  <c r="FI91" i="9"/>
  <c r="F82" i="57" s="1"/>
  <c r="FI92" i="9"/>
  <c r="F83" i="57" s="1"/>
  <c r="FI93" i="9"/>
  <c r="F84" i="57" s="1"/>
  <c r="FI94" i="9"/>
  <c r="E85" i="44" s="1"/>
  <c r="FI95" i="9"/>
  <c r="F86" i="57" s="1"/>
  <c r="FI96" i="9"/>
  <c r="E87" i="44" s="1"/>
  <c r="FI97" i="9"/>
  <c r="F88" i="57" s="1"/>
  <c r="FI98" i="9"/>
  <c r="F89" i="57" s="1"/>
  <c r="FI99" i="9"/>
  <c r="F90" i="57" s="1"/>
  <c r="FI100" i="9"/>
  <c r="E91" i="44" s="1"/>
  <c r="FI101" i="9"/>
  <c r="F92" i="31" s="1"/>
  <c r="FI102" i="9"/>
  <c r="F93" i="31" s="1"/>
  <c r="FI103" i="9"/>
  <c r="H94" i="33" s="1"/>
  <c r="FI104" i="9"/>
  <c r="E95" i="44" s="1"/>
  <c r="FI105" i="9"/>
  <c r="E96" i="44" s="1"/>
  <c r="FI106" i="9"/>
  <c r="F97" i="57" s="1"/>
  <c r="FI107" i="9"/>
  <c r="E98" i="44" s="1"/>
  <c r="FI108" i="9"/>
  <c r="FI109" i="9"/>
  <c r="F100" i="57" s="1"/>
  <c r="FI110" i="9"/>
  <c r="FI111" i="9"/>
  <c r="FI112" i="9"/>
  <c r="H103" i="33" s="1"/>
  <c r="FI113" i="9"/>
  <c r="FI114" i="9"/>
  <c r="H105" i="33" s="1"/>
  <c r="FI115" i="9"/>
  <c r="F106" i="57" s="1"/>
  <c r="FI116" i="9"/>
  <c r="FI117" i="9"/>
  <c r="F108" i="31" s="1"/>
  <c r="FI118" i="9"/>
  <c r="F109" i="31" s="1"/>
  <c r="FI119" i="9"/>
  <c r="H110" i="33" s="1"/>
  <c r="FI120" i="9"/>
  <c r="F111" i="31" s="1"/>
  <c r="FI121" i="9"/>
  <c r="F112" i="57" s="1"/>
  <c r="FI122" i="9"/>
  <c r="E113" i="44" s="1"/>
  <c r="FI123" i="9"/>
  <c r="E114" i="44" s="1"/>
  <c r="FI124" i="9"/>
  <c r="FI125" i="9"/>
  <c r="F116" i="57" s="1"/>
  <c r="FI126" i="9"/>
  <c r="H117" i="33" s="1"/>
  <c r="FI127" i="9"/>
  <c r="F118" i="31" s="1"/>
  <c r="FI128" i="9"/>
  <c r="F119" i="57" s="1"/>
  <c r="FI129" i="9"/>
  <c r="F120" i="31" s="1"/>
  <c r="FI130" i="9"/>
  <c r="FI131" i="9"/>
  <c r="F122" i="31" s="1"/>
  <c r="FI132" i="9"/>
  <c r="FI133" i="9"/>
  <c r="F124" i="57" s="1"/>
  <c r="FI134" i="9"/>
  <c r="H125" i="33" s="1"/>
  <c r="FI135" i="9"/>
  <c r="H126" i="33" s="1"/>
  <c r="FI136" i="9"/>
  <c r="H127" i="33" s="1"/>
  <c r="FI137" i="9"/>
  <c r="H128" i="33" s="1"/>
  <c r="FI138" i="9"/>
  <c r="F129" i="57" s="1"/>
  <c r="FI139" i="9"/>
  <c r="F130" i="57" s="1"/>
  <c r="FI144" i="9"/>
  <c r="H135" i="33" s="1"/>
  <c r="FI145" i="9"/>
  <c r="F136" i="57" s="1"/>
  <c r="FI146" i="9"/>
  <c r="F137" i="57" s="1"/>
  <c r="FI147" i="9"/>
  <c r="F138" i="57" s="1"/>
  <c r="FI148" i="9"/>
  <c r="E139" i="44" s="1"/>
  <c r="FI149" i="9"/>
  <c r="F140" i="57" s="1"/>
  <c r="FI150" i="9"/>
  <c r="E141" i="44" s="1"/>
  <c r="FI151" i="9"/>
  <c r="E142" i="44" s="1"/>
  <c r="FI152" i="9"/>
  <c r="F143" i="57" s="1"/>
  <c r="FI153" i="9"/>
  <c r="H144" i="33" s="1"/>
  <c r="FI154" i="9"/>
  <c r="H145" i="33" s="1"/>
  <c r="FI155" i="9"/>
  <c r="F146" i="57" s="1"/>
  <c r="FI156" i="9"/>
  <c r="F147" i="31" s="1"/>
  <c r="FI157" i="9"/>
  <c r="E148" i="44" s="1"/>
  <c r="FI158" i="9"/>
  <c r="H149" i="33" s="1"/>
  <c r="FI159" i="9"/>
  <c r="F150" i="57" s="1"/>
  <c r="FI160" i="9"/>
  <c r="E151" i="44" s="1"/>
  <c r="FI161" i="9"/>
  <c r="FI162" i="9"/>
  <c r="F153" i="57" s="1"/>
  <c r="FI163" i="9"/>
  <c r="F154" i="31" s="1"/>
  <c r="FI164" i="9"/>
  <c r="F155" i="57" s="1"/>
  <c r="FI165" i="9"/>
  <c r="H156" i="33" s="1"/>
  <c r="FI166" i="9"/>
  <c r="F163" i="31"/>
  <c r="H165" i="33"/>
  <c r="F166" i="57"/>
  <c r="FI176" i="9"/>
  <c r="F167" i="57" s="1"/>
  <c r="E8" i="2"/>
  <c r="G8" i="2"/>
  <c r="I8" i="2"/>
  <c r="F8" i="2"/>
  <c r="H8" i="2"/>
  <c r="J8" i="2"/>
  <c r="E8" i="57"/>
  <c r="E9" i="2"/>
  <c r="K9" i="2" s="1"/>
  <c r="G9" i="2"/>
  <c r="I9" i="2"/>
  <c r="F9" i="2"/>
  <c r="H9" i="2"/>
  <c r="J9" i="2"/>
  <c r="L9" i="2" s="1"/>
  <c r="E9" i="57"/>
  <c r="E10" i="2"/>
  <c r="G10" i="2"/>
  <c r="K10" i="2" s="1"/>
  <c r="I10" i="2"/>
  <c r="F10" i="2"/>
  <c r="H10" i="2"/>
  <c r="J10" i="2"/>
  <c r="E10" i="57"/>
  <c r="E11" i="2"/>
  <c r="G11" i="2"/>
  <c r="I11" i="2"/>
  <c r="F11" i="2"/>
  <c r="H11" i="2"/>
  <c r="J11" i="2"/>
  <c r="E11" i="57"/>
  <c r="E12" i="2"/>
  <c r="G12" i="2"/>
  <c r="I12" i="2"/>
  <c r="F12" i="2"/>
  <c r="H12" i="2"/>
  <c r="J12" i="2"/>
  <c r="E12" i="57"/>
  <c r="E13" i="2"/>
  <c r="G13" i="2"/>
  <c r="I13" i="2"/>
  <c r="F13" i="2"/>
  <c r="H13" i="2"/>
  <c r="J13" i="2"/>
  <c r="E13" i="57"/>
  <c r="E14" i="2"/>
  <c r="G14" i="2"/>
  <c r="I14" i="2"/>
  <c r="K14" i="2" s="1"/>
  <c r="F14" i="2"/>
  <c r="H14" i="2"/>
  <c r="J14" i="2"/>
  <c r="E14" i="57"/>
  <c r="E15" i="2"/>
  <c r="G15" i="2"/>
  <c r="I15" i="2"/>
  <c r="F15" i="2"/>
  <c r="H15" i="2"/>
  <c r="J15" i="2"/>
  <c r="E15" i="57"/>
  <c r="E16" i="2"/>
  <c r="G16" i="2"/>
  <c r="I16" i="2"/>
  <c r="F16" i="2"/>
  <c r="H16" i="2"/>
  <c r="J16" i="2"/>
  <c r="E16" i="57"/>
  <c r="E17" i="2"/>
  <c r="G17" i="2"/>
  <c r="I17" i="2"/>
  <c r="F17" i="2"/>
  <c r="H17" i="2"/>
  <c r="J17" i="2"/>
  <c r="L17" i="2" s="1"/>
  <c r="E17" i="57"/>
  <c r="E18" i="2"/>
  <c r="G18" i="2"/>
  <c r="I18" i="2"/>
  <c r="F18" i="2"/>
  <c r="H18" i="2"/>
  <c r="J18" i="2"/>
  <c r="E18" i="57"/>
  <c r="E19" i="2"/>
  <c r="K19" i="2" s="1"/>
  <c r="G19" i="2"/>
  <c r="I19" i="2"/>
  <c r="F19" i="2"/>
  <c r="H19" i="2"/>
  <c r="J19" i="2"/>
  <c r="E19" i="57"/>
  <c r="E20" i="2"/>
  <c r="G20" i="2"/>
  <c r="I20" i="2"/>
  <c r="F20" i="2"/>
  <c r="H20" i="2"/>
  <c r="J20" i="2"/>
  <c r="E20" i="57"/>
  <c r="E21" i="2"/>
  <c r="G21" i="2"/>
  <c r="I21" i="2"/>
  <c r="F21" i="2"/>
  <c r="H21" i="2"/>
  <c r="J21" i="2"/>
  <c r="E21" i="57"/>
  <c r="E22" i="2"/>
  <c r="G22" i="2"/>
  <c r="I22" i="2"/>
  <c r="K22" i="2" s="1"/>
  <c r="F22" i="2"/>
  <c r="L22" i="2" s="1"/>
  <c r="D22" i="57" s="1"/>
  <c r="H22" i="2"/>
  <c r="J22" i="2"/>
  <c r="E22" i="57"/>
  <c r="E23" i="2"/>
  <c r="G23" i="2"/>
  <c r="I23" i="2"/>
  <c r="F23" i="2"/>
  <c r="H23" i="2"/>
  <c r="J23" i="2"/>
  <c r="E23" i="57"/>
  <c r="E24" i="2"/>
  <c r="G24" i="2"/>
  <c r="I24" i="2"/>
  <c r="F24" i="2"/>
  <c r="H24" i="2"/>
  <c r="J24" i="2"/>
  <c r="E24" i="57"/>
  <c r="E25" i="2"/>
  <c r="G25" i="2"/>
  <c r="I25" i="2"/>
  <c r="F25" i="2"/>
  <c r="H25" i="2"/>
  <c r="J25" i="2"/>
  <c r="L25" i="2" s="1"/>
  <c r="O27" i="32" s="1"/>
  <c r="E25" i="57"/>
  <c r="E26" i="2"/>
  <c r="G26" i="2"/>
  <c r="I26" i="2"/>
  <c r="F26" i="2"/>
  <c r="L26" i="2" s="1"/>
  <c r="H26" i="2"/>
  <c r="J26" i="2"/>
  <c r="E26" i="57"/>
  <c r="E27" i="2"/>
  <c r="K27" i="2" s="1"/>
  <c r="G27" i="2"/>
  <c r="I27" i="2"/>
  <c r="F27" i="2"/>
  <c r="H27" i="2"/>
  <c r="J27" i="2"/>
  <c r="E27" i="57"/>
  <c r="E28" i="2"/>
  <c r="G28" i="2"/>
  <c r="I28" i="2"/>
  <c r="F28" i="2"/>
  <c r="H28" i="2"/>
  <c r="J28" i="2"/>
  <c r="E28" i="57"/>
  <c r="E29" i="2"/>
  <c r="G29" i="2"/>
  <c r="I29" i="2"/>
  <c r="F29" i="2"/>
  <c r="H29" i="2"/>
  <c r="J29" i="2"/>
  <c r="E29" i="57"/>
  <c r="E30" i="2"/>
  <c r="G30" i="2"/>
  <c r="I30" i="2"/>
  <c r="K30" i="2" s="1"/>
  <c r="F30" i="2"/>
  <c r="L30" i="2" s="1"/>
  <c r="C30" i="44" s="1"/>
  <c r="H30" i="2"/>
  <c r="J30" i="2"/>
  <c r="E30" i="57"/>
  <c r="E31" i="2"/>
  <c r="G31" i="2"/>
  <c r="I31" i="2"/>
  <c r="F31" i="2"/>
  <c r="H31" i="2"/>
  <c r="J31" i="2"/>
  <c r="E31" i="57"/>
  <c r="E32" i="2"/>
  <c r="G32" i="2"/>
  <c r="I32" i="2"/>
  <c r="F32" i="2"/>
  <c r="H32" i="2"/>
  <c r="J32" i="2"/>
  <c r="E32" i="57"/>
  <c r="E33" i="2"/>
  <c r="G33" i="2"/>
  <c r="I33" i="2"/>
  <c r="F33" i="2"/>
  <c r="H33" i="2"/>
  <c r="J33" i="2"/>
  <c r="E33" i="57"/>
  <c r="E34" i="2"/>
  <c r="G34" i="2"/>
  <c r="I34" i="2"/>
  <c r="F34" i="2"/>
  <c r="H34" i="2"/>
  <c r="J34" i="2"/>
  <c r="E34" i="57"/>
  <c r="E35" i="2"/>
  <c r="K35" i="2" s="1"/>
  <c r="G35" i="2"/>
  <c r="I35" i="2"/>
  <c r="F35" i="2"/>
  <c r="H35" i="2"/>
  <c r="J35" i="2"/>
  <c r="E35" i="57"/>
  <c r="E36" i="2"/>
  <c r="G36" i="2"/>
  <c r="I36" i="2"/>
  <c r="F36" i="2"/>
  <c r="H36" i="2"/>
  <c r="J36" i="2"/>
  <c r="E36" i="57"/>
  <c r="E37" i="2"/>
  <c r="G37" i="2"/>
  <c r="I37" i="2"/>
  <c r="F37" i="2"/>
  <c r="H37" i="2"/>
  <c r="J37" i="2"/>
  <c r="E37" i="57"/>
  <c r="E38" i="2"/>
  <c r="G38" i="2"/>
  <c r="I38" i="2"/>
  <c r="F38" i="2"/>
  <c r="L38" i="2" s="1"/>
  <c r="H38" i="2"/>
  <c r="J38" i="2"/>
  <c r="E38" i="57"/>
  <c r="E39" i="2"/>
  <c r="G39" i="2"/>
  <c r="I39" i="2"/>
  <c r="F39" i="2"/>
  <c r="H39" i="2"/>
  <c r="J39" i="2"/>
  <c r="E39" i="57"/>
  <c r="E40" i="2"/>
  <c r="G40" i="2"/>
  <c r="I40" i="2"/>
  <c r="F40" i="2"/>
  <c r="H40" i="2"/>
  <c r="J40" i="2"/>
  <c r="E40" i="57"/>
  <c r="E41" i="2"/>
  <c r="G41" i="2"/>
  <c r="I41" i="2"/>
  <c r="F41" i="2"/>
  <c r="H41" i="2"/>
  <c r="J41" i="2"/>
  <c r="E41" i="57"/>
  <c r="E42" i="2"/>
  <c r="G42" i="2"/>
  <c r="K42" i="2" s="1"/>
  <c r="I42" i="2"/>
  <c r="F42" i="2"/>
  <c r="H42" i="2"/>
  <c r="J42" i="2"/>
  <c r="E42" i="57"/>
  <c r="E43" i="2"/>
  <c r="K43" i="2" s="1"/>
  <c r="G43" i="2"/>
  <c r="I43" i="2"/>
  <c r="F43" i="2"/>
  <c r="H43" i="2"/>
  <c r="J43" i="2"/>
  <c r="E43" i="57"/>
  <c r="E44" i="2"/>
  <c r="G44" i="2"/>
  <c r="I44" i="2"/>
  <c r="F44" i="2"/>
  <c r="H44" i="2"/>
  <c r="J44" i="2"/>
  <c r="E44" i="57"/>
  <c r="E45" i="2"/>
  <c r="G45" i="2"/>
  <c r="I45" i="2"/>
  <c r="F45" i="2"/>
  <c r="H45" i="2"/>
  <c r="J45" i="2"/>
  <c r="E45" i="57"/>
  <c r="E46" i="2"/>
  <c r="G46" i="2"/>
  <c r="I46" i="2"/>
  <c r="K46" i="2" s="1"/>
  <c r="F46" i="2"/>
  <c r="L46" i="2" s="1"/>
  <c r="H46" i="2"/>
  <c r="J46" i="2"/>
  <c r="E46" i="57"/>
  <c r="E47" i="2"/>
  <c r="G47" i="2"/>
  <c r="I47" i="2"/>
  <c r="F47" i="2"/>
  <c r="H47" i="2"/>
  <c r="J47" i="2"/>
  <c r="E47" i="57"/>
  <c r="E48" i="2"/>
  <c r="G48" i="2"/>
  <c r="I48" i="2"/>
  <c r="F48" i="2"/>
  <c r="H48" i="2"/>
  <c r="J48" i="2"/>
  <c r="E48" i="57"/>
  <c r="E49" i="2"/>
  <c r="K49" i="2" s="1"/>
  <c r="G49" i="2"/>
  <c r="I49" i="2"/>
  <c r="F49" i="2"/>
  <c r="H49" i="2"/>
  <c r="J49" i="2"/>
  <c r="L49" i="2" s="1"/>
  <c r="D49" i="57" s="1"/>
  <c r="E49" i="57"/>
  <c r="E50" i="2"/>
  <c r="G50" i="2"/>
  <c r="I50" i="2"/>
  <c r="F50" i="2"/>
  <c r="H50" i="2"/>
  <c r="J50" i="2"/>
  <c r="E50" i="57"/>
  <c r="E51" i="2"/>
  <c r="K51" i="2" s="1"/>
  <c r="G51" i="2"/>
  <c r="I51" i="2"/>
  <c r="F51" i="2"/>
  <c r="H51" i="2"/>
  <c r="J51" i="2"/>
  <c r="E51" i="57"/>
  <c r="E52" i="2"/>
  <c r="G52" i="2"/>
  <c r="I52" i="2"/>
  <c r="F52" i="2"/>
  <c r="H52" i="2"/>
  <c r="J52" i="2"/>
  <c r="E52" i="57"/>
  <c r="E53" i="2"/>
  <c r="G53" i="2"/>
  <c r="I53" i="2"/>
  <c r="F53" i="2"/>
  <c r="H53" i="2"/>
  <c r="J53" i="2"/>
  <c r="E53" i="57"/>
  <c r="E54" i="2"/>
  <c r="G54" i="2"/>
  <c r="I54" i="2"/>
  <c r="K54" i="2" s="1"/>
  <c r="AX54" i="18" s="1"/>
  <c r="F54" i="2"/>
  <c r="L54" i="2" s="1"/>
  <c r="H54" i="2"/>
  <c r="J54" i="2"/>
  <c r="E54" i="57"/>
  <c r="E55" i="2"/>
  <c r="G55" i="2"/>
  <c r="I55" i="2"/>
  <c r="F55" i="2"/>
  <c r="H55" i="2"/>
  <c r="J55" i="2"/>
  <c r="E55" i="57"/>
  <c r="E56" i="2"/>
  <c r="G56" i="2"/>
  <c r="I56" i="2"/>
  <c r="F56" i="2"/>
  <c r="H56" i="2"/>
  <c r="J56" i="2"/>
  <c r="E56" i="57"/>
  <c r="E57" i="2"/>
  <c r="K57" i="2" s="1"/>
  <c r="G57" i="2"/>
  <c r="I57" i="2"/>
  <c r="F57" i="2"/>
  <c r="H57" i="2"/>
  <c r="J57" i="2"/>
  <c r="L57" i="2" s="1"/>
  <c r="E57" i="57"/>
  <c r="E58" i="2"/>
  <c r="G58" i="2"/>
  <c r="I58" i="2"/>
  <c r="F58" i="2"/>
  <c r="H58" i="2"/>
  <c r="J58" i="2"/>
  <c r="E58" i="57"/>
  <c r="E59" i="2"/>
  <c r="K59" i="2" s="1"/>
  <c r="G59" i="2"/>
  <c r="I59" i="2"/>
  <c r="F59" i="2"/>
  <c r="H59" i="2"/>
  <c r="J59" i="2"/>
  <c r="E59" i="57"/>
  <c r="E60" i="2"/>
  <c r="G60" i="2"/>
  <c r="I60" i="2"/>
  <c r="F60" i="2"/>
  <c r="H60" i="2"/>
  <c r="J60" i="2"/>
  <c r="E60" i="57"/>
  <c r="E61" i="2"/>
  <c r="G61" i="2"/>
  <c r="I61" i="2"/>
  <c r="F61" i="2"/>
  <c r="H61" i="2"/>
  <c r="J61" i="2"/>
  <c r="E61" i="57"/>
  <c r="E62" i="2"/>
  <c r="G62" i="2"/>
  <c r="I62" i="2"/>
  <c r="K62" i="2" s="1"/>
  <c r="F62" i="2"/>
  <c r="H62" i="2"/>
  <c r="J62" i="2"/>
  <c r="E62" i="57"/>
  <c r="E63" i="2"/>
  <c r="G63" i="2"/>
  <c r="I63" i="2"/>
  <c r="F63" i="2"/>
  <c r="H63" i="2"/>
  <c r="J63" i="2"/>
  <c r="E63" i="57"/>
  <c r="E64" i="2"/>
  <c r="G64" i="2"/>
  <c r="I64" i="2"/>
  <c r="F64" i="2"/>
  <c r="H64" i="2"/>
  <c r="J64" i="2"/>
  <c r="E64" i="57"/>
  <c r="E65" i="2"/>
  <c r="G65" i="2"/>
  <c r="I65" i="2"/>
  <c r="F65" i="2"/>
  <c r="H65" i="2"/>
  <c r="J65" i="2"/>
  <c r="L65" i="2" s="1"/>
  <c r="E65" i="57"/>
  <c r="E66" i="2"/>
  <c r="G66" i="2"/>
  <c r="I66" i="2"/>
  <c r="F66" i="2"/>
  <c r="H66" i="2"/>
  <c r="J66" i="2"/>
  <c r="E66" i="57"/>
  <c r="E67" i="2"/>
  <c r="G67" i="2"/>
  <c r="I67" i="2"/>
  <c r="F67" i="2"/>
  <c r="H67" i="2"/>
  <c r="J67" i="2"/>
  <c r="E67" i="57"/>
  <c r="E68" i="2"/>
  <c r="G68" i="2"/>
  <c r="I68" i="2"/>
  <c r="F68" i="2"/>
  <c r="H68" i="2"/>
  <c r="J68" i="2"/>
  <c r="E68" i="57"/>
  <c r="E69" i="2"/>
  <c r="G69" i="2"/>
  <c r="I69" i="2"/>
  <c r="F69" i="2"/>
  <c r="H69" i="2"/>
  <c r="J69" i="2"/>
  <c r="E69" i="57"/>
  <c r="E70" i="2"/>
  <c r="G70" i="2"/>
  <c r="I70" i="2"/>
  <c r="F70" i="2"/>
  <c r="L70" i="2" s="1"/>
  <c r="H71" i="30" s="1"/>
  <c r="L71" i="30" s="1"/>
  <c r="H70" i="2"/>
  <c r="J70" i="2"/>
  <c r="E70" i="57"/>
  <c r="E71" i="2"/>
  <c r="G71" i="2"/>
  <c r="I71" i="2"/>
  <c r="F71" i="2"/>
  <c r="H71" i="2"/>
  <c r="J71" i="2"/>
  <c r="E71" i="57"/>
  <c r="E72" i="2"/>
  <c r="G72" i="2"/>
  <c r="I72" i="2"/>
  <c r="F72" i="2"/>
  <c r="H72" i="2"/>
  <c r="J72" i="2"/>
  <c r="E72" i="57"/>
  <c r="E73" i="2"/>
  <c r="G73" i="2"/>
  <c r="I73" i="2"/>
  <c r="F73" i="2"/>
  <c r="H73" i="2"/>
  <c r="J73" i="2"/>
  <c r="E73" i="57"/>
  <c r="E74" i="2"/>
  <c r="G74" i="2"/>
  <c r="I74" i="2"/>
  <c r="F74" i="2"/>
  <c r="H74" i="2"/>
  <c r="J74" i="2"/>
  <c r="E74" i="57"/>
  <c r="E75" i="2"/>
  <c r="K75" i="2" s="1"/>
  <c r="G75" i="2"/>
  <c r="I75" i="2"/>
  <c r="F75" i="2"/>
  <c r="H75" i="2"/>
  <c r="J75" i="2"/>
  <c r="E75" i="57"/>
  <c r="E76" i="2"/>
  <c r="G76" i="2"/>
  <c r="I76" i="2"/>
  <c r="F76" i="2"/>
  <c r="H76" i="2"/>
  <c r="J76" i="2"/>
  <c r="E76" i="57"/>
  <c r="E77" i="2"/>
  <c r="G77" i="2"/>
  <c r="I77" i="2"/>
  <c r="F77" i="2"/>
  <c r="H77" i="2"/>
  <c r="J77" i="2"/>
  <c r="E77" i="57"/>
  <c r="E78" i="2"/>
  <c r="G78" i="2"/>
  <c r="I78" i="2"/>
  <c r="F78" i="2"/>
  <c r="H78" i="2"/>
  <c r="J78" i="2"/>
  <c r="E78" i="57"/>
  <c r="E79" i="2"/>
  <c r="G79" i="2"/>
  <c r="I79" i="2"/>
  <c r="F79" i="2"/>
  <c r="H79" i="2"/>
  <c r="J79" i="2"/>
  <c r="E79" i="57"/>
  <c r="E80" i="2"/>
  <c r="G80" i="2"/>
  <c r="I80" i="2"/>
  <c r="F80" i="2"/>
  <c r="H80" i="2"/>
  <c r="J80" i="2"/>
  <c r="E80" i="57"/>
  <c r="E81" i="2"/>
  <c r="G81" i="2"/>
  <c r="I81" i="2"/>
  <c r="F81" i="2"/>
  <c r="H81" i="2"/>
  <c r="J81" i="2"/>
  <c r="E81" i="57"/>
  <c r="E82" i="2"/>
  <c r="G82" i="2"/>
  <c r="K82" i="2" s="1"/>
  <c r="I82" i="2"/>
  <c r="F82" i="2"/>
  <c r="H82" i="2"/>
  <c r="J82" i="2"/>
  <c r="E82" i="57"/>
  <c r="E83" i="2"/>
  <c r="G83" i="2"/>
  <c r="I83" i="2"/>
  <c r="F83" i="2"/>
  <c r="H83" i="2"/>
  <c r="J83" i="2"/>
  <c r="E83" i="57"/>
  <c r="E84" i="57"/>
  <c r="E85" i="57"/>
  <c r="E86" i="57"/>
  <c r="E87" i="57"/>
  <c r="E88" i="57"/>
  <c r="E89" i="57"/>
  <c r="E90" i="57"/>
  <c r="E91" i="57"/>
  <c r="E92" i="57"/>
  <c r="E93" i="57"/>
  <c r="E94" i="57"/>
  <c r="E95" i="57"/>
  <c r="E96" i="57"/>
  <c r="E97" i="57"/>
  <c r="E98" i="57"/>
  <c r="E99" i="2"/>
  <c r="G99" i="2"/>
  <c r="I99" i="2"/>
  <c r="F99" i="2"/>
  <c r="H99" i="2"/>
  <c r="J99" i="2"/>
  <c r="E99" i="57"/>
  <c r="E100" i="2"/>
  <c r="G100" i="2"/>
  <c r="I100" i="2"/>
  <c r="F100" i="2"/>
  <c r="L100" i="2" s="1"/>
  <c r="AY100" i="18" s="1"/>
  <c r="H100" i="2"/>
  <c r="J100" i="2"/>
  <c r="E100" i="57"/>
  <c r="E101" i="2"/>
  <c r="G101" i="2"/>
  <c r="I101" i="2"/>
  <c r="F101" i="2"/>
  <c r="H101" i="2"/>
  <c r="L101" i="2" s="1"/>
  <c r="O103" i="32" s="1"/>
  <c r="J101" i="2"/>
  <c r="E101" i="57"/>
  <c r="E102" i="2"/>
  <c r="G102" i="2"/>
  <c r="I102" i="2"/>
  <c r="F102" i="2"/>
  <c r="H102" i="2"/>
  <c r="J102" i="2"/>
  <c r="E102" i="57"/>
  <c r="E103" i="2"/>
  <c r="G103" i="2"/>
  <c r="I103" i="2"/>
  <c r="F103" i="2"/>
  <c r="H103" i="2"/>
  <c r="J103" i="2"/>
  <c r="E103" i="57"/>
  <c r="E104" i="2"/>
  <c r="G104" i="2"/>
  <c r="I104" i="2"/>
  <c r="F104" i="2"/>
  <c r="H104" i="2"/>
  <c r="J104" i="2"/>
  <c r="E104" i="57"/>
  <c r="E105" i="2"/>
  <c r="K105" i="2" s="1"/>
  <c r="G105" i="2"/>
  <c r="I105" i="2"/>
  <c r="F105" i="2"/>
  <c r="H105" i="2"/>
  <c r="J105" i="2"/>
  <c r="E105" i="57"/>
  <c r="E106" i="2"/>
  <c r="G106" i="2"/>
  <c r="I106" i="2"/>
  <c r="F106" i="2"/>
  <c r="H106" i="2"/>
  <c r="J106" i="2"/>
  <c r="E106" i="57"/>
  <c r="E107" i="2"/>
  <c r="G107" i="2"/>
  <c r="I107" i="2"/>
  <c r="F107" i="2"/>
  <c r="H107" i="2"/>
  <c r="J107" i="2"/>
  <c r="E107" i="57"/>
  <c r="E108" i="2"/>
  <c r="G108" i="2"/>
  <c r="I108" i="2"/>
  <c r="F108" i="2"/>
  <c r="H108" i="2"/>
  <c r="J108" i="2"/>
  <c r="E108" i="57"/>
  <c r="E109" i="2"/>
  <c r="G109" i="2"/>
  <c r="I109" i="2"/>
  <c r="F109" i="2"/>
  <c r="H109" i="2"/>
  <c r="J109" i="2"/>
  <c r="E109" i="57"/>
  <c r="E110" i="2"/>
  <c r="G110" i="2"/>
  <c r="I110" i="2"/>
  <c r="F110" i="2"/>
  <c r="H110" i="2"/>
  <c r="J110" i="2"/>
  <c r="E110" i="57"/>
  <c r="E111" i="2"/>
  <c r="G111" i="2"/>
  <c r="I111" i="2"/>
  <c r="F111" i="2"/>
  <c r="H111" i="2"/>
  <c r="J111" i="2"/>
  <c r="L111" i="2" s="1"/>
  <c r="E111" i="57"/>
  <c r="E112" i="2"/>
  <c r="G112" i="2"/>
  <c r="I112" i="2"/>
  <c r="F112" i="2"/>
  <c r="H112" i="2"/>
  <c r="J112" i="2"/>
  <c r="E112" i="57"/>
  <c r="E113" i="2"/>
  <c r="G113" i="2"/>
  <c r="I113" i="2"/>
  <c r="F113" i="2"/>
  <c r="H113" i="2"/>
  <c r="J113" i="2"/>
  <c r="E113" i="57"/>
  <c r="E114" i="2"/>
  <c r="G114" i="2"/>
  <c r="I114" i="2"/>
  <c r="F114" i="2"/>
  <c r="H114" i="2"/>
  <c r="J114" i="2"/>
  <c r="E114" i="57"/>
  <c r="E115" i="57"/>
  <c r="E116" i="57"/>
  <c r="E117" i="57"/>
  <c r="E118" i="57"/>
  <c r="E119" i="2"/>
  <c r="G119" i="2"/>
  <c r="I119" i="2"/>
  <c r="F119" i="2"/>
  <c r="H119" i="2"/>
  <c r="J119" i="2"/>
  <c r="L119" i="2" s="1"/>
  <c r="AY119" i="18" s="1"/>
  <c r="E119" i="57"/>
  <c r="E120" i="2"/>
  <c r="G120" i="2"/>
  <c r="I120" i="2"/>
  <c r="F120" i="2"/>
  <c r="H120" i="2"/>
  <c r="J120" i="2"/>
  <c r="E120" i="57"/>
  <c r="E121" i="2"/>
  <c r="K121" i="2" s="1"/>
  <c r="C123" i="32" s="1"/>
  <c r="K123" i="32" s="1"/>
  <c r="G121" i="2"/>
  <c r="I121" i="2"/>
  <c r="F121" i="2"/>
  <c r="H121" i="2"/>
  <c r="J121" i="2"/>
  <c r="E121" i="57"/>
  <c r="E122" i="2"/>
  <c r="G122" i="2"/>
  <c r="I122" i="2"/>
  <c r="F122" i="2"/>
  <c r="H122" i="2"/>
  <c r="J122" i="2"/>
  <c r="E122" i="57"/>
  <c r="E123" i="2"/>
  <c r="G123" i="2"/>
  <c r="I123" i="2"/>
  <c r="F123" i="2"/>
  <c r="H123" i="2"/>
  <c r="J123" i="2"/>
  <c r="E123" i="57"/>
  <c r="E124" i="2"/>
  <c r="G124" i="2"/>
  <c r="I124" i="2"/>
  <c r="K124" i="2" s="1"/>
  <c r="F124" i="2"/>
  <c r="L124" i="2" s="1"/>
  <c r="H124" i="2"/>
  <c r="J124" i="2"/>
  <c r="E124" i="57"/>
  <c r="E125" i="2"/>
  <c r="G125" i="2"/>
  <c r="I125" i="2"/>
  <c r="F125" i="2"/>
  <c r="H125" i="2"/>
  <c r="J125" i="2"/>
  <c r="E125" i="57"/>
  <c r="E126" i="2"/>
  <c r="G126" i="2"/>
  <c r="I126" i="2"/>
  <c r="F126" i="2"/>
  <c r="H126" i="2"/>
  <c r="J126" i="2"/>
  <c r="E126" i="57"/>
  <c r="E127" i="2"/>
  <c r="G127" i="2"/>
  <c r="I127" i="2"/>
  <c r="F127" i="2"/>
  <c r="H127" i="2"/>
  <c r="J127" i="2"/>
  <c r="L127" i="2" s="1"/>
  <c r="E127" i="57"/>
  <c r="E128" i="2"/>
  <c r="G128" i="2"/>
  <c r="I128" i="2"/>
  <c r="F128" i="2"/>
  <c r="H128" i="2"/>
  <c r="J128" i="2"/>
  <c r="E128" i="57"/>
  <c r="E129" i="2"/>
  <c r="K129" i="2" s="1"/>
  <c r="G129" i="2"/>
  <c r="I129" i="2"/>
  <c r="F129" i="2"/>
  <c r="H129" i="2"/>
  <c r="J129" i="2"/>
  <c r="E129" i="57"/>
  <c r="E130" i="2"/>
  <c r="G130" i="2"/>
  <c r="I130" i="2"/>
  <c r="F130" i="2"/>
  <c r="H130" i="2"/>
  <c r="J130" i="2"/>
  <c r="E130" i="57"/>
  <c r="E136" i="57"/>
  <c r="E137" i="57"/>
  <c r="E138" i="57"/>
  <c r="E139" i="57"/>
  <c r="E140" i="57"/>
  <c r="E141" i="57"/>
  <c r="E142" i="57"/>
  <c r="E143" i="57"/>
  <c r="E144" i="57"/>
  <c r="E145" i="57"/>
  <c r="E146" i="57"/>
  <c r="E147" i="57"/>
  <c r="E148" i="57"/>
  <c r="E149" i="2"/>
  <c r="G149" i="2"/>
  <c r="I149" i="2"/>
  <c r="F149" i="2"/>
  <c r="H149" i="2"/>
  <c r="J149" i="2"/>
  <c r="L149" i="2" s="1"/>
  <c r="E149" i="57"/>
  <c r="E150" i="2"/>
  <c r="G150" i="2"/>
  <c r="I150" i="2"/>
  <c r="F150" i="2"/>
  <c r="H150" i="2"/>
  <c r="J150" i="2"/>
  <c r="L150" i="2" s="1"/>
  <c r="E150" i="57"/>
  <c r="E151" i="2"/>
  <c r="G151" i="2"/>
  <c r="I151" i="2"/>
  <c r="F151" i="2"/>
  <c r="H151" i="2"/>
  <c r="J151" i="2"/>
  <c r="E151" i="57"/>
  <c r="E152" i="2"/>
  <c r="G152" i="2"/>
  <c r="I152" i="2"/>
  <c r="F152" i="2"/>
  <c r="H152" i="2"/>
  <c r="J152" i="2"/>
  <c r="E152" i="57"/>
  <c r="E153" i="57"/>
  <c r="E154" i="57"/>
  <c r="E155" i="57"/>
  <c r="E156" i="57"/>
  <c r="E157" i="57"/>
  <c r="E163" i="57"/>
  <c r="E164" i="57"/>
  <c r="E165" i="57"/>
  <c r="E166" i="57"/>
  <c r="E167" i="2"/>
  <c r="K167" i="2" s="1"/>
  <c r="AX167" i="18" s="1"/>
  <c r="AW167" i="18" s="1"/>
  <c r="G167" i="2"/>
  <c r="I167" i="2"/>
  <c r="F167" i="2"/>
  <c r="H167" i="2"/>
  <c r="J167" i="2"/>
  <c r="E167" i="57"/>
  <c r="C167" i="29"/>
  <c r="E167" i="29" s="1"/>
  <c r="G167" i="29" s="1"/>
  <c r="C8" i="15"/>
  <c r="D8" i="45" s="1"/>
  <c r="C9" i="15"/>
  <c r="D9" i="45" s="1"/>
  <c r="C10" i="15"/>
  <c r="C11" i="15"/>
  <c r="D11" i="45" s="1"/>
  <c r="C12" i="15"/>
  <c r="C13" i="15"/>
  <c r="C13" i="29" s="1"/>
  <c r="E13" i="29" s="1"/>
  <c r="C14" i="15"/>
  <c r="C14" i="29" s="1"/>
  <c r="E14" i="29" s="1"/>
  <c r="I14" i="29" s="1"/>
  <c r="C15" i="15"/>
  <c r="C16" i="15"/>
  <c r="D16" i="45" s="1"/>
  <c r="C17" i="15"/>
  <c r="C18" i="15"/>
  <c r="C18" i="29" s="1"/>
  <c r="E18" i="29" s="1"/>
  <c r="C19" i="15"/>
  <c r="F19" i="44" s="1"/>
  <c r="C20" i="15"/>
  <c r="C21" i="15"/>
  <c r="C22" i="15"/>
  <c r="F22" i="44" s="1"/>
  <c r="C23" i="15"/>
  <c r="F23" i="44" s="1"/>
  <c r="C24" i="15"/>
  <c r="E24" i="68" s="1"/>
  <c r="C25" i="15"/>
  <c r="C26" i="15"/>
  <c r="C27" i="15"/>
  <c r="C28" i="15"/>
  <c r="C28" i="29" s="1"/>
  <c r="E28" i="29" s="1"/>
  <c r="C29" i="15"/>
  <c r="C29" i="29" s="1"/>
  <c r="E29" i="29" s="1"/>
  <c r="G29" i="29" s="1"/>
  <c r="C30" i="15"/>
  <c r="E30" i="68" s="1"/>
  <c r="N30" i="68" s="1"/>
  <c r="C31" i="15"/>
  <c r="D31" i="45" s="1"/>
  <c r="C32" i="15"/>
  <c r="F32" i="44" s="1"/>
  <c r="C33" i="15"/>
  <c r="E33" i="68" s="1"/>
  <c r="C34" i="15"/>
  <c r="C34" i="29" s="1"/>
  <c r="E34" i="29" s="1"/>
  <c r="C35" i="15"/>
  <c r="D35" i="45" s="1"/>
  <c r="C36" i="15"/>
  <c r="C36" i="29" s="1"/>
  <c r="E36" i="29" s="1"/>
  <c r="C37" i="15"/>
  <c r="C37" i="29" s="1"/>
  <c r="E37" i="29" s="1"/>
  <c r="G37" i="29" s="1"/>
  <c r="C38" i="15"/>
  <c r="C38" i="29" s="1"/>
  <c r="E38" i="29" s="1"/>
  <c r="H38" i="29" s="1"/>
  <c r="C39" i="15"/>
  <c r="F39" i="44" s="1"/>
  <c r="C40" i="15"/>
  <c r="C40" i="29" s="1"/>
  <c r="C41" i="15"/>
  <c r="C42" i="15"/>
  <c r="C43" i="15"/>
  <c r="D43" i="45" s="1"/>
  <c r="C44" i="15"/>
  <c r="D44" i="45" s="1"/>
  <c r="C45" i="15"/>
  <c r="C45" i="29" s="1"/>
  <c r="E45" i="29" s="1"/>
  <c r="C46" i="15"/>
  <c r="E46" i="68" s="1"/>
  <c r="O46" i="68" s="1"/>
  <c r="C47" i="15"/>
  <c r="D47" i="45" s="1"/>
  <c r="C48" i="15"/>
  <c r="C49" i="15"/>
  <c r="E49" i="68" s="1"/>
  <c r="C50" i="15"/>
  <c r="E50" i="68" s="1"/>
  <c r="C51" i="15"/>
  <c r="C51" i="29" s="1"/>
  <c r="E51" i="29" s="1"/>
  <c r="I51" i="29" s="1"/>
  <c r="C52" i="15"/>
  <c r="E52" i="68" s="1"/>
  <c r="C53" i="15"/>
  <c r="C54" i="15"/>
  <c r="D54" i="45" s="1"/>
  <c r="C55" i="15"/>
  <c r="E55" i="68" s="1"/>
  <c r="C56" i="15"/>
  <c r="E56" i="68" s="1"/>
  <c r="P56" i="68" s="1"/>
  <c r="C57" i="15"/>
  <c r="E57" i="68" s="1"/>
  <c r="R57" i="68" s="1"/>
  <c r="C58" i="15"/>
  <c r="C59" i="15"/>
  <c r="C59" i="29" s="1"/>
  <c r="E59" i="29" s="1"/>
  <c r="G59" i="29" s="1"/>
  <c r="C60" i="15"/>
  <c r="D60" i="45" s="1"/>
  <c r="C61" i="15"/>
  <c r="C62" i="15"/>
  <c r="E62" i="68" s="1"/>
  <c r="C63" i="15"/>
  <c r="E63" i="68" s="1"/>
  <c r="C64" i="15"/>
  <c r="C65" i="15"/>
  <c r="C65" i="29" s="1"/>
  <c r="E65" i="29" s="1"/>
  <c r="I65" i="29" s="1"/>
  <c r="C66" i="15"/>
  <c r="C66" i="29" s="1"/>
  <c r="E66" i="29" s="1"/>
  <c r="C67" i="15"/>
  <c r="C68" i="15"/>
  <c r="E68" i="68" s="1"/>
  <c r="Q68" i="68" s="1"/>
  <c r="C69" i="15"/>
  <c r="F69" i="44" s="1"/>
  <c r="C70" i="15"/>
  <c r="C71" i="15"/>
  <c r="C72" i="15"/>
  <c r="E72" i="68" s="1"/>
  <c r="K72" i="68" s="1"/>
  <c r="C73" i="15"/>
  <c r="E73" i="68" s="1"/>
  <c r="C74" i="15"/>
  <c r="F74" i="44" s="1"/>
  <c r="C75" i="15"/>
  <c r="C75" i="29" s="1"/>
  <c r="E75" i="29" s="1"/>
  <c r="I75" i="29" s="1"/>
  <c r="C76" i="15"/>
  <c r="F76" i="44" s="1"/>
  <c r="C77" i="15"/>
  <c r="C78" i="15"/>
  <c r="F78" i="44" s="1"/>
  <c r="C79" i="15"/>
  <c r="C80" i="15"/>
  <c r="C81" i="15"/>
  <c r="C82" i="15"/>
  <c r="C83" i="15"/>
  <c r="E83" i="68" s="1"/>
  <c r="R83" i="68" s="1"/>
  <c r="C84" i="15"/>
  <c r="C85" i="15"/>
  <c r="C85" i="29" s="1"/>
  <c r="E85" i="29" s="1"/>
  <c r="G85" i="29" s="1"/>
  <c r="C86" i="15"/>
  <c r="C86" i="29" s="1"/>
  <c r="E86" i="29" s="1"/>
  <c r="G86" i="29" s="1"/>
  <c r="C87" i="15"/>
  <c r="C88" i="15"/>
  <c r="C89" i="15"/>
  <c r="C89" i="29" s="1"/>
  <c r="E89" i="29" s="1"/>
  <c r="C90" i="15"/>
  <c r="F90" i="44" s="1"/>
  <c r="C91" i="15"/>
  <c r="F91" i="44" s="1"/>
  <c r="C92" i="15"/>
  <c r="C93" i="15"/>
  <c r="C93" i="29" s="1"/>
  <c r="E93" i="29" s="1"/>
  <c r="C94" i="15"/>
  <c r="C95" i="15"/>
  <c r="C96" i="15"/>
  <c r="C97" i="15"/>
  <c r="C98" i="15"/>
  <c r="C98" i="29" s="1"/>
  <c r="E98" i="29" s="1"/>
  <c r="C99" i="15"/>
  <c r="C99" i="29" s="1"/>
  <c r="E99" i="29" s="1"/>
  <c r="C100" i="15"/>
  <c r="E100" i="68" s="1"/>
  <c r="C101" i="15"/>
  <c r="C102" i="15"/>
  <c r="C102" i="29" s="1"/>
  <c r="E102" i="29" s="1"/>
  <c r="G102" i="29" s="1"/>
  <c r="C103" i="15"/>
  <c r="C104" i="15"/>
  <c r="C105" i="15"/>
  <c r="C106" i="15"/>
  <c r="E106" i="68" s="1"/>
  <c r="C107" i="15"/>
  <c r="D107" i="45" s="1"/>
  <c r="C108" i="15"/>
  <c r="E108" i="68" s="1"/>
  <c r="N108" i="68" s="1"/>
  <c r="C109" i="15"/>
  <c r="C110" i="15"/>
  <c r="D110" i="45" s="1"/>
  <c r="C111" i="15"/>
  <c r="F111" i="44" s="1"/>
  <c r="C112" i="15"/>
  <c r="C113" i="15"/>
  <c r="C114" i="15"/>
  <c r="E114" i="68" s="1"/>
  <c r="C115" i="15"/>
  <c r="E115" i="68" s="1"/>
  <c r="L115" i="68" s="1"/>
  <c r="C116" i="15"/>
  <c r="C117" i="15"/>
  <c r="C118" i="15"/>
  <c r="E118" i="68" s="1"/>
  <c r="Q118" i="68" s="1"/>
  <c r="C119" i="15"/>
  <c r="F119" i="44" s="1"/>
  <c r="C120" i="15"/>
  <c r="C120" i="29" s="1"/>
  <c r="E120" i="29" s="1"/>
  <c r="C121" i="15"/>
  <c r="C122" i="15"/>
  <c r="D122" i="45" s="1"/>
  <c r="C123" i="15"/>
  <c r="D123" i="45" s="1"/>
  <c r="C124" i="15"/>
  <c r="F124" i="44" s="1"/>
  <c r="C125" i="15"/>
  <c r="C126" i="15"/>
  <c r="F126" i="44" s="1"/>
  <c r="C127" i="15"/>
  <c r="D127" i="45" s="1"/>
  <c r="C128" i="15"/>
  <c r="C129" i="15"/>
  <c r="E129" i="68" s="1"/>
  <c r="O129" i="68" s="1"/>
  <c r="C130" i="15"/>
  <c r="C136" i="15"/>
  <c r="E136" i="68" s="1"/>
  <c r="C137" i="15"/>
  <c r="C137" i="29" s="1"/>
  <c r="E137" i="29" s="1"/>
  <c r="G137" i="29" s="1"/>
  <c r="C138" i="15"/>
  <c r="D138" i="45" s="1"/>
  <c r="C139" i="15"/>
  <c r="C139" i="29" s="1"/>
  <c r="E139" i="29" s="1"/>
  <c r="G139" i="29" s="1"/>
  <c r="C140" i="15"/>
  <c r="C141" i="15"/>
  <c r="C142" i="15"/>
  <c r="E142" i="68" s="1"/>
  <c r="C143" i="15"/>
  <c r="C143" i="29" s="1"/>
  <c r="E143" i="29" s="1"/>
  <c r="C144" i="15"/>
  <c r="E144" i="68" s="1"/>
  <c r="R144" i="68" s="1"/>
  <c r="C145" i="15"/>
  <c r="F145" i="44" s="1"/>
  <c r="C146" i="15"/>
  <c r="C146" i="29" s="1"/>
  <c r="E146" i="29" s="1"/>
  <c r="C147" i="15"/>
  <c r="C148" i="15"/>
  <c r="E148" i="68" s="1"/>
  <c r="O148" i="68" s="1"/>
  <c r="C149" i="15"/>
  <c r="C149" i="29" s="1"/>
  <c r="E149" i="29" s="1"/>
  <c r="G149" i="29" s="1"/>
  <c r="C150" i="15"/>
  <c r="C150" i="29" s="1"/>
  <c r="E150" i="29" s="1"/>
  <c r="G150" i="29" s="1"/>
  <c r="C151" i="15"/>
  <c r="D151" i="45" s="1"/>
  <c r="C152" i="15"/>
  <c r="F152" i="44" s="1"/>
  <c r="C153" i="15"/>
  <c r="E153" i="68" s="1"/>
  <c r="C154" i="15"/>
  <c r="E154" i="68" s="1"/>
  <c r="C155" i="15"/>
  <c r="C156" i="15"/>
  <c r="C157" i="15"/>
  <c r="C157" i="29" s="1"/>
  <c r="E157" i="29" s="1"/>
  <c r="F163" i="44"/>
  <c r="D164" i="45"/>
  <c r="F164" i="44"/>
  <c r="F165" i="44"/>
  <c r="E8" i="44"/>
  <c r="F13" i="44"/>
  <c r="D14" i="44"/>
  <c r="E16" i="44"/>
  <c r="D18" i="44"/>
  <c r="D24" i="44"/>
  <c r="D37" i="44"/>
  <c r="F44" i="44"/>
  <c r="D64" i="44"/>
  <c r="D76" i="44"/>
  <c r="D77" i="44"/>
  <c r="D104" i="44"/>
  <c r="D108" i="44"/>
  <c r="E109" i="44"/>
  <c r="E112" i="44"/>
  <c r="D113" i="44"/>
  <c r="D116" i="44"/>
  <c r="D121" i="44"/>
  <c r="D124" i="44"/>
  <c r="D136" i="44"/>
  <c r="D138" i="44"/>
  <c r="D141" i="44"/>
  <c r="D145" i="44"/>
  <c r="D149" i="44"/>
  <c r="D152" i="44"/>
  <c r="E155" i="44"/>
  <c r="D156" i="44"/>
  <c r="D165" i="44"/>
  <c r="C20" i="29"/>
  <c r="E20" i="29" s="1"/>
  <c r="E40" i="29"/>
  <c r="C44" i="29"/>
  <c r="E44" i="29" s="1"/>
  <c r="H44" i="29" s="1"/>
  <c r="C104" i="29"/>
  <c r="E104" i="29" s="1"/>
  <c r="G104" i="29" s="1"/>
  <c r="C124" i="29"/>
  <c r="E124" i="29" s="1"/>
  <c r="C164" i="29"/>
  <c r="E164" i="29" s="1"/>
  <c r="G164" i="29" s="1"/>
  <c r="D8" i="15"/>
  <c r="D9" i="15"/>
  <c r="D10" i="15"/>
  <c r="D11" i="15"/>
  <c r="D12" i="15"/>
  <c r="D13" i="15"/>
  <c r="D14" i="15"/>
  <c r="D15" i="15"/>
  <c r="D16" i="15"/>
  <c r="D17" i="15"/>
  <c r="D18" i="15"/>
  <c r="D18" i="29" s="1"/>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6" i="15"/>
  <c r="D137" i="15"/>
  <c r="D138" i="15"/>
  <c r="D139" i="15"/>
  <c r="D140" i="15"/>
  <c r="D141" i="15"/>
  <c r="D142" i="15"/>
  <c r="D143" i="15"/>
  <c r="D144" i="15"/>
  <c r="D145" i="15"/>
  <c r="D146" i="15"/>
  <c r="D147" i="15"/>
  <c r="D148" i="15"/>
  <c r="D149" i="15"/>
  <c r="D150" i="15"/>
  <c r="D151" i="15"/>
  <c r="D152" i="15"/>
  <c r="D153" i="15"/>
  <c r="D154" i="15"/>
  <c r="D155" i="15"/>
  <c r="D156" i="15"/>
  <c r="D157" i="15"/>
  <c r="D163" i="29"/>
  <c r="D164" i="29"/>
  <c r="D165" i="29"/>
  <c r="D166" i="29"/>
  <c r="D167" i="29"/>
  <c r="C166" i="33"/>
  <c r="E166" i="33"/>
  <c r="D165" i="33"/>
  <c r="E165" i="33"/>
  <c r="C156" i="2"/>
  <c r="D156" i="2"/>
  <c r="D156" i="33"/>
  <c r="E156" i="33"/>
  <c r="C155" i="2"/>
  <c r="D155" i="2"/>
  <c r="C155" i="31" s="1"/>
  <c r="E155" i="33"/>
  <c r="C153" i="2"/>
  <c r="D153" i="2"/>
  <c r="E153" i="33"/>
  <c r="C151" i="2"/>
  <c r="D151" i="2"/>
  <c r="C150" i="2"/>
  <c r="D150" i="2"/>
  <c r="E150" i="33"/>
  <c r="C149" i="2"/>
  <c r="D149" i="2"/>
  <c r="D149" i="33"/>
  <c r="E149" i="33"/>
  <c r="C148" i="2"/>
  <c r="D148" i="2"/>
  <c r="D148" i="33"/>
  <c r="E148" i="33"/>
  <c r="EN177" i="9"/>
  <c r="F147" i="33" s="1"/>
  <c r="C147" i="2"/>
  <c r="D147" i="2"/>
  <c r="E147" i="33"/>
  <c r="EL177" i="9"/>
  <c r="C177" i="9"/>
  <c r="F6" i="33" s="1"/>
  <c r="D177" i="9"/>
  <c r="E177" i="9"/>
  <c r="F8" i="33" s="1"/>
  <c r="F177" i="9"/>
  <c r="F9" i="33" s="1"/>
  <c r="C9" i="2"/>
  <c r="D9" i="2"/>
  <c r="C9" i="31" s="1"/>
  <c r="E9" i="33"/>
  <c r="G177" i="9"/>
  <c r="F10" i="33" s="1"/>
  <c r="H177" i="9"/>
  <c r="I177" i="9"/>
  <c r="J177" i="9"/>
  <c r="F13" i="33" s="1"/>
  <c r="C13" i="2"/>
  <c r="D13" i="2"/>
  <c r="K177" i="9"/>
  <c r="F14" i="33" s="1"/>
  <c r="L177" i="9"/>
  <c r="M177" i="9"/>
  <c r="N177" i="9"/>
  <c r="F17" i="33" s="1"/>
  <c r="O177" i="9"/>
  <c r="G18" i="31" s="1"/>
  <c r="P177" i="9"/>
  <c r="G19" i="31" s="1"/>
  <c r="Q177" i="9"/>
  <c r="G20" i="31" s="1"/>
  <c r="R177" i="9"/>
  <c r="F21" i="33" s="1"/>
  <c r="C21" i="2"/>
  <c r="D21" i="2"/>
  <c r="E21" i="33"/>
  <c r="S177" i="9"/>
  <c r="F22" i="33" s="1"/>
  <c r="T177" i="9"/>
  <c r="U177" i="9"/>
  <c r="G24" i="57" s="1"/>
  <c r="V177" i="9"/>
  <c r="G25" i="57" s="1"/>
  <c r="C25" i="2"/>
  <c r="D25" i="2"/>
  <c r="E25" i="33"/>
  <c r="W177" i="9"/>
  <c r="F26" i="33" s="1"/>
  <c r="X177" i="9"/>
  <c r="F27" i="33" s="1"/>
  <c r="Y177" i="9"/>
  <c r="F28" i="33" s="1"/>
  <c r="Z177" i="9"/>
  <c r="F29" i="33" s="1"/>
  <c r="C29" i="2"/>
  <c r="C29" i="33" s="1"/>
  <c r="D29" i="2"/>
  <c r="AA177" i="9"/>
  <c r="AB177" i="9"/>
  <c r="F31" i="33" s="1"/>
  <c r="AC177" i="9"/>
  <c r="F32" i="33" s="1"/>
  <c r="AD177" i="9"/>
  <c r="G33" i="57" s="1"/>
  <c r="C33" i="2"/>
  <c r="D33" i="2"/>
  <c r="E33" i="33"/>
  <c r="AE177" i="9"/>
  <c r="F34" i="33" s="1"/>
  <c r="AF177" i="9"/>
  <c r="F35" i="33" s="1"/>
  <c r="AG177" i="9"/>
  <c r="F36" i="33" s="1"/>
  <c r="AH177" i="9"/>
  <c r="F37" i="33" s="1"/>
  <c r="C37" i="2"/>
  <c r="D37" i="2"/>
  <c r="AI177" i="9"/>
  <c r="F38" i="33" s="1"/>
  <c r="AJ177" i="9"/>
  <c r="F39" i="33" s="1"/>
  <c r="AK177" i="9"/>
  <c r="F40" i="33" s="1"/>
  <c r="AL177" i="9"/>
  <c r="C41" i="2"/>
  <c r="D41" i="2"/>
  <c r="E41" i="33"/>
  <c r="AM177" i="9"/>
  <c r="F42" i="33" s="1"/>
  <c r="AN177" i="9"/>
  <c r="G43" i="31" s="1"/>
  <c r="AO177" i="9"/>
  <c r="AP177" i="9"/>
  <c r="G45" i="57" s="1"/>
  <c r="C45" i="2"/>
  <c r="D45" i="2"/>
  <c r="AQ177" i="9"/>
  <c r="F46" i="33" s="1"/>
  <c r="AR177" i="9"/>
  <c r="AS177" i="9"/>
  <c r="F48" i="33" s="1"/>
  <c r="AT177" i="9"/>
  <c r="F49" i="33" s="1"/>
  <c r="AU177" i="9"/>
  <c r="F50" i="33" s="1"/>
  <c r="AV177" i="9"/>
  <c r="F51" i="33" s="1"/>
  <c r="AW177" i="9"/>
  <c r="AX177" i="9"/>
  <c r="AY177" i="9"/>
  <c r="F54" i="33" s="1"/>
  <c r="AZ177" i="9"/>
  <c r="F55" i="33" s="1"/>
  <c r="BA177" i="9"/>
  <c r="BB177" i="9"/>
  <c r="F57" i="33" s="1"/>
  <c r="C57" i="2"/>
  <c r="D57" i="2"/>
  <c r="E57" i="33"/>
  <c r="BC177" i="9"/>
  <c r="F58" i="33" s="1"/>
  <c r="BD177" i="9"/>
  <c r="G59" i="57" s="1"/>
  <c r="BE177" i="9"/>
  <c r="G60" i="31" s="1"/>
  <c r="BF177" i="9"/>
  <c r="C61" i="2"/>
  <c r="D61" i="2"/>
  <c r="BG177" i="9"/>
  <c r="F62" i="33" s="1"/>
  <c r="BH177" i="9"/>
  <c r="BI177" i="9"/>
  <c r="BJ177" i="9"/>
  <c r="G65" i="31" s="1"/>
  <c r="C65" i="2"/>
  <c r="D65" i="2"/>
  <c r="E65" i="33"/>
  <c r="BK177" i="9"/>
  <c r="F66" i="33" s="1"/>
  <c r="BL177" i="9"/>
  <c r="BM177" i="9"/>
  <c r="F68" i="33" s="1"/>
  <c r="BN177" i="9"/>
  <c r="F69" i="33" s="1"/>
  <c r="C69" i="2"/>
  <c r="D69" i="2"/>
  <c r="BO177" i="9"/>
  <c r="G70" i="57" s="1"/>
  <c r="BP177" i="9"/>
  <c r="BQ177" i="9"/>
  <c r="F72" i="33" s="1"/>
  <c r="BR177" i="9"/>
  <c r="F73" i="33" s="1"/>
  <c r="C73" i="2"/>
  <c r="D73" i="2"/>
  <c r="E73" i="33"/>
  <c r="BS177" i="9"/>
  <c r="G74" i="57" s="1"/>
  <c r="BT177" i="9"/>
  <c r="F75" i="33" s="1"/>
  <c r="BU177" i="9"/>
  <c r="F76" i="33" s="1"/>
  <c r="BV177" i="9"/>
  <c r="G77" i="57" s="1"/>
  <c r="BW177" i="9"/>
  <c r="F78" i="33" s="1"/>
  <c r="BX177" i="9"/>
  <c r="F79" i="33" s="1"/>
  <c r="BY177" i="9"/>
  <c r="G80" i="31" s="1"/>
  <c r="BZ177" i="9"/>
  <c r="F81" i="33" s="1"/>
  <c r="C81" i="2"/>
  <c r="D81" i="2"/>
  <c r="E81" i="33"/>
  <c r="CA177" i="9"/>
  <c r="F82" i="33" s="1"/>
  <c r="CB177" i="9"/>
  <c r="F83" i="33" s="1"/>
  <c r="CC177" i="9"/>
  <c r="F84" i="33" s="1"/>
  <c r="CD177" i="9"/>
  <c r="F85" i="33" s="1"/>
  <c r="C85" i="2"/>
  <c r="D85" i="2"/>
  <c r="E85" i="33"/>
  <c r="CE177" i="9"/>
  <c r="G86" i="31" s="1"/>
  <c r="CF177" i="9"/>
  <c r="G87" i="31" s="1"/>
  <c r="CG177" i="9"/>
  <c r="CH177" i="9"/>
  <c r="C89" i="2"/>
  <c r="D89" i="2"/>
  <c r="E89" i="33"/>
  <c r="CI177" i="9"/>
  <c r="CJ177" i="9"/>
  <c r="F91" i="33" s="1"/>
  <c r="CK177" i="9"/>
  <c r="CL177" i="9"/>
  <c r="F93" i="33" s="1"/>
  <c r="C93" i="2"/>
  <c r="C93" i="31" s="1"/>
  <c r="D93" i="2"/>
  <c r="CM177" i="9"/>
  <c r="F94" i="33" s="1"/>
  <c r="CN177" i="9"/>
  <c r="F95" i="33" s="1"/>
  <c r="CO177" i="9"/>
  <c r="CP177" i="9"/>
  <c r="F97" i="33" s="1"/>
  <c r="C97" i="2"/>
  <c r="D97" i="2"/>
  <c r="D97" i="33"/>
  <c r="E97" i="33"/>
  <c r="CQ177" i="9"/>
  <c r="F98" i="33" s="1"/>
  <c r="CR177" i="9"/>
  <c r="F99" i="33" s="1"/>
  <c r="CS177" i="9"/>
  <c r="CT177" i="9"/>
  <c r="C101" i="2"/>
  <c r="D101" i="2"/>
  <c r="CU177" i="9"/>
  <c r="F102" i="33" s="1"/>
  <c r="CV177" i="9"/>
  <c r="G103" i="57" s="1"/>
  <c r="CW177" i="9"/>
  <c r="F104" i="33" s="1"/>
  <c r="CX177" i="9"/>
  <c r="F105" i="33" s="1"/>
  <c r="CY177" i="9"/>
  <c r="CZ177" i="9"/>
  <c r="DA177" i="9"/>
  <c r="DB177" i="9"/>
  <c r="F109" i="33" s="1"/>
  <c r="C109" i="2"/>
  <c r="C109" i="33" s="1"/>
  <c r="D109" i="2"/>
  <c r="DC177" i="9"/>
  <c r="F110" i="33" s="1"/>
  <c r="DD177" i="9"/>
  <c r="G111" i="31" s="1"/>
  <c r="DE177" i="9"/>
  <c r="G112" i="57" s="1"/>
  <c r="DF177" i="9"/>
  <c r="G113" i="57" s="1"/>
  <c r="DG177" i="9"/>
  <c r="F114" i="33" s="1"/>
  <c r="DH177" i="9"/>
  <c r="F115" i="33" s="1"/>
  <c r="DI177" i="9"/>
  <c r="G116" i="31" s="1"/>
  <c r="DJ177" i="9"/>
  <c r="G117" i="31" s="1"/>
  <c r="C117" i="2"/>
  <c r="D117" i="2"/>
  <c r="DK177" i="9"/>
  <c r="DL177" i="9"/>
  <c r="G119" i="57" s="1"/>
  <c r="DM177" i="9"/>
  <c r="DN177" i="9"/>
  <c r="F121" i="33" s="1"/>
  <c r="C121" i="2"/>
  <c r="C121" i="33" s="1"/>
  <c r="D121" i="2"/>
  <c r="D121" i="33"/>
  <c r="E121" i="33"/>
  <c r="DO177" i="9"/>
  <c r="DP177" i="9"/>
  <c r="F123" i="33" s="1"/>
  <c r="DQ177" i="9"/>
  <c r="DR177" i="9"/>
  <c r="G125" i="57" s="1"/>
  <c r="DS177" i="9"/>
  <c r="F126" i="33" s="1"/>
  <c r="DT177" i="9"/>
  <c r="F127" i="33" s="1"/>
  <c r="DU177" i="9"/>
  <c r="F128" i="33" s="1"/>
  <c r="DV177" i="9"/>
  <c r="G129" i="57" s="1"/>
  <c r="C129" i="2"/>
  <c r="C129" i="31" s="1"/>
  <c r="D129" i="2"/>
  <c r="E129" i="33"/>
  <c r="DW177" i="9"/>
  <c r="F130" i="33" s="1"/>
  <c r="EB177" i="9"/>
  <c r="G135" i="31" s="1"/>
  <c r="EC177" i="9"/>
  <c r="F136" i="33" s="1"/>
  <c r="ED177" i="9"/>
  <c r="F137" i="33" s="1"/>
  <c r="C137" i="2"/>
  <c r="D137" i="2"/>
  <c r="EE177" i="9"/>
  <c r="F138" i="33" s="1"/>
  <c r="EF177" i="9"/>
  <c r="F139" i="33" s="1"/>
  <c r="EG177" i="9"/>
  <c r="F140" i="33" s="1"/>
  <c r="EH177" i="9"/>
  <c r="F141" i="33" s="1"/>
  <c r="C141" i="2"/>
  <c r="D141" i="2"/>
  <c r="D141" i="33"/>
  <c r="E141" i="33"/>
  <c r="EI177" i="9"/>
  <c r="F142" i="33" s="1"/>
  <c r="EJ177" i="9"/>
  <c r="G143" i="57" s="1"/>
  <c r="EK177" i="9"/>
  <c r="F144" i="33" s="1"/>
  <c r="C145" i="2"/>
  <c r="C145" i="31" s="1"/>
  <c r="D145" i="2"/>
  <c r="D145" i="33"/>
  <c r="E145" i="33"/>
  <c r="C144" i="2"/>
  <c r="D144" i="2"/>
  <c r="E144" i="33"/>
  <c r="C139" i="2"/>
  <c r="D139" i="2"/>
  <c r="E139" i="33"/>
  <c r="C128" i="2"/>
  <c r="C128" i="33" s="1"/>
  <c r="D128" i="2"/>
  <c r="E128" i="33"/>
  <c r="C127" i="2"/>
  <c r="D127" i="2"/>
  <c r="E127" i="33"/>
  <c r="C123" i="2"/>
  <c r="C123" i="31" s="1"/>
  <c r="D123" i="2"/>
  <c r="E123" i="33"/>
  <c r="C120" i="2"/>
  <c r="D120" i="2"/>
  <c r="E120" i="33"/>
  <c r="C119" i="2"/>
  <c r="C119" i="33" s="1"/>
  <c r="D119" i="2"/>
  <c r="E119" i="33"/>
  <c r="C115" i="2"/>
  <c r="D115" i="2"/>
  <c r="E115" i="33"/>
  <c r="C108" i="2"/>
  <c r="D108" i="2"/>
  <c r="C108" i="31" s="1"/>
  <c r="D108" i="33"/>
  <c r="E108" i="33"/>
  <c r="C103" i="2"/>
  <c r="D103" i="2"/>
  <c r="E103" i="33"/>
  <c r="C100" i="2"/>
  <c r="D100" i="2"/>
  <c r="E100" i="33"/>
  <c r="C99" i="2"/>
  <c r="D99" i="2"/>
  <c r="E99" i="33"/>
  <c r="C95" i="2"/>
  <c r="D95" i="2"/>
  <c r="E95" i="33"/>
  <c r="C91" i="2"/>
  <c r="D91" i="2"/>
  <c r="E91" i="33"/>
  <c r="C84" i="2"/>
  <c r="D84" i="2"/>
  <c r="E84" i="33"/>
  <c r="C83" i="2"/>
  <c r="D83" i="2"/>
  <c r="E83" i="33"/>
  <c r="C79" i="2"/>
  <c r="D79" i="2"/>
  <c r="E79" i="33"/>
  <c r="C76" i="2"/>
  <c r="D76" i="2"/>
  <c r="D76" i="33"/>
  <c r="E76" i="33"/>
  <c r="C71" i="2"/>
  <c r="D71" i="2"/>
  <c r="E71" i="33"/>
  <c r="H71" i="33"/>
  <c r="C64" i="2"/>
  <c r="D64" i="2"/>
  <c r="D64" i="33"/>
  <c r="E64" i="33"/>
  <c r="C63" i="2"/>
  <c r="D63" i="2"/>
  <c r="E63" i="33"/>
  <c r="H63" i="33"/>
  <c r="C59" i="2"/>
  <c r="D59" i="2"/>
  <c r="E59" i="33"/>
  <c r="C56" i="2"/>
  <c r="C56" i="31" s="1"/>
  <c r="D56" i="2"/>
  <c r="E56" i="33"/>
  <c r="C55" i="2"/>
  <c r="D55" i="2"/>
  <c r="E55" i="33"/>
  <c r="C51" i="2"/>
  <c r="D51" i="2"/>
  <c r="D51" i="33"/>
  <c r="E51" i="33"/>
  <c r="C44" i="2"/>
  <c r="C44" i="31" s="1"/>
  <c r="D44" i="2"/>
  <c r="E44" i="33"/>
  <c r="C39" i="2"/>
  <c r="D39" i="2"/>
  <c r="E39" i="33"/>
  <c r="C36" i="2"/>
  <c r="D36" i="2"/>
  <c r="E36" i="33"/>
  <c r="C35" i="2"/>
  <c r="D35" i="2"/>
  <c r="E35" i="33"/>
  <c r="C31" i="2"/>
  <c r="D31" i="2"/>
  <c r="E31" i="33"/>
  <c r="C27" i="2"/>
  <c r="D27" i="2"/>
  <c r="E27" i="33"/>
  <c r="C20" i="2"/>
  <c r="D20" i="2"/>
  <c r="E20" i="33"/>
  <c r="C19" i="2"/>
  <c r="D19" i="2"/>
  <c r="C19" i="33" s="1"/>
  <c r="E19" i="33"/>
  <c r="C15" i="2"/>
  <c r="D15" i="2"/>
  <c r="E15" i="33"/>
  <c r="C12" i="2"/>
  <c r="D12" i="2"/>
  <c r="E12" i="33"/>
  <c r="C17" i="2"/>
  <c r="D17" i="2"/>
  <c r="E17" i="33"/>
  <c r="C53" i="2"/>
  <c r="D53" i="2"/>
  <c r="D53" i="33"/>
  <c r="C77" i="2"/>
  <c r="D77" i="2"/>
  <c r="C105" i="2"/>
  <c r="D105" i="2"/>
  <c r="E105" i="33"/>
  <c r="C125" i="2"/>
  <c r="D125" i="2"/>
  <c r="D125" i="33"/>
  <c r="C135" i="2"/>
  <c r="D135" i="2"/>
  <c r="C111" i="2"/>
  <c r="D111" i="2"/>
  <c r="E111" i="33"/>
  <c r="C87" i="2"/>
  <c r="D87" i="2"/>
  <c r="C87" i="31" s="1"/>
  <c r="E87" i="33"/>
  <c r="C67" i="2"/>
  <c r="D67" i="2"/>
  <c r="E67" i="33"/>
  <c r="C47" i="2"/>
  <c r="D47" i="2"/>
  <c r="E47" i="33"/>
  <c r="C23" i="2"/>
  <c r="D23" i="2"/>
  <c r="E23" i="33"/>
  <c r="C8" i="2"/>
  <c r="D8" i="2"/>
  <c r="E8" i="33"/>
  <c r="C10" i="2"/>
  <c r="D10" i="2"/>
  <c r="E10" i="33"/>
  <c r="C11" i="2"/>
  <c r="D11" i="2"/>
  <c r="H12" i="33"/>
  <c r="C14" i="2"/>
  <c r="D14" i="2"/>
  <c r="D14" i="33"/>
  <c r="E14" i="33"/>
  <c r="C16" i="2"/>
  <c r="D16" i="2"/>
  <c r="E16" i="33"/>
  <c r="H16" i="33"/>
  <c r="C18" i="2"/>
  <c r="D18" i="2"/>
  <c r="D18" i="33"/>
  <c r="E18" i="33"/>
  <c r="H20" i="33"/>
  <c r="C22" i="2"/>
  <c r="D22" i="2"/>
  <c r="D22" i="33"/>
  <c r="E22" i="33"/>
  <c r="C24" i="2"/>
  <c r="D24" i="2"/>
  <c r="C24" i="33" s="1"/>
  <c r="E24" i="33"/>
  <c r="C26" i="2"/>
  <c r="D26" i="2"/>
  <c r="C28" i="2"/>
  <c r="D28" i="2"/>
  <c r="C28" i="31" s="1"/>
  <c r="E28" i="33"/>
  <c r="C30" i="2"/>
  <c r="D30" i="2"/>
  <c r="E30" i="33"/>
  <c r="C32" i="2"/>
  <c r="D32" i="2"/>
  <c r="E32" i="33"/>
  <c r="C34" i="2"/>
  <c r="D34" i="2"/>
  <c r="C34" i="31" s="1"/>
  <c r="C38" i="2"/>
  <c r="D38" i="2"/>
  <c r="E38" i="33"/>
  <c r="C40" i="2"/>
  <c r="D40" i="2"/>
  <c r="E40" i="33"/>
  <c r="C42" i="2"/>
  <c r="D42" i="2"/>
  <c r="C42" i="33" s="1"/>
  <c r="C43" i="2"/>
  <c r="D43" i="2"/>
  <c r="D43" i="33"/>
  <c r="E43" i="33"/>
  <c r="C46" i="2"/>
  <c r="D46" i="2"/>
  <c r="C46" i="31" s="1"/>
  <c r="E46" i="33"/>
  <c r="C48" i="2"/>
  <c r="D48" i="2"/>
  <c r="E48" i="33"/>
  <c r="C49" i="2"/>
  <c r="D49" i="2"/>
  <c r="E49" i="33"/>
  <c r="C50" i="2"/>
  <c r="D50" i="2"/>
  <c r="C52" i="2"/>
  <c r="D52" i="2"/>
  <c r="E52" i="33"/>
  <c r="C54" i="2"/>
  <c r="D54" i="2"/>
  <c r="E54" i="33"/>
  <c r="C58" i="2"/>
  <c r="D58" i="2"/>
  <c r="C60" i="2"/>
  <c r="C60" i="33" s="1"/>
  <c r="D60" i="2"/>
  <c r="E60" i="33"/>
  <c r="C62" i="2"/>
  <c r="D62" i="2"/>
  <c r="C62" i="31" s="1"/>
  <c r="E62" i="33"/>
  <c r="C66" i="2"/>
  <c r="D66" i="2"/>
  <c r="C68" i="2"/>
  <c r="D68" i="2"/>
  <c r="E68" i="33"/>
  <c r="C70" i="2"/>
  <c r="D70" i="2"/>
  <c r="E70" i="33"/>
  <c r="C72" i="2"/>
  <c r="D72" i="2"/>
  <c r="E72" i="33"/>
  <c r="C74" i="2"/>
  <c r="D74" i="2"/>
  <c r="C75" i="2"/>
  <c r="D75" i="2"/>
  <c r="E75" i="33"/>
  <c r="C78" i="2"/>
  <c r="D78" i="2"/>
  <c r="E78" i="33"/>
  <c r="C80" i="2"/>
  <c r="D80" i="2"/>
  <c r="E80" i="33"/>
  <c r="C82" i="2"/>
  <c r="D82" i="2"/>
  <c r="C82" i="33" s="1"/>
  <c r="C86" i="2"/>
  <c r="D86" i="2"/>
  <c r="C86" i="31" s="1"/>
  <c r="E86" i="33"/>
  <c r="C88" i="2"/>
  <c r="D88" i="2"/>
  <c r="E88" i="33"/>
  <c r="C90" i="2"/>
  <c r="D90" i="2"/>
  <c r="C92" i="2"/>
  <c r="D92" i="2"/>
  <c r="C92" i="33" s="1"/>
  <c r="E92" i="33"/>
  <c r="C94" i="2"/>
  <c r="D94" i="2"/>
  <c r="E94" i="33"/>
  <c r="C96" i="2"/>
  <c r="D96" i="2"/>
  <c r="E96" i="33"/>
  <c r="C98" i="2"/>
  <c r="D98" i="2"/>
  <c r="C102" i="2"/>
  <c r="D102" i="2"/>
  <c r="E102" i="33"/>
  <c r="C104" i="2"/>
  <c r="C104" i="31" s="1"/>
  <c r="D104" i="2"/>
  <c r="D104" i="33"/>
  <c r="E104" i="33"/>
  <c r="C107" i="2"/>
  <c r="D107" i="2"/>
  <c r="E107" i="33"/>
  <c r="C110" i="2"/>
  <c r="D110" i="2"/>
  <c r="E110" i="33"/>
  <c r="C112" i="2"/>
  <c r="D112" i="2"/>
  <c r="E112" i="33"/>
  <c r="C113" i="2"/>
  <c r="D113" i="2"/>
  <c r="D113" i="33"/>
  <c r="E113" i="33"/>
  <c r="C114" i="2"/>
  <c r="D114" i="2"/>
  <c r="C116" i="2"/>
  <c r="D116" i="2"/>
  <c r="D116" i="33"/>
  <c r="E116" i="33"/>
  <c r="C118" i="2"/>
  <c r="D118" i="2"/>
  <c r="C118" i="31" s="1"/>
  <c r="E118" i="33"/>
  <c r="C122" i="2"/>
  <c r="D122" i="2"/>
  <c r="H122" i="33"/>
  <c r="C124" i="2"/>
  <c r="D124" i="2"/>
  <c r="C124" i="33" s="1"/>
  <c r="D124" i="33"/>
  <c r="E124" i="33"/>
  <c r="C126" i="2"/>
  <c r="D126" i="2"/>
  <c r="E126" i="33"/>
  <c r="C130" i="2"/>
  <c r="D130" i="2"/>
  <c r="C136" i="2"/>
  <c r="D136" i="2"/>
  <c r="C136" i="31" s="1"/>
  <c r="D136" i="33"/>
  <c r="E136" i="33"/>
  <c r="C138" i="2"/>
  <c r="D138" i="2"/>
  <c r="C138" i="31" s="1"/>
  <c r="E138" i="33"/>
  <c r="C140" i="2"/>
  <c r="D140" i="2"/>
  <c r="E140" i="33"/>
  <c r="C142" i="2"/>
  <c r="D142" i="2"/>
  <c r="E142" i="33"/>
  <c r="C143" i="2"/>
  <c r="D143" i="2"/>
  <c r="C146" i="2"/>
  <c r="D146" i="2"/>
  <c r="E146" i="33"/>
  <c r="C152" i="2"/>
  <c r="D152" i="2"/>
  <c r="D152" i="33"/>
  <c r="E152" i="33"/>
  <c r="C154" i="2"/>
  <c r="D154" i="2"/>
  <c r="E154" i="33"/>
  <c r="C157" i="2"/>
  <c r="D157" i="2"/>
  <c r="E157" i="33"/>
  <c r="C167" i="2"/>
  <c r="D167" i="2"/>
  <c r="E167" i="33"/>
  <c r="C106" i="2"/>
  <c r="D106" i="2"/>
  <c r="E163" i="33"/>
  <c r="D10" i="32"/>
  <c r="E10" i="32"/>
  <c r="F10" i="32"/>
  <c r="G10" i="32"/>
  <c r="H10" i="32"/>
  <c r="I10" i="32"/>
  <c r="J10" i="32"/>
  <c r="AU8" i="18"/>
  <c r="L10" i="32" s="1"/>
  <c r="P10" i="32"/>
  <c r="Q10" i="32"/>
  <c r="R10" i="32"/>
  <c r="S10" i="32"/>
  <c r="T10" i="32"/>
  <c r="U10" i="32"/>
  <c r="V10" i="32"/>
  <c r="AV8" i="18"/>
  <c r="X10" i="32" s="1"/>
  <c r="D11" i="32"/>
  <c r="E11" i="32"/>
  <c r="F11" i="32"/>
  <c r="G11" i="32"/>
  <c r="H11" i="32"/>
  <c r="I11" i="32"/>
  <c r="J11" i="32"/>
  <c r="AU9" i="18"/>
  <c r="L11" i="32" s="1"/>
  <c r="P11" i="32"/>
  <c r="Q11" i="32"/>
  <c r="R11" i="32"/>
  <c r="S11" i="32"/>
  <c r="T11" i="32"/>
  <c r="U11" i="32"/>
  <c r="V11" i="32"/>
  <c r="AV9" i="18"/>
  <c r="X11" i="32"/>
  <c r="D12" i="32"/>
  <c r="E12" i="32"/>
  <c r="F12" i="32"/>
  <c r="G12" i="32"/>
  <c r="H12" i="32"/>
  <c r="I12" i="32"/>
  <c r="J12" i="32"/>
  <c r="AU10" i="18"/>
  <c r="L12" i="32" s="1"/>
  <c r="P12" i="32"/>
  <c r="Q12" i="32"/>
  <c r="R12" i="32"/>
  <c r="S12" i="32"/>
  <c r="T12" i="32"/>
  <c r="U12" i="32"/>
  <c r="V12" i="32"/>
  <c r="AV10" i="18"/>
  <c r="X12" i="32" s="1"/>
  <c r="D13" i="32"/>
  <c r="E13" i="32"/>
  <c r="F13" i="32"/>
  <c r="G13" i="32"/>
  <c r="H13" i="32"/>
  <c r="I13" i="32"/>
  <c r="J13" i="32"/>
  <c r="AU11" i="18"/>
  <c r="L13" i="32" s="1"/>
  <c r="P13" i="32"/>
  <c r="Q13" i="32"/>
  <c r="R13" i="32"/>
  <c r="S13" i="32"/>
  <c r="T13" i="32"/>
  <c r="U13" i="32"/>
  <c r="V13" i="32"/>
  <c r="AV11" i="18"/>
  <c r="X13" i="32" s="1"/>
  <c r="D14" i="32"/>
  <c r="E14" i="32"/>
  <c r="F14" i="32"/>
  <c r="G14" i="32"/>
  <c r="H14" i="32"/>
  <c r="I14" i="32"/>
  <c r="J14" i="32"/>
  <c r="AU12" i="18"/>
  <c r="L14" i="32" s="1"/>
  <c r="P14" i="32"/>
  <c r="Q14" i="32"/>
  <c r="R14" i="32"/>
  <c r="S14" i="32"/>
  <c r="T14" i="32"/>
  <c r="U14" i="32"/>
  <c r="V14" i="32"/>
  <c r="AV12" i="18"/>
  <c r="X14" i="32" s="1"/>
  <c r="D15" i="32"/>
  <c r="E15" i="32"/>
  <c r="F15" i="32"/>
  <c r="G15" i="32"/>
  <c r="H15" i="32"/>
  <c r="I15" i="32"/>
  <c r="J15" i="32"/>
  <c r="AU13" i="18"/>
  <c r="L15" i="32" s="1"/>
  <c r="P15" i="32"/>
  <c r="Q15" i="32"/>
  <c r="R15" i="32"/>
  <c r="S15" i="32"/>
  <c r="T15" i="32"/>
  <c r="U15" i="32"/>
  <c r="V15" i="32"/>
  <c r="AV13" i="18"/>
  <c r="X15" i="32" s="1"/>
  <c r="D16" i="32"/>
  <c r="E16" i="32"/>
  <c r="F16" i="32"/>
  <c r="G16" i="32"/>
  <c r="H16" i="32"/>
  <c r="I16" i="32"/>
  <c r="J16" i="32"/>
  <c r="AU14" i="18"/>
  <c r="L16" i="32" s="1"/>
  <c r="P16" i="32"/>
  <c r="Q16" i="32"/>
  <c r="R16" i="32"/>
  <c r="S16" i="32"/>
  <c r="T16" i="32"/>
  <c r="U16" i="32"/>
  <c r="V16" i="32"/>
  <c r="AV14" i="18"/>
  <c r="X16" i="32"/>
  <c r="D17" i="32"/>
  <c r="E17" i="32"/>
  <c r="F17" i="32"/>
  <c r="G17" i="32"/>
  <c r="H17" i="32"/>
  <c r="I17" i="32"/>
  <c r="J17" i="32"/>
  <c r="AU15" i="18"/>
  <c r="L17" i="32" s="1"/>
  <c r="P17" i="32"/>
  <c r="Q17" i="32"/>
  <c r="R17" i="32"/>
  <c r="S17" i="32"/>
  <c r="T17" i="32"/>
  <c r="U17" i="32"/>
  <c r="V17" i="32"/>
  <c r="AV15" i="18"/>
  <c r="X17" i="32" s="1"/>
  <c r="D18" i="32"/>
  <c r="E18" i="32"/>
  <c r="F18" i="32"/>
  <c r="G18" i="32"/>
  <c r="H18" i="32"/>
  <c r="I18" i="32"/>
  <c r="J18" i="32"/>
  <c r="AU16" i="18"/>
  <c r="L18" i="32" s="1"/>
  <c r="P18" i="32"/>
  <c r="Q18" i="32"/>
  <c r="R18" i="32"/>
  <c r="S18" i="32"/>
  <c r="T18" i="32"/>
  <c r="U18" i="32"/>
  <c r="V18" i="32"/>
  <c r="AV16" i="18"/>
  <c r="X18" i="32" s="1"/>
  <c r="D19" i="32"/>
  <c r="E19" i="32"/>
  <c r="F19" i="32"/>
  <c r="G19" i="32"/>
  <c r="H19" i="32"/>
  <c r="I19" i="32"/>
  <c r="J19" i="32"/>
  <c r="AU17" i="18"/>
  <c r="L19" i="32" s="1"/>
  <c r="P19" i="32"/>
  <c r="Q19" i="32"/>
  <c r="R19" i="32"/>
  <c r="S19" i="32"/>
  <c r="T19" i="32"/>
  <c r="U19" i="32"/>
  <c r="V19" i="32"/>
  <c r="AV17" i="18"/>
  <c r="X19" i="32" s="1"/>
  <c r="D20" i="32"/>
  <c r="E20" i="32"/>
  <c r="F20" i="32"/>
  <c r="G20" i="32"/>
  <c r="H20" i="32"/>
  <c r="I20" i="32"/>
  <c r="J20" i="32"/>
  <c r="AU18" i="18"/>
  <c r="L20" i="32" s="1"/>
  <c r="P20" i="32"/>
  <c r="Q20" i="32"/>
  <c r="R20" i="32"/>
  <c r="S20" i="32"/>
  <c r="T20" i="32"/>
  <c r="U20" i="32"/>
  <c r="V20" i="32"/>
  <c r="AV18" i="18"/>
  <c r="X20" i="32" s="1"/>
  <c r="D21" i="32"/>
  <c r="E21" i="32"/>
  <c r="F21" i="32"/>
  <c r="G21" i="32"/>
  <c r="H21" i="32"/>
  <c r="I21" i="32"/>
  <c r="J21" i="32"/>
  <c r="AU19" i="18"/>
  <c r="L21" i="32" s="1"/>
  <c r="P21" i="32"/>
  <c r="Q21" i="32"/>
  <c r="R21" i="32"/>
  <c r="S21" i="32"/>
  <c r="T21" i="32"/>
  <c r="U21" i="32"/>
  <c r="V21" i="32"/>
  <c r="AV19" i="18"/>
  <c r="X21" i="32" s="1"/>
  <c r="D22" i="32"/>
  <c r="E22" i="32"/>
  <c r="F22" i="32"/>
  <c r="G22" i="32"/>
  <c r="H22" i="32"/>
  <c r="I22" i="32"/>
  <c r="J22" i="32"/>
  <c r="AU20" i="18"/>
  <c r="L22" i="32" s="1"/>
  <c r="P22" i="32"/>
  <c r="Q22" i="32"/>
  <c r="R22" i="32"/>
  <c r="S22" i="32"/>
  <c r="T22" i="32"/>
  <c r="U22" i="32"/>
  <c r="V22" i="32"/>
  <c r="AV20" i="18"/>
  <c r="X22" i="32" s="1"/>
  <c r="D23" i="32"/>
  <c r="E23" i="32"/>
  <c r="F23" i="32"/>
  <c r="G23" i="32"/>
  <c r="H23" i="32"/>
  <c r="I23" i="32"/>
  <c r="J23" i="32"/>
  <c r="AU21" i="18"/>
  <c r="L23" i="32" s="1"/>
  <c r="P23" i="32"/>
  <c r="Q23" i="32"/>
  <c r="R23" i="32"/>
  <c r="S23" i="32"/>
  <c r="T23" i="32"/>
  <c r="U23" i="32"/>
  <c r="V23" i="32"/>
  <c r="AV21" i="18"/>
  <c r="X23" i="32" s="1"/>
  <c r="D24" i="32"/>
  <c r="E24" i="32"/>
  <c r="F24" i="32"/>
  <c r="G24" i="32"/>
  <c r="H24" i="32"/>
  <c r="I24" i="32"/>
  <c r="J24" i="32"/>
  <c r="AU22" i="18"/>
  <c r="L24" i="32" s="1"/>
  <c r="P24" i="32"/>
  <c r="Q24" i="32"/>
  <c r="R24" i="32"/>
  <c r="S24" i="32"/>
  <c r="T24" i="32"/>
  <c r="U24" i="32"/>
  <c r="V24" i="32"/>
  <c r="AV22" i="18"/>
  <c r="X24" i="32"/>
  <c r="D25" i="32"/>
  <c r="E25" i="32"/>
  <c r="F25" i="32"/>
  <c r="G25" i="32"/>
  <c r="H25" i="32"/>
  <c r="I25" i="32"/>
  <c r="J25" i="32"/>
  <c r="AU23" i="18"/>
  <c r="L25" i="32" s="1"/>
  <c r="P25" i="32"/>
  <c r="Q25" i="32"/>
  <c r="R25" i="32"/>
  <c r="S25" i="32"/>
  <c r="T25" i="32"/>
  <c r="U25" i="32"/>
  <c r="V25" i="32"/>
  <c r="AV23" i="18"/>
  <c r="X25" i="32" s="1"/>
  <c r="D26" i="32"/>
  <c r="E26" i="32"/>
  <c r="F26" i="32"/>
  <c r="G26" i="32"/>
  <c r="H26" i="32"/>
  <c r="I26" i="32"/>
  <c r="J26" i="32"/>
  <c r="AU24" i="18"/>
  <c r="L26" i="32" s="1"/>
  <c r="P26" i="32"/>
  <c r="Q26" i="32"/>
  <c r="R26" i="32"/>
  <c r="S26" i="32"/>
  <c r="T26" i="32"/>
  <c r="U26" i="32"/>
  <c r="V26" i="32"/>
  <c r="AV24" i="18"/>
  <c r="X26" i="32" s="1"/>
  <c r="D27" i="32"/>
  <c r="E27" i="32"/>
  <c r="F27" i="32"/>
  <c r="G27" i="32"/>
  <c r="H27" i="32"/>
  <c r="I27" i="32"/>
  <c r="J27" i="32"/>
  <c r="AU25" i="18"/>
  <c r="L27" i="32" s="1"/>
  <c r="P27" i="32"/>
  <c r="Q27" i="32"/>
  <c r="R27" i="32"/>
  <c r="S27" i="32"/>
  <c r="T27" i="32"/>
  <c r="U27" i="32"/>
  <c r="V27" i="32"/>
  <c r="AV25" i="18"/>
  <c r="X27" i="32" s="1"/>
  <c r="D28" i="32"/>
  <c r="E28" i="32"/>
  <c r="F28" i="32"/>
  <c r="G28" i="32"/>
  <c r="H28" i="32"/>
  <c r="I28" i="32"/>
  <c r="J28" i="32"/>
  <c r="AU26" i="18"/>
  <c r="L28" i="32" s="1"/>
  <c r="P28" i="32"/>
  <c r="Q28" i="32"/>
  <c r="R28" i="32"/>
  <c r="S28" i="32"/>
  <c r="T28" i="32"/>
  <c r="U28" i="32"/>
  <c r="V28" i="32"/>
  <c r="AV26" i="18"/>
  <c r="X28" i="32"/>
  <c r="D29" i="32"/>
  <c r="E29" i="32"/>
  <c r="F29" i="32"/>
  <c r="G29" i="32"/>
  <c r="H29" i="32"/>
  <c r="I29" i="32"/>
  <c r="J29" i="32"/>
  <c r="AU27" i="18"/>
  <c r="L29" i="32" s="1"/>
  <c r="P29" i="32"/>
  <c r="Q29" i="32"/>
  <c r="R29" i="32"/>
  <c r="S29" i="32"/>
  <c r="T29" i="32"/>
  <c r="U29" i="32"/>
  <c r="V29" i="32"/>
  <c r="AV27" i="18"/>
  <c r="X29" i="32" s="1"/>
  <c r="D30" i="32"/>
  <c r="E30" i="32"/>
  <c r="F30" i="32"/>
  <c r="G30" i="32"/>
  <c r="H30" i="32"/>
  <c r="I30" i="32"/>
  <c r="J30" i="32"/>
  <c r="AU28" i="18"/>
  <c r="L30" i="32" s="1"/>
  <c r="P30" i="32"/>
  <c r="Q30" i="32"/>
  <c r="R30" i="32"/>
  <c r="S30" i="32"/>
  <c r="T30" i="32"/>
  <c r="U30" i="32"/>
  <c r="V30" i="32"/>
  <c r="AV28" i="18"/>
  <c r="X30" i="32" s="1"/>
  <c r="D31" i="32"/>
  <c r="E31" i="32"/>
  <c r="F31" i="32"/>
  <c r="G31" i="32"/>
  <c r="H31" i="32"/>
  <c r="I31" i="32"/>
  <c r="J31" i="32"/>
  <c r="AU29" i="18"/>
  <c r="L31" i="32" s="1"/>
  <c r="P31" i="32"/>
  <c r="Q31" i="32"/>
  <c r="R31" i="32"/>
  <c r="S31" i="32"/>
  <c r="T31" i="32"/>
  <c r="U31" i="32"/>
  <c r="V31" i="32"/>
  <c r="AV29" i="18"/>
  <c r="X31" i="32" s="1"/>
  <c r="D32" i="32"/>
  <c r="E32" i="32"/>
  <c r="F32" i="32"/>
  <c r="G32" i="32"/>
  <c r="H32" i="32"/>
  <c r="I32" i="32"/>
  <c r="J32" i="32"/>
  <c r="AU30" i="18"/>
  <c r="L32" i="32" s="1"/>
  <c r="P32" i="32"/>
  <c r="Q32" i="32"/>
  <c r="R32" i="32"/>
  <c r="S32" i="32"/>
  <c r="T32" i="32"/>
  <c r="U32" i="32"/>
  <c r="V32" i="32"/>
  <c r="AV30" i="18"/>
  <c r="X32" i="32" s="1"/>
  <c r="D33" i="32"/>
  <c r="E33" i="32"/>
  <c r="F33" i="32"/>
  <c r="G33" i="32"/>
  <c r="H33" i="32"/>
  <c r="I33" i="32"/>
  <c r="J33" i="32"/>
  <c r="AU31" i="18"/>
  <c r="L33" i="32" s="1"/>
  <c r="P33" i="32"/>
  <c r="Q33" i="32"/>
  <c r="R33" i="32"/>
  <c r="S33" i="32"/>
  <c r="T33" i="32"/>
  <c r="U33" i="32"/>
  <c r="V33" i="32"/>
  <c r="AV31" i="18"/>
  <c r="X33" i="32" s="1"/>
  <c r="D34" i="32"/>
  <c r="E34" i="32"/>
  <c r="F34" i="32"/>
  <c r="G34" i="32"/>
  <c r="H34" i="32"/>
  <c r="I34" i="32"/>
  <c r="J34" i="32"/>
  <c r="AU32" i="18"/>
  <c r="L34" i="32"/>
  <c r="P34" i="32"/>
  <c r="Q34" i="32"/>
  <c r="R34" i="32"/>
  <c r="S34" i="32"/>
  <c r="T34" i="32"/>
  <c r="U34" i="32"/>
  <c r="V34" i="32"/>
  <c r="AV32" i="18"/>
  <c r="X34" i="32" s="1"/>
  <c r="D35" i="32"/>
  <c r="E35" i="32"/>
  <c r="F35" i="32"/>
  <c r="G35" i="32"/>
  <c r="H35" i="32"/>
  <c r="I35" i="32"/>
  <c r="J35" i="32"/>
  <c r="AU33" i="18"/>
  <c r="L35" i="32" s="1"/>
  <c r="P35" i="32"/>
  <c r="Q35" i="32"/>
  <c r="R35" i="32"/>
  <c r="S35" i="32"/>
  <c r="T35" i="32"/>
  <c r="U35" i="32"/>
  <c r="V35" i="32"/>
  <c r="AV33" i="18"/>
  <c r="X35" i="32" s="1"/>
  <c r="D36" i="32"/>
  <c r="E36" i="32"/>
  <c r="F36" i="32"/>
  <c r="G36" i="32"/>
  <c r="H36" i="32"/>
  <c r="I36" i="32"/>
  <c r="J36" i="32"/>
  <c r="AU34" i="18"/>
  <c r="L36" i="32" s="1"/>
  <c r="P36" i="32"/>
  <c r="Q36" i="32"/>
  <c r="R36" i="32"/>
  <c r="S36" i="32"/>
  <c r="T36" i="32"/>
  <c r="U36" i="32"/>
  <c r="V36" i="32"/>
  <c r="AV34" i="18"/>
  <c r="X36" i="32"/>
  <c r="D37" i="32"/>
  <c r="E37" i="32"/>
  <c r="F37" i="32"/>
  <c r="G37" i="32"/>
  <c r="H37" i="32"/>
  <c r="I37" i="32"/>
  <c r="J37" i="32"/>
  <c r="AU35" i="18"/>
  <c r="L37" i="32" s="1"/>
  <c r="P37" i="32"/>
  <c r="Q37" i="32"/>
  <c r="R37" i="32"/>
  <c r="S37" i="32"/>
  <c r="T37" i="32"/>
  <c r="U37" i="32"/>
  <c r="V37" i="32"/>
  <c r="AV35" i="18"/>
  <c r="X37" i="32" s="1"/>
  <c r="D38" i="32"/>
  <c r="E38" i="32"/>
  <c r="F38" i="32"/>
  <c r="G38" i="32"/>
  <c r="H38" i="32"/>
  <c r="I38" i="32"/>
  <c r="J38" i="32"/>
  <c r="AU36" i="18"/>
  <c r="L38" i="32" s="1"/>
  <c r="P38" i="32"/>
  <c r="Q38" i="32"/>
  <c r="R38" i="32"/>
  <c r="S38" i="32"/>
  <c r="T38" i="32"/>
  <c r="U38" i="32"/>
  <c r="V38" i="32"/>
  <c r="AV36" i="18"/>
  <c r="X38" i="32" s="1"/>
  <c r="D39" i="32"/>
  <c r="E39" i="32"/>
  <c r="F39" i="32"/>
  <c r="G39" i="32"/>
  <c r="H39" i="32"/>
  <c r="I39" i="32"/>
  <c r="J39" i="32"/>
  <c r="AU37" i="18"/>
  <c r="L39" i="32" s="1"/>
  <c r="P39" i="32"/>
  <c r="Q39" i="32"/>
  <c r="R39" i="32"/>
  <c r="S39" i="32"/>
  <c r="T39" i="32"/>
  <c r="U39" i="32"/>
  <c r="V39" i="32"/>
  <c r="AV37" i="18"/>
  <c r="X39" i="32" s="1"/>
  <c r="D40" i="32"/>
  <c r="E40" i="32"/>
  <c r="F40" i="32"/>
  <c r="G40" i="32"/>
  <c r="H40" i="32"/>
  <c r="I40" i="32"/>
  <c r="J40" i="32"/>
  <c r="AU38" i="18"/>
  <c r="L40" i="32" s="1"/>
  <c r="P40" i="32"/>
  <c r="Q40" i="32"/>
  <c r="R40" i="32"/>
  <c r="S40" i="32"/>
  <c r="T40" i="32"/>
  <c r="U40" i="32"/>
  <c r="V40" i="32"/>
  <c r="AV38" i="18"/>
  <c r="X40" i="32" s="1"/>
  <c r="D41" i="32"/>
  <c r="E41" i="32"/>
  <c r="F41" i="32"/>
  <c r="G41" i="32"/>
  <c r="H41" i="32"/>
  <c r="I41" i="32"/>
  <c r="J41" i="32"/>
  <c r="AU39" i="18"/>
  <c r="L41" i="32" s="1"/>
  <c r="P41" i="32"/>
  <c r="Q41" i="32"/>
  <c r="R41" i="32"/>
  <c r="S41" i="32"/>
  <c r="T41" i="32"/>
  <c r="U41" i="32"/>
  <c r="V41" i="32"/>
  <c r="AV39" i="18"/>
  <c r="X41" i="32" s="1"/>
  <c r="D42" i="32"/>
  <c r="E42" i="32"/>
  <c r="F42" i="32"/>
  <c r="G42" i="32"/>
  <c r="H42" i="32"/>
  <c r="I42" i="32"/>
  <c r="J42" i="32"/>
  <c r="AU40" i="18"/>
  <c r="L42" i="32" s="1"/>
  <c r="P42" i="32"/>
  <c r="Q42" i="32"/>
  <c r="R42" i="32"/>
  <c r="S42" i="32"/>
  <c r="T42" i="32"/>
  <c r="U42" i="32"/>
  <c r="V42" i="32"/>
  <c r="AV40" i="18"/>
  <c r="X42" i="32" s="1"/>
  <c r="D43" i="32"/>
  <c r="E43" i="32"/>
  <c r="F43" i="32"/>
  <c r="G43" i="32"/>
  <c r="H43" i="32"/>
  <c r="I43" i="32"/>
  <c r="J43" i="32"/>
  <c r="AU41" i="18"/>
  <c r="L43" i="32" s="1"/>
  <c r="P43" i="32"/>
  <c r="Q43" i="32"/>
  <c r="R43" i="32"/>
  <c r="S43" i="32"/>
  <c r="T43" i="32"/>
  <c r="U43" i="32"/>
  <c r="V43" i="32"/>
  <c r="AV41" i="18"/>
  <c r="X43" i="32" s="1"/>
  <c r="D44" i="32"/>
  <c r="E44" i="32"/>
  <c r="F44" i="32"/>
  <c r="G44" i="32"/>
  <c r="H44" i="32"/>
  <c r="I44" i="32"/>
  <c r="J44" i="32"/>
  <c r="AU42" i="18"/>
  <c r="L44" i="32" s="1"/>
  <c r="P44" i="32"/>
  <c r="Q44" i="32"/>
  <c r="R44" i="32"/>
  <c r="S44" i="32"/>
  <c r="T44" i="32"/>
  <c r="U44" i="32"/>
  <c r="V44" i="32"/>
  <c r="AV42" i="18"/>
  <c r="X44" i="32"/>
  <c r="D45" i="32"/>
  <c r="E45" i="32"/>
  <c r="F45" i="32"/>
  <c r="G45" i="32"/>
  <c r="H45" i="32"/>
  <c r="I45" i="32"/>
  <c r="J45" i="32"/>
  <c r="AU43" i="18"/>
  <c r="L45" i="32" s="1"/>
  <c r="P45" i="32"/>
  <c r="Q45" i="32"/>
  <c r="R45" i="32"/>
  <c r="S45" i="32"/>
  <c r="T45" i="32"/>
  <c r="U45" i="32"/>
  <c r="V45" i="32"/>
  <c r="AV43" i="18"/>
  <c r="X45" i="32" s="1"/>
  <c r="D46" i="32"/>
  <c r="E46" i="32"/>
  <c r="F46" i="32"/>
  <c r="G46" i="32"/>
  <c r="H46" i="32"/>
  <c r="I46" i="32"/>
  <c r="J46" i="32"/>
  <c r="AU44" i="18"/>
  <c r="L46" i="32" s="1"/>
  <c r="P46" i="32"/>
  <c r="Q46" i="32"/>
  <c r="R46" i="32"/>
  <c r="S46" i="32"/>
  <c r="T46" i="32"/>
  <c r="U46" i="32"/>
  <c r="V46" i="32"/>
  <c r="AV44" i="18"/>
  <c r="X46" i="32" s="1"/>
  <c r="D47" i="32"/>
  <c r="E47" i="32"/>
  <c r="F47" i="32"/>
  <c r="G47" i="32"/>
  <c r="H47" i="32"/>
  <c r="I47" i="32"/>
  <c r="J47" i="32"/>
  <c r="AU45" i="18"/>
  <c r="L47" i="32" s="1"/>
  <c r="P47" i="32"/>
  <c r="Q47" i="32"/>
  <c r="R47" i="32"/>
  <c r="S47" i="32"/>
  <c r="T47" i="32"/>
  <c r="U47" i="32"/>
  <c r="V47" i="32"/>
  <c r="AV45" i="18"/>
  <c r="X47" i="32" s="1"/>
  <c r="D48" i="32"/>
  <c r="E48" i="32"/>
  <c r="F48" i="32"/>
  <c r="G48" i="32"/>
  <c r="H48" i="32"/>
  <c r="I48" i="32"/>
  <c r="J48" i="32"/>
  <c r="AU46" i="18"/>
  <c r="L48" i="32" s="1"/>
  <c r="P48" i="32"/>
  <c r="Q48" i="32"/>
  <c r="R48" i="32"/>
  <c r="S48" i="32"/>
  <c r="T48" i="32"/>
  <c r="U48" i="32"/>
  <c r="V48" i="32"/>
  <c r="AV46" i="18"/>
  <c r="X48" i="32" s="1"/>
  <c r="D49" i="32"/>
  <c r="E49" i="32"/>
  <c r="F49" i="32"/>
  <c r="G49" i="32"/>
  <c r="H49" i="32"/>
  <c r="I49" i="32"/>
  <c r="J49" i="32"/>
  <c r="AU47" i="18"/>
  <c r="L49" i="32" s="1"/>
  <c r="P49" i="32"/>
  <c r="Q49" i="32"/>
  <c r="R49" i="32"/>
  <c r="S49" i="32"/>
  <c r="T49" i="32"/>
  <c r="U49" i="32"/>
  <c r="V49" i="32"/>
  <c r="AV47" i="18"/>
  <c r="X49" i="32" s="1"/>
  <c r="D50" i="32"/>
  <c r="E50" i="32"/>
  <c r="F50" i="32"/>
  <c r="G50" i="32"/>
  <c r="H50" i="32"/>
  <c r="I50" i="32"/>
  <c r="J50" i="32"/>
  <c r="AU48" i="18"/>
  <c r="L50" i="32"/>
  <c r="P50" i="32"/>
  <c r="Q50" i="32"/>
  <c r="R50" i="32"/>
  <c r="S50" i="32"/>
  <c r="T50" i="32"/>
  <c r="U50" i="32"/>
  <c r="V50" i="32"/>
  <c r="AV48" i="18"/>
  <c r="X50" i="32" s="1"/>
  <c r="D51" i="32"/>
  <c r="E51" i="32"/>
  <c r="F51" i="32"/>
  <c r="G51" i="32"/>
  <c r="H51" i="32"/>
  <c r="I51" i="32"/>
  <c r="J51" i="32"/>
  <c r="AU49" i="18"/>
  <c r="L51" i="32" s="1"/>
  <c r="P51" i="32"/>
  <c r="Q51" i="32"/>
  <c r="R51" i="32"/>
  <c r="S51" i="32"/>
  <c r="T51" i="32"/>
  <c r="U51" i="32"/>
  <c r="V51" i="32"/>
  <c r="AV49" i="18"/>
  <c r="X51" i="32" s="1"/>
  <c r="D52" i="32"/>
  <c r="E52" i="32"/>
  <c r="F52" i="32"/>
  <c r="G52" i="32"/>
  <c r="H52" i="32"/>
  <c r="I52" i="32"/>
  <c r="J52" i="32"/>
  <c r="AU50" i="18"/>
  <c r="L52" i="32" s="1"/>
  <c r="P52" i="32"/>
  <c r="Q52" i="32"/>
  <c r="R52" i="32"/>
  <c r="S52" i="32"/>
  <c r="T52" i="32"/>
  <c r="U52" i="32"/>
  <c r="V52" i="32"/>
  <c r="AV50" i="18"/>
  <c r="X52" i="32" s="1"/>
  <c r="D53" i="32"/>
  <c r="E53" i="32"/>
  <c r="F53" i="32"/>
  <c r="G53" i="32"/>
  <c r="H53" i="32"/>
  <c r="I53" i="32"/>
  <c r="J53" i="32"/>
  <c r="AU51" i="18"/>
  <c r="L53" i="32" s="1"/>
  <c r="P53" i="32"/>
  <c r="Q53" i="32"/>
  <c r="R53" i="32"/>
  <c r="S53" i="32"/>
  <c r="T53" i="32"/>
  <c r="U53" i="32"/>
  <c r="V53" i="32"/>
  <c r="AV51" i="18"/>
  <c r="X53" i="32" s="1"/>
  <c r="D54" i="32"/>
  <c r="E54" i="32"/>
  <c r="F54" i="32"/>
  <c r="G54" i="32"/>
  <c r="H54" i="32"/>
  <c r="I54" i="32"/>
  <c r="J54" i="32"/>
  <c r="AU52" i="18"/>
  <c r="L54" i="32" s="1"/>
  <c r="P54" i="32"/>
  <c r="Q54" i="32"/>
  <c r="R54" i="32"/>
  <c r="S54" i="32"/>
  <c r="T54" i="32"/>
  <c r="U54" i="32"/>
  <c r="V54" i="32"/>
  <c r="AV52" i="18"/>
  <c r="X54" i="32" s="1"/>
  <c r="D55" i="32"/>
  <c r="E55" i="32"/>
  <c r="F55" i="32"/>
  <c r="G55" i="32"/>
  <c r="H55" i="32"/>
  <c r="I55" i="32"/>
  <c r="J55" i="32"/>
  <c r="AU53" i="18"/>
  <c r="L55" i="32" s="1"/>
  <c r="P55" i="32"/>
  <c r="Q55" i="32"/>
  <c r="R55" i="32"/>
  <c r="S55" i="32"/>
  <c r="T55" i="32"/>
  <c r="U55" i="32"/>
  <c r="V55" i="32"/>
  <c r="AV53" i="18"/>
  <c r="X55" i="32" s="1"/>
  <c r="D56" i="32"/>
  <c r="E56" i="32"/>
  <c r="F56" i="32"/>
  <c r="G56" i="32"/>
  <c r="H56" i="32"/>
  <c r="I56" i="32"/>
  <c r="J56" i="32"/>
  <c r="AU54" i="18"/>
  <c r="L56" i="32" s="1"/>
  <c r="P56" i="32"/>
  <c r="Q56" i="32"/>
  <c r="R56" i="32"/>
  <c r="S56" i="32"/>
  <c r="T56" i="32"/>
  <c r="U56" i="32"/>
  <c r="V56" i="32"/>
  <c r="AV54" i="18"/>
  <c r="X56" i="32"/>
  <c r="D57" i="32"/>
  <c r="E57" i="32"/>
  <c r="F57" i="32"/>
  <c r="G57" i="32"/>
  <c r="H57" i="32"/>
  <c r="I57" i="32"/>
  <c r="J57" i="32"/>
  <c r="AU55" i="18"/>
  <c r="L57" i="32" s="1"/>
  <c r="P57" i="32"/>
  <c r="Q57" i="32"/>
  <c r="R57" i="32"/>
  <c r="S57" i="32"/>
  <c r="T57" i="32"/>
  <c r="U57" i="32"/>
  <c r="V57" i="32"/>
  <c r="AV55" i="18"/>
  <c r="X57" i="32" s="1"/>
  <c r="D58" i="32"/>
  <c r="E58" i="32"/>
  <c r="F58" i="32"/>
  <c r="G58" i="32"/>
  <c r="H58" i="32"/>
  <c r="I58" i="32"/>
  <c r="J58" i="32"/>
  <c r="AU56" i="18"/>
  <c r="L58" i="32"/>
  <c r="P58" i="32"/>
  <c r="Q58" i="32"/>
  <c r="R58" i="32"/>
  <c r="S58" i="32"/>
  <c r="T58" i="32"/>
  <c r="U58" i="32"/>
  <c r="V58" i="32"/>
  <c r="AV56" i="18"/>
  <c r="X58" i="32" s="1"/>
  <c r="D59" i="32"/>
  <c r="E59" i="32"/>
  <c r="F59" i="32"/>
  <c r="G59" i="32"/>
  <c r="H59" i="32"/>
  <c r="I59" i="32"/>
  <c r="J59" i="32"/>
  <c r="AU57" i="18"/>
  <c r="L59" i="32" s="1"/>
  <c r="P59" i="32"/>
  <c r="Q59" i="32"/>
  <c r="R59" i="32"/>
  <c r="S59" i="32"/>
  <c r="T59" i="32"/>
  <c r="U59" i="32"/>
  <c r="V59" i="32"/>
  <c r="AV57" i="18"/>
  <c r="X59" i="32" s="1"/>
  <c r="D60" i="32"/>
  <c r="E60" i="32"/>
  <c r="F60" i="32"/>
  <c r="G60" i="32"/>
  <c r="H60" i="32"/>
  <c r="I60" i="32"/>
  <c r="J60" i="32"/>
  <c r="AU58" i="18"/>
  <c r="L60" i="32" s="1"/>
  <c r="P60" i="32"/>
  <c r="Q60" i="32"/>
  <c r="R60" i="32"/>
  <c r="S60" i="32"/>
  <c r="T60" i="32"/>
  <c r="U60" i="32"/>
  <c r="V60" i="32"/>
  <c r="AV58" i="18"/>
  <c r="X60" i="32" s="1"/>
  <c r="D61" i="32"/>
  <c r="E61" i="32"/>
  <c r="F61" i="32"/>
  <c r="G61" i="32"/>
  <c r="H61" i="32"/>
  <c r="I61" i="32"/>
  <c r="J61" i="32"/>
  <c r="AU59" i="18"/>
  <c r="L61" i="32" s="1"/>
  <c r="P61" i="32"/>
  <c r="Q61" i="32"/>
  <c r="R61" i="32"/>
  <c r="S61" i="32"/>
  <c r="T61" i="32"/>
  <c r="U61" i="32"/>
  <c r="V61" i="32"/>
  <c r="AV59" i="18"/>
  <c r="X61" i="32" s="1"/>
  <c r="D62" i="32"/>
  <c r="E62" i="32"/>
  <c r="F62" i="32"/>
  <c r="G62" i="32"/>
  <c r="H62" i="32"/>
  <c r="I62" i="32"/>
  <c r="J62" i="32"/>
  <c r="AU60" i="18"/>
  <c r="L62" i="32" s="1"/>
  <c r="P62" i="32"/>
  <c r="Q62" i="32"/>
  <c r="R62" i="32"/>
  <c r="S62" i="32"/>
  <c r="T62" i="32"/>
  <c r="U62" i="32"/>
  <c r="V62" i="32"/>
  <c r="AV60" i="18"/>
  <c r="X62" i="32" s="1"/>
  <c r="D63" i="32"/>
  <c r="E63" i="32"/>
  <c r="F63" i="32"/>
  <c r="G63" i="32"/>
  <c r="H63" i="32"/>
  <c r="I63" i="32"/>
  <c r="J63" i="32"/>
  <c r="AU61" i="18"/>
  <c r="L63" i="32" s="1"/>
  <c r="P63" i="32"/>
  <c r="Q63" i="32"/>
  <c r="R63" i="32"/>
  <c r="S63" i="32"/>
  <c r="T63" i="32"/>
  <c r="U63" i="32"/>
  <c r="V63" i="32"/>
  <c r="AV61" i="18"/>
  <c r="X63" i="32" s="1"/>
  <c r="D64" i="32"/>
  <c r="E64" i="32"/>
  <c r="F64" i="32"/>
  <c r="G64" i="32"/>
  <c r="H64" i="32"/>
  <c r="I64" i="32"/>
  <c r="J64" i="32"/>
  <c r="AU62" i="18"/>
  <c r="P64" i="32"/>
  <c r="Q64" i="32"/>
  <c r="R64" i="32"/>
  <c r="S64" i="32"/>
  <c r="T64" i="32"/>
  <c r="U64" i="32"/>
  <c r="V64" i="32"/>
  <c r="AV62" i="18"/>
  <c r="X64" i="32" s="1"/>
  <c r="D65" i="32"/>
  <c r="E65" i="32"/>
  <c r="F65" i="32"/>
  <c r="G65" i="32"/>
  <c r="H65" i="32"/>
  <c r="I65" i="32"/>
  <c r="J65" i="32"/>
  <c r="AU63" i="18"/>
  <c r="L65" i="32" s="1"/>
  <c r="P65" i="32"/>
  <c r="Q65" i="32"/>
  <c r="R65" i="32"/>
  <c r="S65" i="32"/>
  <c r="T65" i="32"/>
  <c r="U65" i="32"/>
  <c r="V65" i="32"/>
  <c r="AV63" i="18"/>
  <c r="X65" i="32" s="1"/>
  <c r="D66" i="32"/>
  <c r="E66" i="32"/>
  <c r="F66" i="32"/>
  <c r="G66" i="32"/>
  <c r="H66" i="32"/>
  <c r="I66" i="32"/>
  <c r="J66" i="32"/>
  <c r="AU64" i="18"/>
  <c r="L66" i="32" s="1"/>
  <c r="P66" i="32"/>
  <c r="Q66" i="32"/>
  <c r="R66" i="32"/>
  <c r="S66" i="32"/>
  <c r="T66" i="32"/>
  <c r="U66" i="32"/>
  <c r="V66" i="32"/>
  <c r="AV64" i="18"/>
  <c r="X66" i="32"/>
  <c r="D67" i="32"/>
  <c r="E67" i="32"/>
  <c r="F67" i="32"/>
  <c r="G67" i="32"/>
  <c r="H67" i="32"/>
  <c r="I67" i="32"/>
  <c r="J67" i="32"/>
  <c r="AU65" i="18"/>
  <c r="L67" i="32" s="1"/>
  <c r="P67" i="32"/>
  <c r="Q67" i="32"/>
  <c r="R67" i="32"/>
  <c r="S67" i="32"/>
  <c r="T67" i="32"/>
  <c r="U67" i="32"/>
  <c r="V67" i="32"/>
  <c r="AV65" i="18"/>
  <c r="X67" i="32" s="1"/>
  <c r="D68" i="32"/>
  <c r="E68" i="32"/>
  <c r="F68" i="32"/>
  <c r="G68" i="32"/>
  <c r="H68" i="32"/>
  <c r="I68" i="32"/>
  <c r="J68" i="32"/>
  <c r="AU66" i="18"/>
  <c r="L68" i="32" s="1"/>
  <c r="P68" i="32"/>
  <c r="Q68" i="32"/>
  <c r="R68" i="32"/>
  <c r="S68" i="32"/>
  <c r="T68" i="32"/>
  <c r="U68" i="32"/>
  <c r="V68" i="32"/>
  <c r="AV66" i="18"/>
  <c r="X68" i="32" s="1"/>
  <c r="D69" i="32"/>
  <c r="E69" i="32"/>
  <c r="F69" i="32"/>
  <c r="G69" i="32"/>
  <c r="H69" i="32"/>
  <c r="I69" i="32"/>
  <c r="J69" i="32"/>
  <c r="AU67" i="18"/>
  <c r="L69" i="32" s="1"/>
  <c r="P69" i="32"/>
  <c r="Q69" i="32"/>
  <c r="R69" i="32"/>
  <c r="S69" i="32"/>
  <c r="T69" i="32"/>
  <c r="U69" i="32"/>
  <c r="V69" i="32"/>
  <c r="AV67" i="18"/>
  <c r="X69" i="32" s="1"/>
  <c r="D70" i="32"/>
  <c r="E70" i="32"/>
  <c r="F70" i="32"/>
  <c r="G70" i="32"/>
  <c r="H70" i="32"/>
  <c r="I70" i="32"/>
  <c r="J70" i="32"/>
  <c r="AU68" i="18"/>
  <c r="L70" i="32" s="1"/>
  <c r="P70" i="32"/>
  <c r="Q70" i="32"/>
  <c r="R70" i="32"/>
  <c r="S70" i="32"/>
  <c r="T70" i="32"/>
  <c r="U70" i="32"/>
  <c r="V70" i="32"/>
  <c r="AV68" i="18"/>
  <c r="X70" i="32" s="1"/>
  <c r="D71" i="32"/>
  <c r="E71" i="32"/>
  <c r="F71" i="32"/>
  <c r="G71" i="32"/>
  <c r="H71" i="32"/>
  <c r="I71" i="32"/>
  <c r="J71" i="32"/>
  <c r="AU69" i="18"/>
  <c r="L71" i="32" s="1"/>
  <c r="P71" i="32"/>
  <c r="Q71" i="32"/>
  <c r="R71" i="32"/>
  <c r="S71" i="32"/>
  <c r="T71" i="32"/>
  <c r="U71" i="32"/>
  <c r="V71" i="32"/>
  <c r="AV69" i="18"/>
  <c r="X71" i="32" s="1"/>
  <c r="D72" i="32"/>
  <c r="E72" i="32"/>
  <c r="F72" i="32"/>
  <c r="G72" i="32"/>
  <c r="H72" i="32"/>
  <c r="I72" i="32"/>
  <c r="J72" i="32"/>
  <c r="AU70" i="18"/>
  <c r="L72" i="32" s="1"/>
  <c r="P72" i="32"/>
  <c r="Q72" i="32"/>
  <c r="R72" i="32"/>
  <c r="S72" i="32"/>
  <c r="T72" i="32"/>
  <c r="U72" i="32"/>
  <c r="V72" i="32"/>
  <c r="AV70" i="18"/>
  <c r="X72" i="32" s="1"/>
  <c r="D73" i="32"/>
  <c r="E73" i="32"/>
  <c r="F73" i="32"/>
  <c r="G73" i="32"/>
  <c r="H73" i="32"/>
  <c r="I73" i="32"/>
  <c r="J73" i="32"/>
  <c r="AU71" i="18"/>
  <c r="L73" i="32" s="1"/>
  <c r="P73" i="32"/>
  <c r="Q73" i="32"/>
  <c r="R73" i="32"/>
  <c r="S73" i="32"/>
  <c r="T73" i="32"/>
  <c r="U73" i="32"/>
  <c r="V73" i="32"/>
  <c r="AV71" i="18"/>
  <c r="X73" i="32"/>
  <c r="D74" i="32"/>
  <c r="E74" i="32"/>
  <c r="F74" i="32"/>
  <c r="G74" i="32"/>
  <c r="H74" i="32"/>
  <c r="I74" i="32"/>
  <c r="J74" i="32"/>
  <c r="AU72" i="18"/>
  <c r="L74" i="32" s="1"/>
  <c r="P74" i="32"/>
  <c r="Q74" i="32"/>
  <c r="R74" i="32"/>
  <c r="S74" i="32"/>
  <c r="T74" i="32"/>
  <c r="U74" i="32"/>
  <c r="V74" i="32"/>
  <c r="AV72" i="18"/>
  <c r="X74" i="32" s="1"/>
  <c r="D75" i="32"/>
  <c r="E75" i="32"/>
  <c r="F75" i="32"/>
  <c r="G75" i="32"/>
  <c r="H75" i="32"/>
  <c r="I75" i="32"/>
  <c r="J75" i="32"/>
  <c r="AU73" i="18"/>
  <c r="L75" i="32" s="1"/>
  <c r="P75" i="32"/>
  <c r="Q75" i="32"/>
  <c r="R75" i="32"/>
  <c r="S75" i="32"/>
  <c r="T75" i="32"/>
  <c r="U75" i="32"/>
  <c r="V75" i="32"/>
  <c r="AV73" i="18"/>
  <c r="X75" i="32" s="1"/>
  <c r="D76" i="32"/>
  <c r="E76" i="32"/>
  <c r="F76" i="32"/>
  <c r="G76" i="32"/>
  <c r="H76" i="32"/>
  <c r="I76" i="32"/>
  <c r="J76" i="32"/>
  <c r="AU74" i="18"/>
  <c r="L76" i="32" s="1"/>
  <c r="P76" i="32"/>
  <c r="Q76" i="32"/>
  <c r="R76" i="32"/>
  <c r="S76" i="32"/>
  <c r="T76" i="32"/>
  <c r="U76" i="32"/>
  <c r="V76" i="32"/>
  <c r="AV74" i="18"/>
  <c r="X76" i="32" s="1"/>
  <c r="D77" i="32"/>
  <c r="E77" i="32"/>
  <c r="F77" i="32"/>
  <c r="G77" i="32"/>
  <c r="H77" i="32"/>
  <c r="I77" i="32"/>
  <c r="J77" i="32"/>
  <c r="AU75" i="18"/>
  <c r="L77" i="32" s="1"/>
  <c r="P77" i="32"/>
  <c r="Q77" i="32"/>
  <c r="R77" i="32"/>
  <c r="S77" i="32"/>
  <c r="T77" i="32"/>
  <c r="U77" i="32"/>
  <c r="V77" i="32"/>
  <c r="AV75" i="18"/>
  <c r="X77" i="32"/>
  <c r="D78" i="32"/>
  <c r="E78" i="32"/>
  <c r="F78" i="32"/>
  <c r="G78" i="32"/>
  <c r="H78" i="32"/>
  <c r="I78" i="32"/>
  <c r="J78" i="32"/>
  <c r="AU76" i="18"/>
  <c r="L78" i="32" s="1"/>
  <c r="P78" i="32"/>
  <c r="Q78" i="32"/>
  <c r="R78" i="32"/>
  <c r="S78" i="32"/>
  <c r="T78" i="32"/>
  <c r="U78" i="32"/>
  <c r="V78" i="32"/>
  <c r="AV76" i="18"/>
  <c r="X78" i="32" s="1"/>
  <c r="D79" i="32"/>
  <c r="E79" i="32"/>
  <c r="F79" i="32"/>
  <c r="G79" i="32"/>
  <c r="H79" i="32"/>
  <c r="I79" i="32"/>
  <c r="J79" i="32"/>
  <c r="AU77" i="18"/>
  <c r="P79" i="32"/>
  <c r="Q79" i="32"/>
  <c r="R79" i="32"/>
  <c r="S79" i="32"/>
  <c r="T79" i="32"/>
  <c r="U79" i="32"/>
  <c r="V79" i="32"/>
  <c r="AV77" i="18"/>
  <c r="X79" i="32" s="1"/>
  <c r="D80" i="32"/>
  <c r="E80" i="32"/>
  <c r="F80" i="32"/>
  <c r="G80" i="32"/>
  <c r="H80" i="32"/>
  <c r="I80" i="32"/>
  <c r="J80" i="32"/>
  <c r="AU78" i="18"/>
  <c r="L80" i="32" s="1"/>
  <c r="P80" i="32"/>
  <c r="Q80" i="32"/>
  <c r="R80" i="32"/>
  <c r="S80" i="32"/>
  <c r="T80" i="32"/>
  <c r="U80" i="32"/>
  <c r="V80" i="32"/>
  <c r="AV78" i="18"/>
  <c r="X80" i="32" s="1"/>
  <c r="D81" i="32"/>
  <c r="E81" i="32"/>
  <c r="F81" i="32"/>
  <c r="G81" i="32"/>
  <c r="H81" i="32"/>
  <c r="I81" i="32"/>
  <c r="J81" i="32"/>
  <c r="AU79" i="18"/>
  <c r="L81" i="32" s="1"/>
  <c r="P81" i="32"/>
  <c r="Q81" i="32"/>
  <c r="R81" i="32"/>
  <c r="S81" i="32"/>
  <c r="T81" i="32"/>
  <c r="U81" i="32"/>
  <c r="V81" i="32"/>
  <c r="AV79" i="18"/>
  <c r="X81" i="32"/>
  <c r="D82" i="32"/>
  <c r="E82" i="32"/>
  <c r="F82" i="32"/>
  <c r="G82" i="32"/>
  <c r="H82" i="32"/>
  <c r="I82" i="32"/>
  <c r="J82" i="32"/>
  <c r="AU80" i="18"/>
  <c r="L82" i="32"/>
  <c r="P82" i="32"/>
  <c r="Q82" i="32"/>
  <c r="R82" i="32"/>
  <c r="S82" i="32"/>
  <c r="T82" i="32"/>
  <c r="U82" i="32"/>
  <c r="V82" i="32"/>
  <c r="AV80" i="18"/>
  <c r="X82" i="32" s="1"/>
  <c r="D83" i="32"/>
  <c r="E83" i="32"/>
  <c r="F83" i="32"/>
  <c r="G83" i="32"/>
  <c r="H83" i="32"/>
  <c r="I83" i="32"/>
  <c r="J83" i="32"/>
  <c r="AU81" i="18"/>
  <c r="L83" i="32" s="1"/>
  <c r="P83" i="32"/>
  <c r="Q83" i="32"/>
  <c r="R83" i="32"/>
  <c r="S83" i="32"/>
  <c r="T83" i="32"/>
  <c r="U83" i="32"/>
  <c r="V83" i="32"/>
  <c r="AV81" i="18"/>
  <c r="X83" i="32" s="1"/>
  <c r="D84" i="32"/>
  <c r="E84" i="32"/>
  <c r="F84" i="32"/>
  <c r="G84" i="32"/>
  <c r="H84" i="32"/>
  <c r="I84" i="32"/>
  <c r="J84" i="32"/>
  <c r="AU82" i="18"/>
  <c r="L84" i="32" s="1"/>
  <c r="P84" i="32"/>
  <c r="Q84" i="32"/>
  <c r="R84" i="32"/>
  <c r="S84" i="32"/>
  <c r="T84" i="32"/>
  <c r="U84" i="32"/>
  <c r="V84" i="32"/>
  <c r="AV82" i="18"/>
  <c r="X84" i="32" s="1"/>
  <c r="D85" i="32"/>
  <c r="E85" i="32"/>
  <c r="F85" i="32"/>
  <c r="G85" i="32"/>
  <c r="H85" i="32"/>
  <c r="I85" i="32"/>
  <c r="J85" i="32"/>
  <c r="AU83" i="18"/>
  <c r="L85" i="32" s="1"/>
  <c r="P85" i="32"/>
  <c r="Q85" i="32"/>
  <c r="R85" i="32"/>
  <c r="S85" i="32"/>
  <c r="T85" i="32"/>
  <c r="U85" i="32"/>
  <c r="V85" i="32"/>
  <c r="AV83" i="18"/>
  <c r="X85" i="32" s="1"/>
  <c r="D86" i="32"/>
  <c r="E86" i="32"/>
  <c r="F86" i="32"/>
  <c r="G86" i="32"/>
  <c r="H86" i="32"/>
  <c r="I86" i="32"/>
  <c r="J86" i="32"/>
  <c r="AU84" i="18"/>
  <c r="L86" i="32" s="1"/>
  <c r="P86" i="32"/>
  <c r="Q86" i="32"/>
  <c r="R86" i="32"/>
  <c r="S86" i="32"/>
  <c r="T86" i="32"/>
  <c r="U86" i="32"/>
  <c r="V86" i="32"/>
  <c r="AV84" i="18"/>
  <c r="X86" i="32" s="1"/>
  <c r="D87" i="32"/>
  <c r="E87" i="32"/>
  <c r="F87" i="32"/>
  <c r="G87" i="32"/>
  <c r="H87" i="32"/>
  <c r="I87" i="32"/>
  <c r="J87" i="32"/>
  <c r="AU85" i="18"/>
  <c r="L87" i="32" s="1"/>
  <c r="P87" i="32"/>
  <c r="Q87" i="32"/>
  <c r="R87" i="32"/>
  <c r="S87" i="32"/>
  <c r="T87" i="32"/>
  <c r="U87" i="32"/>
  <c r="V87" i="32"/>
  <c r="AV85" i="18"/>
  <c r="X87" i="32"/>
  <c r="D88" i="32"/>
  <c r="E88" i="32"/>
  <c r="F88" i="32"/>
  <c r="G88" i="32"/>
  <c r="H88" i="32"/>
  <c r="I88" i="32"/>
  <c r="J88" i="32"/>
  <c r="AU86" i="18"/>
  <c r="L88" i="32" s="1"/>
  <c r="P88" i="32"/>
  <c r="Q88" i="32"/>
  <c r="R88" i="32"/>
  <c r="S88" i="32"/>
  <c r="T88" i="32"/>
  <c r="U88" i="32"/>
  <c r="V88" i="32"/>
  <c r="AV86" i="18"/>
  <c r="X88" i="32" s="1"/>
  <c r="D89" i="32"/>
  <c r="E89" i="32"/>
  <c r="F89" i="32"/>
  <c r="G89" i="32"/>
  <c r="H89" i="32"/>
  <c r="I89" i="32"/>
  <c r="J89" i="32"/>
  <c r="AU87" i="18"/>
  <c r="L89" i="32" s="1"/>
  <c r="P89" i="32"/>
  <c r="Q89" i="32"/>
  <c r="R89" i="32"/>
  <c r="S89" i="32"/>
  <c r="T89" i="32"/>
  <c r="U89" i="32"/>
  <c r="V89" i="32"/>
  <c r="AV87" i="18"/>
  <c r="X89" i="32" s="1"/>
  <c r="D90" i="32"/>
  <c r="E90" i="32"/>
  <c r="F90" i="32"/>
  <c r="G90" i="32"/>
  <c r="H90" i="32"/>
  <c r="I90" i="32"/>
  <c r="J90" i="32"/>
  <c r="AU88" i="18"/>
  <c r="L90" i="32" s="1"/>
  <c r="P90" i="32"/>
  <c r="Q90" i="32"/>
  <c r="R90" i="32"/>
  <c r="S90" i="32"/>
  <c r="T90" i="32"/>
  <c r="U90" i="32"/>
  <c r="V90" i="32"/>
  <c r="AV88" i="18"/>
  <c r="X90" i="32" s="1"/>
  <c r="D91" i="32"/>
  <c r="E91" i="32"/>
  <c r="F91" i="32"/>
  <c r="G91" i="32"/>
  <c r="H91" i="32"/>
  <c r="I91" i="32"/>
  <c r="J91" i="32"/>
  <c r="AU89" i="18"/>
  <c r="L91" i="32"/>
  <c r="P91" i="32"/>
  <c r="Q91" i="32"/>
  <c r="R91" i="32"/>
  <c r="S91" i="32"/>
  <c r="T91" i="32"/>
  <c r="U91" i="32"/>
  <c r="V91" i="32"/>
  <c r="AV89" i="18"/>
  <c r="X91" i="32" s="1"/>
  <c r="D92" i="32"/>
  <c r="E92" i="32"/>
  <c r="F92" i="32"/>
  <c r="G92" i="32"/>
  <c r="H92" i="32"/>
  <c r="I92" i="32"/>
  <c r="J92" i="32"/>
  <c r="AU90" i="18"/>
  <c r="L92" i="32" s="1"/>
  <c r="P92" i="32"/>
  <c r="Q92" i="32"/>
  <c r="R92" i="32"/>
  <c r="S92" i="32"/>
  <c r="T92" i="32"/>
  <c r="U92" i="32"/>
  <c r="V92" i="32"/>
  <c r="AV90" i="18"/>
  <c r="X92" i="32" s="1"/>
  <c r="D93" i="32"/>
  <c r="E93" i="32"/>
  <c r="F93" i="32"/>
  <c r="G93" i="32"/>
  <c r="H93" i="32"/>
  <c r="I93" i="32"/>
  <c r="J93" i="32"/>
  <c r="AU91" i="18"/>
  <c r="L93" i="32" s="1"/>
  <c r="P93" i="32"/>
  <c r="Q93" i="32"/>
  <c r="R93" i="32"/>
  <c r="S93" i="32"/>
  <c r="T93" i="32"/>
  <c r="U93" i="32"/>
  <c r="V93" i="32"/>
  <c r="AV91" i="18"/>
  <c r="X93" i="32" s="1"/>
  <c r="D94" i="32"/>
  <c r="E94" i="32"/>
  <c r="F94" i="32"/>
  <c r="G94" i="32"/>
  <c r="H94" i="32"/>
  <c r="I94" i="32"/>
  <c r="J94" i="32"/>
  <c r="AU92" i="18"/>
  <c r="L94" i="32" s="1"/>
  <c r="P94" i="32"/>
  <c r="Q94" i="32"/>
  <c r="R94" i="32"/>
  <c r="S94" i="32"/>
  <c r="T94" i="32"/>
  <c r="U94" i="32"/>
  <c r="V94" i="32"/>
  <c r="AV92" i="18"/>
  <c r="X94" i="32" s="1"/>
  <c r="D95" i="32"/>
  <c r="E95" i="32"/>
  <c r="F95" i="32"/>
  <c r="G95" i="32"/>
  <c r="H95" i="32"/>
  <c r="I95" i="32"/>
  <c r="J95" i="32"/>
  <c r="AU93" i="18"/>
  <c r="L95" i="32"/>
  <c r="P95" i="32"/>
  <c r="Q95" i="32"/>
  <c r="R95" i="32"/>
  <c r="S95" i="32"/>
  <c r="T95" i="32"/>
  <c r="U95" i="32"/>
  <c r="V95" i="32"/>
  <c r="AV93" i="18"/>
  <c r="X95" i="32" s="1"/>
  <c r="D96" i="32"/>
  <c r="E96" i="32"/>
  <c r="F96" i="32"/>
  <c r="G96" i="32"/>
  <c r="H96" i="32"/>
  <c r="I96" i="32"/>
  <c r="J96" i="32"/>
  <c r="AU94" i="18"/>
  <c r="L96" i="32" s="1"/>
  <c r="P96" i="32"/>
  <c r="Q96" i="32"/>
  <c r="R96" i="32"/>
  <c r="S96" i="32"/>
  <c r="T96" i="32"/>
  <c r="U96" i="32"/>
  <c r="V96" i="32"/>
  <c r="AV94" i="18"/>
  <c r="X96" i="32" s="1"/>
  <c r="D97" i="32"/>
  <c r="E97" i="32"/>
  <c r="F97" i="32"/>
  <c r="G97" i="32"/>
  <c r="H97" i="32"/>
  <c r="I97" i="32"/>
  <c r="J97" i="32"/>
  <c r="AU95" i="18"/>
  <c r="L97" i="32" s="1"/>
  <c r="P97" i="32"/>
  <c r="Q97" i="32"/>
  <c r="R97" i="32"/>
  <c r="S97" i="32"/>
  <c r="T97" i="32"/>
  <c r="U97" i="32"/>
  <c r="V97" i="32"/>
  <c r="AV95" i="18"/>
  <c r="X97" i="32"/>
  <c r="D98" i="32"/>
  <c r="E98" i="32"/>
  <c r="F98" i="32"/>
  <c r="G98" i="32"/>
  <c r="H98" i="32"/>
  <c r="I98" i="32"/>
  <c r="J98" i="32"/>
  <c r="AU96" i="18"/>
  <c r="L98" i="32" s="1"/>
  <c r="P98" i="32"/>
  <c r="Q98" i="32"/>
  <c r="R98" i="32"/>
  <c r="S98" i="32"/>
  <c r="T98" i="32"/>
  <c r="U98" i="32"/>
  <c r="V98" i="32"/>
  <c r="AV96" i="18"/>
  <c r="X98" i="32" s="1"/>
  <c r="D99" i="32"/>
  <c r="E99" i="32"/>
  <c r="F99" i="32"/>
  <c r="G99" i="32"/>
  <c r="H99" i="32"/>
  <c r="I99" i="32"/>
  <c r="J99" i="32"/>
  <c r="AU97" i="18"/>
  <c r="P99" i="32"/>
  <c r="Q99" i="32"/>
  <c r="R99" i="32"/>
  <c r="S99" i="32"/>
  <c r="T99" i="32"/>
  <c r="U99" i="32"/>
  <c r="V99" i="32"/>
  <c r="AV97" i="18"/>
  <c r="X99" i="32" s="1"/>
  <c r="D100" i="32"/>
  <c r="E100" i="32"/>
  <c r="F100" i="32"/>
  <c r="G100" i="32"/>
  <c r="H100" i="32"/>
  <c r="I100" i="32"/>
  <c r="J100" i="32"/>
  <c r="AU98" i="18"/>
  <c r="L100" i="32" s="1"/>
  <c r="P100" i="32"/>
  <c r="Q100" i="32"/>
  <c r="R100" i="32"/>
  <c r="S100" i="32"/>
  <c r="T100" i="32"/>
  <c r="U100" i="32"/>
  <c r="V100" i="32"/>
  <c r="AV98" i="18"/>
  <c r="X100" i="32" s="1"/>
  <c r="D101" i="32"/>
  <c r="E101" i="32"/>
  <c r="F101" i="32"/>
  <c r="G101" i="32"/>
  <c r="H101" i="32"/>
  <c r="I101" i="32"/>
  <c r="J101" i="32"/>
  <c r="AU99" i="18"/>
  <c r="L101" i="32" s="1"/>
  <c r="P101" i="32"/>
  <c r="Q101" i="32"/>
  <c r="R101" i="32"/>
  <c r="S101" i="32"/>
  <c r="T101" i="32"/>
  <c r="U101" i="32"/>
  <c r="V101" i="32"/>
  <c r="AV99" i="18"/>
  <c r="X101" i="32" s="1"/>
  <c r="D102" i="32"/>
  <c r="E102" i="32"/>
  <c r="F102" i="32"/>
  <c r="G102" i="32"/>
  <c r="H102" i="32"/>
  <c r="I102" i="32"/>
  <c r="J102" i="32"/>
  <c r="AU100" i="18"/>
  <c r="L102" i="32" s="1"/>
  <c r="P102" i="32"/>
  <c r="Q102" i="32"/>
  <c r="R102" i="32"/>
  <c r="S102" i="32"/>
  <c r="T102" i="32"/>
  <c r="U102" i="32"/>
  <c r="V102" i="32"/>
  <c r="AV100" i="18"/>
  <c r="X102" i="32" s="1"/>
  <c r="D103" i="32"/>
  <c r="E103" i="32"/>
  <c r="F103" i="32"/>
  <c r="G103" i="32"/>
  <c r="H103" i="32"/>
  <c r="I103" i="32"/>
  <c r="J103" i="32"/>
  <c r="AU101" i="18"/>
  <c r="L103" i="32" s="1"/>
  <c r="P103" i="32"/>
  <c r="Q103" i="32"/>
  <c r="R103" i="32"/>
  <c r="S103" i="32"/>
  <c r="T103" i="32"/>
  <c r="U103" i="32"/>
  <c r="V103" i="32"/>
  <c r="AV101" i="18"/>
  <c r="X103" i="32" s="1"/>
  <c r="D104" i="32"/>
  <c r="E104" i="32"/>
  <c r="F104" i="32"/>
  <c r="G104" i="32"/>
  <c r="H104" i="32"/>
  <c r="I104" i="32"/>
  <c r="J104" i="32"/>
  <c r="AU102" i="18"/>
  <c r="L104" i="32"/>
  <c r="P104" i="32"/>
  <c r="Q104" i="32"/>
  <c r="R104" i="32"/>
  <c r="S104" i="32"/>
  <c r="T104" i="32"/>
  <c r="U104" i="32"/>
  <c r="V104" i="32"/>
  <c r="AV102" i="18"/>
  <c r="X104" i="32" s="1"/>
  <c r="D105" i="32"/>
  <c r="E105" i="32"/>
  <c r="F105" i="32"/>
  <c r="G105" i="32"/>
  <c r="H105" i="32"/>
  <c r="I105" i="32"/>
  <c r="J105" i="32"/>
  <c r="AU103" i="18"/>
  <c r="L105" i="32" s="1"/>
  <c r="P105" i="32"/>
  <c r="Q105" i="32"/>
  <c r="R105" i="32"/>
  <c r="S105" i="32"/>
  <c r="T105" i="32"/>
  <c r="U105" i="32"/>
  <c r="V105" i="32"/>
  <c r="AV103" i="18"/>
  <c r="X105" i="32" s="1"/>
  <c r="D106" i="32"/>
  <c r="E106" i="32"/>
  <c r="F106" i="32"/>
  <c r="G106" i="32"/>
  <c r="H106" i="32"/>
  <c r="I106" i="32"/>
  <c r="J106" i="32"/>
  <c r="AU104" i="18"/>
  <c r="L106" i="32" s="1"/>
  <c r="P106" i="32"/>
  <c r="Q106" i="32"/>
  <c r="R106" i="32"/>
  <c r="S106" i="32"/>
  <c r="T106" i="32"/>
  <c r="U106" i="32"/>
  <c r="V106" i="32"/>
  <c r="AV104" i="18"/>
  <c r="X106" i="32" s="1"/>
  <c r="D107" i="32"/>
  <c r="E107" i="32"/>
  <c r="F107" i="32"/>
  <c r="G107" i="32"/>
  <c r="H107" i="32"/>
  <c r="I107" i="32"/>
  <c r="J107" i="32"/>
  <c r="AU105" i="18"/>
  <c r="L107" i="32" s="1"/>
  <c r="P107" i="32"/>
  <c r="Q107" i="32"/>
  <c r="R107" i="32"/>
  <c r="S107" i="32"/>
  <c r="T107" i="32"/>
  <c r="U107" i="32"/>
  <c r="V107" i="32"/>
  <c r="AV105" i="18"/>
  <c r="X107" i="32" s="1"/>
  <c r="D108" i="32"/>
  <c r="E108" i="32"/>
  <c r="F108" i="32"/>
  <c r="G108" i="32"/>
  <c r="H108" i="32"/>
  <c r="I108" i="32"/>
  <c r="J108" i="32"/>
  <c r="AU106" i="18"/>
  <c r="L108" i="32" s="1"/>
  <c r="P108" i="32"/>
  <c r="Q108" i="32"/>
  <c r="R108" i="32"/>
  <c r="S108" i="32"/>
  <c r="T108" i="32"/>
  <c r="U108" i="32"/>
  <c r="V108" i="32"/>
  <c r="AV106" i="18"/>
  <c r="X108" i="32" s="1"/>
  <c r="D109" i="32"/>
  <c r="E109" i="32"/>
  <c r="F109" i="32"/>
  <c r="G109" i="32"/>
  <c r="H109" i="32"/>
  <c r="I109" i="32"/>
  <c r="J109" i="32"/>
  <c r="AU107" i="18"/>
  <c r="L109" i="32" s="1"/>
  <c r="P109" i="32"/>
  <c r="Q109" i="32"/>
  <c r="R109" i="32"/>
  <c r="S109" i="32"/>
  <c r="T109" i="32"/>
  <c r="U109" i="32"/>
  <c r="V109" i="32"/>
  <c r="AV107" i="18"/>
  <c r="X109" i="32"/>
  <c r="D110" i="32"/>
  <c r="E110" i="32"/>
  <c r="F110" i="32"/>
  <c r="G110" i="32"/>
  <c r="H110" i="32"/>
  <c r="I110" i="32"/>
  <c r="J110" i="32"/>
  <c r="AU108" i="18"/>
  <c r="L110" i="32" s="1"/>
  <c r="P110" i="32"/>
  <c r="Q110" i="32"/>
  <c r="R110" i="32"/>
  <c r="S110" i="32"/>
  <c r="T110" i="32"/>
  <c r="U110" i="32"/>
  <c r="V110" i="32"/>
  <c r="AV108" i="18"/>
  <c r="X110" i="32" s="1"/>
  <c r="D111" i="32"/>
  <c r="E111" i="32"/>
  <c r="F111" i="32"/>
  <c r="G111" i="32"/>
  <c r="H111" i="32"/>
  <c r="I111" i="32"/>
  <c r="J111" i="32"/>
  <c r="AU109" i="18"/>
  <c r="L111" i="32" s="1"/>
  <c r="P111" i="32"/>
  <c r="Q111" i="32"/>
  <c r="R111" i="32"/>
  <c r="S111" i="32"/>
  <c r="T111" i="32"/>
  <c r="U111" i="32"/>
  <c r="V111" i="32"/>
  <c r="AV109" i="18"/>
  <c r="X111" i="32" s="1"/>
  <c r="D112" i="32"/>
  <c r="E112" i="32"/>
  <c r="F112" i="32"/>
  <c r="K112" i="32" s="1"/>
  <c r="N112" i="32" s="1"/>
  <c r="G112" i="32"/>
  <c r="H112" i="32"/>
  <c r="I112" i="32"/>
  <c r="J112" i="32"/>
  <c r="AU110" i="18"/>
  <c r="L112" i="32" s="1"/>
  <c r="P112" i="32"/>
  <c r="Q112" i="32"/>
  <c r="R112" i="32"/>
  <c r="S112" i="32"/>
  <c r="T112" i="32"/>
  <c r="U112" i="32"/>
  <c r="V112" i="32"/>
  <c r="AV110" i="18"/>
  <c r="X112" i="32" s="1"/>
  <c r="D113" i="32"/>
  <c r="E113" i="32"/>
  <c r="F113" i="32"/>
  <c r="G113" i="32"/>
  <c r="H113" i="32"/>
  <c r="I113" i="32"/>
  <c r="J113" i="32"/>
  <c r="AU111" i="18"/>
  <c r="L113" i="32" s="1"/>
  <c r="P113" i="32"/>
  <c r="Q113" i="32"/>
  <c r="R113" i="32"/>
  <c r="S113" i="32"/>
  <c r="T113" i="32"/>
  <c r="U113" i="32"/>
  <c r="V113" i="32"/>
  <c r="AV111" i="18"/>
  <c r="X113" i="32" s="1"/>
  <c r="D114" i="32"/>
  <c r="E114" i="32"/>
  <c r="F114" i="32"/>
  <c r="G114" i="32"/>
  <c r="H114" i="32"/>
  <c r="I114" i="32"/>
  <c r="J114" i="32"/>
  <c r="AU112" i="18"/>
  <c r="L114" i="32" s="1"/>
  <c r="P114" i="32"/>
  <c r="Q114" i="32"/>
  <c r="R114" i="32"/>
  <c r="S114" i="32"/>
  <c r="T114" i="32"/>
  <c r="U114" i="32"/>
  <c r="V114" i="32"/>
  <c r="AV112" i="18"/>
  <c r="X114" i="32" s="1"/>
  <c r="D115" i="32"/>
  <c r="E115" i="32"/>
  <c r="F115" i="32"/>
  <c r="G115" i="32"/>
  <c r="H115" i="32"/>
  <c r="I115" i="32"/>
  <c r="J115" i="32"/>
  <c r="AU113" i="18"/>
  <c r="L115" i="32" s="1"/>
  <c r="P115" i="32"/>
  <c r="Q115" i="32"/>
  <c r="R115" i="32"/>
  <c r="S115" i="32"/>
  <c r="T115" i="32"/>
  <c r="U115" i="32"/>
  <c r="V115" i="32"/>
  <c r="AV113" i="18"/>
  <c r="X115" i="32" s="1"/>
  <c r="D116" i="32"/>
  <c r="E116" i="32"/>
  <c r="F116" i="32"/>
  <c r="G116" i="32"/>
  <c r="H116" i="32"/>
  <c r="I116" i="32"/>
  <c r="J116" i="32"/>
  <c r="AU114" i="18"/>
  <c r="L116" i="32"/>
  <c r="P116" i="32"/>
  <c r="Q116" i="32"/>
  <c r="R116" i="32"/>
  <c r="S116" i="32"/>
  <c r="T116" i="32"/>
  <c r="U116" i="32"/>
  <c r="V116" i="32"/>
  <c r="AV114" i="18"/>
  <c r="X116" i="32" s="1"/>
  <c r="D117" i="32"/>
  <c r="E117" i="32"/>
  <c r="F117" i="32"/>
  <c r="G117" i="32"/>
  <c r="H117" i="32"/>
  <c r="I117" i="32"/>
  <c r="J117" i="32"/>
  <c r="AU115" i="18"/>
  <c r="L117" i="32" s="1"/>
  <c r="P117" i="32"/>
  <c r="Q117" i="32"/>
  <c r="R117" i="32"/>
  <c r="S117" i="32"/>
  <c r="T117" i="32"/>
  <c r="U117" i="32"/>
  <c r="V117" i="32"/>
  <c r="AV115" i="18"/>
  <c r="X117" i="32"/>
  <c r="D118" i="32"/>
  <c r="E118" i="32"/>
  <c r="F118" i="32"/>
  <c r="G118" i="32"/>
  <c r="H118" i="32"/>
  <c r="I118" i="32"/>
  <c r="J118" i="32"/>
  <c r="AU116" i="18"/>
  <c r="L118" i="32" s="1"/>
  <c r="P118" i="32"/>
  <c r="Q118" i="32"/>
  <c r="R118" i="32"/>
  <c r="S118" i="32"/>
  <c r="T118" i="32"/>
  <c r="U118" i="32"/>
  <c r="V118" i="32"/>
  <c r="AV116" i="18"/>
  <c r="X118" i="32" s="1"/>
  <c r="D119" i="32"/>
  <c r="E119" i="32"/>
  <c r="F119" i="32"/>
  <c r="G119" i="32"/>
  <c r="H119" i="32"/>
  <c r="I119" i="32"/>
  <c r="J119" i="32"/>
  <c r="AU117" i="18"/>
  <c r="L119" i="32" s="1"/>
  <c r="P119" i="32"/>
  <c r="Q119" i="32"/>
  <c r="R119" i="32"/>
  <c r="S119" i="32"/>
  <c r="T119" i="32"/>
  <c r="U119" i="32"/>
  <c r="V119" i="32"/>
  <c r="AV117" i="18"/>
  <c r="X119" i="32" s="1"/>
  <c r="D120" i="32"/>
  <c r="E120" i="32"/>
  <c r="F120" i="32"/>
  <c r="G120" i="32"/>
  <c r="H120" i="32"/>
  <c r="I120" i="32"/>
  <c r="J120" i="32"/>
  <c r="AU118" i="18"/>
  <c r="L120" i="32"/>
  <c r="P120" i="32"/>
  <c r="Q120" i="32"/>
  <c r="R120" i="32"/>
  <c r="S120" i="32"/>
  <c r="T120" i="32"/>
  <c r="U120" i="32"/>
  <c r="V120" i="32"/>
  <c r="AV118" i="18"/>
  <c r="X120" i="32" s="1"/>
  <c r="D121" i="32"/>
  <c r="E121" i="32"/>
  <c r="F121" i="32"/>
  <c r="G121" i="32"/>
  <c r="H121" i="32"/>
  <c r="I121" i="32"/>
  <c r="J121" i="32"/>
  <c r="AU119" i="18"/>
  <c r="L121" i="32" s="1"/>
  <c r="P121" i="32"/>
  <c r="Q121" i="32"/>
  <c r="R121" i="32"/>
  <c r="S121" i="32"/>
  <c r="T121" i="32"/>
  <c r="U121" i="32"/>
  <c r="V121" i="32"/>
  <c r="AV119" i="18"/>
  <c r="X121" i="32" s="1"/>
  <c r="D122" i="32"/>
  <c r="E122" i="32"/>
  <c r="F122" i="32"/>
  <c r="G122" i="32"/>
  <c r="H122" i="32"/>
  <c r="I122" i="32"/>
  <c r="J122" i="32"/>
  <c r="AU120" i="18"/>
  <c r="L122" i="32" s="1"/>
  <c r="P122" i="32"/>
  <c r="Q122" i="32"/>
  <c r="R122" i="32"/>
  <c r="S122" i="32"/>
  <c r="T122" i="32"/>
  <c r="U122" i="32"/>
  <c r="V122" i="32"/>
  <c r="AV120" i="18"/>
  <c r="X122" i="32" s="1"/>
  <c r="D123" i="32"/>
  <c r="E123" i="32"/>
  <c r="F123" i="32"/>
  <c r="G123" i="32"/>
  <c r="H123" i="32"/>
  <c r="I123" i="32"/>
  <c r="J123" i="32"/>
  <c r="AU121" i="18"/>
  <c r="L123" i="32" s="1"/>
  <c r="N123" i="32" s="1"/>
  <c r="P123" i="32"/>
  <c r="Q123" i="32"/>
  <c r="R123" i="32"/>
  <c r="S123" i="32"/>
  <c r="T123" i="32"/>
  <c r="U123" i="32"/>
  <c r="V123" i="32"/>
  <c r="AV121" i="18"/>
  <c r="X123" i="32" s="1"/>
  <c r="D124" i="32"/>
  <c r="E124" i="32"/>
  <c r="F124" i="32"/>
  <c r="G124" i="32"/>
  <c r="H124" i="32"/>
  <c r="I124" i="32"/>
  <c r="J124" i="32"/>
  <c r="AU122" i="18"/>
  <c r="L124" i="32" s="1"/>
  <c r="P124" i="32"/>
  <c r="Q124" i="32"/>
  <c r="R124" i="32"/>
  <c r="S124" i="32"/>
  <c r="T124" i="32"/>
  <c r="U124" i="32"/>
  <c r="V124" i="32"/>
  <c r="AV122" i="18"/>
  <c r="X124" i="32" s="1"/>
  <c r="D125" i="32"/>
  <c r="E125" i="32"/>
  <c r="F125" i="32"/>
  <c r="G125" i="32"/>
  <c r="H125" i="32"/>
  <c r="I125" i="32"/>
  <c r="J125" i="32"/>
  <c r="AU123" i="18"/>
  <c r="L125" i="32" s="1"/>
  <c r="P125" i="32"/>
  <c r="Q125" i="32"/>
  <c r="R125" i="32"/>
  <c r="S125" i="32"/>
  <c r="T125" i="32"/>
  <c r="U125" i="32"/>
  <c r="V125" i="32"/>
  <c r="AV123" i="18"/>
  <c r="X125" i="32" s="1"/>
  <c r="D126" i="32"/>
  <c r="E126" i="32"/>
  <c r="F126" i="32"/>
  <c r="G126" i="32"/>
  <c r="H126" i="32"/>
  <c r="I126" i="32"/>
  <c r="J126" i="32"/>
  <c r="AU124" i="18"/>
  <c r="L126" i="32"/>
  <c r="P126" i="32"/>
  <c r="Q126" i="32"/>
  <c r="R126" i="32"/>
  <c r="S126" i="32"/>
  <c r="T126" i="32"/>
  <c r="U126" i="32"/>
  <c r="V126" i="32"/>
  <c r="AV124" i="18"/>
  <c r="X126" i="32" s="1"/>
  <c r="D127" i="32"/>
  <c r="E127" i="32"/>
  <c r="F127" i="32"/>
  <c r="G127" i="32"/>
  <c r="H127" i="32"/>
  <c r="I127" i="32"/>
  <c r="J127" i="32"/>
  <c r="AU125" i="18"/>
  <c r="L127" i="32" s="1"/>
  <c r="P127" i="32"/>
  <c r="Q127" i="32"/>
  <c r="R127" i="32"/>
  <c r="S127" i="32"/>
  <c r="T127" i="32"/>
  <c r="U127" i="32"/>
  <c r="V127" i="32"/>
  <c r="AV125" i="18"/>
  <c r="X127" i="32" s="1"/>
  <c r="D128" i="32"/>
  <c r="E128" i="32"/>
  <c r="F128" i="32"/>
  <c r="G128" i="32"/>
  <c r="H128" i="32"/>
  <c r="I128" i="32"/>
  <c r="J128" i="32"/>
  <c r="AU126" i="18"/>
  <c r="L128" i="32" s="1"/>
  <c r="P128" i="32"/>
  <c r="Q128" i="32"/>
  <c r="R128" i="32"/>
  <c r="S128" i="32"/>
  <c r="T128" i="32"/>
  <c r="U128" i="32"/>
  <c r="V128" i="32"/>
  <c r="AV126" i="18"/>
  <c r="X128" i="32" s="1"/>
  <c r="D129" i="32"/>
  <c r="E129" i="32"/>
  <c r="F129" i="32"/>
  <c r="G129" i="32"/>
  <c r="H129" i="32"/>
  <c r="I129" i="32"/>
  <c r="J129" i="32"/>
  <c r="AU127" i="18"/>
  <c r="L129" i="32" s="1"/>
  <c r="P129" i="32"/>
  <c r="Q129" i="32"/>
  <c r="R129" i="32"/>
  <c r="S129" i="32"/>
  <c r="T129" i="32"/>
  <c r="U129" i="32"/>
  <c r="V129" i="32"/>
  <c r="AV127" i="18"/>
  <c r="X129" i="32" s="1"/>
  <c r="D130" i="32"/>
  <c r="E130" i="32"/>
  <c r="F130" i="32"/>
  <c r="G130" i="32"/>
  <c r="H130" i="32"/>
  <c r="I130" i="32"/>
  <c r="J130" i="32"/>
  <c r="AU128" i="18"/>
  <c r="L130" i="32" s="1"/>
  <c r="P130" i="32"/>
  <c r="Q130" i="32"/>
  <c r="R130" i="32"/>
  <c r="S130" i="32"/>
  <c r="T130" i="32"/>
  <c r="U130" i="32"/>
  <c r="V130" i="32"/>
  <c r="AV128" i="18"/>
  <c r="X130" i="32" s="1"/>
  <c r="D131" i="32"/>
  <c r="E131" i="32"/>
  <c r="F131" i="32"/>
  <c r="G131" i="32"/>
  <c r="H131" i="32"/>
  <c r="I131" i="32"/>
  <c r="J131" i="32"/>
  <c r="AU129" i="18"/>
  <c r="L131" i="32" s="1"/>
  <c r="P131" i="32"/>
  <c r="Q131" i="32"/>
  <c r="R131" i="32"/>
  <c r="S131" i="32"/>
  <c r="T131" i="32"/>
  <c r="U131" i="32"/>
  <c r="V131" i="32"/>
  <c r="AV129" i="18"/>
  <c r="X131" i="32" s="1"/>
  <c r="D132" i="32"/>
  <c r="E132" i="32"/>
  <c r="F132" i="32"/>
  <c r="G132" i="32"/>
  <c r="H132" i="32"/>
  <c r="I132" i="32"/>
  <c r="J132" i="32"/>
  <c r="AU130" i="18"/>
  <c r="L132" i="32" s="1"/>
  <c r="P132" i="32"/>
  <c r="Q132" i="32"/>
  <c r="R132" i="32"/>
  <c r="S132" i="32"/>
  <c r="T132" i="32"/>
  <c r="U132" i="32"/>
  <c r="V132" i="32"/>
  <c r="AV130" i="18"/>
  <c r="X132" i="32"/>
  <c r="D138" i="32"/>
  <c r="E138" i="32"/>
  <c r="F138" i="32"/>
  <c r="G138" i="32"/>
  <c r="H138" i="32"/>
  <c r="I138" i="32"/>
  <c r="J138" i="32"/>
  <c r="AU136" i="18"/>
  <c r="L138" i="32" s="1"/>
  <c r="P138" i="32"/>
  <c r="Q138" i="32"/>
  <c r="R138" i="32"/>
  <c r="S138" i="32"/>
  <c r="T138" i="32"/>
  <c r="U138" i="32"/>
  <c r="V138" i="32"/>
  <c r="AV136" i="18"/>
  <c r="X138" i="32" s="1"/>
  <c r="D139" i="32"/>
  <c r="E139" i="32"/>
  <c r="F139" i="32"/>
  <c r="G139" i="32"/>
  <c r="H139" i="32"/>
  <c r="I139" i="32"/>
  <c r="J139" i="32"/>
  <c r="AU137" i="18"/>
  <c r="L139" i="32" s="1"/>
  <c r="P139" i="32"/>
  <c r="Q139" i="32"/>
  <c r="R139" i="32"/>
  <c r="S139" i="32"/>
  <c r="T139" i="32"/>
  <c r="U139" i="32"/>
  <c r="V139" i="32"/>
  <c r="AV137" i="18"/>
  <c r="X139" i="32" s="1"/>
  <c r="D140" i="32"/>
  <c r="E140" i="32"/>
  <c r="F140" i="32"/>
  <c r="G140" i="32"/>
  <c r="H140" i="32"/>
  <c r="I140" i="32"/>
  <c r="J140" i="32"/>
  <c r="AU138" i="18"/>
  <c r="L140" i="32" s="1"/>
  <c r="P140" i="32"/>
  <c r="Q140" i="32"/>
  <c r="R140" i="32"/>
  <c r="S140" i="32"/>
  <c r="T140" i="32"/>
  <c r="U140" i="32"/>
  <c r="V140" i="32"/>
  <c r="AV138" i="18"/>
  <c r="X140" i="32" s="1"/>
  <c r="D141" i="32"/>
  <c r="E141" i="32"/>
  <c r="F141" i="32"/>
  <c r="G141" i="32"/>
  <c r="H141" i="32"/>
  <c r="I141" i="32"/>
  <c r="J141" i="32"/>
  <c r="AU139" i="18"/>
  <c r="L141" i="32" s="1"/>
  <c r="P141" i="32"/>
  <c r="Q141" i="32"/>
  <c r="R141" i="32"/>
  <c r="S141" i="32"/>
  <c r="T141" i="32"/>
  <c r="U141" i="32"/>
  <c r="V141" i="32"/>
  <c r="AV139" i="18"/>
  <c r="X141" i="32"/>
  <c r="D142" i="32"/>
  <c r="E142" i="32"/>
  <c r="F142" i="32"/>
  <c r="G142" i="32"/>
  <c r="H142" i="32"/>
  <c r="I142" i="32"/>
  <c r="J142" i="32"/>
  <c r="AU140" i="18"/>
  <c r="L142" i="32" s="1"/>
  <c r="P142" i="32"/>
  <c r="Q142" i="32"/>
  <c r="R142" i="32"/>
  <c r="S142" i="32"/>
  <c r="T142" i="32"/>
  <c r="U142" i="32"/>
  <c r="V142" i="32"/>
  <c r="AV140" i="18"/>
  <c r="X142" i="32" s="1"/>
  <c r="D143" i="32"/>
  <c r="E143" i="32"/>
  <c r="F143" i="32"/>
  <c r="G143" i="32"/>
  <c r="H143" i="32"/>
  <c r="I143" i="32"/>
  <c r="J143" i="32"/>
  <c r="AU141" i="18"/>
  <c r="L143" i="32" s="1"/>
  <c r="P143" i="32"/>
  <c r="Q143" i="32"/>
  <c r="R143" i="32"/>
  <c r="S143" i="32"/>
  <c r="T143" i="32"/>
  <c r="U143" i="32"/>
  <c r="V143" i="32"/>
  <c r="AV141" i="18"/>
  <c r="X143" i="32" s="1"/>
  <c r="D144" i="32"/>
  <c r="E144" i="32"/>
  <c r="F144" i="32"/>
  <c r="G144" i="32"/>
  <c r="H144" i="32"/>
  <c r="I144" i="32"/>
  <c r="J144" i="32"/>
  <c r="AU142" i="18"/>
  <c r="P144" i="32"/>
  <c r="Q144" i="32"/>
  <c r="R144" i="32"/>
  <c r="S144" i="32"/>
  <c r="T144" i="32"/>
  <c r="U144" i="32"/>
  <c r="V144" i="32"/>
  <c r="AV142" i="18"/>
  <c r="X144" i="32" s="1"/>
  <c r="D145" i="32"/>
  <c r="E145" i="32"/>
  <c r="F145" i="32"/>
  <c r="G145" i="32"/>
  <c r="H145" i="32"/>
  <c r="I145" i="32"/>
  <c r="J145" i="32"/>
  <c r="AU143" i="18"/>
  <c r="L145" i="32" s="1"/>
  <c r="P145" i="32"/>
  <c r="Q145" i="32"/>
  <c r="R145" i="32"/>
  <c r="S145" i="32"/>
  <c r="T145" i="32"/>
  <c r="U145" i="32"/>
  <c r="V145" i="32"/>
  <c r="AV143" i="18"/>
  <c r="X145" i="32" s="1"/>
  <c r="D146" i="32"/>
  <c r="E146" i="32"/>
  <c r="F146" i="32"/>
  <c r="G146" i="32"/>
  <c r="H146" i="32"/>
  <c r="I146" i="32"/>
  <c r="J146" i="32"/>
  <c r="AU144" i="18"/>
  <c r="L146" i="32"/>
  <c r="P146" i="32"/>
  <c r="Q146" i="32"/>
  <c r="R146" i="32"/>
  <c r="S146" i="32"/>
  <c r="T146" i="32"/>
  <c r="U146" i="32"/>
  <c r="V146" i="32"/>
  <c r="AV144" i="18"/>
  <c r="X146" i="32" s="1"/>
  <c r="D147" i="32"/>
  <c r="E147" i="32"/>
  <c r="F147" i="32"/>
  <c r="G147" i="32"/>
  <c r="H147" i="32"/>
  <c r="I147" i="32"/>
  <c r="J147" i="32"/>
  <c r="AU145" i="18"/>
  <c r="L147" i="32" s="1"/>
  <c r="P147" i="32"/>
  <c r="Q147" i="32"/>
  <c r="R147" i="32"/>
  <c r="S147" i="32"/>
  <c r="T147" i="32"/>
  <c r="U147" i="32"/>
  <c r="V147" i="32"/>
  <c r="AV145" i="18"/>
  <c r="X147" i="32" s="1"/>
  <c r="D148" i="32"/>
  <c r="E148" i="32"/>
  <c r="F148" i="32"/>
  <c r="G148" i="32"/>
  <c r="H148" i="32"/>
  <c r="I148" i="32"/>
  <c r="J148" i="32"/>
  <c r="AU146" i="18"/>
  <c r="L148" i="32" s="1"/>
  <c r="P148" i="32"/>
  <c r="Q148" i="32"/>
  <c r="R148" i="32"/>
  <c r="S148" i="32"/>
  <c r="T148" i="32"/>
  <c r="U148" i="32"/>
  <c r="V148" i="32"/>
  <c r="AV146" i="18"/>
  <c r="X148" i="32" s="1"/>
  <c r="D149" i="32"/>
  <c r="E149" i="32"/>
  <c r="F149" i="32"/>
  <c r="G149" i="32"/>
  <c r="H149" i="32"/>
  <c r="I149" i="32"/>
  <c r="J149" i="32"/>
  <c r="AU147" i="18"/>
  <c r="L149" i="32" s="1"/>
  <c r="P149" i="32"/>
  <c r="Q149" i="32"/>
  <c r="R149" i="32"/>
  <c r="S149" i="32"/>
  <c r="T149" i="32"/>
  <c r="U149" i="32"/>
  <c r="V149" i="32"/>
  <c r="AV147" i="18"/>
  <c r="X149" i="32" s="1"/>
  <c r="D150" i="32"/>
  <c r="E150" i="32"/>
  <c r="F150" i="32"/>
  <c r="G150" i="32"/>
  <c r="H150" i="32"/>
  <c r="I150" i="32"/>
  <c r="J150" i="32"/>
  <c r="AU148" i="18"/>
  <c r="L150" i="32" s="1"/>
  <c r="P150" i="32"/>
  <c r="Q150" i="32"/>
  <c r="R150" i="32"/>
  <c r="S150" i="32"/>
  <c r="T150" i="32"/>
  <c r="U150" i="32"/>
  <c r="V150" i="32"/>
  <c r="AV148" i="18"/>
  <c r="X150" i="32" s="1"/>
  <c r="D151" i="32"/>
  <c r="E151" i="32"/>
  <c r="F151" i="32"/>
  <c r="G151" i="32"/>
  <c r="H151" i="32"/>
  <c r="I151" i="32"/>
  <c r="J151" i="32"/>
  <c r="AU149" i="18"/>
  <c r="L151" i="32" s="1"/>
  <c r="P151" i="32"/>
  <c r="Q151" i="32"/>
  <c r="R151" i="32"/>
  <c r="S151" i="32"/>
  <c r="T151" i="32"/>
  <c r="U151" i="32"/>
  <c r="V151" i="32"/>
  <c r="AV149" i="18"/>
  <c r="X151" i="32" s="1"/>
  <c r="D152" i="32"/>
  <c r="E152" i="32"/>
  <c r="F152" i="32"/>
  <c r="G152" i="32"/>
  <c r="H152" i="32"/>
  <c r="I152" i="32"/>
  <c r="J152" i="32"/>
  <c r="AU150" i="18"/>
  <c r="L152" i="32" s="1"/>
  <c r="P152" i="32"/>
  <c r="Q152" i="32"/>
  <c r="R152" i="32"/>
  <c r="S152" i="32"/>
  <c r="T152" i="32"/>
  <c r="U152" i="32"/>
  <c r="V152" i="32"/>
  <c r="AV150" i="18"/>
  <c r="X152" i="32" s="1"/>
  <c r="D153" i="32"/>
  <c r="E153" i="32"/>
  <c r="F153" i="32"/>
  <c r="G153" i="32"/>
  <c r="H153" i="32"/>
  <c r="I153" i="32"/>
  <c r="J153" i="32"/>
  <c r="AU151" i="18"/>
  <c r="L153" i="32" s="1"/>
  <c r="P153" i="32"/>
  <c r="Q153" i="32"/>
  <c r="R153" i="32"/>
  <c r="S153" i="32"/>
  <c r="T153" i="32"/>
  <c r="U153" i="32"/>
  <c r="V153" i="32"/>
  <c r="AV151" i="18"/>
  <c r="X153" i="32" s="1"/>
  <c r="D154" i="32"/>
  <c r="E154" i="32"/>
  <c r="F154" i="32"/>
  <c r="G154" i="32"/>
  <c r="H154" i="32"/>
  <c r="I154" i="32"/>
  <c r="J154" i="32"/>
  <c r="AU152" i="18"/>
  <c r="L154" i="32" s="1"/>
  <c r="P154" i="32"/>
  <c r="Q154" i="32"/>
  <c r="R154" i="32"/>
  <c r="S154" i="32"/>
  <c r="T154" i="32"/>
  <c r="U154" i="32"/>
  <c r="V154" i="32"/>
  <c r="AV152" i="18"/>
  <c r="X154" i="32" s="1"/>
  <c r="D155" i="32"/>
  <c r="E155" i="32"/>
  <c r="F155" i="32"/>
  <c r="G155" i="32"/>
  <c r="H155" i="32"/>
  <c r="I155" i="32"/>
  <c r="J155" i="32"/>
  <c r="AU153" i="18"/>
  <c r="L155" i="32" s="1"/>
  <c r="P155" i="32"/>
  <c r="Q155" i="32"/>
  <c r="R155" i="32"/>
  <c r="S155" i="32"/>
  <c r="T155" i="32"/>
  <c r="U155" i="32"/>
  <c r="V155" i="32"/>
  <c r="AV153" i="18"/>
  <c r="X155" i="32"/>
  <c r="D156" i="32"/>
  <c r="E156" i="32"/>
  <c r="F156" i="32"/>
  <c r="G156" i="32"/>
  <c r="H156" i="32"/>
  <c r="I156" i="32"/>
  <c r="J156" i="32"/>
  <c r="AU154" i="18"/>
  <c r="L156" i="32" s="1"/>
  <c r="P156" i="32"/>
  <c r="Q156" i="32"/>
  <c r="R156" i="32"/>
  <c r="S156" i="32"/>
  <c r="T156" i="32"/>
  <c r="U156" i="32"/>
  <c r="V156" i="32"/>
  <c r="AV154" i="18"/>
  <c r="X156" i="32" s="1"/>
  <c r="D157" i="32"/>
  <c r="E157" i="32"/>
  <c r="F157" i="32"/>
  <c r="G157" i="32"/>
  <c r="H157" i="32"/>
  <c r="I157" i="32"/>
  <c r="J157" i="32"/>
  <c r="AU155" i="18"/>
  <c r="L157" i="32" s="1"/>
  <c r="P157" i="32"/>
  <c r="Q157" i="32"/>
  <c r="R157" i="32"/>
  <c r="S157" i="32"/>
  <c r="T157" i="32"/>
  <c r="U157" i="32"/>
  <c r="V157" i="32"/>
  <c r="AV155" i="18"/>
  <c r="X157" i="32" s="1"/>
  <c r="D158" i="32"/>
  <c r="E158" i="32"/>
  <c r="F158" i="32"/>
  <c r="G158" i="32"/>
  <c r="H158" i="32"/>
  <c r="I158" i="32"/>
  <c r="J158" i="32"/>
  <c r="AU156" i="18"/>
  <c r="L158" i="32" s="1"/>
  <c r="P158" i="32"/>
  <c r="Q158" i="32"/>
  <c r="R158" i="32"/>
  <c r="S158" i="32"/>
  <c r="T158" i="32"/>
  <c r="U158" i="32"/>
  <c r="V158" i="32"/>
  <c r="AV156" i="18"/>
  <c r="X158" i="32" s="1"/>
  <c r="D159" i="32"/>
  <c r="E159" i="32"/>
  <c r="F159" i="32"/>
  <c r="G159" i="32"/>
  <c r="H159" i="32"/>
  <c r="I159" i="32"/>
  <c r="J159" i="32"/>
  <c r="AU157" i="18"/>
  <c r="L159" i="32" s="1"/>
  <c r="P159" i="32"/>
  <c r="Q159" i="32"/>
  <c r="R159" i="32"/>
  <c r="S159" i="32"/>
  <c r="T159" i="32"/>
  <c r="U159" i="32"/>
  <c r="V159" i="32"/>
  <c r="AV157" i="18"/>
  <c r="X159" i="32"/>
  <c r="D165" i="32"/>
  <c r="E165" i="32"/>
  <c r="F165" i="32"/>
  <c r="G165" i="32"/>
  <c r="H165" i="32"/>
  <c r="I165" i="32"/>
  <c r="J165" i="32"/>
  <c r="P165" i="32"/>
  <c r="Q165" i="32"/>
  <c r="R165" i="32"/>
  <c r="S165" i="32"/>
  <c r="T165" i="32"/>
  <c r="U165" i="32"/>
  <c r="V165" i="32"/>
  <c r="X165" i="32"/>
  <c r="D166" i="32"/>
  <c r="E166" i="32"/>
  <c r="F166" i="32"/>
  <c r="G166" i="32"/>
  <c r="H166" i="32"/>
  <c r="I166" i="32"/>
  <c r="J166" i="32"/>
  <c r="L166" i="32"/>
  <c r="P166" i="32"/>
  <c r="Q166" i="32"/>
  <c r="R166" i="32"/>
  <c r="S166" i="32"/>
  <c r="T166" i="32"/>
  <c r="U166" i="32"/>
  <c r="V166" i="32"/>
  <c r="X166" i="32"/>
  <c r="D167" i="32"/>
  <c r="E167" i="32"/>
  <c r="F167" i="32"/>
  <c r="G167" i="32"/>
  <c r="H167" i="32"/>
  <c r="I167" i="32"/>
  <c r="J167" i="32"/>
  <c r="L167" i="32"/>
  <c r="P167" i="32"/>
  <c r="Q167" i="32"/>
  <c r="R167" i="32"/>
  <c r="S167" i="32"/>
  <c r="T167" i="32"/>
  <c r="U167" i="32"/>
  <c r="V167" i="32"/>
  <c r="X167" i="32"/>
  <c r="D168" i="32"/>
  <c r="E168" i="32"/>
  <c r="F168" i="32"/>
  <c r="G168" i="32"/>
  <c r="H168" i="32"/>
  <c r="I168" i="32"/>
  <c r="J168" i="32"/>
  <c r="L168" i="32"/>
  <c r="P168" i="32"/>
  <c r="Q168" i="32"/>
  <c r="R168" i="32"/>
  <c r="S168" i="32"/>
  <c r="T168" i="32"/>
  <c r="U168" i="32"/>
  <c r="V168" i="32"/>
  <c r="D169" i="32"/>
  <c r="E169" i="32"/>
  <c r="F169" i="32"/>
  <c r="G169" i="32"/>
  <c r="H169" i="32"/>
  <c r="I169" i="32"/>
  <c r="J169" i="32"/>
  <c r="L169" i="32"/>
  <c r="P169" i="32"/>
  <c r="Q169" i="32"/>
  <c r="R169" i="32"/>
  <c r="S169" i="32"/>
  <c r="T169" i="32"/>
  <c r="U169" i="32"/>
  <c r="V169" i="32"/>
  <c r="X169" i="32"/>
  <c r="W8" i="6"/>
  <c r="D9" i="30" s="1"/>
  <c r="AA8" i="5"/>
  <c r="E9" i="30" s="1"/>
  <c r="O8" i="4"/>
  <c r="F9" i="30" s="1"/>
  <c r="X8" i="6"/>
  <c r="I9" i="30" s="1"/>
  <c r="AB8" i="5"/>
  <c r="J9" i="30" s="1"/>
  <c r="P8" i="4"/>
  <c r="K9" i="30" s="1"/>
  <c r="W9" i="6"/>
  <c r="D10" i="30" s="1"/>
  <c r="AA9" i="5"/>
  <c r="E10" i="30" s="1"/>
  <c r="O9" i="4"/>
  <c r="F10" i="30"/>
  <c r="X9" i="6"/>
  <c r="I10" i="30"/>
  <c r="AB9" i="5"/>
  <c r="J10" i="30" s="1"/>
  <c r="P9" i="4"/>
  <c r="W10" i="6"/>
  <c r="D11" i="30" s="1"/>
  <c r="AA10" i="5"/>
  <c r="E11" i="30" s="1"/>
  <c r="O10" i="4"/>
  <c r="F11" i="30"/>
  <c r="X10" i="6"/>
  <c r="I11" i="30"/>
  <c r="AB10" i="5"/>
  <c r="J11" i="30" s="1"/>
  <c r="P10" i="4"/>
  <c r="K11" i="30" s="1"/>
  <c r="W11" i="6"/>
  <c r="D12" i="30" s="1"/>
  <c r="AA11" i="5"/>
  <c r="E12" i="30"/>
  <c r="O11" i="4"/>
  <c r="F12" i="30" s="1"/>
  <c r="X11" i="6"/>
  <c r="I12" i="30" s="1"/>
  <c r="AB11" i="5"/>
  <c r="J12" i="30" s="1"/>
  <c r="P11" i="4"/>
  <c r="K12" i="30" s="1"/>
  <c r="W12" i="6"/>
  <c r="D13" i="30"/>
  <c r="AA12" i="5"/>
  <c r="E13" i="30" s="1"/>
  <c r="O12" i="4"/>
  <c r="F13" i="30" s="1"/>
  <c r="X12" i="6"/>
  <c r="I13" i="30" s="1"/>
  <c r="AB12" i="5"/>
  <c r="J13" i="30" s="1"/>
  <c r="P12" i="4"/>
  <c r="K13" i="30" s="1"/>
  <c r="W13" i="6"/>
  <c r="D14" i="30"/>
  <c r="AA13" i="5"/>
  <c r="E14" i="30"/>
  <c r="O13" i="4"/>
  <c r="F14" i="30"/>
  <c r="X13" i="6"/>
  <c r="I14" i="30" s="1"/>
  <c r="AB13" i="5"/>
  <c r="J14" i="30" s="1"/>
  <c r="P13" i="4"/>
  <c r="K14" i="30" s="1"/>
  <c r="W14" i="6"/>
  <c r="D15" i="30"/>
  <c r="AA14" i="5"/>
  <c r="E15" i="30" s="1"/>
  <c r="O14" i="4"/>
  <c r="F15" i="30" s="1"/>
  <c r="X14" i="6"/>
  <c r="I15" i="30" s="1"/>
  <c r="AB14" i="5"/>
  <c r="J15" i="30"/>
  <c r="P14" i="4"/>
  <c r="K15" i="30" s="1"/>
  <c r="W15" i="6"/>
  <c r="D16" i="30" s="1"/>
  <c r="AA15" i="5"/>
  <c r="E16" i="30"/>
  <c r="O15" i="4"/>
  <c r="F16" i="30" s="1"/>
  <c r="X15" i="6"/>
  <c r="I16" i="30" s="1"/>
  <c r="AB15" i="5"/>
  <c r="J16" i="30" s="1"/>
  <c r="P15" i="4"/>
  <c r="K16" i="30" s="1"/>
  <c r="W16" i="6"/>
  <c r="D17" i="30" s="1"/>
  <c r="AA16" i="5"/>
  <c r="E17" i="30" s="1"/>
  <c r="O16" i="4"/>
  <c r="F17" i="30" s="1"/>
  <c r="X16" i="6"/>
  <c r="AB16" i="5"/>
  <c r="J17" i="30" s="1"/>
  <c r="P16" i="4"/>
  <c r="K17" i="30" s="1"/>
  <c r="W17" i="6"/>
  <c r="D18" i="30" s="1"/>
  <c r="AA17" i="5"/>
  <c r="E18" i="30" s="1"/>
  <c r="O17" i="4"/>
  <c r="F18" i="30" s="1"/>
  <c r="X17" i="6"/>
  <c r="I18" i="30" s="1"/>
  <c r="AB17" i="5"/>
  <c r="J18" i="30" s="1"/>
  <c r="P17" i="4"/>
  <c r="K18" i="30" s="1"/>
  <c r="W18" i="6"/>
  <c r="D19" i="30" s="1"/>
  <c r="AA18" i="5"/>
  <c r="E19" i="30" s="1"/>
  <c r="O18" i="4"/>
  <c r="F19" i="30"/>
  <c r="X18" i="6"/>
  <c r="I19" i="30" s="1"/>
  <c r="AB18" i="5"/>
  <c r="J19" i="30" s="1"/>
  <c r="P18" i="4"/>
  <c r="K19" i="30" s="1"/>
  <c r="W19" i="6"/>
  <c r="D20" i="30" s="1"/>
  <c r="AA19" i="5"/>
  <c r="E20" i="30" s="1"/>
  <c r="O19" i="4"/>
  <c r="F20" i="30" s="1"/>
  <c r="X19" i="6"/>
  <c r="I20" i="30" s="1"/>
  <c r="AB19" i="5"/>
  <c r="J20" i="30" s="1"/>
  <c r="P19" i="4"/>
  <c r="K20" i="30" s="1"/>
  <c r="W20" i="6"/>
  <c r="D21" i="30" s="1"/>
  <c r="AA20" i="5"/>
  <c r="E21" i="30" s="1"/>
  <c r="O20" i="4"/>
  <c r="F21" i="30" s="1"/>
  <c r="X20" i="6"/>
  <c r="I21" i="30" s="1"/>
  <c r="AB20" i="5"/>
  <c r="J21" i="30" s="1"/>
  <c r="P20" i="4"/>
  <c r="K21" i="30"/>
  <c r="W21" i="6"/>
  <c r="D22" i="30" s="1"/>
  <c r="AA21" i="5"/>
  <c r="E22" i="30" s="1"/>
  <c r="O21" i="4"/>
  <c r="F22" i="30" s="1"/>
  <c r="X21" i="6"/>
  <c r="I22" i="30" s="1"/>
  <c r="AB21" i="5"/>
  <c r="J22" i="30" s="1"/>
  <c r="P21" i="4"/>
  <c r="K22" i="30"/>
  <c r="W22" i="6"/>
  <c r="D23" i="30" s="1"/>
  <c r="AA22" i="5"/>
  <c r="E23" i="30"/>
  <c r="O22" i="4"/>
  <c r="F23" i="30" s="1"/>
  <c r="X22" i="6"/>
  <c r="I23" i="30" s="1"/>
  <c r="AB22" i="5"/>
  <c r="J23" i="30"/>
  <c r="P22" i="4"/>
  <c r="K23" i="30"/>
  <c r="W23" i="6"/>
  <c r="D24" i="30" s="1"/>
  <c r="AA23" i="5"/>
  <c r="E24" i="30" s="1"/>
  <c r="O23" i="4"/>
  <c r="F24" i="30"/>
  <c r="X23" i="6"/>
  <c r="I24" i="30" s="1"/>
  <c r="AB23" i="5"/>
  <c r="J24" i="30" s="1"/>
  <c r="P23" i="4"/>
  <c r="K24" i="30"/>
  <c r="W24" i="6"/>
  <c r="D25" i="30" s="1"/>
  <c r="AA24" i="5"/>
  <c r="E25" i="30" s="1"/>
  <c r="O24" i="4"/>
  <c r="F25" i="30" s="1"/>
  <c r="X24" i="6"/>
  <c r="I25" i="30" s="1"/>
  <c r="AB24" i="5"/>
  <c r="J25" i="30" s="1"/>
  <c r="P24" i="4"/>
  <c r="K25" i="30" s="1"/>
  <c r="W25" i="6"/>
  <c r="D26" i="30" s="1"/>
  <c r="AA25" i="5"/>
  <c r="E26" i="30" s="1"/>
  <c r="O25" i="4"/>
  <c r="F26" i="30" s="1"/>
  <c r="X25" i="6"/>
  <c r="I26" i="30" s="1"/>
  <c r="AB25" i="5"/>
  <c r="J26" i="30" s="1"/>
  <c r="P25" i="4"/>
  <c r="K26" i="30" s="1"/>
  <c r="W26" i="6"/>
  <c r="D27" i="30" s="1"/>
  <c r="AA26" i="5"/>
  <c r="E27" i="30" s="1"/>
  <c r="O26" i="4"/>
  <c r="F27" i="30" s="1"/>
  <c r="X26" i="6"/>
  <c r="I27" i="30" s="1"/>
  <c r="AB26" i="5"/>
  <c r="P26" i="4"/>
  <c r="K27" i="30"/>
  <c r="W27" i="6"/>
  <c r="D28" i="30" s="1"/>
  <c r="AA27" i="5"/>
  <c r="E28" i="30"/>
  <c r="O27" i="4"/>
  <c r="F28" i="30" s="1"/>
  <c r="X27" i="6"/>
  <c r="I28" i="30" s="1"/>
  <c r="AB27" i="5"/>
  <c r="J28" i="30" s="1"/>
  <c r="P27" i="4"/>
  <c r="K28" i="30"/>
  <c r="W28" i="6"/>
  <c r="D29" i="30" s="1"/>
  <c r="AA28" i="5"/>
  <c r="E29" i="30" s="1"/>
  <c r="O28" i="4"/>
  <c r="F29" i="30" s="1"/>
  <c r="X28" i="6"/>
  <c r="I29" i="30" s="1"/>
  <c r="AB28" i="5"/>
  <c r="J29" i="30" s="1"/>
  <c r="P28" i="4"/>
  <c r="K29" i="30"/>
  <c r="W29" i="6"/>
  <c r="D30" i="30" s="1"/>
  <c r="AA29" i="5"/>
  <c r="E30" i="30" s="1"/>
  <c r="O29" i="4"/>
  <c r="F30" i="30" s="1"/>
  <c r="X29" i="6"/>
  <c r="I30" i="30" s="1"/>
  <c r="AB29" i="5"/>
  <c r="J30" i="30" s="1"/>
  <c r="P29" i="4"/>
  <c r="K30" i="30" s="1"/>
  <c r="W30" i="6"/>
  <c r="D31" i="30" s="1"/>
  <c r="AA30" i="5"/>
  <c r="E31" i="30"/>
  <c r="O30" i="4"/>
  <c r="F31" i="30" s="1"/>
  <c r="X30" i="6"/>
  <c r="I31" i="30" s="1"/>
  <c r="AB30" i="5"/>
  <c r="J31" i="30" s="1"/>
  <c r="P30" i="4"/>
  <c r="K31" i="30" s="1"/>
  <c r="W31" i="6"/>
  <c r="D32" i="30" s="1"/>
  <c r="AA31" i="5"/>
  <c r="E32" i="30" s="1"/>
  <c r="O31" i="4"/>
  <c r="F32" i="30" s="1"/>
  <c r="X31" i="6"/>
  <c r="I32" i="30" s="1"/>
  <c r="AB31" i="5"/>
  <c r="J32" i="30" s="1"/>
  <c r="P31" i="4"/>
  <c r="K32" i="30" s="1"/>
  <c r="W32" i="6"/>
  <c r="D33" i="30" s="1"/>
  <c r="AA32" i="5"/>
  <c r="E33" i="30" s="1"/>
  <c r="O32" i="4"/>
  <c r="F33" i="30" s="1"/>
  <c r="X32" i="6"/>
  <c r="I33" i="30"/>
  <c r="AB32" i="5"/>
  <c r="J33" i="30" s="1"/>
  <c r="P32" i="4"/>
  <c r="K33" i="30" s="1"/>
  <c r="W33" i="6"/>
  <c r="D34" i="30" s="1"/>
  <c r="AA33" i="5"/>
  <c r="E34" i="30"/>
  <c r="O33" i="4"/>
  <c r="F34" i="30" s="1"/>
  <c r="X33" i="6"/>
  <c r="I34" i="30" s="1"/>
  <c r="AB33" i="5"/>
  <c r="J34" i="30" s="1"/>
  <c r="P33" i="4"/>
  <c r="K34" i="30" s="1"/>
  <c r="W34" i="6"/>
  <c r="D35" i="30" s="1"/>
  <c r="AA34" i="5"/>
  <c r="E35" i="30" s="1"/>
  <c r="O34" i="4"/>
  <c r="F35" i="30" s="1"/>
  <c r="X34" i="6"/>
  <c r="I35" i="30" s="1"/>
  <c r="AB34" i="5"/>
  <c r="J35" i="30" s="1"/>
  <c r="P34" i="4"/>
  <c r="K35" i="30" s="1"/>
  <c r="W35" i="6"/>
  <c r="D36" i="30" s="1"/>
  <c r="AA35" i="5"/>
  <c r="E36" i="30" s="1"/>
  <c r="O35" i="4"/>
  <c r="F36" i="30" s="1"/>
  <c r="X35" i="6"/>
  <c r="I36" i="30" s="1"/>
  <c r="AB35" i="5"/>
  <c r="J36" i="30" s="1"/>
  <c r="P35" i="4"/>
  <c r="K36" i="30" s="1"/>
  <c r="W36" i="6"/>
  <c r="D37" i="30" s="1"/>
  <c r="AA36" i="5"/>
  <c r="E37" i="30" s="1"/>
  <c r="O36" i="4"/>
  <c r="F37" i="30" s="1"/>
  <c r="X36" i="6"/>
  <c r="I37" i="30"/>
  <c r="AB36" i="5"/>
  <c r="J37" i="30" s="1"/>
  <c r="P36" i="4"/>
  <c r="K37" i="30" s="1"/>
  <c r="W37" i="6"/>
  <c r="D38" i="30"/>
  <c r="AA37" i="5"/>
  <c r="E38" i="30" s="1"/>
  <c r="O37" i="4"/>
  <c r="F38" i="30" s="1"/>
  <c r="X37" i="6"/>
  <c r="I38" i="30" s="1"/>
  <c r="AB37" i="5"/>
  <c r="J38" i="30" s="1"/>
  <c r="P37" i="4"/>
  <c r="K38" i="30" s="1"/>
  <c r="W38" i="6"/>
  <c r="D39" i="30" s="1"/>
  <c r="AA38" i="5"/>
  <c r="E39" i="30" s="1"/>
  <c r="O38" i="4"/>
  <c r="F39" i="30" s="1"/>
  <c r="X38" i="6"/>
  <c r="I39" i="30" s="1"/>
  <c r="AB38" i="5"/>
  <c r="J39" i="30" s="1"/>
  <c r="P38" i="4"/>
  <c r="K39" i="30" s="1"/>
  <c r="W39" i="6"/>
  <c r="D40" i="30" s="1"/>
  <c r="AA39" i="5"/>
  <c r="E40" i="30"/>
  <c r="O39" i="4"/>
  <c r="F40" i="30" s="1"/>
  <c r="X39" i="6"/>
  <c r="I40" i="30" s="1"/>
  <c r="AB39" i="5"/>
  <c r="J40" i="30" s="1"/>
  <c r="P39" i="4"/>
  <c r="K40" i="30" s="1"/>
  <c r="W40" i="6"/>
  <c r="D41" i="30" s="1"/>
  <c r="AA40" i="5"/>
  <c r="E41" i="30" s="1"/>
  <c r="O40" i="4"/>
  <c r="F41" i="30" s="1"/>
  <c r="X40" i="6"/>
  <c r="I41" i="30" s="1"/>
  <c r="AB40" i="5"/>
  <c r="J41" i="30" s="1"/>
  <c r="P40" i="4"/>
  <c r="K41" i="30" s="1"/>
  <c r="W41" i="6"/>
  <c r="D42" i="30" s="1"/>
  <c r="AA41" i="5"/>
  <c r="E42" i="30" s="1"/>
  <c r="O41" i="4"/>
  <c r="F42" i="30" s="1"/>
  <c r="X41" i="6"/>
  <c r="I42" i="30" s="1"/>
  <c r="AB41" i="5"/>
  <c r="J42" i="30"/>
  <c r="P41" i="4"/>
  <c r="K42" i="30" s="1"/>
  <c r="W42" i="6"/>
  <c r="D43" i="30" s="1"/>
  <c r="AA42" i="5"/>
  <c r="E43" i="30" s="1"/>
  <c r="O42" i="4"/>
  <c r="F43" i="30" s="1"/>
  <c r="X42" i="6"/>
  <c r="I43" i="30" s="1"/>
  <c r="AB42" i="5"/>
  <c r="J43" i="30" s="1"/>
  <c r="P42" i="4"/>
  <c r="K43" i="30" s="1"/>
  <c r="W43" i="6"/>
  <c r="D44" i="30" s="1"/>
  <c r="AA43" i="5"/>
  <c r="E44" i="30" s="1"/>
  <c r="O43" i="4"/>
  <c r="F44" i="30" s="1"/>
  <c r="X43" i="6"/>
  <c r="I44" i="30" s="1"/>
  <c r="AB43" i="5"/>
  <c r="J44" i="30" s="1"/>
  <c r="P43" i="4"/>
  <c r="K44" i="30" s="1"/>
  <c r="W44" i="6"/>
  <c r="D45" i="30" s="1"/>
  <c r="AA44" i="5"/>
  <c r="E45" i="30" s="1"/>
  <c r="O44" i="4"/>
  <c r="F45" i="30" s="1"/>
  <c r="X44" i="6"/>
  <c r="I45" i="30" s="1"/>
  <c r="AB44" i="5"/>
  <c r="J45" i="30" s="1"/>
  <c r="P44" i="4"/>
  <c r="K45" i="30" s="1"/>
  <c r="W45" i="6"/>
  <c r="D46" i="30" s="1"/>
  <c r="AA45" i="5"/>
  <c r="E46" i="30" s="1"/>
  <c r="O45" i="4"/>
  <c r="F46" i="30" s="1"/>
  <c r="X45" i="6"/>
  <c r="I46" i="30" s="1"/>
  <c r="AB45" i="5"/>
  <c r="J46" i="30" s="1"/>
  <c r="P45" i="4"/>
  <c r="K46" i="30" s="1"/>
  <c r="W46" i="6"/>
  <c r="D47" i="30" s="1"/>
  <c r="AA46" i="5"/>
  <c r="E47" i="30" s="1"/>
  <c r="O46" i="4"/>
  <c r="F47" i="30" s="1"/>
  <c r="X46" i="6"/>
  <c r="I47" i="30" s="1"/>
  <c r="AB46" i="5"/>
  <c r="J47" i="30" s="1"/>
  <c r="P46" i="4"/>
  <c r="K47" i="30" s="1"/>
  <c r="W47" i="6"/>
  <c r="D48" i="30" s="1"/>
  <c r="AA47" i="5"/>
  <c r="E48" i="30" s="1"/>
  <c r="O47" i="4"/>
  <c r="F48" i="30" s="1"/>
  <c r="X47" i="6"/>
  <c r="I48" i="30" s="1"/>
  <c r="AB47" i="5"/>
  <c r="J48" i="30"/>
  <c r="P47" i="4"/>
  <c r="K48" i="30" s="1"/>
  <c r="W48" i="6"/>
  <c r="D49" i="30"/>
  <c r="AA48" i="5"/>
  <c r="E49" i="30" s="1"/>
  <c r="O48" i="4"/>
  <c r="F49" i="30" s="1"/>
  <c r="X48" i="6"/>
  <c r="I49" i="30" s="1"/>
  <c r="AB48" i="5"/>
  <c r="J49" i="30" s="1"/>
  <c r="P48" i="4"/>
  <c r="K49" i="30" s="1"/>
  <c r="W49" i="6"/>
  <c r="D50" i="30" s="1"/>
  <c r="AA49" i="5"/>
  <c r="E50" i="30" s="1"/>
  <c r="O49" i="4"/>
  <c r="F50" i="30" s="1"/>
  <c r="X49" i="6"/>
  <c r="I50" i="30" s="1"/>
  <c r="AB49" i="5"/>
  <c r="J50" i="30" s="1"/>
  <c r="P49" i="4"/>
  <c r="K50" i="30" s="1"/>
  <c r="W50" i="6"/>
  <c r="D51" i="30" s="1"/>
  <c r="AA50" i="5"/>
  <c r="E51" i="30" s="1"/>
  <c r="O50" i="4"/>
  <c r="F51" i="30"/>
  <c r="X50" i="6"/>
  <c r="I51" i="30" s="1"/>
  <c r="AB50" i="5"/>
  <c r="J51" i="30" s="1"/>
  <c r="P50" i="4"/>
  <c r="K51" i="30" s="1"/>
  <c r="W51" i="6"/>
  <c r="D52" i="30"/>
  <c r="AA51" i="5"/>
  <c r="E52" i="30" s="1"/>
  <c r="O51" i="4"/>
  <c r="F52" i="30" s="1"/>
  <c r="X51" i="6"/>
  <c r="I52" i="30"/>
  <c r="AB51" i="5"/>
  <c r="J52" i="30" s="1"/>
  <c r="P51" i="4"/>
  <c r="K52" i="30" s="1"/>
  <c r="W52" i="6"/>
  <c r="D53" i="30" s="1"/>
  <c r="AA52" i="5"/>
  <c r="E53" i="30"/>
  <c r="O52" i="4"/>
  <c r="F53" i="30" s="1"/>
  <c r="X52" i="6"/>
  <c r="I53" i="30" s="1"/>
  <c r="AB52" i="5"/>
  <c r="J53" i="30" s="1"/>
  <c r="P52" i="4"/>
  <c r="K53" i="30" s="1"/>
  <c r="W53" i="6"/>
  <c r="D54" i="30"/>
  <c r="AA53" i="5"/>
  <c r="E54" i="30" s="1"/>
  <c r="O53" i="4"/>
  <c r="F54" i="30" s="1"/>
  <c r="X53" i="6"/>
  <c r="I54" i="30" s="1"/>
  <c r="AB53" i="5"/>
  <c r="J54" i="30" s="1"/>
  <c r="P53" i="4"/>
  <c r="K54" i="30" s="1"/>
  <c r="W54" i="6"/>
  <c r="D55" i="30" s="1"/>
  <c r="AA54" i="5"/>
  <c r="E55" i="30"/>
  <c r="O54" i="4"/>
  <c r="F55" i="30" s="1"/>
  <c r="X54" i="6"/>
  <c r="I55" i="30" s="1"/>
  <c r="AB54" i="5"/>
  <c r="J55" i="30" s="1"/>
  <c r="P54" i="4"/>
  <c r="K55" i="30"/>
  <c r="W55" i="6"/>
  <c r="D56" i="30" s="1"/>
  <c r="AA55" i="5"/>
  <c r="E56" i="30"/>
  <c r="O55" i="4"/>
  <c r="F56" i="30" s="1"/>
  <c r="X55" i="6"/>
  <c r="I56" i="30" s="1"/>
  <c r="AB55" i="5"/>
  <c r="J56" i="30" s="1"/>
  <c r="P55" i="4"/>
  <c r="K56" i="30"/>
  <c r="W56" i="6"/>
  <c r="D57" i="30" s="1"/>
  <c r="AA56" i="5"/>
  <c r="E57" i="30"/>
  <c r="O56" i="4"/>
  <c r="F57" i="30" s="1"/>
  <c r="X56" i="6"/>
  <c r="I57" i="30" s="1"/>
  <c r="AB56" i="5"/>
  <c r="J57" i="30" s="1"/>
  <c r="P56" i="4"/>
  <c r="K57" i="30"/>
  <c r="W57" i="6"/>
  <c r="D58" i="30" s="1"/>
  <c r="AA57" i="5"/>
  <c r="E58" i="30" s="1"/>
  <c r="O57" i="4"/>
  <c r="F58" i="30" s="1"/>
  <c r="X57" i="6"/>
  <c r="I58" i="30" s="1"/>
  <c r="AB57" i="5"/>
  <c r="J58" i="30" s="1"/>
  <c r="P57" i="4"/>
  <c r="K58" i="30" s="1"/>
  <c r="W58" i="6"/>
  <c r="D59" i="30" s="1"/>
  <c r="AA58" i="5"/>
  <c r="E59" i="30" s="1"/>
  <c r="O58" i="4"/>
  <c r="F59" i="30" s="1"/>
  <c r="X58" i="6"/>
  <c r="I59" i="30" s="1"/>
  <c r="AB58" i="5"/>
  <c r="J59" i="30" s="1"/>
  <c r="P58" i="4"/>
  <c r="K59" i="30"/>
  <c r="W59" i="6"/>
  <c r="D60" i="30" s="1"/>
  <c r="AA59" i="5"/>
  <c r="E60" i="30" s="1"/>
  <c r="O59" i="4"/>
  <c r="F60" i="30" s="1"/>
  <c r="X59" i="6"/>
  <c r="I60" i="30" s="1"/>
  <c r="AB59" i="5"/>
  <c r="J60" i="30" s="1"/>
  <c r="P59" i="4"/>
  <c r="K60" i="30" s="1"/>
  <c r="W60" i="6"/>
  <c r="D61" i="30" s="1"/>
  <c r="AA60" i="5"/>
  <c r="E61" i="30" s="1"/>
  <c r="O60" i="4"/>
  <c r="F61" i="30"/>
  <c r="X60" i="6"/>
  <c r="I61" i="30" s="1"/>
  <c r="AB60" i="5"/>
  <c r="J61" i="30" s="1"/>
  <c r="P60" i="4"/>
  <c r="K61" i="30" s="1"/>
  <c r="W61" i="6"/>
  <c r="D62" i="30" s="1"/>
  <c r="AA61" i="5"/>
  <c r="E62" i="30" s="1"/>
  <c r="O61" i="4"/>
  <c r="F62" i="30" s="1"/>
  <c r="X61" i="6"/>
  <c r="I62" i="30" s="1"/>
  <c r="AB61" i="5"/>
  <c r="J62" i="30" s="1"/>
  <c r="P61" i="4"/>
  <c r="K62" i="30" s="1"/>
  <c r="W62" i="6"/>
  <c r="D63" i="30" s="1"/>
  <c r="AA62" i="5"/>
  <c r="E63" i="30" s="1"/>
  <c r="O62" i="4"/>
  <c r="F63" i="30"/>
  <c r="X62" i="6"/>
  <c r="I63" i="30" s="1"/>
  <c r="AB62" i="5"/>
  <c r="J63" i="30" s="1"/>
  <c r="P62" i="4"/>
  <c r="K63" i="30" s="1"/>
  <c r="W63" i="6"/>
  <c r="D64" i="30" s="1"/>
  <c r="AA63" i="5"/>
  <c r="E64" i="30" s="1"/>
  <c r="O63" i="4"/>
  <c r="F64" i="30" s="1"/>
  <c r="X63" i="6"/>
  <c r="I64" i="30" s="1"/>
  <c r="AB63" i="5"/>
  <c r="J64" i="30" s="1"/>
  <c r="P63" i="4"/>
  <c r="K64" i="30" s="1"/>
  <c r="W64" i="6"/>
  <c r="D65" i="30" s="1"/>
  <c r="AA64" i="5"/>
  <c r="E65" i="30" s="1"/>
  <c r="O64" i="4"/>
  <c r="F65" i="30" s="1"/>
  <c r="X64" i="6"/>
  <c r="I65" i="30" s="1"/>
  <c r="AB64" i="5"/>
  <c r="J65" i="30" s="1"/>
  <c r="P64" i="4"/>
  <c r="K65" i="30" s="1"/>
  <c r="W65" i="6"/>
  <c r="D66" i="30" s="1"/>
  <c r="AA65" i="5"/>
  <c r="E66" i="30" s="1"/>
  <c r="O65" i="4"/>
  <c r="F66" i="30" s="1"/>
  <c r="X65" i="6"/>
  <c r="I66" i="30" s="1"/>
  <c r="AB65" i="5"/>
  <c r="J66" i="30" s="1"/>
  <c r="P65" i="4"/>
  <c r="K66" i="30" s="1"/>
  <c r="W66" i="6"/>
  <c r="D67" i="30" s="1"/>
  <c r="AA66" i="5"/>
  <c r="E67" i="30" s="1"/>
  <c r="O66" i="4"/>
  <c r="F67" i="30" s="1"/>
  <c r="X66" i="6"/>
  <c r="I67" i="30" s="1"/>
  <c r="AB66" i="5"/>
  <c r="J67" i="30" s="1"/>
  <c r="P66" i="4"/>
  <c r="K67" i="30" s="1"/>
  <c r="W67" i="6"/>
  <c r="D68" i="30" s="1"/>
  <c r="AA67" i="5"/>
  <c r="E68" i="30" s="1"/>
  <c r="O67" i="4"/>
  <c r="F68" i="30" s="1"/>
  <c r="X67" i="6"/>
  <c r="I68" i="30" s="1"/>
  <c r="AB67" i="5"/>
  <c r="J68" i="30" s="1"/>
  <c r="P67" i="4"/>
  <c r="K68" i="30" s="1"/>
  <c r="W68" i="6"/>
  <c r="D69" i="30" s="1"/>
  <c r="AA68" i="5"/>
  <c r="E69" i="30" s="1"/>
  <c r="O68" i="4"/>
  <c r="F69" i="30" s="1"/>
  <c r="X68" i="6"/>
  <c r="I69" i="30" s="1"/>
  <c r="AB68" i="5"/>
  <c r="J69" i="30" s="1"/>
  <c r="P68" i="4"/>
  <c r="K69" i="30" s="1"/>
  <c r="W69" i="6"/>
  <c r="D70" i="30" s="1"/>
  <c r="AA69" i="5"/>
  <c r="E70" i="30" s="1"/>
  <c r="O69" i="4"/>
  <c r="F70" i="30" s="1"/>
  <c r="X69" i="6"/>
  <c r="I70" i="30" s="1"/>
  <c r="AB69" i="5"/>
  <c r="J70" i="30" s="1"/>
  <c r="P69" i="4"/>
  <c r="K70" i="30" s="1"/>
  <c r="W70" i="6"/>
  <c r="D71" i="30" s="1"/>
  <c r="AA70" i="5"/>
  <c r="E71" i="30" s="1"/>
  <c r="O70" i="4"/>
  <c r="F71" i="30" s="1"/>
  <c r="X70" i="6"/>
  <c r="I71" i="30" s="1"/>
  <c r="AB70" i="5"/>
  <c r="J71" i="30" s="1"/>
  <c r="P70" i="4"/>
  <c r="K71" i="30" s="1"/>
  <c r="W71" i="6"/>
  <c r="D72" i="30" s="1"/>
  <c r="AA71" i="5"/>
  <c r="E72" i="30" s="1"/>
  <c r="O71" i="4"/>
  <c r="F72" i="30" s="1"/>
  <c r="X71" i="6"/>
  <c r="I72" i="30" s="1"/>
  <c r="AB71" i="5"/>
  <c r="J72" i="30" s="1"/>
  <c r="P71" i="4"/>
  <c r="K72" i="30" s="1"/>
  <c r="W72" i="6"/>
  <c r="D73" i="30" s="1"/>
  <c r="AA72" i="5"/>
  <c r="E73" i="30" s="1"/>
  <c r="O72" i="4"/>
  <c r="F73" i="30"/>
  <c r="X72" i="6"/>
  <c r="I73" i="30" s="1"/>
  <c r="AB72" i="5"/>
  <c r="J73" i="30" s="1"/>
  <c r="P72" i="4"/>
  <c r="K73" i="30" s="1"/>
  <c r="W73" i="6"/>
  <c r="D74" i="30"/>
  <c r="AA73" i="5"/>
  <c r="E74" i="30" s="1"/>
  <c r="O73" i="4"/>
  <c r="F74" i="30" s="1"/>
  <c r="X73" i="6"/>
  <c r="I74" i="30" s="1"/>
  <c r="AB73" i="5"/>
  <c r="J74" i="30" s="1"/>
  <c r="P73" i="4"/>
  <c r="K74" i="30" s="1"/>
  <c r="W74" i="6"/>
  <c r="D75" i="30" s="1"/>
  <c r="AA74" i="5"/>
  <c r="E75" i="30" s="1"/>
  <c r="O74" i="4"/>
  <c r="F75" i="30"/>
  <c r="X74" i="6"/>
  <c r="I75" i="30" s="1"/>
  <c r="AB74" i="5"/>
  <c r="J75" i="30" s="1"/>
  <c r="P74" i="4"/>
  <c r="K75" i="30" s="1"/>
  <c r="W75" i="6"/>
  <c r="D76" i="30" s="1"/>
  <c r="AA75" i="5"/>
  <c r="E76" i="30" s="1"/>
  <c r="O75" i="4"/>
  <c r="F76" i="30" s="1"/>
  <c r="X75" i="6"/>
  <c r="I76" i="30" s="1"/>
  <c r="AB75" i="5"/>
  <c r="J76" i="30" s="1"/>
  <c r="P75" i="4"/>
  <c r="K76" i="30" s="1"/>
  <c r="W76" i="6"/>
  <c r="D77" i="30" s="1"/>
  <c r="AA76" i="5"/>
  <c r="E77" i="30" s="1"/>
  <c r="O76" i="4"/>
  <c r="F77" i="30" s="1"/>
  <c r="X76" i="6"/>
  <c r="I77" i="30" s="1"/>
  <c r="AB76" i="5"/>
  <c r="J77" i="30" s="1"/>
  <c r="P76" i="4"/>
  <c r="K77" i="30" s="1"/>
  <c r="W77" i="6"/>
  <c r="D78" i="30" s="1"/>
  <c r="AA77" i="5"/>
  <c r="E78" i="30" s="1"/>
  <c r="O77" i="4"/>
  <c r="F78" i="30" s="1"/>
  <c r="X77" i="6"/>
  <c r="I78" i="30" s="1"/>
  <c r="AB77" i="5"/>
  <c r="J78" i="30" s="1"/>
  <c r="P77" i="4"/>
  <c r="K78" i="30" s="1"/>
  <c r="W78" i="6"/>
  <c r="D79" i="30" s="1"/>
  <c r="AA78" i="5"/>
  <c r="E79" i="30" s="1"/>
  <c r="O78" i="4"/>
  <c r="F79" i="30" s="1"/>
  <c r="X78" i="6"/>
  <c r="I79" i="30" s="1"/>
  <c r="AB78" i="5"/>
  <c r="J79" i="30" s="1"/>
  <c r="P78" i="4"/>
  <c r="K79" i="30" s="1"/>
  <c r="W79" i="6"/>
  <c r="D80" i="30" s="1"/>
  <c r="AA79" i="5"/>
  <c r="E80" i="30" s="1"/>
  <c r="O79" i="4"/>
  <c r="F80" i="30" s="1"/>
  <c r="X79" i="6"/>
  <c r="I80" i="30" s="1"/>
  <c r="AB79" i="5"/>
  <c r="J80" i="30"/>
  <c r="P79" i="4"/>
  <c r="K80" i="30" s="1"/>
  <c r="W80" i="6"/>
  <c r="D81" i="30" s="1"/>
  <c r="AA80" i="5"/>
  <c r="E81" i="30" s="1"/>
  <c r="O80" i="4"/>
  <c r="F81" i="30" s="1"/>
  <c r="X80" i="6"/>
  <c r="I81" i="30" s="1"/>
  <c r="AB80" i="5"/>
  <c r="J81" i="30" s="1"/>
  <c r="P80" i="4"/>
  <c r="K81" i="30" s="1"/>
  <c r="W81" i="6"/>
  <c r="D82" i="30" s="1"/>
  <c r="AA81" i="5"/>
  <c r="E82" i="30" s="1"/>
  <c r="O81" i="4"/>
  <c r="F82" i="30" s="1"/>
  <c r="X81" i="6"/>
  <c r="I82" i="30" s="1"/>
  <c r="AB81" i="5"/>
  <c r="J82" i="30" s="1"/>
  <c r="P81" i="4"/>
  <c r="K82" i="30" s="1"/>
  <c r="W82" i="6"/>
  <c r="D83" i="30" s="1"/>
  <c r="AA82" i="5"/>
  <c r="E83" i="30" s="1"/>
  <c r="O82" i="4"/>
  <c r="F83" i="30" s="1"/>
  <c r="X82" i="6"/>
  <c r="I83" i="30" s="1"/>
  <c r="AB82" i="5"/>
  <c r="J83" i="30" s="1"/>
  <c r="P82" i="4"/>
  <c r="K83" i="30" s="1"/>
  <c r="W83" i="6"/>
  <c r="D84" i="30" s="1"/>
  <c r="AA83" i="5"/>
  <c r="E84" i="30" s="1"/>
  <c r="O83" i="4"/>
  <c r="F84" i="30" s="1"/>
  <c r="X83" i="6"/>
  <c r="I84" i="30" s="1"/>
  <c r="AB83" i="5"/>
  <c r="J84" i="30"/>
  <c r="P83" i="4"/>
  <c r="K84" i="30" s="1"/>
  <c r="W84" i="6"/>
  <c r="D85" i="30" s="1"/>
  <c r="AA84" i="5"/>
  <c r="E85" i="30" s="1"/>
  <c r="O84" i="4"/>
  <c r="F85" i="30" s="1"/>
  <c r="X84" i="6"/>
  <c r="I85" i="30" s="1"/>
  <c r="AB84" i="5"/>
  <c r="J85" i="30" s="1"/>
  <c r="P84" i="4"/>
  <c r="K85" i="30" s="1"/>
  <c r="W85" i="6"/>
  <c r="AA85" i="5"/>
  <c r="E86" i="30" s="1"/>
  <c r="O85" i="4"/>
  <c r="F86" i="30"/>
  <c r="X85" i="6"/>
  <c r="I86" i="30" s="1"/>
  <c r="AB85" i="5"/>
  <c r="J86" i="30"/>
  <c r="P85" i="4"/>
  <c r="K86" i="30"/>
  <c r="W86" i="6"/>
  <c r="D87" i="30"/>
  <c r="AA86" i="5"/>
  <c r="E87" i="30" s="1"/>
  <c r="O86" i="4"/>
  <c r="F87" i="30" s="1"/>
  <c r="X86" i="6"/>
  <c r="I87" i="30" s="1"/>
  <c r="AB86" i="5"/>
  <c r="J87" i="30" s="1"/>
  <c r="P86" i="4"/>
  <c r="K87" i="30" s="1"/>
  <c r="W87" i="6"/>
  <c r="D88" i="30" s="1"/>
  <c r="AA87" i="5"/>
  <c r="E88" i="30"/>
  <c r="O87" i="4"/>
  <c r="F88" i="30" s="1"/>
  <c r="X87" i="6"/>
  <c r="I88" i="30" s="1"/>
  <c r="AB87" i="5"/>
  <c r="J88" i="30" s="1"/>
  <c r="P87" i="4"/>
  <c r="K88" i="30" s="1"/>
  <c r="W88" i="6"/>
  <c r="D89" i="30"/>
  <c r="AA88" i="5"/>
  <c r="E89" i="30" s="1"/>
  <c r="O88" i="4"/>
  <c r="F89" i="30" s="1"/>
  <c r="X88" i="6"/>
  <c r="I89" i="30" s="1"/>
  <c r="AB88" i="5"/>
  <c r="J89" i="30" s="1"/>
  <c r="P88" i="4"/>
  <c r="K89" i="30" s="1"/>
  <c r="W89" i="6"/>
  <c r="D90" i="30" s="1"/>
  <c r="AA89" i="5"/>
  <c r="E90" i="30"/>
  <c r="O89" i="4"/>
  <c r="F90" i="30" s="1"/>
  <c r="X89" i="6"/>
  <c r="I90" i="30" s="1"/>
  <c r="AB89" i="5"/>
  <c r="J90" i="30"/>
  <c r="P89" i="4"/>
  <c r="K90" i="30" s="1"/>
  <c r="W90" i="6"/>
  <c r="D91" i="30" s="1"/>
  <c r="AA90" i="5"/>
  <c r="E91" i="30" s="1"/>
  <c r="O90" i="4"/>
  <c r="F91" i="30" s="1"/>
  <c r="X90" i="6"/>
  <c r="I91" i="30" s="1"/>
  <c r="AB90" i="5"/>
  <c r="J91" i="30"/>
  <c r="P90" i="4"/>
  <c r="K91" i="30"/>
  <c r="W91" i="6"/>
  <c r="D92" i="30"/>
  <c r="AA91" i="5"/>
  <c r="E92" i="30"/>
  <c r="O91" i="4"/>
  <c r="F92" i="30" s="1"/>
  <c r="X91" i="6"/>
  <c r="I92" i="30" s="1"/>
  <c r="AB91" i="5"/>
  <c r="J92" i="30" s="1"/>
  <c r="P91" i="4"/>
  <c r="K92" i="30" s="1"/>
  <c r="W92" i="6"/>
  <c r="D93" i="30" s="1"/>
  <c r="AA92" i="5"/>
  <c r="E93" i="30" s="1"/>
  <c r="O92" i="4"/>
  <c r="F93" i="30" s="1"/>
  <c r="X92" i="6"/>
  <c r="I93" i="30" s="1"/>
  <c r="AB92" i="5"/>
  <c r="J93" i="30" s="1"/>
  <c r="P92" i="4"/>
  <c r="K93" i="30" s="1"/>
  <c r="W93" i="6"/>
  <c r="D94" i="30" s="1"/>
  <c r="AA93" i="5"/>
  <c r="E94" i="30"/>
  <c r="O93" i="4"/>
  <c r="X93" i="6"/>
  <c r="I94" i="30" s="1"/>
  <c r="AB93" i="5"/>
  <c r="J94" i="30"/>
  <c r="P93" i="4"/>
  <c r="K94" i="30" s="1"/>
  <c r="W94" i="6"/>
  <c r="D95" i="30" s="1"/>
  <c r="AA94" i="5"/>
  <c r="E95" i="30" s="1"/>
  <c r="O94" i="4"/>
  <c r="F95" i="30" s="1"/>
  <c r="X94" i="6"/>
  <c r="I95" i="30" s="1"/>
  <c r="AB94" i="5"/>
  <c r="J95" i="30" s="1"/>
  <c r="P94" i="4"/>
  <c r="K95" i="30" s="1"/>
  <c r="W95" i="6"/>
  <c r="D96" i="30" s="1"/>
  <c r="AA95" i="5"/>
  <c r="E96" i="30" s="1"/>
  <c r="O95" i="4"/>
  <c r="F96" i="30" s="1"/>
  <c r="X95" i="6"/>
  <c r="I96" i="30" s="1"/>
  <c r="AB95" i="5"/>
  <c r="J96" i="30"/>
  <c r="P95" i="4"/>
  <c r="K96" i="30" s="1"/>
  <c r="W96" i="6"/>
  <c r="D97" i="30" s="1"/>
  <c r="AA96" i="5"/>
  <c r="E97" i="30" s="1"/>
  <c r="O96" i="4"/>
  <c r="F97" i="30" s="1"/>
  <c r="X96" i="6"/>
  <c r="I97" i="30" s="1"/>
  <c r="AB96" i="5"/>
  <c r="J97" i="30" s="1"/>
  <c r="P96" i="4"/>
  <c r="W97" i="6"/>
  <c r="D98" i="30" s="1"/>
  <c r="AA97" i="5"/>
  <c r="E98" i="30" s="1"/>
  <c r="O97" i="4"/>
  <c r="F98" i="30" s="1"/>
  <c r="X97" i="6"/>
  <c r="I98" i="30" s="1"/>
  <c r="AB97" i="5"/>
  <c r="J98" i="30" s="1"/>
  <c r="P97" i="4"/>
  <c r="K98" i="30" s="1"/>
  <c r="W98" i="6"/>
  <c r="D99" i="30" s="1"/>
  <c r="AA98" i="5"/>
  <c r="E99" i="30"/>
  <c r="O98" i="4"/>
  <c r="F99" i="30" s="1"/>
  <c r="X98" i="6"/>
  <c r="I99" i="30" s="1"/>
  <c r="AB98" i="5"/>
  <c r="J99" i="30"/>
  <c r="P98" i="4"/>
  <c r="K99" i="30" s="1"/>
  <c r="W99" i="6"/>
  <c r="D100" i="30" s="1"/>
  <c r="AA99" i="5"/>
  <c r="E100" i="30"/>
  <c r="O99" i="4"/>
  <c r="F100" i="30" s="1"/>
  <c r="X99" i="6"/>
  <c r="I100" i="30" s="1"/>
  <c r="AB99" i="5"/>
  <c r="J100" i="30" s="1"/>
  <c r="P99" i="4"/>
  <c r="K100" i="30" s="1"/>
  <c r="W100" i="6"/>
  <c r="D101" i="30" s="1"/>
  <c r="AA100" i="5"/>
  <c r="E101" i="30" s="1"/>
  <c r="O100" i="4"/>
  <c r="F101" i="30" s="1"/>
  <c r="X100" i="6"/>
  <c r="I101" i="30" s="1"/>
  <c r="AB100" i="5"/>
  <c r="J101" i="30"/>
  <c r="P100" i="4"/>
  <c r="K101" i="30" s="1"/>
  <c r="W101" i="6"/>
  <c r="D102" i="30" s="1"/>
  <c r="AA101" i="5"/>
  <c r="E102" i="30" s="1"/>
  <c r="O101" i="4"/>
  <c r="F102" i="30" s="1"/>
  <c r="X101" i="6"/>
  <c r="I102" i="30" s="1"/>
  <c r="AB101" i="5"/>
  <c r="J102" i="30" s="1"/>
  <c r="P101" i="4"/>
  <c r="K102" i="30" s="1"/>
  <c r="W102" i="6"/>
  <c r="D103" i="30" s="1"/>
  <c r="AA102" i="5"/>
  <c r="E103" i="30" s="1"/>
  <c r="O102" i="4"/>
  <c r="F103" i="30" s="1"/>
  <c r="X102" i="6"/>
  <c r="I103" i="30" s="1"/>
  <c r="AB102" i="5"/>
  <c r="J103" i="30" s="1"/>
  <c r="P102" i="4"/>
  <c r="K103" i="30" s="1"/>
  <c r="W103" i="6"/>
  <c r="D104" i="30" s="1"/>
  <c r="AA103" i="5"/>
  <c r="E104" i="30" s="1"/>
  <c r="O103" i="4"/>
  <c r="F104" i="30" s="1"/>
  <c r="X103" i="6"/>
  <c r="I104" i="30" s="1"/>
  <c r="AB103" i="5"/>
  <c r="J104" i="30" s="1"/>
  <c r="P103" i="4"/>
  <c r="K104" i="30" s="1"/>
  <c r="W104" i="6"/>
  <c r="D105" i="30" s="1"/>
  <c r="AA104" i="5"/>
  <c r="E105" i="30" s="1"/>
  <c r="O104" i="4"/>
  <c r="F105" i="30" s="1"/>
  <c r="X104" i="6"/>
  <c r="I105" i="30" s="1"/>
  <c r="AB104" i="5"/>
  <c r="J105" i="30" s="1"/>
  <c r="P104" i="4"/>
  <c r="K105" i="30" s="1"/>
  <c r="W105" i="6"/>
  <c r="D106" i="30" s="1"/>
  <c r="AA105" i="5"/>
  <c r="E106" i="30" s="1"/>
  <c r="O105" i="4"/>
  <c r="F106" i="30" s="1"/>
  <c r="X105" i="6"/>
  <c r="I106" i="30" s="1"/>
  <c r="AB105" i="5"/>
  <c r="J106" i="30" s="1"/>
  <c r="P105" i="4"/>
  <c r="K106" i="30" s="1"/>
  <c r="W106" i="6"/>
  <c r="D107" i="30" s="1"/>
  <c r="AA106" i="5"/>
  <c r="E107" i="30"/>
  <c r="O106" i="4"/>
  <c r="F107" i="30" s="1"/>
  <c r="X106" i="6"/>
  <c r="I107" i="30" s="1"/>
  <c r="AB106" i="5"/>
  <c r="J107" i="30" s="1"/>
  <c r="P106" i="4"/>
  <c r="K107" i="30" s="1"/>
  <c r="W107" i="6"/>
  <c r="D108" i="30" s="1"/>
  <c r="AA107" i="5"/>
  <c r="E108" i="30" s="1"/>
  <c r="O107" i="4"/>
  <c r="F108" i="30" s="1"/>
  <c r="X107" i="6"/>
  <c r="I108" i="30" s="1"/>
  <c r="AB107" i="5"/>
  <c r="J108" i="30" s="1"/>
  <c r="P107" i="4"/>
  <c r="K108" i="30" s="1"/>
  <c r="W108" i="6"/>
  <c r="D109" i="30" s="1"/>
  <c r="AA108" i="5"/>
  <c r="E109" i="30" s="1"/>
  <c r="O108" i="4"/>
  <c r="F109" i="30" s="1"/>
  <c r="X108" i="6"/>
  <c r="I109" i="30" s="1"/>
  <c r="AB108" i="5"/>
  <c r="J109" i="30" s="1"/>
  <c r="P108" i="4"/>
  <c r="K109" i="30" s="1"/>
  <c r="W109" i="6"/>
  <c r="D110" i="30" s="1"/>
  <c r="AA109" i="5"/>
  <c r="E110" i="30" s="1"/>
  <c r="O109" i="4"/>
  <c r="F110" i="30"/>
  <c r="X109" i="6"/>
  <c r="I110" i="30" s="1"/>
  <c r="AB109" i="5"/>
  <c r="J110" i="30" s="1"/>
  <c r="P109" i="4"/>
  <c r="K110" i="30" s="1"/>
  <c r="W110" i="6"/>
  <c r="D111" i="30" s="1"/>
  <c r="AA110" i="5"/>
  <c r="E111" i="30" s="1"/>
  <c r="O110" i="4"/>
  <c r="F111" i="30" s="1"/>
  <c r="X110" i="6"/>
  <c r="I111" i="30" s="1"/>
  <c r="AB110" i="5"/>
  <c r="J111" i="30" s="1"/>
  <c r="P110" i="4"/>
  <c r="K111" i="30" s="1"/>
  <c r="W111" i="6"/>
  <c r="D112" i="30" s="1"/>
  <c r="AA111" i="5"/>
  <c r="E112" i="30" s="1"/>
  <c r="O111" i="4"/>
  <c r="F112" i="30"/>
  <c r="X111" i="6"/>
  <c r="I112" i="30" s="1"/>
  <c r="AB111" i="5"/>
  <c r="J112" i="30" s="1"/>
  <c r="P111" i="4"/>
  <c r="K112" i="30" s="1"/>
  <c r="W112" i="6"/>
  <c r="D113" i="30" s="1"/>
  <c r="AA112" i="5"/>
  <c r="E113" i="30" s="1"/>
  <c r="O112" i="4"/>
  <c r="F113" i="30" s="1"/>
  <c r="X112" i="6"/>
  <c r="I113" i="30"/>
  <c r="AB112" i="5"/>
  <c r="J113" i="30" s="1"/>
  <c r="P112" i="4"/>
  <c r="K113" i="30"/>
  <c r="W113" i="6"/>
  <c r="D114" i="30" s="1"/>
  <c r="AA113" i="5"/>
  <c r="E114" i="30"/>
  <c r="O113" i="4"/>
  <c r="F114" i="30" s="1"/>
  <c r="X113" i="6"/>
  <c r="I114" i="30" s="1"/>
  <c r="AB113" i="5"/>
  <c r="J114" i="30" s="1"/>
  <c r="P113" i="4"/>
  <c r="K114" i="30" s="1"/>
  <c r="W114" i="6"/>
  <c r="D115" i="30" s="1"/>
  <c r="AA114" i="5"/>
  <c r="E115" i="30" s="1"/>
  <c r="O114" i="4"/>
  <c r="F115" i="30" s="1"/>
  <c r="X114" i="6"/>
  <c r="I115" i="30" s="1"/>
  <c r="AB114" i="5"/>
  <c r="J115" i="30" s="1"/>
  <c r="P114" i="4"/>
  <c r="K115" i="30" s="1"/>
  <c r="W115" i="6"/>
  <c r="D116" i="30" s="1"/>
  <c r="AA115" i="5"/>
  <c r="E116" i="30" s="1"/>
  <c r="O115" i="4"/>
  <c r="F116" i="30" s="1"/>
  <c r="X115" i="6"/>
  <c r="I116" i="30"/>
  <c r="AB115" i="5"/>
  <c r="J116" i="30" s="1"/>
  <c r="P115" i="4"/>
  <c r="K116" i="30" s="1"/>
  <c r="W116" i="6"/>
  <c r="D117" i="30" s="1"/>
  <c r="AA116" i="5"/>
  <c r="E117" i="30"/>
  <c r="O116" i="4"/>
  <c r="F117" i="30" s="1"/>
  <c r="X116" i="6"/>
  <c r="I117" i="30"/>
  <c r="AB116" i="5"/>
  <c r="J117" i="30"/>
  <c r="P116" i="4"/>
  <c r="K117" i="30" s="1"/>
  <c r="W117" i="6"/>
  <c r="D118" i="30" s="1"/>
  <c r="AA117" i="5"/>
  <c r="E118" i="30" s="1"/>
  <c r="O117" i="4"/>
  <c r="F118" i="30" s="1"/>
  <c r="X117" i="6"/>
  <c r="I118" i="30" s="1"/>
  <c r="AB117" i="5"/>
  <c r="J118" i="30" s="1"/>
  <c r="P117" i="4"/>
  <c r="K118" i="30"/>
  <c r="W118" i="6"/>
  <c r="D119" i="30"/>
  <c r="AA118" i="5"/>
  <c r="E119" i="30" s="1"/>
  <c r="O118" i="4"/>
  <c r="F119" i="30" s="1"/>
  <c r="X118" i="6"/>
  <c r="I119" i="30" s="1"/>
  <c r="AB118" i="5"/>
  <c r="J119" i="30" s="1"/>
  <c r="P118" i="4"/>
  <c r="K119" i="30" s="1"/>
  <c r="W119" i="6"/>
  <c r="D120" i="30" s="1"/>
  <c r="AA119" i="5"/>
  <c r="E120" i="30"/>
  <c r="O119" i="4"/>
  <c r="F120" i="30" s="1"/>
  <c r="X119" i="6"/>
  <c r="I120" i="30" s="1"/>
  <c r="AB119" i="5"/>
  <c r="J120" i="30" s="1"/>
  <c r="P119" i="4"/>
  <c r="K120" i="30" s="1"/>
  <c r="W120" i="6"/>
  <c r="D121" i="30" s="1"/>
  <c r="AA120" i="5"/>
  <c r="E121" i="30" s="1"/>
  <c r="O120" i="4"/>
  <c r="F121" i="30" s="1"/>
  <c r="X120" i="6"/>
  <c r="I121" i="30" s="1"/>
  <c r="AB120" i="5"/>
  <c r="J121" i="30" s="1"/>
  <c r="P120" i="4"/>
  <c r="K121" i="30"/>
  <c r="W121" i="6"/>
  <c r="D122" i="30" s="1"/>
  <c r="AA121" i="5"/>
  <c r="E122" i="30" s="1"/>
  <c r="O121" i="4"/>
  <c r="F122" i="30" s="1"/>
  <c r="X121" i="6"/>
  <c r="I122" i="30" s="1"/>
  <c r="AB121" i="5"/>
  <c r="J122" i="30" s="1"/>
  <c r="P121" i="4"/>
  <c r="K122" i="30" s="1"/>
  <c r="W122" i="6"/>
  <c r="D123" i="30"/>
  <c r="AA122" i="5"/>
  <c r="E123" i="30"/>
  <c r="O122" i="4"/>
  <c r="F123" i="30" s="1"/>
  <c r="X122" i="6"/>
  <c r="I123" i="30" s="1"/>
  <c r="AB122" i="5"/>
  <c r="J123" i="30" s="1"/>
  <c r="P122" i="4"/>
  <c r="K123" i="30" s="1"/>
  <c r="W123" i="6"/>
  <c r="D124" i="30" s="1"/>
  <c r="AA123" i="5"/>
  <c r="E124" i="30" s="1"/>
  <c r="O123" i="4"/>
  <c r="F124" i="30" s="1"/>
  <c r="X123" i="6"/>
  <c r="I124" i="30" s="1"/>
  <c r="AB123" i="5"/>
  <c r="J124" i="30" s="1"/>
  <c r="P123" i="4"/>
  <c r="K124" i="30" s="1"/>
  <c r="W124" i="6"/>
  <c r="D125" i="30" s="1"/>
  <c r="AA124" i="5"/>
  <c r="E125" i="30" s="1"/>
  <c r="O124" i="4"/>
  <c r="F125" i="30" s="1"/>
  <c r="X124" i="6"/>
  <c r="I125" i="30" s="1"/>
  <c r="AB124" i="5"/>
  <c r="J125" i="30"/>
  <c r="P124" i="4"/>
  <c r="K125" i="30" s="1"/>
  <c r="W125" i="6"/>
  <c r="D126" i="30" s="1"/>
  <c r="AA125" i="5"/>
  <c r="E126" i="30" s="1"/>
  <c r="O125" i="4"/>
  <c r="F126" i="30" s="1"/>
  <c r="X125" i="6"/>
  <c r="I126" i="30" s="1"/>
  <c r="AB125" i="5"/>
  <c r="J126" i="30" s="1"/>
  <c r="P125" i="4"/>
  <c r="K126" i="30" s="1"/>
  <c r="W126" i="6"/>
  <c r="D127" i="30"/>
  <c r="AA126" i="5"/>
  <c r="E127" i="30" s="1"/>
  <c r="O126" i="4"/>
  <c r="F127" i="30" s="1"/>
  <c r="X126" i="6"/>
  <c r="I127" i="30" s="1"/>
  <c r="AB126" i="5"/>
  <c r="J127" i="30" s="1"/>
  <c r="P126" i="4"/>
  <c r="K127" i="30" s="1"/>
  <c r="W127" i="6"/>
  <c r="D128" i="30" s="1"/>
  <c r="AA127" i="5"/>
  <c r="E128" i="30" s="1"/>
  <c r="O127" i="4"/>
  <c r="F128" i="30"/>
  <c r="X127" i="6"/>
  <c r="I128" i="30"/>
  <c r="AB127" i="5"/>
  <c r="J128" i="30" s="1"/>
  <c r="P127" i="4"/>
  <c r="K128" i="30" s="1"/>
  <c r="W128" i="6"/>
  <c r="D129" i="30" s="1"/>
  <c r="AA128" i="5"/>
  <c r="E129" i="30" s="1"/>
  <c r="O128" i="4"/>
  <c r="F129" i="30" s="1"/>
  <c r="X128" i="6"/>
  <c r="I129" i="30"/>
  <c r="AB128" i="5"/>
  <c r="J129" i="30" s="1"/>
  <c r="P128" i="4"/>
  <c r="K129" i="30" s="1"/>
  <c r="W129" i="6"/>
  <c r="D130" i="30" s="1"/>
  <c r="AA129" i="5"/>
  <c r="E130" i="30" s="1"/>
  <c r="O129" i="4"/>
  <c r="F130" i="30"/>
  <c r="X129" i="6"/>
  <c r="I130" i="30" s="1"/>
  <c r="AB129" i="5"/>
  <c r="J130" i="30" s="1"/>
  <c r="P129" i="4"/>
  <c r="K130" i="30" s="1"/>
  <c r="W130" i="6"/>
  <c r="D131" i="30"/>
  <c r="AA130" i="5"/>
  <c r="E131" i="30" s="1"/>
  <c r="O130" i="4"/>
  <c r="F131" i="30" s="1"/>
  <c r="X130" i="6"/>
  <c r="I131" i="30"/>
  <c r="AB130" i="5"/>
  <c r="J131" i="30" s="1"/>
  <c r="P130" i="4"/>
  <c r="K131" i="30"/>
  <c r="W136" i="6"/>
  <c r="D137" i="30" s="1"/>
  <c r="AA136" i="5"/>
  <c r="E137" i="30"/>
  <c r="O136" i="4"/>
  <c r="F137" i="30" s="1"/>
  <c r="X136" i="6"/>
  <c r="I137" i="30" s="1"/>
  <c r="AB136" i="5"/>
  <c r="J137" i="30" s="1"/>
  <c r="P136" i="4"/>
  <c r="K137" i="30"/>
  <c r="W137" i="6"/>
  <c r="D138" i="30"/>
  <c r="AA137" i="5"/>
  <c r="E138" i="30" s="1"/>
  <c r="O137" i="4"/>
  <c r="F138" i="30" s="1"/>
  <c r="X137" i="6"/>
  <c r="I138" i="30"/>
  <c r="AB137" i="5"/>
  <c r="J138" i="30"/>
  <c r="P137" i="4"/>
  <c r="K138" i="30" s="1"/>
  <c r="W138" i="6"/>
  <c r="D139" i="30" s="1"/>
  <c r="AA138" i="5"/>
  <c r="E139" i="30"/>
  <c r="O138" i="4"/>
  <c r="F139" i="30" s="1"/>
  <c r="X138" i="6"/>
  <c r="I139" i="30"/>
  <c r="AB138" i="5"/>
  <c r="J139" i="30" s="1"/>
  <c r="P138" i="4"/>
  <c r="K139" i="30" s="1"/>
  <c r="W139" i="6"/>
  <c r="D140" i="30" s="1"/>
  <c r="AA139" i="5"/>
  <c r="E140" i="30" s="1"/>
  <c r="O139" i="4"/>
  <c r="F140" i="30" s="1"/>
  <c r="X139" i="6"/>
  <c r="I140" i="30" s="1"/>
  <c r="AB139" i="5"/>
  <c r="J140" i="30" s="1"/>
  <c r="P139" i="4"/>
  <c r="K140" i="30"/>
  <c r="W140" i="6"/>
  <c r="D141" i="30" s="1"/>
  <c r="AA140" i="5"/>
  <c r="E141" i="30" s="1"/>
  <c r="O140" i="4"/>
  <c r="F141" i="30" s="1"/>
  <c r="X140" i="6"/>
  <c r="I141" i="30" s="1"/>
  <c r="AB140" i="5"/>
  <c r="J141" i="30" s="1"/>
  <c r="P140" i="4"/>
  <c r="K141" i="30" s="1"/>
  <c r="W141" i="6"/>
  <c r="D142" i="30" s="1"/>
  <c r="AA141" i="5"/>
  <c r="E142" i="30" s="1"/>
  <c r="O141" i="4"/>
  <c r="F142" i="30" s="1"/>
  <c r="X141" i="6"/>
  <c r="I142" i="30" s="1"/>
  <c r="AB141" i="5"/>
  <c r="J142" i="30" s="1"/>
  <c r="P141" i="4"/>
  <c r="K142" i="30" s="1"/>
  <c r="W142" i="6"/>
  <c r="D143" i="30" s="1"/>
  <c r="AA142" i="5"/>
  <c r="O142" i="4"/>
  <c r="F143" i="30" s="1"/>
  <c r="X142" i="6"/>
  <c r="I143" i="30"/>
  <c r="AB142" i="5"/>
  <c r="J143" i="30" s="1"/>
  <c r="P142" i="4"/>
  <c r="K143" i="30" s="1"/>
  <c r="W143" i="6"/>
  <c r="D144" i="30" s="1"/>
  <c r="AA143" i="5"/>
  <c r="E144" i="30" s="1"/>
  <c r="O143" i="4"/>
  <c r="F144" i="30" s="1"/>
  <c r="X143" i="6"/>
  <c r="I144" i="30"/>
  <c r="AB143" i="5"/>
  <c r="J144" i="30" s="1"/>
  <c r="P143" i="4"/>
  <c r="K144" i="30" s="1"/>
  <c r="W144" i="6"/>
  <c r="D145" i="30" s="1"/>
  <c r="AA144" i="5"/>
  <c r="E145" i="30"/>
  <c r="O144" i="4"/>
  <c r="F145" i="30" s="1"/>
  <c r="X144" i="6"/>
  <c r="I145" i="30" s="1"/>
  <c r="AB144" i="5"/>
  <c r="J145" i="30" s="1"/>
  <c r="P144" i="4"/>
  <c r="K145" i="30" s="1"/>
  <c r="W145" i="6"/>
  <c r="D146" i="30" s="1"/>
  <c r="AA145" i="5"/>
  <c r="E146" i="30"/>
  <c r="O145" i="4"/>
  <c r="F146" i="30" s="1"/>
  <c r="X145" i="6"/>
  <c r="I146" i="30" s="1"/>
  <c r="AB145" i="5"/>
  <c r="J146" i="30" s="1"/>
  <c r="P145" i="4"/>
  <c r="K146" i="30" s="1"/>
  <c r="W146" i="6"/>
  <c r="D147" i="30" s="1"/>
  <c r="AA146" i="5"/>
  <c r="E147" i="30"/>
  <c r="O146" i="4"/>
  <c r="F147" i="30" s="1"/>
  <c r="X146" i="6"/>
  <c r="I147" i="30"/>
  <c r="AB146" i="5"/>
  <c r="J147" i="30" s="1"/>
  <c r="P146" i="4"/>
  <c r="K147" i="30" s="1"/>
  <c r="W147" i="6"/>
  <c r="D148" i="30" s="1"/>
  <c r="AA147" i="5"/>
  <c r="E148" i="30"/>
  <c r="O147" i="4"/>
  <c r="F148" i="30" s="1"/>
  <c r="X147" i="6"/>
  <c r="I148" i="30" s="1"/>
  <c r="AB147" i="5"/>
  <c r="J148" i="30" s="1"/>
  <c r="P147" i="4"/>
  <c r="K148" i="30" s="1"/>
  <c r="W148" i="6"/>
  <c r="D149" i="30" s="1"/>
  <c r="AA148" i="5"/>
  <c r="E149" i="30" s="1"/>
  <c r="O148" i="4"/>
  <c r="F149" i="30" s="1"/>
  <c r="X148" i="6"/>
  <c r="I149" i="30"/>
  <c r="AB148" i="5"/>
  <c r="J149" i="30" s="1"/>
  <c r="P148" i="4"/>
  <c r="K149" i="30" s="1"/>
  <c r="W149" i="6"/>
  <c r="D150" i="30" s="1"/>
  <c r="AA149" i="5"/>
  <c r="E150" i="30" s="1"/>
  <c r="O149" i="4"/>
  <c r="F150" i="30" s="1"/>
  <c r="X149" i="6"/>
  <c r="I150" i="30" s="1"/>
  <c r="AB149" i="5"/>
  <c r="J150" i="30" s="1"/>
  <c r="P149" i="4"/>
  <c r="K150" i="30" s="1"/>
  <c r="W150" i="6"/>
  <c r="D151" i="30" s="1"/>
  <c r="AA150" i="5"/>
  <c r="E151" i="30" s="1"/>
  <c r="O150" i="4"/>
  <c r="F151" i="30" s="1"/>
  <c r="X150" i="6"/>
  <c r="I151" i="30" s="1"/>
  <c r="AB150" i="5"/>
  <c r="J151" i="30" s="1"/>
  <c r="P150" i="4"/>
  <c r="K151" i="30" s="1"/>
  <c r="W151" i="6"/>
  <c r="D152" i="30" s="1"/>
  <c r="AA151" i="5"/>
  <c r="E152" i="30"/>
  <c r="O151" i="4"/>
  <c r="F152" i="30" s="1"/>
  <c r="X151" i="6"/>
  <c r="I152" i="30" s="1"/>
  <c r="AB151" i="5"/>
  <c r="J152" i="30" s="1"/>
  <c r="P151" i="4"/>
  <c r="K152" i="30" s="1"/>
  <c r="W152" i="6"/>
  <c r="D153" i="30" s="1"/>
  <c r="AA152" i="5"/>
  <c r="E153" i="30" s="1"/>
  <c r="O152" i="4"/>
  <c r="F153" i="30" s="1"/>
  <c r="X152" i="6"/>
  <c r="I153" i="30"/>
  <c r="AB152" i="5"/>
  <c r="J153" i="30" s="1"/>
  <c r="P152" i="4"/>
  <c r="K153" i="30" s="1"/>
  <c r="W153" i="6"/>
  <c r="D154" i="30" s="1"/>
  <c r="AA153" i="5"/>
  <c r="E154" i="30" s="1"/>
  <c r="O153" i="4"/>
  <c r="F154" i="30" s="1"/>
  <c r="X153" i="6"/>
  <c r="I154" i="30" s="1"/>
  <c r="AB153" i="5"/>
  <c r="J154" i="30" s="1"/>
  <c r="P153" i="4"/>
  <c r="K154" i="30"/>
  <c r="W154" i="6"/>
  <c r="D155" i="30" s="1"/>
  <c r="AA154" i="5"/>
  <c r="E155" i="30" s="1"/>
  <c r="O154" i="4"/>
  <c r="F155" i="30" s="1"/>
  <c r="X154" i="6"/>
  <c r="I155" i="30"/>
  <c r="AB154" i="5"/>
  <c r="J155" i="30" s="1"/>
  <c r="P154" i="4"/>
  <c r="K155" i="30" s="1"/>
  <c r="W155" i="6"/>
  <c r="D156" i="30" s="1"/>
  <c r="AA155" i="5"/>
  <c r="E156" i="30"/>
  <c r="O155" i="4"/>
  <c r="F156" i="30" s="1"/>
  <c r="X155" i="6"/>
  <c r="I156" i="30" s="1"/>
  <c r="AB155" i="5"/>
  <c r="J156" i="30" s="1"/>
  <c r="P155" i="4"/>
  <c r="K156" i="30" s="1"/>
  <c r="W156" i="6"/>
  <c r="D157" i="30" s="1"/>
  <c r="AA156" i="5"/>
  <c r="E157" i="30" s="1"/>
  <c r="O156" i="4"/>
  <c r="F157" i="30" s="1"/>
  <c r="X156" i="6"/>
  <c r="I157" i="30" s="1"/>
  <c r="AB156" i="5"/>
  <c r="J157" i="30" s="1"/>
  <c r="P156" i="4"/>
  <c r="K157" i="30" s="1"/>
  <c r="W157" i="6"/>
  <c r="D158" i="30" s="1"/>
  <c r="AA157" i="5"/>
  <c r="E158" i="30"/>
  <c r="O157" i="4"/>
  <c r="F158" i="30" s="1"/>
  <c r="X157" i="6"/>
  <c r="I158" i="30" s="1"/>
  <c r="AB157" i="5"/>
  <c r="J158" i="30" s="1"/>
  <c r="P157" i="4"/>
  <c r="K158" i="30"/>
  <c r="D164" i="30"/>
  <c r="E164" i="30"/>
  <c r="F164" i="30"/>
  <c r="I164" i="30"/>
  <c r="J164" i="30"/>
  <c r="K164" i="30"/>
  <c r="D165" i="30"/>
  <c r="E165" i="30"/>
  <c r="F165" i="30"/>
  <c r="I165" i="30"/>
  <c r="J165" i="30"/>
  <c r="K165" i="30"/>
  <c r="D166" i="30"/>
  <c r="E166" i="30"/>
  <c r="F166" i="30"/>
  <c r="I166" i="30"/>
  <c r="J166" i="30"/>
  <c r="K166" i="30"/>
  <c r="D167" i="30"/>
  <c r="E167" i="30"/>
  <c r="F167" i="30"/>
  <c r="I167" i="30"/>
  <c r="J167" i="30"/>
  <c r="K167" i="30"/>
  <c r="D168" i="30"/>
  <c r="E168" i="30"/>
  <c r="F168" i="30"/>
  <c r="I168" i="30"/>
  <c r="J168" i="30"/>
  <c r="K168" i="30"/>
  <c r="E167" i="31"/>
  <c r="E166" i="31"/>
  <c r="D156" i="31"/>
  <c r="E156" i="31"/>
  <c r="F156" i="31"/>
  <c r="E154" i="31"/>
  <c r="E153" i="31"/>
  <c r="D152" i="31"/>
  <c r="E152" i="31"/>
  <c r="E150" i="31"/>
  <c r="G148" i="31"/>
  <c r="E147" i="31"/>
  <c r="E146" i="31"/>
  <c r="E8" i="31"/>
  <c r="G8" i="31"/>
  <c r="E9" i="31"/>
  <c r="E12" i="31"/>
  <c r="F12" i="31"/>
  <c r="D14" i="31"/>
  <c r="E14" i="31"/>
  <c r="G14" i="31"/>
  <c r="E15" i="31"/>
  <c r="E16" i="31"/>
  <c r="F16" i="31"/>
  <c r="E17" i="31"/>
  <c r="D18" i="31"/>
  <c r="E19" i="31"/>
  <c r="E20" i="31"/>
  <c r="D21" i="31"/>
  <c r="E22" i="31"/>
  <c r="E23" i="31"/>
  <c r="E24" i="31"/>
  <c r="E25" i="31"/>
  <c r="E27" i="31"/>
  <c r="E28" i="31"/>
  <c r="E30" i="31"/>
  <c r="E31" i="31"/>
  <c r="F31" i="31"/>
  <c r="E32" i="31"/>
  <c r="E33" i="31"/>
  <c r="E35" i="31"/>
  <c r="G35" i="31"/>
  <c r="E36" i="31"/>
  <c r="F37" i="31"/>
  <c r="E38" i="31"/>
  <c r="C39" i="31"/>
  <c r="E39" i="31"/>
  <c r="E40" i="31"/>
  <c r="E41" i="31"/>
  <c r="E43" i="31"/>
  <c r="E44" i="31"/>
  <c r="E46" i="31"/>
  <c r="E47" i="31"/>
  <c r="E48" i="31"/>
  <c r="E49" i="31"/>
  <c r="G49" i="31"/>
  <c r="E51" i="31"/>
  <c r="E52" i="31"/>
  <c r="E54" i="31"/>
  <c r="E55" i="31"/>
  <c r="G55" i="31"/>
  <c r="E56" i="31"/>
  <c r="E57" i="31"/>
  <c r="E59" i="31"/>
  <c r="E60" i="31"/>
  <c r="G61" i="31"/>
  <c r="E62" i="31"/>
  <c r="E63" i="31"/>
  <c r="F63" i="31"/>
  <c r="D64" i="31"/>
  <c r="E64" i="31"/>
  <c r="E65" i="31"/>
  <c r="E67" i="31"/>
  <c r="E68" i="31"/>
  <c r="E70" i="31"/>
  <c r="E71" i="31"/>
  <c r="D72" i="31"/>
  <c r="E72" i="31"/>
  <c r="E73" i="31"/>
  <c r="E75" i="31"/>
  <c r="D76" i="31"/>
  <c r="E76" i="31"/>
  <c r="E78" i="31"/>
  <c r="E79" i="31"/>
  <c r="E80" i="31"/>
  <c r="E81" i="31"/>
  <c r="E83" i="31"/>
  <c r="D84" i="31"/>
  <c r="E84" i="31"/>
  <c r="E86" i="31"/>
  <c r="E87" i="31"/>
  <c r="E88" i="31"/>
  <c r="E89" i="31"/>
  <c r="G90" i="31"/>
  <c r="E91" i="31"/>
  <c r="E92" i="31"/>
  <c r="E94" i="31"/>
  <c r="G94" i="31"/>
  <c r="E95" i="31"/>
  <c r="E96" i="31"/>
  <c r="G96" i="31"/>
  <c r="E97" i="31"/>
  <c r="E99" i="31"/>
  <c r="G99" i="31"/>
  <c r="E100" i="31"/>
  <c r="F101" i="31"/>
  <c r="E102" i="31"/>
  <c r="E103" i="31"/>
  <c r="D104" i="31"/>
  <c r="E104" i="31"/>
  <c r="E105" i="31"/>
  <c r="G105" i="31"/>
  <c r="E107" i="31"/>
  <c r="D108" i="31"/>
  <c r="E108" i="31"/>
  <c r="E110" i="31"/>
  <c r="E111" i="31"/>
  <c r="E112" i="31"/>
  <c r="D113" i="31"/>
  <c r="E113" i="31"/>
  <c r="C115" i="31"/>
  <c r="E115" i="31"/>
  <c r="D116" i="31"/>
  <c r="E116" i="31"/>
  <c r="F117" i="31"/>
  <c r="E118" i="31"/>
  <c r="E119" i="31"/>
  <c r="E120" i="31"/>
  <c r="D121" i="31"/>
  <c r="E121" i="31"/>
  <c r="G122" i="31"/>
  <c r="E123" i="31"/>
  <c r="D124" i="31"/>
  <c r="E124" i="31"/>
  <c r="F125" i="31"/>
  <c r="E126" i="31"/>
  <c r="E127" i="31"/>
  <c r="D128" i="31"/>
  <c r="E128" i="31"/>
  <c r="E129" i="31"/>
  <c r="D136" i="31"/>
  <c r="E136" i="31"/>
  <c r="E137" i="31"/>
  <c r="F137" i="31"/>
  <c r="E138" i="31"/>
  <c r="E139" i="31"/>
  <c r="E140" i="31"/>
  <c r="F140" i="31"/>
  <c r="D141" i="31"/>
  <c r="E141" i="31"/>
  <c r="C142" i="31"/>
  <c r="E142" i="31"/>
  <c r="F142" i="31"/>
  <c r="D144" i="31"/>
  <c r="E144" i="31"/>
  <c r="D145" i="31"/>
  <c r="E145" i="31"/>
  <c r="E148" i="31"/>
  <c r="D149" i="31"/>
  <c r="E149" i="31"/>
  <c r="E155" i="31"/>
  <c r="F155" i="31"/>
  <c r="E157" i="31"/>
  <c r="D165" i="31"/>
  <c r="E165" i="31"/>
  <c r="E163" i="31"/>
  <c r="E10" i="68"/>
  <c r="E12" i="68"/>
  <c r="E13" i="68"/>
  <c r="L13" i="68" s="1"/>
  <c r="E15" i="68"/>
  <c r="N15" i="68" s="1"/>
  <c r="E18" i="68"/>
  <c r="T18" i="68" s="1"/>
  <c r="E25" i="68"/>
  <c r="E26" i="68"/>
  <c r="E29" i="68"/>
  <c r="O29" i="68" s="1"/>
  <c r="E31" i="68"/>
  <c r="L31" i="68" s="1"/>
  <c r="E34" i="68"/>
  <c r="R34" i="68" s="1"/>
  <c r="E35" i="68"/>
  <c r="E36" i="68"/>
  <c r="E38" i="68"/>
  <c r="J38" i="68" s="1"/>
  <c r="E39" i="68"/>
  <c r="O39" i="68" s="1"/>
  <c r="E41" i="68"/>
  <c r="O41" i="68" s="1"/>
  <c r="E44" i="68"/>
  <c r="N44" i="68" s="1"/>
  <c r="E58" i="68"/>
  <c r="L58" i="68" s="1"/>
  <c r="E64" i="68"/>
  <c r="E65" i="68"/>
  <c r="E66" i="68"/>
  <c r="K66" i="68" s="1"/>
  <c r="E69" i="68"/>
  <c r="E71" i="68"/>
  <c r="E74" i="68"/>
  <c r="E77" i="68"/>
  <c r="R77" i="68" s="1"/>
  <c r="E78" i="68"/>
  <c r="O78" i="68" s="1"/>
  <c r="E79" i="68"/>
  <c r="E80" i="68"/>
  <c r="K80" i="68" s="1"/>
  <c r="E81" i="68"/>
  <c r="T81" i="68" s="1"/>
  <c r="E85" i="68"/>
  <c r="L85" i="68" s="1"/>
  <c r="E86" i="68"/>
  <c r="E90" i="68"/>
  <c r="N90" i="68" s="1"/>
  <c r="E96" i="68"/>
  <c r="J96" i="68" s="1"/>
  <c r="E98" i="68"/>
  <c r="E101" i="68"/>
  <c r="E102" i="68"/>
  <c r="E104" i="68"/>
  <c r="E109" i="68"/>
  <c r="E110" i="68"/>
  <c r="E112" i="68"/>
  <c r="O112" i="68" s="1"/>
  <c r="E116" i="68"/>
  <c r="E119" i="68"/>
  <c r="E120" i="68"/>
  <c r="E124" i="68"/>
  <c r="Q124" i="68" s="1"/>
  <c r="E125" i="68"/>
  <c r="E126" i="68"/>
  <c r="P126" i="68" s="1"/>
  <c r="E127" i="68"/>
  <c r="I127" i="68" s="1"/>
  <c r="E128" i="68"/>
  <c r="E137" i="68"/>
  <c r="K137" i="68" s="1"/>
  <c r="E146" i="68"/>
  <c r="Q146" i="68" s="1"/>
  <c r="E149" i="68"/>
  <c r="T149" i="68" s="1"/>
  <c r="E151" i="68"/>
  <c r="E156" i="68"/>
  <c r="E163" i="68"/>
  <c r="Q163" i="68" s="1"/>
  <c r="E164" i="68"/>
  <c r="Q164" i="68" s="1"/>
  <c r="E165" i="68"/>
  <c r="E167" i="68"/>
  <c r="R167" i="68" s="1"/>
  <c r="BP8" i="14"/>
  <c r="BQ8" i="14"/>
  <c r="BP9" i="14"/>
  <c r="BQ9" i="14"/>
  <c r="BP10" i="14"/>
  <c r="BQ10" i="14"/>
  <c r="BP11" i="14"/>
  <c r="BQ11" i="14"/>
  <c r="BP12" i="14"/>
  <c r="BQ12" i="14"/>
  <c r="BP13" i="14"/>
  <c r="BQ13" i="14"/>
  <c r="BP14" i="14"/>
  <c r="BQ14" i="14"/>
  <c r="BP15" i="14"/>
  <c r="BQ15" i="14"/>
  <c r="BP16" i="14"/>
  <c r="BQ16" i="14"/>
  <c r="BP17" i="14"/>
  <c r="BQ17" i="14"/>
  <c r="BP18" i="14"/>
  <c r="BQ18" i="14"/>
  <c r="BP19" i="14"/>
  <c r="BQ19" i="14"/>
  <c r="BP20" i="14"/>
  <c r="BQ20" i="14"/>
  <c r="BP21" i="14"/>
  <c r="BQ21" i="14"/>
  <c r="BP22" i="14"/>
  <c r="BQ22" i="14"/>
  <c r="BP23" i="14"/>
  <c r="BQ23" i="14"/>
  <c r="BP24" i="14"/>
  <c r="BQ24" i="14"/>
  <c r="BP25" i="14"/>
  <c r="BQ25" i="14"/>
  <c r="BP26" i="14"/>
  <c r="BQ26" i="14"/>
  <c r="BP27" i="14"/>
  <c r="BQ27" i="14"/>
  <c r="BP28" i="14"/>
  <c r="BQ28" i="14"/>
  <c r="BP29" i="14"/>
  <c r="BQ29" i="14"/>
  <c r="BP30" i="14"/>
  <c r="BQ30" i="14"/>
  <c r="BP31" i="14"/>
  <c r="BQ31" i="14"/>
  <c r="BP32" i="14"/>
  <c r="BQ32" i="14"/>
  <c r="BP33" i="14"/>
  <c r="BQ33" i="14"/>
  <c r="BP34" i="14"/>
  <c r="BQ34" i="14"/>
  <c r="BP35" i="14"/>
  <c r="BQ35" i="14"/>
  <c r="BP36" i="14"/>
  <c r="BQ36" i="14"/>
  <c r="BP37" i="14"/>
  <c r="BQ37" i="14"/>
  <c r="BP38" i="14"/>
  <c r="BQ38" i="14"/>
  <c r="BP39" i="14"/>
  <c r="BQ39" i="14"/>
  <c r="BP40" i="14"/>
  <c r="BQ40" i="14"/>
  <c r="BP41" i="14"/>
  <c r="BQ41" i="14"/>
  <c r="BP42" i="14"/>
  <c r="BQ42" i="14"/>
  <c r="BP43" i="14"/>
  <c r="BQ43" i="14"/>
  <c r="BP44" i="14"/>
  <c r="BQ44" i="14"/>
  <c r="BP45" i="14"/>
  <c r="BQ45" i="14"/>
  <c r="BP46" i="14"/>
  <c r="BQ46" i="14"/>
  <c r="BP47" i="14"/>
  <c r="BQ47" i="14"/>
  <c r="BP48" i="14"/>
  <c r="BQ48" i="14"/>
  <c r="BP49" i="14"/>
  <c r="BQ49" i="14"/>
  <c r="BP50" i="14"/>
  <c r="BQ50" i="14"/>
  <c r="BP51" i="14"/>
  <c r="BQ51" i="14"/>
  <c r="BP52" i="14"/>
  <c r="BQ52" i="14"/>
  <c r="BP53" i="14"/>
  <c r="BQ53" i="14"/>
  <c r="BP54" i="14"/>
  <c r="BQ54" i="14"/>
  <c r="BP55" i="14"/>
  <c r="BQ55" i="14"/>
  <c r="BP56" i="14"/>
  <c r="BQ56" i="14"/>
  <c r="BP57" i="14"/>
  <c r="BQ57" i="14"/>
  <c r="BP58" i="14"/>
  <c r="BQ58" i="14"/>
  <c r="BP59" i="14"/>
  <c r="BQ59" i="14"/>
  <c r="BP60" i="14"/>
  <c r="BQ60" i="14"/>
  <c r="BP61" i="14"/>
  <c r="BQ61" i="14"/>
  <c r="BP62" i="14"/>
  <c r="BQ62" i="14"/>
  <c r="BP63" i="14"/>
  <c r="BQ63" i="14"/>
  <c r="BP64" i="14"/>
  <c r="BQ64" i="14"/>
  <c r="BP65" i="14"/>
  <c r="BQ65" i="14"/>
  <c r="BP66" i="14"/>
  <c r="BQ66" i="14"/>
  <c r="BP67" i="14"/>
  <c r="BQ67" i="14"/>
  <c r="BP68" i="14"/>
  <c r="BQ68" i="14"/>
  <c r="BP69" i="14"/>
  <c r="BQ69" i="14"/>
  <c r="BP70" i="14"/>
  <c r="BQ70" i="14"/>
  <c r="BP71" i="14"/>
  <c r="BQ71" i="14"/>
  <c r="BP72" i="14"/>
  <c r="BQ72" i="14"/>
  <c r="BP73" i="14"/>
  <c r="BQ73" i="14"/>
  <c r="BP74" i="14"/>
  <c r="BQ74" i="14"/>
  <c r="BP75" i="14"/>
  <c r="BQ75" i="14"/>
  <c r="BP76" i="14"/>
  <c r="BQ76" i="14"/>
  <c r="BP77" i="14"/>
  <c r="BQ77" i="14"/>
  <c r="BP78" i="14"/>
  <c r="BQ78" i="14"/>
  <c r="BP79" i="14"/>
  <c r="BQ79" i="14"/>
  <c r="BP80" i="14"/>
  <c r="BQ80" i="14"/>
  <c r="BP81" i="14"/>
  <c r="BQ81" i="14"/>
  <c r="BP82" i="14"/>
  <c r="BQ82" i="14"/>
  <c r="BP83" i="14"/>
  <c r="BQ83" i="14"/>
  <c r="BP84" i="14"/>
  <c r="BQ84" i="14"/>
  <c r="BP85" i="14"/>
  <c r="BQ85" i="14"/>
  <c r="BP86" i="14"/>
  <c r="BQ86" i="14"/>
  <c r="BP87" i="14"/>
  <c r="BQ87" i="14"/>
  <c r="BP88" i="14"/>
  <c r="BQ88" i="14"/>
  <c r="BP89" i="14"/>
  <c r="BQ89" i="14"/>
  <c r="BP90" i="14"/>
  <c r="BQ90" i="14"/>
  <c r="BP91" i="14"/>
  <c r="BQ91" i="14"/>
  <c r="BP92" i="14"/>
  <c r="BQ92" i="14"/>
  <c r="BP93" i="14"/>
  <c r="BQ93" i="14"/>
  <c r="BP94" i="14"/>
  <c r="BQ94" i="14"/>
  <c r="BP95" i="14"/>
  <c r="BQ95" i="14"/>
  <c r="BP96" i="14"/>
  <c r="BQ96" i="14"/>
  <c r="BP97" i="14"/>
  <c r="BQ97" i="14"/>
  <c r="BP98" i="14"/>
  <c r="BQ98" i="14"/>
  <c r="BP99" i="14"/>
  <c r="BQ99" i="14"/>
  <c r="BP100" i="14"/>
  <c r="BQ100" i="14"/>
  <c r="BP101" i="14"/>
  <c r="BQ101" i="14"/>
  <c r="BP102" i="14"/>
  <c r="BQ102" i="14"/>
  <c r="BP103" i="14"/>
  <c r="BQ103" i="14"/>
  <c r="BP104" i="14"/>
  <c r="BQ104" i="14"/>
  <c r="BP105" i="14"/>
  <c r="BQ105" i="14"/>
  <c r="BP106" i="14"/>
  <c r="BQ106" i="14"/>
  <c r="BP107" i="14"/>
  <c r="BQ107" i="14"/>
  <c r="BP108" i="14"/>
  <c r="BQ108" i="14"/>
  <c r="BP109" i="14"/>
  <c r="BQ109" i="14"/>
  <c r="BP110" i="14"/>
  <c r="BQ110" i="14"/>
  <c r="BP111" i="14"/>
  <c r="BQ111" i="14"/>
  <c r="BP112" i="14"/>
  <c r="BQ112" i="14"/>
  <c r="BP113" i="14"/>
  <c r="BQ113" i="14"/>
  <c r="BP114" i="14"/>
  <c r="BQ114" i="14"/>
  <c r="BP115" i="14"/>
  <c r="BQ115" i="14"/>
  <c r="BP116" i="14"/>
  <c r="BQ116" i="14"/>
  <c r="BP117" i="14"/>
  <c r="BQ117" i="14"/>
  <c r="BP118" i="14"/>
  <c r="BQ118" i="14"/>
  <c r="BP119" i="14"/>
  <c r="BQ119" i="14"/>
  <c r="BP120" i="14"/>
  <c r="BQ120" i="14"/>
  <c r="BP121" i="14"/>
  <c r="BQ121" i="14"/>
  <c r="BP122" i="14"/>
  <c r="BQ122" i="14"/>
  <c r="BP123" i="14"/>
  <c r="BQ123" i="14"/>
  <c r="BP124" i="14"/>
  <c r="BQ124" i="14"/>
  <c r="BP125" i="14"/>
  <c r="BQ125" i="14"/>
  <c r="BP126" i="14"/>
  <c r="BQ126" i="14"/>
  <c r="BP127" i="14"/>
  <c r="BQ127" i="14"/>
  <c r="BP128" i="14"/>
  <c r="BQ128" i="14"/>
  <c r="BP129" i="14"/>
  <c r="BQ129" i="14"/>
  <c r="BP130" i="14"/>
  <c r="BQ130" i="14"/>
  <c r="J6" i="14"/>
  <c r="J7" i="14"/>
  <c r="BP136" i="14"/>
  <c r="BQ136" i="14"/>
  <c r="BP137" i="14"/>
  <c r="BQ137" i="14"/>
  <c r="N6" i="14"/>
  <c r="N7" i="14"/>
  <c r="BP138" i="14"/>
  <c r="BQ138" i="14"/>
  <c r="BP139" i="14"/>
  <c r="BQ139" i="14"/>
  <c r="BP140" i="14"/>
  <c r="BQ140" i="14"/>
  <c r="BP141" i="14"/>
  <c r="BQ141" i="14"/>
  <c r="BP142" i="14"/>
  <c r="BQ142" i="14"/>
  <c r="BP143" i="14"/>
  <c r="BQ143" i="14"/>
  <c r="BP144" i="14"/>
  <c r="BQ144" i="14"/>
  <c r="BP145" i="14"/>
  <c r="BQ145" i="14"/>
  <c r="BP146" i="14"/>
  <c r="BQ146" i="14"/>
  <c r="BP147" i="14"/>
  <c r="BQ147" i="14"/>
  <c r="BP148" i="14"/>
  <c r="BQ148" i="14"/>
  <c r="BP149" i="14"/>
  <c r="BQ149" i="14"/>
  <c r="BP150" i="14"/>
  <c r="BQ150" i="14"/>
  <c r="BP151" i="14"/>
  <c r="BQ151" i="14"/>
  <c r="BP152" i="14"/>
  <c r="BQ152" i="14"/>
  <c r="BP153" i="14"/>
  <c r="BQ153" i="14"/>
  <c r="BP154" i="14"/>
  <c r="BQ154" i="14"/>
  <c r="BP155" i="14"/>
  <c r="BQ155" i="14"/>
  <c r="BP156" i="14"/>
  <c r="BQ156" i="14"/>
  <c r="BP157" i="14"/>
  <c r="BQ157" i="14"/>
  <c r="BP167" i="14"/>
  <c r="BQ167" i="14"/>
  <c r="E8" i="15"/>
  <c r="F8" i="15"/>
  <c r="H8" i="15"/>
  <c r="I8" i="15"/>
  <c r="J8" i="15"/>
  <c r="E9" i="15"/>
  <c r="F9" i="15"/>
  <c r="H9" i="15"/>
  <c r="I9" i="15"/>
  <c r="J9" i="15"/>
  <c r="E10" i="15"/>
  <c r="F10" i="15"/>
  <c r="H10" i="15"/>
  <c r="I10" i="15"/>
  <c r="J10" i="15"/>
  <c r="E11" i="15"/>
  <c r="F11" i="15"/>
  <c r="H11" i="15"/>
  <c r="I11" i="15"/>
  <c r="J11" i="15"/>
  <c r="E12" i="15"/>
  <c r="F12" i="15"/>
  <c r="H12" i="15"/>
  <c r="I12" i="15"/>
  <c r="J12" i="15"/>
  <c r="E13" i="15"/>
  <c r="F13" i="15"/>
  <c r="H13" i="15"/>
  <c r="I13" i="15"/>
  <c r="J13" i="15"/>
  <c r="E14" i="15"/>
  <c r="F14" i="15"/>
  <c r="H14" i="15"/>
  <c r="I14" i="15"/>
  <c r="J14" i="15"/>
  <c r="E15" i="15"/>
  <c r="F15" i="15"/>
  <c r="H15" i="15"/>
  <c r="I15" i="15"/>
  <c r="J15" i="15"/>
  <c r="E16" i="15"/>
  <c r="F16" i="15"/>
  <c r="H16" i="15"/>
  <c r="I16" i="15"/>
  <c r="J16" i="15"/>
  <c r="E17" i="15"/>
  <c r="F17" i="15"/>
  <c r="H17" i="15"/>
  <c r="I17" i="15"/>
  <c r="J17" i="15"/>
  <c r="AK17" i="2"/>
  <c r="AJ17" i="15" s="1"/>
  <c r="E18" i="15"/>
  <c r="F18" i="15"/>
  <c r="H18" i="15"/>
  <c r="I18" i="15"/>
  <c r="J18" i="15"/>
  <c r="E19" i="15"/>
  <c r="F19" i="15"/>
  <c r="H19" i="15"/>
  <c r="I19" i="15"/>
  <c r="J19" i="15"/>
  <c r="E20" i="15"/>
  <c r="F20" i="15"/>
  <c r="H20" i="15"/>
  <c r="I20" i="15"/>
  <c r="J20" i="15"/>
  <c r="AK20" i="2"/>
  <c r="AJ20" i="15" s="1"/>
  <c r="E21" i="15"/>
  <c r="F21" i="15"/>
  <c r="H21" i="15"/>
  <c r="I21" i="15"/>
  <c r="J21" i="15"/>
  <c r="E22" i="15"/>
  <c r="F22" i="15"/>
  <c r="H22" i="15"/>
  <c r="I22" i="15"/>
  <c r="J22" i="15"/>
  <c r="E23" i="15"/>
  <c r="F23" i="15"/>
  <c r="H23" i="15"/>
  <c r="I23" i="15"/>
  <c r="J23" i="15"/>
  <c r="E24" i="15"/>
  <c r="F24" i="15"/>
  <c r="H24" i="15"/>
  <c r="I24" i="15"/>
  <c r="J24" i="15"/>
  <c r="E25" i="15"/>
  <c r="F25" i="15"/>
  <c r="H25" i="15"/>
  <c r="I25" i="15"/>
  <c r="J25" i="15"/>
  <c r="E26" i="15"/>
  <c r="F26" i="15"/>
  <c r="H26" i="15"/>
  <c r="I26" i="15"/>
  <c r="J26" i="15"/>
  <c r="E27" i="15"/>
  <c r="F27" i="15"/>
  <c r="H27" i="15"/>
  <c r="I27" i="15"/>
  <c r="J27" i="15"/>
  <c r="E28" i="15"/>
  <c r="F28" i="15"/>
  <c r="H28" i="15"/>
  <c r="I28" i="15"/>
  <c r="J28" i="15"/>
  <c r="E29" i="15"/>
  <c r="F29" i="15"/>
  <c r="H29" i="15"/>
  <c r="I29" i="15"/>
  <c r="J29" i="15"/>
  <c r="E30" i="15"/>
  <c r="F30" i="15"/>
  <c r="H30" i="15"/>
  <c r="I30" i="15"/>
  <c r="J30" i="15"/>
  <c r="E31" i="15"/>
  <c r="F31" i="15"/>
  <c r="H31" i="15"/>
  <c r="I31" i="15"/>
  <c r="J31" i="15"/>
  <c r="E32" i="15"/>
  <c r="F32" i="15"/>
  <c r="H32" i="15"/>
  <c r="I32" i="15"/>
  <c r="J32" i="15"/>
  <c r="E33" i="15"/>
  <c r="F33" i="15"/>
  <c r="H33" i="15"/>
  <c r="I33" i="15"/>
  <c r="J33" i="15"/>
  <c r="E34" i="15"/>
  <c r="F34" i="15"/>
  <c r="H34" i="15"/>
  <c r="I34" i="15"/>
  <c r="J34" i="15"/>
  <c r="E35" i="15"/>
  <c r="F35" i="15"/>
  <c r="H35" i="15"/>
  <c r="I35" i="15"/>
  <c r="J35" i="15"/>
  <c r="E36" i="15"/>
  <c r="F36" i="15"/>
  <c r="H36" i="15"/>
  <c r="I36" i="15"/>
  <c r="J36" i="15"/>
  <c r="E37" i="15"/>
  <c r="F37" i="15"/>
  <c r="H37" i="15"/>
  <c r="I37" i="15"/>
  <c r="J37" i="15"/>
  <c r="E38" i="15"/>
  <c r="F38" i="15"/>
  <c r="H38" i="15"/>
  <c r="I38" i="15"/>
  <c r="J38" i="15"/>
  <c r="E39" i="15"/>
  <c r="F39" i="15"/>
  <c r="H39" i="15"/>
  <c r="I39" i="15"/>
  <c r="J39" i="15"/>
  <c r="E40" i="15"/>
  <c r="F40" i="15"/>
  <c r="H40" i="15"/>
  <c r="I40" i="15"/>
  <c r="J40" i="15"/>
  <c r="E41" i="15"/>
  <c r="F41" i="15"/>
  <c r="H41" i="15"/>
  <c r="I41" i="15"/>
  <c r="J41" i="15"/>
  <c r="E42" i="15"/>
  <c r="F42" i="15"/>
  <c r="H42" i="15"/>
  <c r="I42" i="15"/>
  <c r="J42" i="15"/>
  <c r="E43" i="15"/>
  <c r="F43" i="15"/>
  <c r="H43" i="15"/>
  <c r="I43" i="15"/>
  <c r="J43" i="15"/>
  <c r="AK43" i="2"/>
  <c r="AJ43" i="15" s="1"/>
  <c r="E44" i="15"/>
  <c r="F44" i="15"/>
  <c r="H44" i="15"/>
  <c r="I44" i="15"/>
  <c r="J44" i="15"/>
  <c r="AK44" i="2"/>
  <c r="AJ44" i="15" s="1"/>
  <c r="E45" i="15"/>
  <c r="F45" i="15"/>
  <c r="H45" i="15"/>
  <c r="I45" i="15"/>
  <c r="J45" i="15"/>
  <c r="E46" i="15"/>
  <c r="F46" i="15"/>
  <c r="H46" i="15"/>
  <c r="I46" i="15"/>
  <c r="J46" i="15"/>
  <c r="E47" i="15"/>
  <c r="F47" i="15"/>
  <c r="H47" i="15"/>
  <c r="I47" i="15"/>
  <c r="J47" i="15"/>
  <c r="AK47" i="2"/>
  <c r="AJ47" i="15" s="1"/>
  <c r="E48" i="15"/>
  <c r="F48" i="15"/>
  <c r="H48" i="15"/>
  <c r="I48" i="15"/>
  <c r="J48" i="15"/>
  <c r="E49" i="15"/>
  <c r="F49" i="15"/>
  <c r="H49" i="15"/>
  <c r="I49" i="15"/>
  <c r="J49" i="15"/>
  <c r="E50" i="15"/>
  <c r="F50" i="15"/>
  <c r="H50" i="15"/>
  <c r="I50" i="15"/>
  <c r="J50" i="15"/>
  <c r="E51" i="15"/>
  <c r="F51" i="15"/>
  <c r="H51" i="15"/>
  <c r="I51" i="15"/>
  <c r="J51" i="15"/>
  <c r="E52" i="15"/>
  <c r="F52" i="15"/>
  <c r="H52" i="15"/>
  <c r="I52" i="15"/>
  <c r="J52" i="15"/>
  <c r="E53" i="15"/>
  <c r="F53" i="15"/>
  <c r="H53" i="15"/>
  <c r="I53" i="15"/>
  <c r="J53" i="15"/>
  <c r="AK53" i="2"/>
  <c r="AJ53" i="15" s="1"/>
  <c r="E54" i="15"/>
  <c r="F54" i="15"/>
  <c r="H54" i="15"/>
  <c r="I54" i="15"/>
  <c r="J54" i="15"/>
  <c r="E55" i="15"/>
  <c r="F55" i="15"/>
  <c r="H55" i="15"/>
  <c r="I55" i="15"/>
  <c r="J55" i="15"/>
  <c r="E56" i="15"/>
  <c r="F56" i="15"/>
  <c r="H56" i="15"/>
  <c r="I56" i="15"/>
  <c r="J56" i="15"/>
  <c r="AK56" i="2"/>
  <c r="AJ56" i="15"/>
  <c r="E57" i="15"/>
  <c r="F57" i="15"/>
  <c r="H57" i="15"/>
  <c r="I57" i="15"/>
  <c r="J57" i="15"/>
  <c r="E58" i="15"/>
  <c r="F58" i="15"/>
  <c r="H58" i="15"/>
  <c r="I58" i="15"/>
  <c r="J58" i="15"/>
  <c r="E59" i="15"/>
  <c r="F59" i="15"/>
  <c r="H59" i="15"/>
  <c r="I59" i="15"/>
  <c r="J59" i="15"/>
  <c r="E60" i="15"/>
  <c r="F60" i="15"/>
  <c r="H60" i="15"/>
  <c r="I60" i="15"/>
  <c r="J60" i="15"/>
  <c r="E61" i="15"/>
  <c r="F61" i="15"/>
  <c r="H61" i="15"/>
  <c r="I61" i="15"/>
  <c r="J61" i="15"/>
  <c r="AK61" i="2"/>
  <c r="AJ61" i="15" s="1"/>
  <c r="E62" i="15"/>
  <c r="F62" i="15"/>
  <c r="H62" i="15"/>
  <c r="I62" i="15"/>
  <c r="J62" i="15"/>
  <c r="E63" i="15"/>
  <c r="F63" i="15"/>
  <c r="H63" i="15"/>
  <c r="I63" i="15"/>
  <c r="J63" i="15"/>
  <c r="E64" i="15"/>
  <c r="F64" i="15"/>
  <c r="H64" i="15"/>
  <c r="I64" i="15"/>
  <c r="J64" i="15"/>
  <c r="AK64" i="2"/>
  <c r="AJ64" i="15" s="1"/>
  <c r="E65" i="15"/>
  <c r="F65" i="15"/>
  <c r="H65" i="15"/>
  <c r="I65" i="15"/>
  <c r="J65" i="15"/>
  <c r="E66" i="15"/>
  <c r="F66" i="15"/>
  <c r="H66" i="15"/>
  <c r="I66" i="15"/>
  <c r="J66" i="15"/>
  <c r="E67" i="15"/>
  <c r="F67" i="15"/>
  <c r="H67" i="15"/>
  <c r="I67" i="15"/>
  <c r="J67" i="15"/>
  <c r="AK67" i="2"/>
  <c r="AJ67" i="15" s="1"/>
  <c r="E68" i="15"/>
  <c r="F68" i="15"/>
  <c r="H68" i="15"/>
  <c r="I68" i="15"/>
  <c r="J68" i="15"/>
  <c r="AK68" i="2"/>
  <c r="AJ68" i="15" s="1"/>
  <c r="E69" i="15"/>
  <c r="F69" i="15"/>
  <c r="H69" i="15"/>
  <c r="I69" i="15"/>
  <c r="J69" i="15"/>
  <c r="E70" i="15"/>
  <c r="F70" i="15"/>
  <c r="H70" i="15"/>
  <c r="I70" i="15"/>
  <c r="J70" i="15"/>
  <c r="E71" i="15"/>
  <c r="F71" i="15"/>
  <c r="H71" i="15"/>
  <c r="I71" i="15"/>
  <c r="J71" i="15"/>
  <c r="AK71" i="2"/>
  <c r="AJ71" i="15" s="1"/>
  <c r="E72" i="15"/>
  <c r="F72" i="15"/>
  <c r="H72" i="15"/>
  <c r="I72" i="15"/>
  <c r="J72" i="15"/>
  <c r="E73" i="15"/>
  <c r="F73" i="15"/>
  <c r="H73" i="15"/>
  <c r="I73" i="15"/>
  <c r="J73" i="15"/>
  <c r="E74" i="15"/>
  <c r="F74" i="15"/>
  <c r="H74" i="15"/>
  <c r="I74" i="15"/>
  <c r="J74" i="15"/>
  <c r="E75" i="15"/>
  <c r="F75" i="15"/>
  <c r="H75" i="15"/>
  <c r="I75" i="15"/>
  <c r="J75" i="15"/>
  <c r="E76" i="15"/>
  <c r="F76" i="15"/>
  <c r="H76" i="15"/>
  <c r="I76" i="15"/>
  <c r="J76" i="15"/>
  <c r="AK76" i="2"/>
  <c r="AJ76" i="15"/>
  <c r="E77" i="15"/>
  <c r="F77" i="15"/>
  <c r="H77" i="15"/>
  <c r="I77" i="15"/>
  <c r="J77" i="15"/>
  <c r="E78" i="15"/>
  <c r="F78" i="15"/>
  <c r="H78" i="15"/>
  <c r="I78" i="15"/>
  <c r="J78" i="15"/>
  <c r="E79" i="15"/>
  <c r="F79" i="15"/>
  <c r="H79" i="15"/>
  <c r="I79" i="15"/>
  <c r="J79" i="15"/>
  <c r="AK79" i="2"/>
  <c r="AJ79" i="15" s="1"/>
  <c r="E80" i="15"/>
  <c r="F80" i="15"/>
  <c r="H80" i="15"/>
  <c r="I80" i="15"/>
  <c r="J80" i="15"/>
  <c r="E81" i="15"/>
  <c r="F81" i="15"/>
  <c r="H81" i="15"/>
  <c r="I81" i="15"/>
  <c r="J81" i="15"/>
  <c r="E82" i="15"/>
  <c r="F82" i="15"/>
  <c r="H82" i="15"/>
  <c r="I82" i="15"/>
  <c r="J82" i="15"/>
  <c r="E83" i="15"/>
  <c r="F83" i="15"/>
  <c r="H83" i="15"/>
  <c r="I83" i="15"/>
  <c r="J83" i="15"/>
  <c r="E84" i="15"/>
  <c r="F84" i="15"/>
  <c r="H84" i="15"/>
  <c r="I84" i="15"/>
  <c r="J84" i="15"/>
  <c r="E85" i="15"/>
  <c r="F85" i="15"/>
  <c r="H85" i="15"/>
  <c r="I85" i="15"/>
  <c r="J85" i="15"/>
  <c r="E86" i="15"/>
  <c r="F86" i="15"/>
  <c r="H86" i="15"/>
  <c r="I86" i="15"/>
  <c r="J86" i="15"/>
  <c r="E87" i="15"/>
  <c r="F87" i="15"/>
  <c r="H87" i="15"/>
  <c r="I87" i="15"/>
  <c r="J87" i="15"/>
  <c r="E88" i="15"/>
  <c r="F88" i="15"/>
  <c r="H88" i="15"/>
  <c r="I88" i="15"/>
  <c r="J88" i="15"/>
  <c r="AK88" i="2"/>
  <c r="AJ88" i="15" s="1"/>
  <c r="E89" i="15"/>
  <c r="F89" i="15"/>
  <c r="H89" i="15"/>
  <c r="I89" i="15"/>
  <c r="J89" i="15"/>
  <c r="E90" i="15"/>
  <c r="F90" i="15"/>
  <c r="H90" i="15"/>
  <c r="I90" i="15"/>
  <c r="J90" i="15"/>
  <c r="E91" i="15"/>
  <c r="F91" i="15"/>
  <c r="H91" i="15"/>
  <c r="I91" i="15"/>
  <c r="J91" i="15"/>
  <c r="AK91" i="2"/>
  <c r="AJ91" i="15" s="1"/>
  <c r="E92" i="15"/>
  <c r="F92" i="15"/>
  <c r="H92" i="15"/>
  <c r="I92" i="15"/>
  <c r="J92" i="15"/>
  <c r="E93" i="15"/>
  <c r="F93" i="15"/>
  <c r="H93" i="15"/>
  <c r="I93" i="15"/>
  <c r="J93" i="15"/>
  <c r="E94" i="15"/>
  <c r="F94" i="15"/>
  <c r="H94" i="15"/>
  <c r="I94" i="15"/>
  <c r="J94" i="15"/>
  <c r="E95" i="15"/>
  <c r="F95" i="15"/>
  <c r="H95" i="15"/>
  <c r="I95" i="15"/>
  <c r="J95" i="15"/>
  <c r="AK95" i="2"/>
  <c r="AJ95" i="15" s="1"/>
  <c r="E96" i="15"/>
  <c r="F96" i="15"/>
  <c r="H96" i="15"/>
  <c r="I96" i="15"/>
  <c r="J96" i="15"/>
  <c r="E97" i="15"/>
  <c r="F97" i="15"/>
  <c r="H97" i="15"/>
  <c r="I97" i="15"/>
  <c r="J97" i="15"/>
  <c r="E98" i="15"/>
  <c r="F98" i="15"/>
  <c r="H98" i="15"/>
  <c r="I98" i="15"/>
  <c r="J98" i="15"/>
  <c r="E99" i="15"/>
  <c r="F99" i="15"/>
  <c r="H99" i="15"/>
  <c r="I99" i="15"/>
  <c r="J99" i="15"/>
  <c r="AK99" i="2"/>
  <c r="AJ99" i="15" s="1"/>
  <c r="E100" i="15"/>
  <c r="F100" i="15"/>
  <c r="H100" i="15"/>
  <c r="I100" i="15"/>
  <c r="J100" i="15"/>
  <c r="E101" i="15"/>
  <c r="F101" i="15"/>
  <c r="H101" i="15"/>
  <c r="I101" i="15"/>
  <c r="J101" i="15"/>
  <c r="E102" i="15"/>
  <c r="F102" i="15"/>
  <c r="H102" i="15"/>
  <c r="I102" i="15"/>
  <c r="J102" i="15"/>
  <c r="E103" i="15"/>
  <c r="F103" i="15"/>
  <c r="H103" i="15"/>
  <c r="I103" i="15"/>
  <c r="J103" i="15"/>
  <c r="E104" i="15"/>
  <c r="F104" i="15"/>
  <c r="H104" i="15"/>
  <c r="I104" i="15"/>
  <c r="J104" i="15"/>
  <c r="AK104" i="2"/>
  <c r="AJ104" i="15" s="1"/>
  <c r="E105" i="15"/>
  <c r="F105" i="15"/>
  <c r="H105" i="15"/>
  <c r="I105" i="15"/>
  <c r="J105" i="15"/>
  <c r="E106" i="15"/>
  <c r="F106" i="15"/>
  <c r="H106" i="15"/>
  <c r="I106" i="15"/>
  <c r="J106" i="15"/>
  <c r="E107" i="15"/>
  <c r="F107" i="15"/>
  <c r="H107" i="15"/>
  <c r="I107" i="15"/>
  <c r="J107" i="15"/>
  <c r="E108" i="15"/>
  <c r="F108" i="15"/>
  <c r="H108" i="15"/>
  <c r="I108" i="15"/>
  <c r="J108" i="15"/>
  <c r="E109" i="15"/>
  <c r="F109" i="15"/>
  <c r="H109" i="15"/>
  <c r="I109" i="15"/>
  <c r="J109" i="15"/>
  <c r="E110" i="15"/>
  <c r="F110" i="15"/>
  <c r="H110" i="15"/>
  <c r="I110" i="15"/>
  <c r="J110" i="15"/>
  <c r="E111" i="15"/>
  <c r="F111" i="15"/>
  <c r="H111" i="15"/>
  <c r="I111" i="15"/>
  <c r="J111" i="15"/>
  <c r="E112" i="15"/>
  <c r="F112" i="15"/>
  <c r="H112" i="15"/>
  <c r="I112" i="15"/>
  <c r="J112" i="15"/>
  <c r="E113" i="15"/>
  <c r="F113" i="15"/>
  <c r="H113" i="15"/>
  <c r="I113" i="15"/>
  <c r="J113" i="15"/>
  <c r="E114" i="15"/>
  <c r="F114" i="15"/>
  <c r="H114" i="15"/>
  <c r="I114" i="15"/>
  <c r="J114" i="15"/>
  <c r="E115" i="15"/>
  <c r="F115" i="15"/>
  <c r="H115" i="15"/>
  <c r="I115" i="15"/>
  <c r="J115" i="15"/>
  <c r="AK115" i="2"/>
  <c r="AJ115" i="15" s="1"/>
  <c r="E116" i="15"/>
  <c r="F116" i="15"/>
  <c r="H116" i="15"/>
  <c r="I116" i="15"/>
  <c r="J116" i="15"/>
  <c r="AK116" i="2"/>
  <c r="AJ116" i="15" s="1"/>
  <c r="E117" i="15"/>
  <c r="F117" i="15"/>
  <c r="H117" i="15"/>
  <c r="I117" i="15"/>
  <c r="J117" i="15"/>
  <c r="E118" i="15"/>
  <c r="F118" i="15"/>
  <c r="H118" i="15"/>
  <c r="I118" i="15"/>
  <c r="J118" i="15"/>
  <c r="E119" i="15"/>
  <c r="F119" i="15"/>
  <c r="H119" i="15"/>
  <c r="I119" i="15"/>
  <c r="J119" i="15"/>
  <c r="AK119" i="2"/>
  <c r="AJ119" i="15" s="1"/>
  <c r="E120" i="15"/>
  <c r="F120" i="15"/>
  <c r="H120" i="15"/>
  <c r="I120" i="15"/>
  <c r="J120" i="15"/>
  <c r="E121" i="15"/>
  <c r="F121" i="15"/>
  <c r="H121" i="15"/>
  <c r="I121" i="15"/>
  <c r="J121" i="15"/>
  <c r="E122" i="15"/>
  <c r="F122" i="15"/>
  <c r="H122" i="15"/>
  <c r="I122" i="15"/>
  <c r="J122" i="15"/>
  <c r="E123" i="15"/>
  <c r="F123" i="15"/>
  <c r="H123" i="15"/>
  <c r="I123" i="15"/>
  <c r="J123" i="15"/>
  <c r="E124" i="15"/>
  <c r="F124" i="15"/>
  <c r="H124" i="15"/>
  <c r="I124" i="15"/>
  <c r="J124" i="15"/>
  <c r="AK124" i="2"/>
  <c r="AJ124" i="15" s="1"/>
  <c r="E125" i="15"/>
  <c r="F125" i="15"/>
  <c r="H125" i="15"/>
  <c r="I125" i="15"/>
  <c r="J125" i="15"/>
  <c r="E126" i="15"/>
  <c r="F126" i="15"/>
  <c r="H126" i="15"/>
  <c r="I126" i="15"/>
  <c r="J126" i="15"/>
  <c r="E127" i="15"/>
  <c r="F127" i="15"/>
  <c r="H127" i="15"/>
  <c r="I127" i="15"/>
  <c r="J127" i="15"/>
  <c r="AK127" i="2"/>
  <c r="AJ127" i="15" s="1"/>
  <c r="E128" i="15"/>
  <c r="F128" i="15"/>
  <c r="H128" i="15"/>
  <c r="I128" i="15"/>
  <c r="J128" i="15"/>
  <c r="AK128" i="2"/>
  <c r="AJ128" i="15" s="1"/>
  <c r="E129" i="15"/>
  <c r="F129" i="15"/>
  <c r="H129" i="15"/>
  <c r="I129" i="15"/>
  <c r="J129" i="15"/>
  <c r="E130" i="15"/>
  <c r="F130" i="15"/>
  <c r="H130" i="15"/>
  <c r="I130" i="15"/>
  <c r="J130" i="15"/>
  <c r="E136" i="15"/>
  <c r="F136" i="15"/>
  <c r="H136" i="15"/>
  <c r="I136" i="15"/>
  <c r="J136" i="15"/>
  <c r="E137" i="15"/>
  <c r="F137" i="15"/>
  <c r="H137" i="15"/>
  <c r="I137" i="15"/>
  <c r="J137" i="15"/>
  <c r="E138" i="15"/>
  <c r="F138" i="15"/>
  <c r="H138" i="15"/>
  <c r="I138" i="15"/>
  <c r="J138" i="15"/>
  <c r="E139" i="15"/>
  <c r="F139" i="15"/>
  <c r="H139" i="15"/>
  <c r="I139" i="15"/>
  <c r="J139" i="15"/>
  <c r="E140" i="15"/>
  <c r="F140" i="15"/>
  <c r="H140" i="15"/>
  <c r="I140" i="15"/>
  <c r="J140" i="15"/>
  <c r="E141" i="15"/>
  <c r="F141" i="15"/>
  <c r="H141" i="15"/>
  <c r="I141" i="15"/>
  <c r="J141" i="15"/>
  <c r="AK141" i="2"/>
  <c r="AJ141" i="15" s="1"/>
  <c r="E142" i="15"/>
  <c r="F142" i="15"/>
  <c r="H142" i="15"/>
  <c r="I142" i="15"/>
  <c r="J142" i="15"/>
  <c r="E143" i="15"/>
  <c r="F143" i="15"/>
  <c r="H143" i="15"/>
  <c r="I143" i="15"/>
  <c r="J143" i="15"/>
  <c r="AK143" i="2"/>
  <c r="AJ143" i="15" s="1"/>
  <c r="E144" i="15"/>
  <c r="F144" i="15"/>
  <c r="H144" i="15"/>
  <c r="I144" i="15"/>
  <c r="J144" i="15"/>
  <c r="E145" i="15"/>
  <c r="F145" i="15"/>
  <c r="H145" i="15"/>
  <c r="I145" i="15"/>
  <c r="J145" i="15"/>
  <c r="E146" i="15"/>
  <c r="F146" i="15"/>
  <c r="H146" i="15"/>
  <c r="I146" i="15"/>
  <c r="J146" i="15"/>
  <c r="E147" i="15"/>
  <c r="F147" i="15"/>
  <c r="H147" i="15"/>
  <c r="I147" i="15"/>
  <c r="J147" i="15"/>
  <c r="E148" i="15"/>
  <c r="F148" i="15"/>
  <c r="H148" i="15"/>
  <c r="I148" i="15"/>
  <c r="J148" i="15"/>
  <c r="E149" i="15"/>
  <c r="F149" i="15"/>
  <c r="H149" i="15"/>
  <c r="I149" i="15"/>
  <c r="J149" i="15"/>
  <c r="AK149" i="2"/>
  <c r="AJ149" i="15" s="1"/>
  <c r="E150" i="15"/>
  <c r="F150" i="15"/>
  <c r="H150" i="15"/>
  <c r="I150" i="15"/>
  <c r="J150" i="15"/>
  <c r="E151" i="15"/>
  <c r="F151" i="15"/>
  <c r="H151" i="15"/>
  <c r="I151" i="15"/>
  <c r="J151" i="15"/>
  <c r="E152" i="15"/>
  <c r="F152" i="15"/>
  <c r="H152" i="15"/>
  <c r="I152" i="15"/>
  <c r="J152" i="15"/>
  <c r="E153" i="15"/>
  <c r="F153" i="15"/>
  <c r="H153" i="15"/>
  <c r="I153" i="15"/>
  <c r="J153" i="15"/>
  <c r="E154" i="15"/>
  <c r="F154" i="15"/>
  <c r="H154" i="15"/>
  <c r="I154" i="15"/>
  <c r="J154" i="15"/>
  <c r="E155" i="15"/>
  <c r="F155" i="15"/>
  <c r="H155" i="15"/>
  <c r="I155" i="15"/>
  <c r="J155" i="15"/>
  <c r="AK155" i="2"/>
  <c r="AJ155" i="15" s="1"/>
  <c r="E156" i="15"/>
  <c r="F156" i="15"/>
  <c r="H156" i="15"/>
  <c r="I156" i="15"/>
  <c r="J156" i="15"/>
  <c r="E157" i="15"/>
  <c r="F157" i="15"/>
  <c r="H157" i="15"/>
  <c r="I157" i="15"/>
  <c r="J157" i="15"/>
  <c r="AW10" i="43"/>
  <c r="AW11" i="43"/>
  <c r="AW12" i="43"/>
  <c r="AW13" i="43"/>
  <c r="AW14" i="43"/>
  <c r="AW15" i="43"/>
  <c r="AW16" i="43"/>
  <c r="AW17" i="43"/>
  <c r="AW18" i="43"/>
  <c r="AW19" i="43"/>
  <c r="AW20" i="43"/>
  <c r="AW21" i="43"/>
  <c r="AW22" i="43"/>
  <c r="AW23" i="43"/>
  <c r="AW24" i="43"/>
  <c r="AW25" i="43"/>
  <c r="AW26" i="43"/>
  <c r="AW27" i="43"/>
  <c r="AW28" i="43"/>
  <c r="AW29" i="43"/>
  <c r="AW30" i="43"/>
  <c r="AW31" i="43"/>
  <c r="AW32" i="43"/>
  <c r="AW33" i="43"/>
  <c r="AW34" i="43"/>
  <c r="AW35" i="43"/>
  <c r="AW36" i="43"/>
  <c r="AW37" i="43"/>
  <c r="AW38" i="43"/>
  <c r="AW39" i="43"/>
  <c r="AW40" i="43"/>
  <c r="AW41" i="43"/>
  <c r="AW42" i="43"/>
  <c r="AW43" i="43"/>
  <c r="AW44" i="43"/>
  <c r="AW45" i="43"/>
  <c r="AW46" i="43"/>
  <c r="AW47" i="43"/>
  <c r="AW48" i="43"/>
  <c r="AW49" i="43"/>
  <c r="AW50" i="43"/>
  <c r="AW51" i="43"/>
  <c r="AW52" i="43"/>
  <c r="AW53" i="43"/>
  <c r="AW54" i="43"/>
  <c r="AW55" i="43"/>
  <c r="AW56" i="43"/>
  <c r="AW57" i="43"/>
  <c r="AW58" i="43"/>
  <c r="AW59" i="43"/>
  <c r="AW60" i="43"/>
  <c r="AW61" i="43"/>
  <c r="AW62" i="43"/>
  <c r="AW63" i="43"/>
  <c r="AW64" i="43"/>
  <c r="AW65" i="43"/>
  <c r="AW66" i="43"/>
  <c r="AW67" i="43"/>
  <c r="AW68" i="43"/>
  <c r="AW69" i="43"/>
  <c r="AW70" i="43"/>
  <c r="AW71" i="43"/>
  <c r="AW72" i="43"/>
  <c r="AW73" i="43"/>
  <c r="AW74" i="43"/>
  <c r="AW75" i="43"/>
  <c r="AW76" i="43"/>
  <c r="AW77" i="43"/>
  <c r="AW78" i="43"/>
  <c r="AW79" i="43"/>
  <c r="AW80" i="43"/>
  <c r="AW81" i="43"/>
  <c r="AW82" i="43"/>
  <c r="AW83" i="43"/>
  <c r="AW84" i="43"/>
  <c r="AW85" i="43"/>
  <c r="AW86" i="43"/>
  <c r="AW87" i="43"/>
  <c r="AW88" i="43"/>
  <c r="AW89" i="43"/>
  <c r="AW90" i="43"/>
  <c r="AW91" i="43"/>
  <c r="AW92" i="43"/>
  <c r="AW93" i="43"/>
  <c r="AW94" i="43"/>
  <c r="AW95" i="43"/>
  <c r="AW96" i="43"/>
  <c r="AW97" i="43"/>
  <c r="AW98" i="43"/>
  <c r="AW99" i="43"/>
  <c r="AW100" i="43"/>
  <c r="AW101" i="43"/>
  <c r="AW102" i="43"/>
  <c r="AW103" i="43"/>
  <c r="AW104" i="43"/>
  <c r="AW105" i="43"/>
  <c r="AW106" i="43"/>
  <c r="AW107" i="43"/>
  <c r="AW108" i="43"/>
  <c r="AW109" i="43"/>
  <c r="AW110" i="43"/>
  <c r="AW111" i="43"/>
  <c r="AW112" i="43"/>
  <c r="AW113" i="43"/>
  <c r="AW114" i="43"/>
  <c r="AW115" i="43"/>
  <c r="AW116" i="43"/>
  <c r="AW117" i="43"/>
  <c r="AW118" i="43"/>
  <c r="AW119" i="43"/>
  <c r="AW120" i="43"/>
  <c r="AW121" i="43"/>
  <c r="AW122" i="43"/>
  <c r="AW123" i="43"/>
  <c r="AW124" i="43"/>
  <c r="AW125" i="43"/>
  <c r="AW126" i="43"/>
  <c r="AW127" i="43"/>
  <c r="AW128" i="43"/>
  <c r="AW129" i="43"/>
  <c r="AW130" i="43"/>
  <c r="AW131" i="43"/>
  <c r="AW132" i="43"/>
  <c r="AW138" i="43"/>
  <c r="AW139" i="43"/>
  <c r="AW140" i="43"/>
  <c r="AW141" i="43"/>
  <c r="AW142" i="43"/>
  <c r="AW143" i="43"/>
  <c r="AW144" i="43"/>
  <c r="AW145" i="43"/>
  <c r="AW146" i="43"/>
  <c r="AW147" i="43"/>
  <c r="AW148" i="43"/>
  <c r="AW149" i="43"/>
  <c r="AW150" i="43"/>
  <c r="AW151" i="43"/>
  <c r="AW152" i="43"/>
  <c r="AW153" i="43"/>
  <c r="AW154" i="43"/>
  <c r="AW155" i="43"/>
  <c r="AW156" i="43"/>
  <c r="AW157" i="43"/>
  <c r="AW158" i="43"/>
  <c r="AW159" i="43"/>
  <c r="AA6" i="5"/>
  <c r="E7" i="30" s="1"/>
  <c r="AA7" i="5"/>
  <c r="FG14" i="9"/>
  <c r="FF14" i="9"/>
  <c r="EV14" i="9"/>
  <c r="ES14" i="9"/>
  <c r="EN14" i="9"/>
  <c r="E14" i="9"/>
  <c r="F14" i="9"/>
  <c r="H14" i="9"/>
  <c r="I14" i="9"/>
  <c r="M14" i="9"/>
  <c r="N14" i="9"/>
  <c r="P14" i="9"/>
  <c r="U14" i="9"/>
  <c r="V14" i="9"/>
  <c r="X14" i="9"/>
  <c r="AC14" i="9"/>
  <c r="AD14" i="9"/>
  <c r="AL14" i="9"/>
  <c r="AO14" i="9"/>
  <c r="AS14" i="9"/>
  <c r="AV14" i="9"/>
  <c r="BB14" i="9"/>
  <c r="BD14" i="9"/>
  <c r="BJ14" i="9"/>
  <c r="BL14" i="9"/>
  <c r="BR14" i="9"/>
  <c r="BT14" i="9"/>
  <c r="BY14" i="9"/>
  <c r="CG14" i="9"/>
  <c r="CO14" i="9"/>
  <c r="CP14" i="9"/>
  <c r="CU14" i="9"/>
  <c r="CW14" i="9"/>
  <c r="DH14" i="9"/>
  <c r="DN14" i="9"/>
  <c r="DP14" i="9"/>
  <c r="DV14" i="9"/>
  <c r="ED14" i="9"/>
  <c r="EF14" i="9"/>
  <c r="EK14" i="9"/>
  <c r="FH14" i="9"/>
  <c r="F6" i="2"/>
  <c r="H6" i="2"/>
  <c r="J6" i="2"/>
  <c r="F7" i="2"/>
  <c r="H7" i="2"/>
  <c r="J7" i="2"/>
  <c r="G6" i="2"/>
  <c r="G7" i="2"/>
  <c r="D6" i="2"/>
  <c r="D7" i="2"/>
  <c r="I6" i="2"/>
  <c r="I7" i="2"/>
  <c r="E6" i="2"/>
  <c r="E7" i="2"/>
  <c r="Y168" i="6"/>
  <c r="AK7" i="2"/>
  <c r="AJ7" i="15" s="1"/>
  <c r="E6" i="33"/>
  <c r="S169" i="7"/>
  <c r="T169" i="7"/>
  <c r="AD168" i="15"/>
  <c r="A20" i="98"/>
  <c r="A19" i="98"/>
  <c r="J17" i="98"/>
  <c r="I17" i="98"/>
  <c r="H17" i="98"/>
  <c r="G17" i="98"/>
  <c r="F17" i="98"/>
  <c r="E17" i="98"/>
  <c r="D17" i="98"/>
  <c r="C17" i="98"/>
  <c r="E2" i="98"/>
  <c r="AA4" i="2"/>
  <c r="F7" i="15"/>
  <c r="F6" i="15"/>
  <c r="F7" i="91"/>
  <c r="F6" i="91"/>
  <c r="E7" i="91"/>
  <c r="E6" i="91"/>
  <c r="B6" i="91"/>
  <c r="A6" i="91"/>
  <c r="B20" i="77"/>
  <c r="A13" i="77"/>
  <c r="B13" i="77"/>
  <c r="A14" i="77"/>
  <c r="B14" i="77"/>
  <c r="L6" i="14"/>
  <c r="L7" i="14"/>
  <c r="AV168" i="14"/>
  <c r="C7" i="15"/>
  <c r="C6" i="15"/>
  <c r="D6" i="15"/>
  <c r="L59" i="58"/>
  <c r="K59" i="58"/>
  <c r="L58" i="58"/>
  <c r="L7" i="58"/>
  <c r="L8" i="58"/>
  <c r="L9" i="58"/>
  <c r="L10" i="58"/>
  <c r="L11" i="58"/>
  <c r="L12" i="58"/>
  <c r="L13" i="58"/>
  <c r="L14" i="58"/>
  <c r="L15" i="58"/>
  <c r="L16" i="58"/>
  <c r="L17" i="58"/>
  <c r="L18" i="58"/>
  <c r="L19" i="58"/>
  <c r="L20" i="58"/>
  <c r="L21" i="58"/>
  <c r="L22" i="58"/>
  <c r="L23" i="58"/>
  <c r="L24" i="58"/>
  <c r="L25" i="58"/>
  <c r="L26" i="58"/>
  <c r="L27" i="58"/>
  <c r="L28" i="58"/>
  <c r="L29" i="58"/>
  <c r="L30" i="58"/>
  <c r="L31" i="58"/>
  <c r="L32" i="58"/>
  <c r="L33" i="58"/>
  <c r="L34" i="58"/>
  <c r="L35" i="58"/>
  <c r="L36" i="58"/>
  <c r="L37" i="58"/>
  <c r="L38" i="58"/>
  <c r="L39" i="58"/>
  <c r="L40" i="58"/>
  <c r="L41" i="58"/>
  <c r="L42" i="58"/>
  <c r="L43" i="58"/>
  <c r="L44" i="58"/>
  <c r="L45" i="58"/>
  <c r="L46" i="58"/>
  <c r="L47" i="58"/>
  <c r="L48" i="58"/>
  <c r="L49" i="58"/>
  <c r="L50" i="58"/>
  <c r="L51" i="58"/>
  <c r="L52" i="58"/>
  <c r="L53" i="58"/>
  <c r="L54" i="58"/>
  <c r="L55" i="58"/>
  <c r="L56" i="58"/>
  <c r="K58" i="58"/>
  <c r="K56" i="58"/>
  <c r="K55" i="58"/>
  <c r="K54" i="58"/>
  <c r="K53" i="58"/>
  <c r="K52" i="58"/>
  <c r="K51" i="58"/>
  <c r="K50" i="58"/>
  <c r="K49" i="58"/>
  <c r="K48" i="58"/>
  <c r="K47" i="58"/>
  <c r="K46" i="58"/>
  <c r="K45" i="58"/>
  <c r="K44" i="58"/>
  <c r="K43" i="58"/>
  <c r="K42" i="58"/>
  <c r="K41" i="58"/>
  <c r="K40" i="58"/>
  <c r="K39" i="58"/>
  <c r="K38" i="58"/>
  <c r="K37" i="58"/>
  <c r="K36" i="58"/>
  <c r="K35" i="58"/>
  <c r="K34" i="58"/>
  <c r="K33" i="58"/>
  <c r="K32" i="58"/>
  <c r="K31" i="58"/>
  <c r="K30" i="58"/>
  <c r="K29" i="58"/>
  <c r="K28" i="58"/>
  <c r="K27" i="58"/>
  <c r="K26" i="58"/>
  <c r="K25" i="58"/>
  <c r="K24" i="58"/>
  <c r="K23" i="58"/>
  <c r="K22" i="58"/>
  <c r="K21" i="58"/>
  <c r="K20" i="58"/>
  <c r="K19" i="58"/>
  <c r="K18" i="58"/>
  <c r="K17" i="58"/>
  <c r="K16" i="58"/>
  <c r="K15" i="58"/>
  <c r="K14" i="58"/>
  <c r="K13" i="58"/>
  <c r="K12" i="58"/>
  <c r="K11" i="58"/>
  <c r="K10" i="58"/>
  <c r="K9" i="58"/>
  <c r="K8" i="58"/>
  <c r="K7" i="58"/>
  <c r="H60" i="58"/>
  <c r="G60" i="58"/>
  <c r="E2" i="52"/>
  <c r="C34" i="23"/>
  <c r="C33" i="23"/>
  <c r="C32" i="23"/>
  <c r="C31" i="23"/>
  <c r="C30" i="23"/>
  <c r="C29" i="23"/>
  <c r="C28" i="23"/>
  <c r="C27" i="23"/>
  <c r="C26" i="23"/>
  <c r="C25" i="23"/>
  <c r="C17" i="23"/>
  <c r="C15" i="23"/>
  <c r="C14" i="23"/>
  <c r="C13" i="23"/>
  <c r="C12" i="23"/>
  <c r="C11" i="23"/>
  <c r="C10" i="23"/>
  <c r="C9" i="23"/>
  <c r="C8" i="23"/>
  <c r="C7" i="23"/>
  <c r="C6" i="23"/>
  <c r="C5" i="23"/>
  <c r="C4" i="23"/>
  <c r="AB6" i="14"/>
  <c r="AB7" i="14"/>
  <c r="X6" i="14"/>
  <c r="X7" i="14"/>
  <c r="F6" i="14"/>
  <c r="F7" i="14"/>
  <c r="AA6" i="14"/>
  <c r="AA7" i="14"/>
  <c r="AE7" i="14"/>
  <c r="AD7" i="14"/>
  <c r="G7" i="76" s="1"/>
  <c r="AC7" i="14"/>
  <c r="D7" i="76" s="1"/>
  <c r="Z7" i="14"/>
  <c r="Y7" i="14"/>
  <c r="W7" i="14"/>
  <c r="V7" i="14"/>
  <c r="U7" i="14"/>
  <c r="T7" i="14"/>
  <c r="M7" i="14"/>
  <c r="M6" i="14"/>
  <c r="K7" i="14"/>
  <c r="I7" i="14"/>
  <c r="H7" i="14"/>
  <c r="H6" i="14"/>
  <c r="G7" i="14"/>
  <c r="E7" i="14"/>
  <c r="D7" i="14"/>
  <c r="C7" i="14"/>
  <c r="AE6" i="14"/>
  <c r="AD6" i="14"/>
  <c r="G6" i="76" s="1"/>
  <c r="AC6" i="14"/>
  <c r="D6" i="76" s="1"/>
  <c r="Z6" i="14"/>
  <c r="Y6" i="14"/>
  <c r="W6" i="14"/>
  <c r="V6" i="14"/>
  <c r="U6" i="14"/>
  <c r="T6" i="14"/>
  <c r="K6" i="14"/>
  <c r="I6" i="14"/>
  <c r="G6" i="14"/>
  <c r="E6" i="14"/>
  <c r="D6" i="14"/>
  <c r="C6" i="14"/>
  <c r="BO168" i="14"/>
  <c r="BN168" i="14"/>
  <c r="BM168" i="14"/>
  <c r="BL168" i="14"/>
  <c r="BK168" i="14"/>
  <c r="BJ168" i="14"/>
  <c r="BI168" i="14"/>
  <c r="BH168" i="14"/>
  <c r="BG168" i="14"/>
  <c r="BF168" i="14"/>
  <c r="BE168" i="14"/>
  <c r="BD168" i="14"/>
  <c r="AX168" i="14"/>
  <c r="AW168" i="14"/>
  <c r="AU168" i="14"/>
  <c r="AT168" i="14"/>
  <c r="AS168" i="14"/>
  <c r="AR168" i="14"/>
  <c r="AQ168" i="14"/>
  <c r="AP168" i="14"/>
  <c r="AO168" i="14"/>
  <c r="AN168" i="14"/>
  <c r="AM168" i="14"/>
  <c r="BQ7" i="14"/>
  <c r="BP7" i="14"/>
  <c r="BQ6" i="14"/>
  <c r="J6" i="15"/>
  <c r="J7" i="15"/>
  <c r="I7" i="15"/>
  <c r="H7" i="15"/>
  <c r="E7" i="15"/>
  <c r="D7" i="15"/>
  <c r="I6" i="15"/>
  <c r="H6" i="15"/>
  <c r="E6" i="15"/>
  <c r="AH168" i="15"/>
  <c r="AC168" i="15"/>
  <c r="AB168" i="15"/>
  <c r="AA168" i="15"/>
  <c r="M8" i="43"/>
  <c r="M9" i="43"/>
  <c r="K8" i="43"/>
  <c r="K9" i="43"/>
  <c r="G8" i="43"/>
  <c r="G9" i="43"/>
  <c r="N9" i="43"/>
  <c r="L9" i="43"/>
  <c r="J9" i="43"/>
  <c r="I9" i="43"/>
  <c r="I8" i="43"/>
  <c r="H9" i="43"/>
  <c r="F9" i="43"/>
  <c r="E9" i="43"/>
  <c r="D9" i="43"/>
  <c r="X9" i="43" s="1"/>
  <c r="C9" i="43"/>
  <c r="N8" i="43"/>
  <c r="L8" i="43"/>
  <c r="J8" i="43"/>
  <c r="D8" i="43"/>
  <c r="F8" i="43"/>
  <c r="H8" i="43"/>
  <c r="H170" i="43" s="1"/>
  <c r="E8" i="43"/>
  <c r="C8" i="43"/>
  <c r="AT170" i="43"/>
  <c r="AS170" i="43"/>
  <c r="AP170" i="43"/>
  <c r="AO170" i="43"/>
  <c r="AN170" i="43"/>
  <c r="AM170" i="43"/>
  <c r="AL170" i="43"/>
  <c r="AK170" i="43"/>
  <c r="AJ170" i="43"/>
  <c r="AI170" i="43"/>
  <c r="AH170" i="43"/>
  <c r="AG170" i="43"/>
  <c r="AF170" i="43"/>
  <c r="AE170" i="43"/>
  <c r="AD170" i="43"/>
  <c r="AC170" i="43"/>
  <c r="AB170" i="43"/>
  <c r="AA170" i="43"/>
  <c r="C6" i="2"/>
  <c r="C7" i="2"/>
  <c r="C7" i="31" s="1"/>
  <c r="W6" i="6"/>
  <c r="D7" i="30"/>
  <c r="O6" i="4"/>
  <c r="F7" i="30" s="1"/>
  <c r="AH168" i="2"/>
  <c r="AG168" i="2"/>
  <c r="AF168" i="2"/>
  <c r="AE168" i="2"/>
  <c r="AD168" i="2"/>
  <c r="AC168" i="2"/>
  <c r="AB168" i="2"/>
  <c r="AA168" i="2"/>
  <c r="J18" i="52"/>
  <c r="I18" i="52"/>
  <c r="H18" i="52"/>
  <c r="G18" i="52"/>
  <c r="F18" i="52"/>
  <c r="E18" i="52"/>
  <c r="C18" i="52"/>
  <c r="D18" i="52"/>
  <c r="K33" i="38"/>
  <c r="Y169" i="6"/>
  <c r="Y170" i="6"/>
  <c r="Y171" i="6"/>
  <c r="Y172" i="6"/>
  <c r="K211" i="38"/>
  <c r="A3" i="32"/>
  <c r="A35" i="23"/>
  <c r="E7" i="33"/>
  <c r="R169" i="7"/>
  <c r="Q169" i="7"/>
  <c r="E37" i="23"/>
  <c r="E40" i="23"/>
  <c r="A38" i="23"/>
  <c r="B29" i="81"/>
  <c r="B27" i="81"/>
  <c r="B28" i="81"/>
  <c r="B26" i="81"/>
  <c r="B24" i="81"/>
  <c r="B30" i="81"/>
  <c r="K212" i="38"/>
  <c r="B33" i="81"/>
  <c r="B25" i="81"/>
  <c r="B23" i="81"/>
  <c r="B19" i="81"/>
  <c r="B16" i="81"/>
  <c r="B15" i="81"/>
  <c r="B14" i="81"/>
  <c r="B13" i="81"/>
  <c r="B8" i="81"/>
  <c r="B7" i="81"/>
  <c r="B6" i="81"/>
  <c r="C34" i="81"/>
  <c r="B7" i="77"/>
  <c r="A7" i="77"/>
  <c r="B6" i="77"/>
  <c r="A6" i="77"/>
  <c r="B5" i="77"/>
  <c r="A5" i="77"/>
  <c r="F60" i="58"/>
  <c r="K68" i="58" s="1"/>
  <c r="E60" i="58"/>
  <c r="D60" i="58"/>
  <c r="C60" i="58"/>
  <c r="C20" i="35"/>
  <c r="B20" i="35"/>
  <c r="A20" i="35"/>
  <c r="C19" i="35"/>
  <c r="B19" i="35"/>
  <c r="A19" i="35"/>
  <c r="B2" i="23"/>
  <c r="A170" i="68"/>
  <c r="A29" i="46"/>
  <c r="B29" i="46"/>
  <c r="C29" i="46"/>
  <c r="A30" i="46"/>
  <c r="B30" i="46"/>
  <c r="C30" i="46"/>
  <c r="A31" i="46"/>
  <c r="B31" i="46"/>
  <c r="C31" i="46"/>
  <c r="C28" i="46"/>
  <c r="B28" i="46"/>
  <c r="A28" i="46"/>
  <c r="B6" i="76"/>
  <c r="A6" i="76"/>
  <c r="AB7" i="5"/>
  <c r="J8" i="30" s="1"/>
  <c r="AB6" i="5"/>
  <c r="X168" i="5"/>
  <c r="W168" i="5"/>
  <c r="X7" i="6"/>
  <c r="I8" i="30" s="1"/>
  <c r="W7" i="6"/>
  <c r="D8" i="30" s="1"/>
  <c r="X6" i="6"/>
  <c r="I7" i="30" s="1"/>
  <c r="T168" i="6"/>
  <c r="S168" i="6"/>
  <c r="S5" i="53"/>
  <c r="C7" i="35"/>
  <c r="B7" i="35"/>
  <c r="V9" i="32"/>
  <c r="V8" i="32"/>
  <c r="J9" i="32"/>
  <c r="J8" i="32"/>
  <c r="C27" i="46"/>
  <c r="A27" i="46"/>
  <c r="B27" i="46"/>
  <c r="E16" i="46"/>
  <c r="E15" i="46"/>
  <c r="E14" i="46"/>
  <c r="K62" i="38"/>
  <c r="C16" i="46"/>
  <c r="G16" i="46" s="1"/>
  <c r="B16" i="46"/>
  <c r="A16" i="46"/>
  <c r="K26" i="38"/>
  <c r="K25" i="38"/>
  <c r="K24" i="38"/>
  <c r="K23" i="38"/>
  <c r="K22" i="38"/>
  <c r="K4" i="2"/>
  <c r="C4" i="2"/>
  <c r="J168" i="20"/>
  <c r="I168" i="20"/>
  <c r="T5" i="68"/>
  <c r="O5" i="68"/>
  <c r="N5" i="68"/>
  <c r="L5" i="68"/>
  <c r="J5" i="68"/>
  <c r="F5" i="68"/>
  <c r="B6" i="68"/>
  <c r="A6" i="68"/>
  <c r="C5" i="68"/>
  <c r="A1" i="68"/>
  <c r="G65" i="38"/>
  <c r="A1" i="63"/>
  <c r="U9" i="32"/>
  <c r="U8" i="32"/>
  <c r="T9" i="32"/>
  <c r="S9" i="32"/>
  <c r="T8" i="32"/>
  <c r="R9" i="32"/>
  <c r="Q9" i="32"/>
  <c r="P9" i="32"/>
  <c r="R8" i="32"/>
  <c r="Q8" i="32"/>
  <c r="D9" i="32"/>
  <c r="E9" i="32"/>
  <c r="F9" i="32"/>
  <c r="G9" i="32"/>
  <c r="H9" i="32"/>
  <c r="I9" i="32"/>
  <c r="D8" i="32"/>
  <c r="E8" i="32"/>
  <c r="F8" i="32"/>
  <c r="G8" i="32"/>
  <c r="H8" i="32"/>
  <c r="I8" i="32"/>
  <c r="E7" i="57"/>
  <c r="E6" i="57"/>
  <c r="P7" i="4"/>
  <c r="K8" i="30"/>
  <c r="O7" i="4"/>
  <c r="F8" i="30" s="1"/>
  <c r="P6" i="4"/>
  <c r="K7" i="30" s="1"/>
  <c r="N168" i="4"/>
  <c r="M168" i="4"/>
  <c r="J168" i="4"/>
  <c r="I168" i="4"/>
  <c r="P169" i="7"/>
  <c r="O169" i="7"/>
  <c r="N169" i="7"/>
  <c r="M169" i="7"/>
  <c r="L169" i="7"/>
  <c r="K169" i="7"/>
  <c r="F169" i="7"/>
  <c r="E169" i="7"/>
  <c r="N168" i="20"/>
  <c r="M168" i="20"/>
  <c r="F168" i="20"/>
  <c r="E168" i="20"/>
  <c r="L30" i="63"/>
  <c r="M30" i="63"/>
  <c r="N30" i="63"/>
  <c r="O30" i="63"/>
  <c r="P30" i="63"/>
  <c r="Q30" i="63"/>
  <c r="R30" i="63"/>
  <c r="S30" i="63"/>
  <c r="A63" i="58"/>
  <c r="F65" i="58"/>
  <c r="C65" i="58"/>
  <c r="K59" i="38"/>
  <c r="FI15" i="9"/>
  <c r="F6" i="31" s="1"/>
  <c r="FI16" i="9"/>
  <c r="F7" i="31" s="1"/>
  <c r="C32" i="46"/>
  <c r="C6" i="46"/>
  <c r="C7" i="46"/>
  <c r="C8" i="46"/>
  <c r="C9" i="46"/>
  <c r="C10" i="46"/>
  <c r="C11" i="46"/>
  <c r="C12" i="46"/>
  <c r="C13" i="46"/>
  <c r="C14" i="46"/>
  <c r="G14" i="46" s="1"/>
  <c r="C15" i="46"/>
  <c r="G15" i="46" s="1"/>
  <c r="C17" i="46"/>
  <c r="C18" i="46"/>
  <c r="C19" i="46"/>
  <c r="C20" i="46"/>
  <c r="C21" i="46"/>
  <c r="C22" i="46"/>
  <c r="C23" i="46"/>
  <c r="C24" i="46"/>
  <c r="C25" i="46"/>
  <c r="C26" i="46"/>
  <c r="C33" i="46"/>
  <c r="C34" i="46"/>
  <c r="C35" i="46"/>
  <c r="B6" i="35"/>
  <c r="C6" i="35"/>
  <c r="B5" i="35"/>
  <c r="C5" i="35"/>
  <c r="C16" i="35"/>
  <c r="C15" i="35"/>
  <c r="C14" i="35"/>
  <c r="C13" i="35"/>
  <c r="G137" i="57"/>
  <c r="G123" i="57"/>
  <c r="G105" i="57"/>
  <c r="G57" i="57"/>
  <c r="G49" i="57"/>
  <c r="E7" i="31"/>
  <c r="G7" i="57"/>
  <c r="AU6" i="18"/>
  <c r="L8" i="32" s="1"/>
  <c r="AU7" i="18"/>
  <c r="L9" i="32" s="1"/>
  <c r="P8" i="32"/>
  <c r="S8" i="32"/>
  <c r="AV6" i="18"/>
  <c r="X8" i="32" s="1"/>
  <c r="AV7" i="18"/>
  <c r="X9" i="32" s="1"/>
  <c r="J7" i="30"/>
  <c r="L168" i="20"/>
  <c r="C168" i="20"/>
  <c r="K168" i="20"/>
  <c r="D168" i="20"/>
  <c r="G168" i="20"/>
  <c r="H168" i="20"/>
  <c r="O168" i="20"/>
  <c r="P168" i="20"/>
  <c r="B6" i="57"/>
  <c r="A6" i="57"/>
  <c r="A1" i="57"/>
  <c r="C4" i="44"/>
  <c r="A1" i="6"/>
  <c r="A1" i="43"/>
  <c r="B9" i="43"/>
  <c r="A9" i="43"/>
  <c r="B8" i="43"/>
  <c r="A8" i="43"/>
  <c r="A21" i="52"/>
  <c r="A20" i="52"/>
  <c r="C38" i="53"/>
  <c r="D38" i="53"/>
  <c r="E38" i="53"/>
  <c r="F38" i="53"/>
  <c r="G38" i="53"/>
  <c r="H38" i="53"/>
  <c r="I38" i="53"/>
  <c r="J38" i="53"/>
  <c r="K38" i="53"/>
  <c r="L38" i="53"/>
  <c r="M38" i="53"/>
  <c r="N38" i="53"/>
  <c r="Q38" i="53"/>
  <c r="R38" i="53"/>
  <c r="A170" i="2"/>
  <c r="C4" i="33"/>
  <c r="B26" i="46"/>
  <c r="A26" i="46"/>
  <c r="B25" i="46"/>
  <c r="A25" i="46"/>
  <c r="B24" i="46"/>
  <c r="A24" i="46"/>
  <c r="B23" i="46"/>
  <c r="A23" i="46"/>
  <c r="B22" i="46"/>
  <c r="A22" i="46"/>
  <c r="B21" i="46"/>
  <c r="A21" i="46"/>
  <c r="B20" i="46"/>
  <c r="A20" i="46"/>
  <c r="B19" i="46"/>
  <c r="A19" i="46"/>
  <c r="B18" i="46"/>
  <c r="A18" i="46"/>
  <c r="B17" i="46"/>
  <c r="A17" i="46"/>
  <c r="B15" i="46"/>
  <c r="A15" i="46"/>
  <c r="B14" i="46"/>
  <c r="A14" i="46"/>
  <c r="B13" i="46"/>
  <c r="A13" i="46"/>
  <c r="B12" i="46"/>
  <c r="A12" i="46"/>
  <c r="B11" i="46"/>
  <c r="A11" i="46"/>
  <c r="B10" i="46"/>
  <c r="A10" i="46"/>
  <c r="B9" i="46"/>
  <c r="A9" i="46"/>
  <c r="B8" i="46"/>
  <c r="A8" i="46"/>
  <c r="B7" i="46"/>
  <c r="A7" i="46"/>
  <c r="B6" i="46"/>
  <c r="A6" i="46"/>
  <c r="A6" i="45"/>
  <c r="B6" i="45"/>
  <c r="C4" i="31"/>
  <c r="A6" i="44"/>
  <c r="B6" i="44"/>
  <c r="B6" i="29"/>
  <c r="A6" i="29"/>
  <c r="A168" i="31"/>
  <c r="B6" i="31"/>
  <c r="A6" i="31"/>
  <c r="I4" i="31"/>
  <c r="H4" i="31"/>
  <c r="A3" i="31"/>
  <c r="A1" i="31"/>
  <c r="A169" i="30"/>
  <c r="B7" i="30"/>
  <c r="A7" i="30"/>
  <c r="C5" i="30"/>
  <c r="H5" i="30"/>
  <c r="A1" i="30"/>
  <c r="A3" i="30"/>
  <c r="A170" i="32"/>
  <c r="B8" i="32"/>
  <c r="A8" i="32"/>
  <c r="O6" i="32"/>
  <c r="C6" i="32"/>
  <c r="A1" i="32"/>
  <c r="A168" i="33"/>
  <c r="B6" i="33"/>
  <c r="A6" i="33"/>
  <c r="C1" i="18"/>
  <c r="AA1" i="18" s="1"/>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AC168" i="18"/>
  <c r="AD168" i="18"/>
  <c r="AE168" i="18"/>
  <c r="AF168" i="18"/>
  <c r="AG168" i="18"/>
  <c r="AH168" i="18"/>
  <c r="AI168" i="18"/>
  <c r="AJ168" i="18"/>
  <c r="AK168" i="18"/>
  <c r="AL168" i="18"/>
  <c r="AM168" i="18"/>
  <c r="AN168" i="18"/>
  <c r="AO168" i="18"/>
  <c r="AP168" i="18"/>
  <c r="AQ168" i="18"/>
  <c r="AR168" i="18"/>
  <c r="AS168" i="18"/>
  <c r="AT168" i="18"/>
  <c r="C168" i="18"/>
  <c r="B7" i="18"/>
  <c r="A7" i="18"/>
  <c r="B6" i="18"/>
  <c r="A6" i="18"/>
  <c r="A1" i="15"/>
  <c r="A7" i="15"/>
  <c r="B7" i="15"/>
  <c r="B6" i="15"/>
  <c r="A6" i="15"/>
  <c r="A7" i="14"/>
  <c r="B7" i="14"/>
  <c r="B6" i="14"/>
  <c r="A6" i="14"/>
  <c r="B6" i="20"/>
  <c r="A6" i="20"/>
  <c r="Q14" i="9"/>
  <c r="B16" i="9"/>
  <c r="D14" i="9" s="1"/>
  <c r="B15" i="9"/>
  <c r="C14" i="9" s="1"/>
  <c r="A16" i="9"/>
  <c r="A15" i="9"/>
  <c r="A1" i="8"/>
  <c r="A8" i="8"/>
  <c r="B8" i="8"/>
  <c r="B7" i="8"/>
  <c r="A7" i="8"/>
  <c r="A1" i="7"/>
  <c r="D169" i="7"/>
  <c r="G169" i="7"/>
  <c r="H169" i="7"/>
  <c r="I169" i="7"/>
  <c r="J169" i="7"/>
  <c r="C169" i="7"/>
  <c r="A8" i="7"/>
  <c r="B8" i="7"/>
  <c r="B7" i="7"/>
  <c r="A7" i="7"/>
  <c r="D168" i="6"/>
  <c r="E168" i="6"/>
  <c r="F168" i="6"/>
  <c r="G168" i="6"/>
  <c r="H168" i="6"/>
  <c r="I168" i="6"/>
  <c r="J168" i="6"/>
  <c r="K168" i="6"/>
  <c r="L168" i="6"/>
  <c r="M168" i="6"/>
  <c r="N168" i="6"/>
  <c r="O168" i="6"/>
  <c r="P168" i="6"/>
  <c r="Q168" i="6"/>
  <c r="R168" i="6"/>
  <c r="U168" i="6"/>
  <c r="V168" i="6"/>
  <c r="C168" i="6"/>
  <c r="A7" i="6"/>
  <c r="B7" i="6"/>
  <c r="B6" i="6"/>
  <c r="A6" i="6"/>
  <c r="A1" i="5"/>
  <c r="D168" i="5"/>
  <c r="E168" i="5"/>
  <c r="F168" i="5"/>
  <c r="G168" i="5"/>
  <c r="H168" i="5"/>
  <c r="I168" i="5"/>
  <c r="J168" i="5"/>
  <c r="K168" i="5"/>
  <c r="L168" i="5"/>
  <c r="M168" i="5"/>
  <c r="N168" i="5"/>
  <c r="O168" i="5"/>
  <c r="P168" i="5"/>
  <c r="Q168" i="5"/>
  <c r="R168" i="5"/>
  <c r="S168" i="5"/>
  <c r="T168" i="5"/>
  <c r="U168" i="5"/>
  <c r="V168" i="5"/>
  <c r="Y168" i="5"/>
  <c r="Z168" i="5"/>
  <c r="C168" i="5"/>
  <c r="A7" i="5"/>
  <c r="B7" i="5"/>
  <c r="B6" i="5"/>
  <c r="A6" i="5"/>
  <c r="A1" i="4"/>
  <c r="D168" i="4"/>
  <c r="E168" i="4"/>
  <c r="F168" i="4"/>
  <c r="G168" i="4"/>
  <c r="H168" i="4"/>
  <c r="K168" i="4"/>
  <c r="L168" i="4"/>
  <c r="C168" i="4"/>
  <c r="A7" i="4"/>
  <c r="B7" i="4"/>
  <c r="B6" i="4"/>
  <c r="A6" i="4"/>
  <c r="G98" i="57"/>
  <c r="G99" i="57"/>
  <c r="G42" i="57"/>
  <c r="E8" i="30"/>
  <c r="A1" i="53"/>
  <c r="A1" i="52"/>
  <c r="A1" i="81"/>
  <c r="A1" i="77"/>
  <c r="A1" i="82"/>
  <c r="A1" i="58"/>
  <c r="A1" i="83"/>
  <c r="A1" i="23"/>
  <c r="A1" i="91"/>
  <c r="A1" i="98"/>
  <c r="N153" i="68"/>
  <c r="T96" i="68"/>
  <c r="N71" i="68"/>
  <c r="R71" i="68"/>
  <c r="N69" i="68"/>
  <c r="Q98" i="68"/>
  <c r="J79" i="68"/>
  <c r="K79" i="68"/>
  <c r="I71" i="68"/>
  <c r="K100" i="68"/>
  <c r="O90" i="68"/>
  <c r="T85" i="68"/>
  <c r="O81" i="68"/>
  <c r="T128" i="68"/>
  <c r="P120" i="68"/>
  <c r="P110" i="68"/>
  <c r="P106" i="68"/>
  <c r="J86" i="68"/>
  <c r="O86" i="68"/>
  <c r="L86" i="68"/>
  <c r="K78" i="68"/>
  <c r="P78" i="68"/>
  <c r="T68" i="68"/>
  <c r="L63" i="68"/>
  <c r="T63" i="68"/>
  <c r="R63" i="68"/>
  <c r="T62" i="68"/>
  <c r="K41" i="68"/>
  <c r="E6" i="31"/>
  <c r="G6" i="57"/>
  <c r="G6" i="31"/>
  <c r="G60" i="57"/>
  <c r="G39" i="57"/>
  <c r="G10" i="57"/>
  <c r="AK9" i="2"/>
  <c r="AJ9" i="15" s="1"/>
  <c r="C23" i="33"/>
  <c r="L157" i="2"/>
  <c r="AY157" i="18" s="1"/>
  <c r="AK153" i="2"/>
  <c r="AJ153" i="15"/>
  <c r="C66" i="33"/>
  <c r="C115" i="33"/>
  <c r="L52" i="2"/>
  <c r="L143" i="2"/>
  <c r="AK57" i="2"/>
  <c r="AJ57" i="15" s="1"/>
  <c r="K112" i="2"/>
  <c r="K139" i="2"/>
  <c r="C140" i="30" s="1"/>
  <c r="C110" i="33"/>
  <c r="C10" i="33"/>
  <c r="C35" i="33"/>
  <c r="C73" i="33"/>
  <c r="C55" i="33"/>
  <c r="AK84" i="2"/>
  <c r="AJ84" i="15" s="1"/>
  <c r="AK24" i="2"/>
  <c r="AJ24" i="15" s="1"/>
  <c r="C104" i="33"/>
  <c r="K34" i="2"/>
  <c r="AK75" i="2"/>
  <c r="AJ75" i="15" s="1"/>
  <c r="K16" i="2"/>
  <c r="C72" i="33"/>
  <c r="C30" i="33"/>
  <c r="C123" i="33"/>
  <c r="C52" i="33"/>
  <c r="C38" i="33"/>
  <c r="C32" i="33"/>
  <c r="C64" i="33"/>
  <c r="C67" i="33"/>
  <c r="C32" i="31"/>
  <c r="C91" i="31"/>
  <c r="C90" i="31"/>
  <c r="C75" i="33"/>
  <c r="C59" i="33"/>
  <c r="C106" i="33"/>
  <c r="C8" i="33"/>
  <c r="C39" i="33"/>
  <c r="C127" i="33"/>
  <c r="C11" i="33"/>
  <c r="J52" i="68"/>
  <c r="I52" i="68"/>
  <c r="N52" i="68"/>
  <c r="P52" i="68"/>
  <c r="D86" i="30"/>
  <c r="G18" i="29"/>
  <c r="H18" i="29"/>
  <c r="I18" i="29"/>
  <c r="I102" i="29"/>
  <c r="G34" i="29"/>
  <c r="F7" i="44"/>
  <c r="I106" i="68"/>
  <c r="R104" i="68"/>
  <c r="K39" i="68"/>
  <c r="Q79" i="68"/>
  <c r="R55" i="68"/>
  <c r="O156" i="68"/>
  <c r="J146" i="68"/>
  <c r="K128" i="68"/>
  <c r="O126" i="68"/>
  <c r="N106" i="68"/>
  <c r="I86" i="68"/>
  <c r="O63" i="68"/>
  <c r="Q110" i="68"/>
  <c r="K156" i="68"/>
  <c r="J63" i="68"/>
  <c r="Q63" i="68"/>
  <c r="I63" i="68"/>
  <c r="P13" i="68"/>
  <c r="C64" i="31"/>
  <c r="H124" i="29"/>
  <c r="H36" i="29"/>
  <c r="H20" i="29"/>
  <c r="D137" i="45"/>
  <c r="L67" i="2"/>
  <c r="I37" i="29"/>
  <c r="I29" i="29"/>
  <c r="H29" i="29"/>
  <c r="F166" i="44"/>
  <c r="F137" i="44"/>
  <c r="F101" i="44"/>
  <c r="C166" i="29"/>
  <c r="E166" i="29" s="1"/>
  <c r="AK126" i="2"/>
  <c r="AJ126" i="15" s="1"/>
  <c r="D51" i="31"/>
  <c r="D75" i="33"/>
  <c r="D75" i="31"/>
  <c r="D164" i="31"/>
  <c r="D91" i="33"/>
  <c r="D95" i="31"/>
  <c r="D51" i="44"/>
  <c r="D47" i="33"/>
  <c r="H7" i="57"/>
  <c r="D7" i="33"/>
  <c r="D127" i="31"/>
  <c r="D77" i="33"/>
  <c r="D157" i="44"/>
  <c r="D166" i="44"/>
  <c r="H127" i="57"/>
  <c r="H116" i="57"/>
  <c r="H112" i="57"/>
  <c r="H108" i="57"/>
  <c r="H81" i="57"/>
  <c r="H27" i="57"/>
  <c r="D61" i="31"/>
  <c r="D27" i="31"/>
  <c r="D92" i="33"/>
  <c r="D31" i="33"/>
  <c r="H153" i="57"/>
  <c r="H123" i="57"/>
  <c r="H119" i="57"/>
  <c r="H73" i="57"/>
  <c r="H46" i="57"/>
  <c r="H38" i="57"/>
  <c r="D157" i="31"/>
  <c r="D31" i="31"/>
  <c r="D153" i="44"/>
  <c r="D146" i="44"/>
  <c r="D61" i="44"/>
  <c r="H80" i="57"/>
  <c r="H26" i="57"/>
  <c r="H99" i="57"/>
  <c r="D27" i="33"/>
  <c r="D153" i="33"/>
  <c r="D127" i="44"/>
  <c r="H25" i="57"/>
  <c r="D22" i="44"/>
  <c r="H18" i="57"/>
  <c r="H14" i="57"/>
  <c r="D81" i="31"/>
  <c r="D77" i="31"/>
  <c r="D81" i="33"/>
  <c r="D20" i="44"/>
  <c r="H144" i="57"/>
  <c r="H121" i="57"/>
  <c r="D105" i="44"/>
  <c r="H101" i="57"/>
  <c r="H44" i="57"/>
  <c r="D105" i="31"/>
  <c r="D140" i="44"/>
  <c r="H166" i="57"/>
  <c r="H140" i="57"/>
  <c r="H97" i="57"/>
  <c r="H69" i="57"/>
  <c r="H65" i="57"/>
  <c r="H39" i="57"/>
  <c r="D80" i="33"/>
  <c r="D69" i="44"/>
  <c r="D47" i="44"/>
  <c r="H165" i="57"/>
  <c r="H157" i="57"/>
  <c r="H125" i="57"/>
  <c r="H104" i="57"/>
  <c r="D68" i="31"/>
  <c r="H61" i="57"/>
  <c r="H57" i="57"/>
  <c r="D46" i="44"/>
  <c r="D35" i="44"/>
  <c r="D47" i="31"/>
  <c r="D43" i="31"/>
  <c r="D166" i="31"/>
  <c r="D26" i="33"/>
  <c r="D163" i="31"/>
  <c r="D97" i="31"/>
  <c r="D39" i="31"/>
  <c r="D26" i="31"/>
  <c r="D144" i="33"/>
  <c r="D69" i="33"/>
  <c r="D43" i="44"/>
  <c r="D33" i="44"/>
  <c r="D119" i="44"/>
  <c r="D87" i="44"/>
  <c r="H149" i="57"/>
  <c r="H120" i="57"/>
  <c r="H113" i="57"/>
  <c r="H85" i="57"/>
  <c r="D41" i="44"/>
  <c r="H31" i="57"/>
  <c r="D65" i="31"/>
  <c r="D39" i="33"/>
  <c r="D29" i="33"/>
  <c r="D80" i="44"/>
  <c r="D26" i="44"/>
  <c r="D148" i="31"/>
  <c r="H141" i="57"/>
  <c r="H91" i="57"/>
  <c r="H84" i="57"/>
  <c r="D29" i="31"/>
  <c r="D105" i="33"/>
  <c r="H105" i="57"/>
  <c r="D73" i="33"/>
  <c r="D60" i="33"/>
  <c r="D79" i="33"/>
  <c r="D117" i="33"/>
  <c r="D57" i="33"/>
  <c r="D73" i="44"/>
  <c r="D65" i="44"/>
  <c r="H117" i="57"/>
  <c r="H109" i="57"/>
  <c r="H30" i="57"/>
  <c r="H22" i="57"/>
  <c r="D101" i="33"/>
  <c r="H35" i="57"/>
  <c r="D46" i="31"/>
  <c r="D35" i="31"/>
  <c r="D10" i="31"/>
  <c r="D85" i="33"/>
  <c r="D148" i="44"/>
  <c r="D85" i="31"/>
  <c r="D57" i="31"/>
  <c r="D128" i="33"/>
  <c r="D151" i="44"/>
  <c r="D101" i="44"/>
  <c r="D85" i="44"/>
  <c r="D117" i="31"/>
  <c r="D112" i="31"/>
  <c r="D109" i="31"/>
  <c r="D101" i="31"/>
  <c r="D73" i="31"/>
  <c r="D22" i="31"/>
  <c r="D140" i="33"/>
  <c r="D46" i="33"/>
  <c r="D35" i="33"/>
  <c r="G35" i="33" s="1"/>
  <c r="D55" i="33"/>
  <c r="D120" i="33"/>
  <c r="D109" i="33"/>
  <c r="D112" i="33"/>
  <c r="D120" i="44"/>
  <c r="D112" i="44"/>
  <c r="D120" i="31"/>
  <c r="D128" i="44"/>
  <c r="H86" i="29"/>
  <c r="I86" i="29"/>
  <c r="H102" i="29"/>
  <c r="H13" i="29"/>
  <c r="O10" i="68"/>
  <c r="N56" i="68"/>
  <c r="T56" i="68"/>
  <c r="I98" i="68"/>
  <c r="J98" i="68"/>
  <c r="K56" i="68"/>
  <c r="O56" i="68"/>
  <c r="R56" i="68"/>
  <c r="J56" i="68"/>
  <c r="L98" i="68"/>
  <c r="N62" i="68"/>
  <c r="L56" i="68"/>
  <c r="Q56" i="68"/>
  <c r="T98" i="68"/>
  <c r="O98" i="68"/>
  <c r="L25" i="68"/>
  <c r="K98" i="68"/>
  <c r="O128" i="68"/>
  <c r="L128" i="68"/>
  <c r="J30" i="68"/>
  <c r="K26" i="68"/>
  <c r="I56" i="68"/>
  <c r="I151" i="68"/>
  <c r="K151" i="68"/>
  <c r="R151" i="68"/>
  <c r="O151" i="68"/>
  <c r="T146" i="68"/>
  <c r="K110" i="68"/>
  <c r="O110" i="68"/>
  <c r="N146" i="68"/>
  <c r="R146" i="68"/>
  <c r="K146" i="68"/>
  <c r="L146" i="68"/>
  <c r="O146" i="68"/>
  <c r="P146" i="68"/>
  <c r="G28" i="29"/>
  <c r="I20" i="29"/>
  <c r="G20" i="29"/>
  <c r="D81" i="45"/>
  <c r="D48" i="45"/>
  <c r="F48" i="44"/>
  <c r="C48" i="29"/>
  <c r="E48" i="29" s="1"/>
  <c r="I48" i="29" s="1"/>
  <c r="R81" i="68"/>
  <c r="P85" i="68"/>
  <c r="E48" i="68"/>
  <c r="I48" i="68" s="1"/>
  <c r="P36" i="68"/>
  <c r="I143" i="29"/>
  <c r="I36" i="29"/>
  <c r="G36" i="29"/>
  <c r="N118" i="68"/>
  <c r="Q128" i="68"/>
  <c r="L57" i="68"/>
  <c r="H104" i="29"/>
  <c r="L12" i="68"/>
  <c r="D50" i="45"/>
  <c r="F50" i="44"/>
  <c r="C50" i="29"/>
  <c r="E50" i="29" s="1"/>
  <c r="G50" i="29" s="1"/>
  <c r="D71" i="45"/>
  <c r="F71" i="44"/>
  <c r="C71" i="29"/>
  <c r="E71" i="29" s="1"/>
  <c r="G71" i="29" s="1"/>
  <c r="D15" i="45"/>
  <c r="C15" i="29"/>
  <c r="E15" i="29" s="1"/>
  <c r="I15" i="29" s="1"/>
  <c r="F15" i="44"/>
  <c r="D17" i="45"/>
  <c r="C17" i="29"/>
  <c r="E17" i="29" s="1"/>
  <c r="G17" i="29" s="1"/>
  <c r="I17" i="30"/>
  <c r="E77" i="31"/>
  <c r="E29" i="31"/>
  <c r="E53" i="33"/>
  <c r="E69" i="31"/>
  <c r="E117" i="33"/>
  <c r="E109" i="31"/>
  <c r="E101" i="31"/>
  <c r="E45" i="31"/>
  <c r="E13" i="31"/>
  <c r="E125" i="33"/>
  <c r="E37" i="33"/>
  <c r="E61" i="31"/>
  <c r="E93" i="33"/>
  <c r="H8" i="57"/>
  <c r="H107" i="57"/>
  <c r="H42" i="57"/>
  <c r="D89" i="33"/>
  <c r="D137" i="33"/>
  <c r="D30" i="31"/>
  <c r="D63" i="33"/>
  <c r="D71" i="31"/>
  <c r="D38" i="31"/>
  <c r="D42" i="33"/>
  <c r="D11" i="31"/>
  <c r="D56" i="31"/>
  <c r="D45" i="31"/>
  <c r="H137" i="57"/>
  <c r="D38" i="33"/>
  <c r="D8" i="44"/>
  <c r="D71" i="33"/>
  <c r="D93" i="44"/>
  <c r="D19" i="33"/>
  <c r="D129" i="31"/>
  <c r="H15" i="57"/>
  <c r="D93" i="31"/>
  <c r="H93" i="57"/>
  <c r="D15" i="44"/>
  <c r="H19" i="57"/>
  <c r="H89" i="57"/>
  <c r="D8" i="33"/>
  <c r="D30" i="33"/>
  <c r="D103" i="44"/>
  <c r="H100" i="57"/>
  <c r="D23" i="44"/>
  <c r="H11" i="57"/>
  <c r="D59" i="31"/>
  <c r="D96" i="31"/>
  <c r="D89" i="31"/>
  <c r="D34" i="44"/>
  <c r="H34" i="57"/>
  <c r="D19" i="31"/>
  <c r="D23" i="31"/>
  <c r="H96" i="57"/>
  <c r="D100" i="31"/>
  <c r="D34" i="31"/>
  <c r="D49" i="33"/>
  <c r="D100" i="33"/>
  <c r="G55" i="33"/>
  <c r="D137" i="31"/>
  <c r="D15" i="31"/>
  <c r="D96" i="33"/>
  <c r="D23" i="33"/>
  <c r="D45" i="33"/>
  <c r="F129" i="33"/>
  <c r="G129" i="31"/>
  <c r="F95" i="57"/>
  <c r="F63" i="57"/>
  <c r="E63" i="44"/>
  <c r="F31" i="57"/>
  <c r="H31" i="33"/>
  <c r="E31" i="44"/>
  <c r="F43" i="57"/>
  <c r="H43" i="33"/>
  <c r="F87" i="31"/>
  <c r="F55" i="57"/>
  <c r="H55" i="33"/>
  <c r="E55" i="44"/>
  <c r="F23" i="57"/>
  <c r="F23" i="31"/>
  <c r="E23" i="44"/>
  <c r="H23" i="33"/>
  <c r="F55" i="31"/>
  <c r="F35" i="31"/>
  <c r="F79" i="57"/>
  <c r="E103" i="44"/>
  <c r="F103" i="31"/>
  <c r="O145" i="32"/>
  <c r="C60" i="31"/>
  <c r="C66" i="31"/>
  <c r="K103" i="2"/>
  <c r="C86" i="33"/>
  <c r="C121" i="31"/>
  <c r="C101" i="31"/>
  <c r="C101" i="33"/>
  <c r="K33" i="2"/>
  <c r="AK31" i="2"/>
  <c r="AJ31" i="15" s="1"/>
  <c r="C76" i="33"/>
  <c r="L43" i="2"/>
  <c r="H44" i="30"/>
  <c r="L85" i="2"/>
  <c r="AK39" i="2"/>
  <c r="AJ39" i="15" s="1"/>
  <c r="C136" i="32"/>
  <c r="M136" i="32" s="1"/>
  <c r="C70" i="33"/>
  <c r="K128" i="2"/>
  <c r="K110" i="2"/>
  <c r="L81" i="2"/>
  <c r="AY81" i="18" s="1"/>
  <c r="K87" i="2"/>
  <c r="K120" i="2"/>
  <c r="L50" i="2"/>
  <c r="AK120" i="2"/>
  <c r="AJ120" i="15" s="1"/>
  <c r="AK60" i="2"/>
  <c r="AJ60" i="15" s="1"/>
  <c r="AK52" i="2"/>
  <c r="AJ52" i="15"/>
  <c r="AY26" i="18"/>
  <c r="K81" i="2"/>
  <c r="K48" i="2"/>
  <c r="H118" i="30"/>
  <c r="AK152" i="2"/>
  <c r="AJ152" i="15" s="1"/>
  <c r="AK148" i="2"/>
  <c r="AJ148" i="15" s="1"/>
  <c r="AK140" i="2"/>
  <c r="AJ140" i="15" s="1"/>
  <c r="K135" i="2"/>
  <c r="K116" i="2"/>
  <c r="AK101" i="2"/>
  <c r="AJ101" i="15"/>
  <c r="AK93" i="2"/>
  <c r="AJ93" i="15" s="1"/>
  <c r="K90" i="2"/>
  <c r="K85" i="2"/>
  <c r="AK66" i="2"/>
  <c r="AJ66" i="15" s="1"/>
  <c r="K55" i="2"/>
  <c r="K25" i="2"/>
  <c r="AX25" i="18" s="1"/>
  <c r="L10" i="2"/>
  <c r="H11" i="30" s="1"/>
  <c r="O12" i="32"/>
  <c r="AX95" i="18"/>
  <c r="L44" i="30"/>
  <c r="O159" i="32"/>
  <c r="Y159" i="32" s="1"/>
  <c r="K24" i="2"/>
  <c r="C108" i="33"/>
  <c r="C63" i="31"/>
  <c r="C95" i="31"/>
  <c r="C95" i="33"/>
  <c r="C120" i="31"/>
  <c r="C12" i="31"/>
  <c r="C12" i="33"/>
  <c r="C74" i="33"/>
  <c r="C48" i="33"/>
  <c r="C48" i="31"/>
  <c r="C26" i="31"/>
  <c r="C26" i="33"/>
  <c r="C117" i="33"/>
  <c r="C97" i="33"/>
  <c r="C97" i="31"/>
  <c r="C149" i="33"/>
  <c r="C149" i="31"/>
  <c r="C142" i="33"/>
  <c r="K93" i="2"/>
  <c r="AJ90" i="15"/>
  <c r="C70" i="31"/>
  <c r="C156" i="33"/>
  <c r="AK156" i="2"/>
  <c r="AJ156" i="15" s="1"/>
  <c r="AJ78" i="15"/>
  <c r="K113" i="2"/>
  <c r="L76" i="2"/>
  <c r="L96" i="2"/>
  <c r="H97" i="30" s="1"/>
  <c r="L87" i="2"/>
  <c r="K118" i="2"/>
  <c r="C164" i="44"/>
  <c r="K40" i="2"/>
  <c r="K153" i="2"/>
  <c r="AK167" i="2"/>
  <c r="AJ167" i="15" s="1"/>
  <c r="C59" i="31"/>
  <c r="AK110" i="2"/>
  <c r="AJ110" i="15" s="1"/>
  <c r="C68" i="31"/>
  <c r="C55" i="31"/>
  <c r="L18" i="2"/>
  <c r="K141" i="2"/>
  <c r="AK23" i="2"/>
  <c r="AJ23" i="15" s="1"/>
  <c r="L48" i="68"/>
  <c r="Q48" i="68"/>
  <c r="J48" i="68"/>
  <c r="T48" i="68"/>
  <c r="K48" i="68"/>
  <c r="O48" i="68"/>
  <c r="R48" i="68"/>
  <c r="C35" i="30"/>
  <c r="C36" i="32"/>
  <c r="K67" i="58"/>
  <c r="C230" i="38"/>
  <c r="C165" i="30"/>
  <c r="D7" i="29"/>
  <c r="I85" i="68"/>
  <c r="I50" i="68"/>
  <c r="T153" i="68"/>
  <c r="K63" i="68"/>
  <c r="R50" i="68"/>
  <c r="P153" i="68"/>
  <c r="Q50" i="68"/>
  <c r="T29" i="68"/>
  <c r="J129" i="68"/>
  <c r="O50" i="68"/>
  <c r="I146" i="68"/>
  <c r="K50" i="68"/>
  <c r="J50" i="68"/>
  <c r="D64" i="45"/>
  <c r="F64" i="44"/>
  <c r="D56" i="45"/>
  <c r="F56" i="44"/>
  <c r="C56" i="29"/>
  <c r="E56" i="29" s="1"/>
  <c r="C64" i="29"/>
  <c r="E64" i="29" s="1"/>
  <c r="H64" i="29" s="1"/>
  <c r="D141" i="45"/>
  <c r="F141" i="44"/>
  <c r="D103" i="45"/>
  <c r="C103" i="29"/>
  <c r="E103" i="29" s="1"/>
  <c r="G103" i="29" s="1"/>
  <c r="F29" i="44"/>
  <c r="D29" i="45"/>
  <c r="F77" i="57"/>
  <c r="C53" i="31"/>
  <c r="D69" i="45"/>
  <c r="C136" i="33"/>
  <c r="F102" i="44"/>
  <c r="D102" i="45"/>
  <c r="F68" i="44"/>
  <c r="D52" i="45"/>
  <c r="F52" i="44"/>
  <c r="C52" i="29"/>
  <c r="E52" i="29" s="1"/>
  <c r="I52" i="29" s="1"/>
  <c r="D30" i="45"/>
  <c r="C76" i="31"/>
  <c r="F100" i="44"/>
  <c r="F36" i="44"/>
  <c r="D36" i="45"/>
  <c r="F12" i="44"/>
  <c r="D12" i="45"/>
  <c r="C12" i="29"/>
  <c r="E12" i="29" s="1"/>
  <c r="C31" i="29"/>
  <c r="E31" i="29" s="1"/>
  <c r="F31" i="44"/>
  <c r="C10" i="44"/>
  <c r="D55" i="45"/>
  <c r="C55" i="29"/>
  <c r="E55" i="29" s="1"/>
  <c r="F55" i="44"/>
  <c r="F105" i="44"/>
  <c r="C105" i="29"/>
  <c r="E105" i="29" s="1"/>
  <c r="G105" i="29" s="1"/>
  <c r="F94" i="44"/>
  <c r="C94" i="29"/>
  <c r="E94" i="29" s="1"/>
  <c r="D65" i="45"/>
  <c r="F65" i="44"/>
  <c r="L75" i="2"/>
  <c r="H76" i="30" s="1"/>
  <c r="L76" i="30" s="1"/>
  <c r="L68" i="2"/>
  <c r="F165" i="57"/>
  <c r="D62" i="45"/>
  <c r="F62" i="44"/>
  <c r="C62" i="29"/>
  <c r="E62" i="29" s="1"/>
  <c r="C58" i="30"/>
  <c r="G58" i="30" s="1"/>
  <c r="L44" i="2"/>
  <c r="AY44" i="18" s="1"/>
  <c r="F140" i="44"/>
  <c r="G147" i="57"/>
  <c r="K133" i="2"/>
  <c r="C135" i="32" s="1"/>
  <c r="M135" i="32" s="1"/>
  <c r="D131" i="45"/>
  <c r="C131" i="29"/>
  <c r="E131" i="29" s="1"/>
  <c r="G131" i="29" s="1"/>
  <c r="E101" i="33"/>
  <c r="E93" i="31"/>
  <c r="AK28" i="2"/>
  <c r="AJ28" i="15" s="1"/>
  <c r="AK12" i="2"/>
  <c r="AJ12" i="15" s="1"/>
  <c r="D133" i="44"/>
  <c r="D133" i="33"/>
  <c r="H133" i="57"/>
  <c r="E134" i="31"/>
  <c r="E132" i="31"/>
  <c r="AK150" i="2"/>
  <c r="AJ150" i="15" s="1"/>
  <c r="D34" i="33"/>
  <c r="D38" i="44"/>
  <c r="D132" i="29"/>
  <c r="D31" i="44"/>
  <c r="D131" i="29"/>
  <c r="D132" i="31"/>
  <c r="F132" i="44"/>
  <c r="AX55" i="18"/>
  <c r="AY10" i="18"/>
  <c r="C51" i="32"/>
  <c r="O78" i="32"/>
  <c r="AY18" i="18"/>
  <c r="L45" i="2"/>
  <c r="AK87" i="2"/>
  <c r="AJ87" i="15"/>
  <c r="C31" i="31"/>
  <c r="K74" i="2"/>
  <c r="L37" i="2"/>
  <c r="C15" i="31"/>
  <c r="C15" i="33"/>
  <c r="C20" i="31"/>
  <c r="C20" i="33"/>
  <c r="AJ35" i="15"/>
  <c r="C28" i="33"/>
  <c r="C24" i="31"/>
  <c r="L77" i="2"/>
  <c r="O79" i="32" s="1"/>
  <c r="L35" i="2"/>
  <c r="L28" i="2"/>
  <c r="C154" i="33"/>
  <c r="C154" i="31"/>
  <c r="C140" i="31"/>
  <c r="C45" i="33"/>
  <c r="AK117" i="2"/>
  <c r="AJ117" i="15" s="1"/>
  <c r="AK105" i="2"/>
  <c r="AJ105" i="15" s="1"/>
  <c r="AK97" i="2"/>
  <c r="AJ97" i="15" s="1"/>
  <c r="C119" i="31"/>
  <c r="C78" i="33"/>
  <c r="C61" i="33"/>
  <c r="C61" i="31"/>
  <c r="K127" i="2"/>
  <c r="AX127" i="18" s="1"/>
  <c r="L11" i="2"/>
  <c r="L156" i="2"/>
  <c r="AY156" i="18" s="1"/>
  <c r="C128" i="31"/>
  <c r="E5" i="35"/>
  <c r="O47" i="32"/>
  <c r="C137" i="32"/>
  <c r="C135" i="30"/>
  <c r="AX42" i="18"/>
  <c r="I25" i="31"/>
  <c r="C44" i="32"/>
  <c r="C26" i="30"/>
  <c r="C27" i="32"/>
  <c r="C43" i="30"/>
  <c r="C68" i="58"/>
  <c r="AX16" i="18"/>
  <c r="C18" i="32"/>
  <c r="C17" i="30"/>
  <c r="C165" i="33"/>
  <c r="C146" i="31"/>
  <c r="AI168" i="2"/>
  <c r="C157" i="31"/>
  <c r="C247" i="38"/>
  <c r="C84" i="33"/>
  <c r="C84" i="31"/>
  <c r="K50" i="2"/>
  <c r="C141" i="44"/>
  <c r="AX132" i="18"/>
  <c r="C133" i="30"/>
  <c r="C134" i="32"/>
  <c r="O70" i="32"/>
  <c r="C79" i="31"/>
  <c r="C79" i="33"/>
  <c r="AX82" i="18"/>
  <c r="C83" i="30"/>
  <c r="G83" i="30" s="1"/>
  <c r="C84" i="32"/>
  <c r="AY96" i="18"/>
  <c r="C94" i="30"/>
  <c r="AX87" i="18"/>
  <c r="C89" i="32"/>
  <c r="AX49" i="18"/>
  <c r="C134" i="30"/>
  <c r="H27" i="30"/>
  <c r="O28" i="32"/>
  <c r="C47" i="31"/>
  <c r="C47" i="33"/>
  <c r="C125" i="31"/>
  <c r="C125" i="33"/>
  <c r="C56" i="33"/>
  <c r="C71" i="33"/>
  <c r="C166" i="32"/>
  <c r="C25" i="31"/>
  <c r="C25" i="33"/>
  <c r="C13" i="33"/>
  <c r="C13" i="31"/>
  <c r="C151" i="33"/>
  <c r="I87" i="31"/>
  <c r="C94" i="31"/>
  <c r="C94" i="33"/>
  <c r="C33" i="33"/>
  <c r="C33" i="31"/>
  <c r="AK6" i="2"/>
  <c r="AJ6" i="15"/>
  <c r="AJ168" i="2"/>
  <c r="C57" i="31"/>
  <c r="C57" i="33"/>
  <c r="C124" i="31"/>
  <c r="L107" i="2"/>
  <c r="K39" i="2"/>
  <c r="L36" i="2"/>
  <c r="L13" i="2"/>
  <c r="AY13" i="18" s="1"/>
  <c r="K88" i="2"/>
  <c r="L93" i="2"/>
  <c r="L139" i="2"/>
  <c r="AY139" i="18" s="1"/>
  <c r="C118" i="33"/>
  <c r="C145" i="33"/>
  <c r="L167" i="2"/>
  <c r="AY167" i="18" s="1"/>
  <c r="L129" i="2"/>
  <c r="AY129" i="18" s="1"/>
  <c r="L34" i="2"/>
  <c r="L33" i="2"/>
  <c r="K84" i="2"/>
  <c r="AK144" i="2"/>
  <c r="AJ144" i="15" s="1"/>
  <c r="AK113" i="2"/>
  <c r="AJ113" i="15" s="1"/>
  <c r="AK54" i="2"/>
  <c r="AJ54" i="15" s="1"/>
  <c r="AK50" i="2"/>
  <c r="AJ50" i="15" s="1"/>
  <c r="C90" i="33"/>
  <c r="C53" i="33"/>
  <c r="K150" i="2"/>
  <c r="K73" i="2"/>
  <c r="K138" i="2"/>
  <c r="AK151" i="2"/>
  <c r="AJ151" i="15" s="1"/>
  <c r="AK139" i="2"/>
  <c r="AJ139" i="15" s="1"/>
  <c r="AK112" i="2"/>
  <c r="AJ112" i="15" s="1"/>
  <c r="AK85" i="2"/>
  <c r="AJ85" i="15" s="1"/>
  <c r="AK81" i="2"/>
  <c r="AJ81" i="15" s="1"/>
  <c r="K80" i="2"/>
  <c r="K72" i="2"/>
  <c r="K65" i="2"/>
  <c r="C66" i="30" s="1"/>
  <c r="K64" i="2"/>
  <c r="C66" i="32" s="1"/>
  <c r="K156" i="2"/>
  <c r="L152" i="2"/>
  <c r="AY152" i="18" s="1"/>
  <c r="K56" i="2"/>
  <c r="AX56" i="18" s="1"/>
  <c r="L53" i="2"/>
  <c r="K17" i="2"/>
  <c r="AK111" i="2"/>
  <c r="AJ111" i="15" s="1"/>
  <c r="AK107" i="2"/>
  <c r="AJ107" i="15" s="1"/>
  <c r="C40" i="31"/>
  <c r="C23" i="31"/>
  <c r="H125" i="30"/>
  <c r="AK138" i="2"/>
  <c r="AJ138" i="15" s="1"/>
  <c r="C10" i="31"/>
  <c r="C87" i="33"/>
  <c r="L59" i="2"/>
  <c r="O61" i="32"/>
  <c r="L51" i="2"/>
  <c r="K47" i="2"/>
  <c r="K32" i="2"/>
  <c r="AX32" i="18" s="1"/>
  <c r="K23" i="2"/>
  <c r="AK145" i="2"/>
  <c r="AJ145" i="15" s="1"/>
  <c r="AK122" i="2"/>
  <c r="AJ122" i="15" s="1"/>
  <c r="AK83" i="2"/>
  <c r="AJ83" i="15" s="1"/>
  <c r="K131" i="2"/>
  <c r="AX133" i="18"/>
  <c r="AX57" i="18"/>
  <c r="C59" i="32"/>
  <c r="C119" i="30"/>
  <c r="C11" i="30"/>
  <c r="I10" i="31"/>
  <c r="AY138" i="18"/>
  <c r="C50" i="30"/>
  <c r="O19" i="32"/>
  <c r="M87" i="2"/>
  <c r="O119" i="32"/>
  <c r="AX33" i="18"/>
  <c r="AY101" i="18"/>
  <c r="C97" i="32"/>
  <c r="H51" i="30"/>
  <c r="L51" i="30" s="1"/>
  <c r="C34" i="30"/>
  <c r="C35" i="32"/>
  <c r="C42" i="31"/>
  <c r="C29" i="31"/>
  <c r="C83" i="32"/>
  <c r="C103" i="33"/>
  <c r="C103" i="31"/>
  <c r="C153" i="33"/>
  <c r="C153" i="31"/>
  <c r="C22" i="31"/>
  <c r="C22" i="33"/>
  <c r="C14" i="31"/>
  <c r="AY67" i="18"/>
  <c r="A1" i="14"/>
  <c r="A1" i="33"/>
  <c r="A1" i="29"/>
  <c r="A1" i="45"/>
  <c r="K151" i="2"/>
  <c r="AX151" i="18" s="1"/>
  <c r="K125" i="2"/>
  <c r="L123" i="2"/>
  <c r="L108" i="2"/>
  <c r="K78" i="2"/>
  <c r="AX78" i="18" s="1"/>
  <c r="K67" i="2"/>
  <c r="D67" i="68" s="1"/>
  <c r="K115" i="2"/>
  <c r="A1" i="44"/>
  <c r="C3" i="38"/>
  <c r="A1" i="46"/>
  <c r="K149" i="2"/>
  <c r="C151" i="32" s="1"/>
  <c r="L121" i="2"/>
  <c r="K109" i="2"/>
  <c r="L99" i="2"/>
  <c r="AY99" i="18" s="1"/>
  <c r="K76" i="2"/>
  <c r="C77" i="30" s="1"/>
  <c r="C76" i="44"/>
  <c r="L69" i="2"/>
  <c r="AY69" i="18" s="1"/>
  <c r="K31" i="2"/>
  <c r="O168" i="32"/>
  <c r="AK109" i="2"/>
  <c r="AJ109" i="15" s="1"/>
  <c r="AK63" i="2"/>
  <c r="AJ63" i="15"/>
  <c r="AK59" i="2"/>
  <c r="AJ59" i="15"/>
  <c r="AK55" i="2"/>
  <c r="AJ55" i="15" s="1"/>
  <c r="AK51" i="2"/>
  <c r="AJ51" i="15"/>
  <c r="AK16" i="2"/>
  <c r="AJ16" i="15" s="1"/>
  <c r="AK8" i="2"/>
  <c r="AJ8" i="15" s="1"/>
  <c r="AK130" i="2"/>
  <c r="AJ130" i="15" s="1"/>
  <c r="AK100" i="2"/>
  <c r="AJ100" i="15" s="1"/>
  <c r="AK96" i="2"/>
  <c r="AJ96" i="15" s="1"/>
  <c r="AK92" i="2"/>
  <c r="AJ92" i="15" s="1"/>
  <c r="L58" i="2"/>
  <c r="K18" i="2"/>
  <c r="AK15" i="2"/>
  <c r="AJ15" i="15" s="1"/>
  <c r="AK11" i="2"/>
  <c r="AJ11" i="15"/>
  <c r="A1" i="35"/>
  <c r="B1" i="63"/>
  <c r="L78" i="2"/>
  <c r="H79" i="30" s="1"/>
  <c r="L27" i="2"/>
  <c r="L146" i="2"/>
  <c r="AK103" i="2"/>
  <c r="AJ103" i="15" s="1"/>
  <c r="K6" i="2"/>
  <c r="AK136" i="2"/>
  <c r="AJ136" i="15" s="1"/>
  <c r="AK125" i="2"/>
  <c r="AJ125" i="15" s="1"/>
  <c r="AK30" i="2"/>
  <c r="AJ30" i="15" s="1"/>
  <c r="L130" i="2"/>
  <c r="K119" i="2"/>
  <c r="K58" i="2"/>
  <c r="K8" i="2"/>
  <c r="AK147" i="2"/>
  <c r="AJ147" i="15" s="1"/>
  <c r="C169" i="32"/>
  <c r="O143" i="32"/>
  <c r="H142" i="30"/>
  <c r="AY141" i="18"/>
  <c r="C112" i="32"/>
  <c r="AX110" i="18"/>
  <c r="H86" i="30"/>
  <c r="C121" i="30"/>
  <c r="AX120" i="18"/>
  <c r="H102" i="30"/>
  <c r="C168" i="30"/>
  <c r="C10" i="30"/>
  <c r="AX9" i="18"/>
  <c r="C11" i="32"/>
  <c r="M11" i="32" s="1"/>
  <c r="C88" i="30"/>
  <c r="C129" i="30"/>
  <c r="AX128" i="18"/>
  <c r="C130" i="32"/>
  <c r="O96" i="32"/>
  <c r="AY94" i="18"/>
  <c r="H95" i="30"/>
  <c r="AX103" i="18"/>
  <c r="AX34" i="18"/>
  <c r="C85" i="30"/>
  <c r="G85" i="30" s="1"/>
  <c r="AX84" i="18"/>
  <c r="C86" i="32"/>
  <c r="M86" i="32" s="1"/>
  <c r="AY70" i="18"/>
  <c r="I17" i="31"/>
  <c r="M17" i="2"/>
  <c r="W18" i="7" s="1"/>
  <c r="C18" i="30"/>
  <c r="C73" i="30"/>
  <c r="AX72" i="18"/>
  <c r="D139" i="57"/>
  <c r="H108" i="30"/>
  <c r="O109" i="32"/>
  <c r="AY107" i="18"/>
  <c r="H35" i="30"/>
  <c r="I93" i="31"/>
  <c r="C55" i="30"/>
  <c r="K135" i="32"/>
  <c r="N135" i="32" s="1"/>
  <c r="AY59" i="18"/>
  <c r="H130" i="30"/>
  <c r="D129" i="68"/>
  <c r="C129" i="68"/>
  <c r="M129" i="2"/>
  <c r="AY36" i="18"/>
  <c r="C24" i="30"/>
  <c r="C40" i="30"/>
  <c r="C8" i="32"/>
  <c r="AY78" i="18"/>
  <c r="C76" i="68"/>
  <c r="I76" i="31"/>
  <c r="M76" i="2"/>
  <c r="AG76" i="14" s="1"/>
  <c r="AX76" i="18"/>
  <c r="C117" i="32"/>
  <c r="AX109" i="18"/>
  <c r="H124" i="30"/>
  <c r="C63" i="30"/>
  <c r="D121" i="57"/>
  <c r="AX125" i="18"/>
  <c r="C126" i="30"/>
  <c r="AX149" i="18"/>
  <c r="C150" i="30"/>
  <c r="AX119" i="18"/>
  <c r="M59" i="32"/>
  <c r="AY130" i="18"/>
  <c r="Y143" i="32"/>
  <c r="Q76" i="20"/>
  <c r="Y78" i="43"/>
  <c r="W77" i="7"/>
  <c r="AC76" i="5"/>
  <c r="AZ76" i="18"/>
  <c r="M58" i="2"/>
  <c r="H167" i="30"/>
  <c r="O132" i="32"/>
  <c r="M84" i="32"/>
  <c r="O37" i="32"/>
  <c r="Y37" i="32" s="1"/>
  <c r="AY35" i="18"/>
  <c r="H36" i="30"/>
  <c r="C50" i="68"/>
  <c r="AX105" i="18"/>
  <c r="C106" i="30"/>
  <c r="C107" i="32"/>
  <c r="K107" i="32" s="1"/>
  <c r="N107" i="32" s="1"/>
  <c r="C41" i="32"/>
  <c r="AX39" i="18"/>
  <c r="H70" i="30"/>
  <c r="O71" i="32"/>
  <c r="Y71" i="32" s="1"/>
  <c r="C124" i="68"/>
  <c r="AY124" i="18"/>
  <c r="O126" i="32"/>
  <c r="M139" i="2"/>
  <c r="C139" i="44"/>
  <c r="C139" i="68"/>
  <c r="H140" i="30"/>
  <c r="I75" i="31"/>
  <c r="M75" i="2"/>
  <c r="AZ75" i="18" s="1"/>
  <c r="C75" i="68"/>
  <c r="C60" i="32"/>
  <c r="O131" i="32"/>
  <c r="I129" i="31"/>
  <c r="D129" i="57"/>
  <c r="C129" i="44"/>
  <c r="C33" i="30"/>
  <c r="C34" i="32"/>
  <c r="O30" i="32"/>
  <c r="Y30" i="32" s="1"/>
  <c r="C129" i="32"/>
  <c r="AY37" i="18"/>
  <c r="H38" i="30"/>
  <c r="C168" i="32"/>
  <c r="AX40" i="18"/>
  <c r="D87" i="68"/>
  <c r="H87" i="68" s="1"/>
  <c r="H88" i="30"/>
  <c r="O89" i="32"/>
  <c r="AY87" i="18"/>
  <c r="O45" i="32"/>
  <c r="AY43" i="18"/>
  <c r="H78" i="30"/>
  <c r="H45" i="30"/>
  <c r="Y12" i="32"/>
  <c r="AY25" i="18"/>
  <c r="H26" i="30"/>
  <c r="O127" i="68"/>
  <c r="R25" i="68"/>
  <c r="O25" i="68"/>
  <c r="J25" i="68"/>
  <c r="I25" i="68"/>
  <c r="N25" i="68"/>
  <c r="P25" i="68"/>
  <c r="T25" i="68"/>
  <c r="K25" i="68"/>
  <c r="Q25" i="68"/>
  <c r="K97" i="30"/>
  <c r="F94" i="30"/>
  <c r="AX10" i="18"/>
  <c r="D9" i="68"/>
  <c r="C111" i="30"/>
  <c r="AX139" i="18"/>
  <c r="AW139" i="18" s="1"/>
  <c r="C141" i="32"/>
  <c r="M141" i="32" s="1"/>
  <c r="C226" i="38"/>
  <c r="L60" i="58"/>
  <c r="R129" i="68"/>
  <c r="K129" i="68"/>
  <c r="I12" i="68"/>
  <c r="T12" i="68"/>
  <c r="N12" i="68"/>
  <c r="Q12" i="68"/>
  <c r="L39" i="68"/>
  <c r="J39" i="68"/>
  <c r="P39" i="68"/>
  <c r="L34" i="68"/>
  <c r="P34" i="68"/>
  <c r="K153" i="68"/>
  <c r="Q36" i="68"/>
  <c r="L29" i="68"/>
  <c r="C156" i="31"/>
  <c r="C73" i="31"/>
  <c r="D70" i="45"/>
  <c r="C70" i="29"/>
  <c r="E70" i="29" s="1"/>
  <c r="C41" i="29"/>
  <c r="E41" i="29" s="1"/>
  <c r="I41" i="29" s="1"/>
  <c r="F41" i="44"/>
  <c r="D41" i="45"/>
  <c r="D39" i="45"/>
  <c r="C39" i="29"/>
  <c r="E39" i="29" s="1"/>
  <c r="D119" i="45"/>
  <c r="C119" i="29"/>
  <c r="E119" i="29" s="1"/>
  <c r="D74" i="45"/>
  <c r="D49" i="45"/>
  <c r="C49" i="29"/>
  <c r="E49" i="29" s="1"/>
  <c r="H49" i="29" s="1"/>
  <c r="F49" i="44"/>
  <c r="D98" i="45"/>
  <c r="F98" i="44"/>
  <c r="C78" i="29"/>
  <c r="E78" i="29" s="1"/>
  <c r="G78" i="29" s="1"/>
  <c r="D78" i="45"/>
  <c r="D109" i="45"/>
  <c r="C109" i="29"/>
  <c r="E109" i="29" s="1"/>
  <c r="G109" i="29" s="1"/>
  <c r="D58" i="45"/>
  <c r="F58" i="44"/>
  <c r="C58" i="29"/>
  <c r="E58" i="29" s="1"/>
  <c r="G58" i="29" s="1"/>
  <c r="F109" i="44"/>
  <c r="D111" i="45"/>
  <c r="C111" i="29"/>
  <c r="E111" i="29" s="1"/>
  <c r="D63" i="45"/>
  <c r="F63" i="44"/>
  <c r="C63" i="29"/>
  <c r="E63" i="29" s="1"/>
  <c r="F167" i="44"/>
  <c r="D167" i="45"/>
  <c r="L113" i="2"/>
  <c r="C113" i="68" s="1"/>
  <c r="K38" i="2"/>
  <c r="K100" i="2"/>
  <c r="C102" i="32" s="1"/>
  <c r="K83" i="2"/>
  <c r="D88" i="45"/>
  <c r="F73" i="44"/>
  <c r="D86" i="45"/>
  <c r="D80" i="45"/>
  <c r="L79" i="2"/>
  <c r="L122" i="2"/>
  <c r="K66" i="2"/>
  <c r="L90" i="2"/>
  <c r="E135" i="31"/>
  <c r="E135" i="33"/>
  <c r="E69" i="33"/>
  <c r="E53" i="31"/>
  <c r="D89" i="44"/>
  <c r="E133" i="68"/>
  <c r="O133" i="68" s="1"/>
  <c r="D7" i="31"/>
  <c r="D45" i="44"/>
  <c r="C134" i="29"/>
  <c r="E134" i="29" s="1"/>
  <c r="E21" i="31"/>
  <c r="AK58" i="2"/>
  <c r="AJ58" i="15" s="1"/>
  <c r="D15" i="33"/>
  <c r="D27" i="44"/>
  <c r="E134" i="68"/>
  <c r="O134" i="68" s="1"/>
  <c r="L153" i="2"/>
  <c r="H47" i="57"/>
  <c r="H132" i="57"/>
  <c r="E131" i="44"/>
  <c r="I149" i="31"/>
  <c r="D153" i="68"/>
  <c r="G153" i="68" s="1"/>
  <c r="I100" i="31"/>
  <c r="M100" i="2"/>
  <c r="C49" i="68"/>
  <c r="F87" i="68"/>
  <c r="C246" i="38"/>
  <c r="C6" i="31"/>
  <c r="H153" i="30"/>
  <c r="O154" i="32"/>
  <c r="AX65" i="18"/>
  <c r="C67" i="32"/>
  <c r="C76" i="32"/>
  <c r="C85" i="32"/>
  <c r="M134" i="32"/>
  <c r="D113" i="68"/>
  <c r="D113" i="57"/>
  <c r="C113" i="44"/>
  <c r="I70" i="29"/>
  <c r="AY146" i="18"/>
  <c r="O148" i="32"/>
  <c r="H147" i="30"/>
  <c r="H100" i="30"/>
  <c r="L100" i="30" s="1"/>
  <c r="C116" i="30"/>
  <c r="AX115" i="18"/>
  <c r="C151" i="30"/>
  <c r="G151" i="30" s="1"/>
  <c r="AX150" i="18"/>
  <c r="C152" i="32"/>
  <c r="M150" i="2"/>
  <c r="AC150" i="5" s="1"/>
  <c r="D150" i="57"/>
  <c r="C150" i="68"/>
  <c r="I150" i="31"/>
  <c r="C150" i="44"/>
  <c r="Y28" i="32"/>
  <c r="AX8" i="18"/>
  <c r="AY51" i="18"/>
  <c r="H52" i="30"/>
  <c r="O53" i="32"/>
  <c r="AX18" i="18"/>
  <c r="AW18" i="18" s="1"/>
  <c r="C20" i="32"/>
  <c r="C18" i="68"/>
  <c r="C19" i="30"/>
  <c r="M18" i="2"/>
  <c r="L18" i="15" s="1"/>
  <c r="C18" i="44"/>
  <c r="D18" i="57"/>
  <c r="D18" i="68"/>
  <c r="H18" i="68" s="1"/>
  <c r="I18" i="31"/>
  <c r="I127" i="31"/>
  <c r="M127" i="2"/>
  <c r="D127" i="57"/>
  <c r="AY127" i="18"/>
  <c r="AW127" i="18" s="1"/>
  <c r="D127" i="68"/>
  <c r="H128" i="30"/>
  <c r="C127" i="44"/>
  <c r="AY77" i="18"/>
  <c r="AY45" i="18"/>
  <c r="H46" i="30"/>
  <c r="C10" i="68"/>
  <c r="H82" i="30"/>
  <c r="L82" i="30" s="1"/>
  <c r="O83" i="32"/>
  <c r="C81" i="44"/>
  <c r="C50" i="32"/>
  <c r="D68" i="58"/>
  <c r="E68" i="58" s="1"/>
  <c r="H166" i="29"/>
  <c r="AY52" i="18"/>
  <c r="O54" i="32"/>
  <c r="Y54" i="32" s="1"/>
  <c r="H53" i="30"/>
  <c r="L53" i="30" s="1"/>
  <c r="K60" i="58"/>
  <c r="Q29" i="68"/>
  <c r="K29" i="68"/>
  <c r="I29" i="68"/>
  <c r="T39" i="68"/>
  <c r="P29" i="68"/>
  <c r="I39" i="68"/>
  <c r="N39" i="68"/>
  <c r="R39" i="68"/>
  <c r="L163" i="68"/>
  <c r="K163" i="68"/>
  <c r="Q39" i="68"/>
  <c r="N29" i="68"/>
  <c r="R29" i="68"/>
  <c r="I153" i="68"/>
  <c r="J153" i="68"/>
  <c r="L153" i="68"/>
  <c r="J29" i="68"/>
  <c r="Q112" i="68"/>
  <c r="R62" i="68"/>
  <c r="D146" i="45"/>
  <c r="F97" i="44"/>
  <c r="F88" i="44"/>
  <c r="F129" i="44"/>
  <c r="F127" i="44"/>
  <c r="F110" i="44"/>
  <c r="H133" i="33"/>
  <c r="F133" i="57"/>
  <c r="E131" i="33"/>
  <c r="E133" i="44"/>
  <c r="AC18" i="5"/>
  <c r="W19" i="7"/>
  <c r="I153" i="31"/>
  <c r="AY79" i="18"/>
  <c r="O81" i="32"/>
  <c r="C7" i="30"/>
  <c r="AX6" i="18"/>
  <c r="O110" i="32"/>
  <c r="AY108" i="18"/>
  <c r="O125" i="32"/>
  <c r="AY123" i="18"/>
  <c r="C121" i="44"/>
  <c r="C121" i="68"/>
  <c r="H109" i="30"/>
  <c r="O72" i="32"/>
  <c r="Y72" i="32" s="1"/>
  <c r="D27" i="68"/>
  <c r="C89" i="30"/>
  <c r="M27" i="2"/>
  <c r="AX62" i="18"/>
  <c r="D167" i="57"/>
  <c r="C167" i="68"/>
  <c r="C167" i="44"/>
  <c r="O169" i="32"/>
  <c r="I167" i="31"/>
  <c r="D167" i="68"/>
  <c r="F167" i="68" s="1"/>
  <c r="I12" i="29"/>
  <c r="H14" i="30"/>
  <c r="H60" i="30"/>
  <c r="C74" i="30"/>
  <c r="O15" i="32"/>
  <c r="C75" i="32"/>
  <c r="I85" i="31"/>
  <c r="M85" i="2"/>
  <c r="Q120" i="68"/>
  <c r="N120" i="68"/>
  <c r="D67" i="58"/>
  <c r="L120" i="68"/>
  <c r="C46" i="29"/>
  <c r="E46" i="29" s="1"/>
  <c r="F14" i="57"/>
  <c r="D34" i="45"/>
  <c r="F34" i="44"/>
  <c r="D18" i="45"/>
  <c r="F18" i="44"/>
  <c r="C110" i="29"/>
  <c r="E110" i="29" s="1"/>
  <c r="F121" i="44"/>
  <c r="F146" i="44"/>
  <c r="D96" i="45"/>
  <c r="F122" i="57"/>
  <c r="E53" i="44"/>
  <c r="C165" i="29"/>
  <c r="E165" i="29" s="1"/>
  <c r="G165" i="29" s="1"/>
  <c r="C151" i="29"/>
  <c r="E151" i="29" s="1"/>
  <c r="G151" i="29" s="1"/>
  <c r="C90" i="29"/>
  <c r="E90" i="29" s="1"/>
  <c r="G90" i="29" s="1"/>
  <c r="F86" i="44"/>
  <c r="D120" i="45"/>
  <c r="F120" i="44"/>
  <c r="L42" i="2"/>
  <c r="AY42" i="18" s="1"/>
  <c r="AW42" i="18" s="1"/>
  <c r="F151" i="44"/>
  <c r="D42" i="45"/>
  <c r="C42" i="29"/>
  <c r="E42" i="29" s="1"/>
  <c r="K152" i="2"/>
  <c r="L19" i="2"/>
  <c r="D154" i="45"/>
  <c r="C121" i="29"/>
  <c r="E121" i="29" s="1"/>
  <c r="G121" i="29" s="1"/>
  <c r="D95" i="45"/>
  <c r="F95" i="44"/>
  <c r="F80" i="44"/>
  <c r="C80" i="29"/>
  <c r="E80" i="29" s="1"/>
  <c r="G80" i="29" s="1"/>
  <c r="L60" i="2"/>
  <c r="C163" i="29"/>
  <c r="E163" i="29" s="1"/>
  <c r="G163" i="29" s="1"/>
  <c r="C126" i="29"/>
  <c r="E126" i="29" s="1"/>
  <c r="G126" i="29" s="1"/>
  <c r="D165" i="45"/>
  <c r="D163" i="45"/>
  <c r="D126" i="45"/>
  <c r="D90" i="45"/>
  <c r="K123" i="2"/>
  <c r="C124" i="30" s="1"/>
  <c r="K99" i="2"/>
  <c r="D99" i="68" s="1"/>
  <c r="K26" i="2"/>
  <c r="D26" i="68" s="1"/>
  <c r="H26" i="68" s="1"/>
  <c r="F79" i="44"/>
  <c r="F247" i="38"/>
  <c r="AK123" i="2"/>
  <c r="AJ123" i="15" s="1"/>
  <c r="F132" i="57"/>
  <c r="H134" i="57"/>
  <c r="AK146" i="2"/>
  <c r="AJ146" i="15" s="1"/>
  <c r="AK72" i="2"/>
  <c r="AJ72" i="15" s="1"/>
  <c r="E134" i="33"/>
  <c r="D52" i="31"/>
  <c r="AK80" i="2"/>
  <c r="AJ80" i="15" s="1"/>
  <c r="D42" i="44"/>
  <c r="D132" i="33"/>
  <c r="E109" i="33"/>
  <c r="AK86" i="2"/>
  <c r="AJ86" i="15" s="1"/>
  <c r="D103" i="31"/>
  <c r="K147" i="2"/>
  <c r="AX147" i="18" s="1"/>
  <c r="L27" i="15"/>
  <c r="AG27" i="14"/>
  <c r="D26" i="57"/>
  <c r="C101" i="32"/>
  <c r="C51" i="44"/>
  <c r="M51" i="2"/>
  <c r="Y60" i="43"/>
  <c r="M151" i="32"/>
  <c r="D78" i="57"/>
  <c r="C78" i="44"/>
  <c r="D78" i="68"/>
  <c r="H78" i="68" s="1"/>
  <c r="C78" i="68"/>
  <c r="M78" i="2"/>
  <c r="C79" i="30"/>
  <c r="I78" i="31"/>
  <c r="AZ127" i="18"/>
  <c r="L127" i="15"/>
  <c r="AY122" i="18"/>
  <c r="C68" i="32"/>
  <c r="C80" i="32"/>
  <c r="M80" i="32" s="1"/>
  <c r="I58" i="31"/>
  <c r="D58" i="68"/>
  <c r="D58" i="57"/>
  <c r="AX58" i="18"/>
  <c r="C58" i="68"/>
  <c r="C59" i="30"/>
  <c r="G59" i="30" s="1"/>
  <c r="C58" i="44"/>
  <c r="C121" i="32"/>
  <c r="M121" i="32" s="1"/>
  <c r="C119" i="44"/>
  <c r="M119" i="2"/>
  <c r="D119" i="68"/>
  <c r="G119" i="68" s="1"/>
  <c r="I119" i="31"/>
  <c r="C120" i="30"/>
  <c r="C119" i="68"/>
  <c r="AX22" i="18"/>
  <c r="C24" i="32"/>
  <c r="C22" i="68"/>
  <c r="I22" i="31"/>
  <c r="C23" i="30"/>
  <c r="AY22" i="18"/>
  <c r="I54" i="31"/>
  <c r="C54" i="68"/>
  <c r="M54" i="2"/>
  <c r="AY53" i="18"/>
  <c r="C127" i="68"/>
  <c r="O129" i="32"/>
  <c r="C139" i="30"/>
  <c r="AX138" i="18"/>
  <c r="C140" i="32"/>
  <c r="D138" i="68"/>
  <c r="H138" i="68" s="1"/>
  <c r="Y129" i="43"/>
  <c r="W128" i="7"/>
  <c r="O124" i="32"/>
  <c r="C65" i="44"/>
  <c r="Y58" i="6"/>
  <c r="D51" i="68"/>
  <c r="H91" i="30"/>
  <c r="C47" i="30"/>
  <c r="AX46" i="18"/>
  <c r="M46" i="2"/>
  <c r="Q46" i="20" s="1"/>
  <c r="C48" i="32"/>
  <c r="AG127" i="14"/>
  <c r="D119" i="57"/>
  <c r="L129" i="15"/>
  <c r="AG129" i="14"/>
  <c r="Y131" i="43"/>
  <c r="Q129" i="20"/>
  <c r="AZ129" i="18"/>
  <c r="AC129" i="5"/>
  <c r="Y129" i="6"/>
  <c r="W130" i="7"/>
  <c r="Q129" i="4"/>
  <c r="AX88" i="18"/>
  <c r="C90" i="32"/>
  <c r="C118" i="32"/>
  <c r="C117" i="30"/>
  <c r="G117" i="30" s="1"/>
  <c r="AX116" i="18"/>
  <c r="D149" i="57"/>
  <c r="O151" i="32"/>
  <c r="M38" i="2"/>
  <c r="AX38" i="18"/>
  <c r="K130" i="32"/>
  <c r="N130" i="32" s="1"/>
  <c r="M130" i="32"/>
  <c r="C64" i="32"/>
  <c r="H131" i="30"/>
  <c r="C33" i="32"/>
  <c r="C32" i="30"/>
  <c r="C110" i="30"/>
  <c r="C111" i="32"/>
  <c r="C58" i="32"/>
  <c r="M58" i="32" s="1"/>
  <c r="C57" i="30"/>
  <c r="C158" i="32"/>
  <c r="D156" i="57"/>
  <c r="AX156" i="18"/>
  <c r="C156" i="44"/>
  <c r="C156" i="68"/>
  <c r="M33" i="2"/>
  <c r="AC33" i="5" s="1"/>
  <c r="O39" i="32"/>
  <c r="Y39" i="32" s="1"/>
  <c r="C87" i="44"/>
  <c r="D87" i="57"/>
  <c r="AX113" i="18"/>
  <c r="C104" i="30"/>
  <c r="G104" i="30" s="1"/>
  <c r="C105" i="32"/>
  <c r="AX59" i="18"/>
  <c r="W88" i="7"/>
  <c r="Y89" i="43"/>
  <c r="AG87" i="14"/>
  <c r="Y87" i="6"/>
  <c r="AX23" i="18"/>
  <c r="O20" i="32"/>
  <c r="H19" i="30"/>
  <c r="H120" i="30"/>
  <c r="O121" i="32"/>
  <c r="Y121" i="32" s="1"/>
  <c r="D57" i="57"/>
  <c r="M57" i="2"/>
  <c r="AY57" i="18"/>
  <c r="D57" i="68"/>
  <c r="H57" i="68" s="1"/>
  <c r="C57" i="44"/>
  <c r="AX80" i="18"/>
  <c r="C82" i="32"/>
  <c r="O95" i="32"/>
  <c r="C93" i="68"/>
  <c r="M93" i="2"/>
  <c r="Y93" i="6" s="1"/>
  <c r="H94" i="30"/>
  <c r="C93" i="44"/>
  <c r="D93" i="57"/>
  <c r="O38" i="32"/>
  <c r="H37" i="30"/>
  <c r="C20" i="30"/>
  <c r="AX153" i="18"/>
  <c r="C155" i="32"/>
  <c r="C154" i="30"/>
  <c r="H165" i="30"/>
  <c r="I164" i="31"/>
  <c r="D164" i="68"/>
  <c r="F164" i="68" s="1"/>
  <c r="C164" i="68"/>
  <c r="O166" i="32"/>
  <c r="D164" i="57"/>
  <c r="I81" i="31"/>
  <c r="AX81" i="18"/>
  <c r="C82" i="30"/>
  <c r="C81" i="68"/>
  <c r="M81" i="2"/>
  <c r="L81" i="15" s="1"/>
  <c r="C125" i="30"/>
  <c r="Y79" i="32"/>
  <c r="O46" i="32"/>
  <c r="Y46" i="32" s="1"/>
  <c r="M10" i="2"/>
  <c r="L10" i="15" s="1"/>
  <c r="C12" i="32"/>
  <c r="C56" i="30"/>
  <c r="O11" i="32"/>
  <c r="H10" i="30"/>
  <c r="C126" i="32"/>
  <c r="O113" i="32"/>
  <c r="C57" i="32"/>
  <c r="G15" i="29"/>
  <c r="H12" i="30"/>
  <c r="AY11" i="18"/>
  <c r="O13" i="32"/>
  <c r="C25" i="30"/>
  <c r="C122" i="32"/>
  <c r="M122" i="32" s="1"/>
  <c r="C106" i="29"/>
  <c r="E106" i="29" s="1"/>
  <c r="D106" i="45"/>
  <c r="F106" i="44"/>
  <c r="C76" i="29"/>
  <c r="E76" i="29" s="1"/>
  <c r="D72" i="45"/>
  <c r="F72" i="44"/>
  <c r="C72" i="29"/>
  <c r="E72" i="29" s="1"/>
  <c r="I72" i="29" s="1"/>
  <c r="D77" i="45"/>
  <c r="F77" i="44"/>
  <c r="C77" i="29"/>
  <c r="E77" i="29" s="1"/>
  <c r="G77" i="29" s="1"/>
  <c r="D73" i="45"/>
  <c r="C73" i="29"/>
  <c r="E73" i="29" s="1"/>
  <c r="G73" i="29" s="1"/>
  <c r="D10" i="45"/>
  <c r="F10" i="44"/>
  <c r="C10" i="29"/>
  <c r="E10" i="29" s="1"/>
  <c r="K106" i="2"/>
  <c r="E147" i="44"/>
  <c r="F101" i="57"/>
  <c r="E101" i="44"/>
  <c r="H143" i="33"/>
  <c r="H101" i="33"/>
  <c r="D104" i="45"/>
  <c r="F104" i="44"/>
  <c r="D66" i="45"/>
  <c r="F66" i="44"/>
  <c r="F33" i="44"/>
  <c r="K101" i="2"/>
  <c r="C101" i="68" s="1"/>
  <c r="L61" i="2"/>
  <c r="K41" i="2"/>
  <c r="C43" i="32" s="1"/>
  <c r="L21" i="2"/>
  <c r="K104" i="2"/>
  <c r="C106" i="32" s="1"/>
  <c r="C105" i="30"/>
  <c r="L41" i="2"/>
  <c r="L20" i="2"/>
  <c r="H21" i="30" s="1"/>
  <c r="L21" i="30" s="1"/>
  <c r="K15" i="2"/>
  <c r="F145" i="57"/>
  <c r="F125" i="57"/>
  <c r="E125" i="44"/>
  <c r="F117" i="57"/>
  <c r="E117" i="44"/>
  <c r="F74" i="57"/>
  <c r="D25" i="45"/>
  <c r="D21" i="45"/>
  <c r="AZ119" i="18"/>
  <c r="Q119" i="4"/>
  <c r="Y119" i="6"/>
  <c r="AC119" i="5"/>
  <c r="Y121" i="43"/>
  <c r="L119" i="15"/>
  <c r="W120" i="7"/>
  <c r="AG119" i="14"/>
  <c r="Q119" i="20"/>
  <c r="G58" i="68"/>
  <c r="H58" i="68"/>
  <c r="F58" i="68"/>
  <c r="M48" i="32"/>
  <c r="K48" i="32"/>
  <c r="K140" i="32"/>
  <c r="Q78" i="20"/>
  <c r="Y78" i="6"/>
  <c r="Y80" i="43"/>
  <c r="L78" i="15"/>
  <c r="AG78" i="14"/>
  <c r="AZ78" i="18"/>
  <c r="Q78" i="4"/>
  <c r="AC78" i="5"/>
  <c r="W79" i="7"/>
  <c r="M105" i="32"/>
  <c r="Y151" i="32"/>
  <c r="O23" i="32"/>
  <c r="AY21" i="18"/>
  <c r="H22" i="30"/>
  <c r="Q81" i="20"/>
  <c r="Q81" i="4"/>
  <c r="W82" i="7"/>
  <c r="AC81" i="5"/>
  <c r="Y81" i="6"/>
  <c r="AG81" i="14"/>
  <c r="Y83" i="43"/>
  <c r="C16" i="30"/>
  <c r="K58" i="32"/>
  <c r="N58" i="32" s="1"/>
  <c r="F51" i="68"/>
  <c r="AY41" i="18"/>
  <c r="O43" i="32"/>
  <c r="H42" i="30"/>
  <c r="C103" i="32"/>
  <c r="D101" i="68"/>
  <c r="G101" i="68" s="1"/>
  <c r="AC57" i="5"/>
  <c r="AZ57" i="18"/>
  <c r="AG57" i="14"/>
  <c r="Q57" i="20"/>
  <c r="Y129" i="32"/>
  <c r="AX26" i="18"/>
  <c r="AW26" i="18" s="1"/>
  <c r="M26" i="2"/>
  <c r="C28" i="32"/>
  <c r="I26" i="31"/>
  <c r="C26" i="68"/>
  <c r="C26" i="44"/>
  <c r="C27" i="30"/>
  <c r="L79" i="32"/>
  <c r="L64" i="32"/>
  <c r="Y13" i="32"/>
  <c r="C100" i="30"/>
  <c r="X168" i="32"/>
  <c r="C107" i="33"/>
  <c r="C107" i="31"/>
  <c r="F47" i="33"/>
  <c r="G47" i="31"/>
  <c r="G47" i="57"/>
  <c r="AC51" i="5"/>
  <c r="I42" i="31"/>
  <c r="D42" i="68"/>
  <c r="C163" i="31"/>
  <c r="C163" i="33"/>
  <c r="L144" i="32"/>
  <c r="M112" i="32"/>
  <c r="Y61" i="32"/>
  <c r="M152" i="2"/>
  <c r="AZ152" i="18" s="1"/>
  <c r="C152" i="44"/>
  <c r="I152" i="31"/>
  <c r="J27" i="30"/>
  <c r="AX104" i="18"/>
  <c r="F26" i="68"/>
  <c r="G26" i="68"/>
  <c r="O62" i="32"/>
  <c r="D65" i="57"/>
  <c r="D65" i="68"/>
  <c r="G65" i="68" s="1"/>
  <c r="H66" i="30"/>
  <c r="L66" i="30" s="1"/>
  <c r="C65" i="68"/>
  <c r="M65" i="2"/>
  <c r="AC65" i="5" s="1"/>
  <c r="O67" i="32"/>
  <c r="Y67" i="32" s="1"/>
  <c r="AY65" i="18"/>
  <c r="I65" i="31"/>
  <c r="K10" i="30"/>
  <c r="F59" i="31"/>
  <c r="E143" i="30"/>
  <c r="L165" i="32"/>
  <c r="L99" i="32"/>
  <c r="L29" i="2"/>
  <c r="W169" i="32"/>
  <c r="Y100" i="6"/>
  <c r="L100" i="15"/>
  <c r="W101" i="7"/>
  <c r="Q100" i="20"/>
  <c r="AG100" i="14"/>
  <c r="AC100" i="5"/>
  <c r="C49" i="44"/>
  <c r="AY49" i="18"/>
  <c r="H50" i="30"/>
  <c r="O51" i="32"/>
  <c r="W51" i="32" s="1"/>
  <c r="M49" i="2"/>
  <c r="I49" i="31"/>
  <c r="D49" i="68"/>
  <c r="I58" i="29"/>
  <c r="Q87" i="20"/>
  <c r="L87" i="15"/>
  <c r="AC87" i="5"/>
  <c r="Q87" i="4"/>
  <c r="AZ87" i="18"/>
  <c r="Y20" i="43"/>
  <c r="Q18" i="20"/>
  <c r="Y18" i="6"/>
  <c r="AG18" i="14"/>
  <c r="AZ18" i="18"/>
  <c r="Q18" i="4"/>
  <c r="C81" i="30"/>
  <c r="G81" i="30" s="1"/>
  <c r="D35" i="68"/>
  <c r="D35" i="57"/>
  <c r="I35" i="31"/>
  <c r="C35" i="68"/>
  <c r="C36" i="30"/>
  <c r="G36" i="30" s="1"/>
  <c r="C35" i="44"/>
  <c r="AX35" i="18"/>
  <c r="AX31" i="18"/>
  <c r="H17" i="29"/>
  <c r="D153" i="57"/>
  <c r="H28" i="30"/>
  <c r="L28" i="30" s="1"/>
  <c r="C27" i="44"/>
  <c r="AY27" i="18"/>
  <c r="O29" i="32"/>
  <c r="Y29" i="32" s="1"/>
  <c r="C27" i="68"/>
  <c r="F153" i="68"/>
  <c r="M153" i="2"/>
  <c r="Y153" i="6" s="1"/>
  <c r="C153" i="68"/>
  <c r="F129" i="68"/>
  <c r="O32" i="32"/>
  <c r="W32" i="32" s="1"/>
  <c r="Z32" i="32" s="1"/>
  <c r="AY30" i="18"/>
  <c r="H31" i="30"/>
  <c r="AX24" i="18"/>
  <c r="C26" i="32"/>
  <c r="C87" i="68"/>
  <c r="D76" i="68"/>
  <c r="H76" i="68" s="1"/>
  <c r="L102" i="30"/>
  <c r="AY28" i="18"/>
  <c r="D27" i="57"/>
  <c r="H157" i="30"/>
  <c r="M156" i="2"/>
  <c r="AZ156" i="18" s="1"/>
  <c r="AX17" i="18"/>
  <c r="D17" i="68"/>
  <c r="G17" i="68" s="1"/>
  <c r="C19" i="32"/>
  <c r="D17" i="57"/>
  <c r="C17" i="44"/>
  <c r="O158" i="32"/>
  <c r="C25" i="68"/>
  <c r="Y78" i="32"/>
  <c r="N48" i="68"/>
  <c r="P48" i="68"/>
  <c r="C25" i="44"/>
  <c r="O98" i="32"/>
  <c r="Y98" i="32" s="1"/>
  <c r="T170" i="32"/>
  <c r="I78" i="68"/>
  <c r="Q78" i="68"/>
  <c r="C128" i="29"/>
  <c r="E128" i="29" s="1"/>
  <c r="F128" i="44"/>
  <c r="D128" i="45"/>
  <c r="F116" i="44"/>
  <c r="C116" i="29"/>
  <c r="E116" i="29" s="1"/>
  <c r="D116" i="45"/>
  <c r="C154" i="29"/>
  <c r="E154" i="29" s="1"/>
  <c r="G154" i="29" s="1"/>
  <c r="F154" i="44"/>
  <c r="C118" i="29"/>
  <c r="E118" i="29" s="1"/>
  <c r="D118" i="45"/>
  <c r="F118" i="44"/>
  <c r="C81" i="33"/>
  <c r="C156" i="29"/>
  <c r="E156" i="29" s="1"/>
  <c r="G156" i="29" s="1"/>
  <c r="F156" i="44"/>
  <c r="D156" i="45"/>
  <c r="F112" i="44"/>
  <c r="C112" i="29"/>
  <c r="E112" i="29" s="1"/>
  <c r="G112" i="29" s="1"/>
  <c r="D112" i="45"/>
  <c r="F150" i="44"/>
  <c r="C96" i="29"/>
  <c r="E96" i="29" s="1"/>
  <c r="F96" i="44"/>
  <c r="F114" i="44"/>
  <c r="C114" i="29"/>
  <c r="E114" i="29" s="1"/>
  <c r="D114" i="45"/>
  <c r="F87" i="44"/>
  <c r="L147" i="2"/>
  <c r="C147" i="68" s="1"/>
  <c r="AK134" i="2"/>
  <c r="AJ134" i="15"/>
  <c r="O167" i="32"/>
  <c r="Y167" i="32" s="1"/>
  <c r="H43" i="57"/>
  <c r="D11" i="44"/>
  <c r="H49" i="68"/>
  <c r="H30" i="30"/>
  <c r="Y67" i="43"/>
  <c r="AZ65" i="18"/>
  <c r="Q65" i="20"/>
  <c r="Q65" i="4"/>
  <c r="AG65" i="14"/>
  <c r="L65" i="15"/>
  <c r="Y65" i="6"/>
  <c r="L49" i="15"/>
  <c r="W50" i="7"/>
  <c r="AG49" i="14"/>
  <c r="Q49" i="4"/>
  <c r="AC49" i="5"/>
  <c r="Y49" i="6"/>
  <c r="Q49" i="20"/>
  <c r="Y51" i="43"/>
  <c r="AZ49" i="18"/>
  <c r="H42" i="68"/>
  <c r="G35" i="68"/>
  <c r="F35" i="68"/>
  <c r="H35" i="68"/>
  <c r="H65" i="68"/>
  <c r="AZ26" i="18"/>
  <c r="Y26" i="6"/>
  <c r="Q26" i="4"/>
  <c r="W27" i="7"/>
  <c r="Q26" i="20"/>
  <c r="H166" i="30"/>
  <c r="Q153" i="20"/>
  <c r="AU170" i="43"/>
  <c r="AV170" i="43"/>
  <c r="H72" i="29"/>
  <c r="Y113" i="32"/>
  <c r="W11" i="32"/>
  <c r="Z11" i="32" s="1"/>
  <c r="AC46" i="5"/>
  <c r="Y48" i="43"/>
  <c r="AG46" i="14"/>
  <c r="Y46" i="6"/>
  <c r="F138" i="68"/>
  <c r="F76" i="68"/>
  <c r="Q38" i="4"/>
  <c r="AZ38" i="18"/>
  <c r="Q38" i="20"/>
  <c r="L38" i="15"/>
  <c r="W39" i="7"/>
  <c r="D90" i="68"/>
  <c r="F90" i="68" s="1"/>
  <c r="D90" i="57"/>
  <c r="O92" i="32"/>
  <c r="M90" i="2"/>
  <c r="I90" i="31"/>
  <c r="C90" i="68"/>
  <c r="AY90" i="18"/>
  <c r="C90" i="44"/>
  <c r="Y20" i="32"/>
  <c r="Y51" i="32"/>
  <c r="W94" i="7"/>
  <c r="Y95" i="43"/>
  <c r="D147" i="57"/>
  <c r="K68" i="32"/>
  <c r="Y38" i="32"/>
  <c r="AY147" i="18"/>
  <c r="AC54" i="5"/>
  <c r="AZ54" i="18"/>
  <c r="Q54" i="20"/>
  <c r="L54" i="15"/>
  <c r="AG54" i="14"/>
  <c r="Y54" i="6"/>
  <c r="Q54" i="4"/>
  <c r="AY20" i="18"/>
  <c r="O22" i="32"/>
  <c r="C42" i="30"/>
  <c r="Y53" i="43"/>
  <c r="Q51" i="20"/>
  <c r="Y51" i="6"/>
  <c r="AG51" i="14"/>
  <c r="W52" i="7"/>
  <c r="L51" i="15"/>
  <c r="Q85" i="20"/>
  <c r="Y85" i="6"/>
  <c r="Q85" i="4"/>
  <c r="AG85" i="14"/>
  <c r="I78" i="29"/>
  <c r="AY61" i="18"/>
  <c r="C37" i="32"/>
  <c r="M37" i="32" s="1"/>
  <c r="M35" i="2"/>
  <c r="O63" i="32"/>
  <c r="Y63" i="32" s="1"/>
  <c r="H123" i="30"/>
  <c r="L123" i="30" s="1"/>
  <c r="H70" i="29"/>
  <c r="G70" i="29"/>
  <c r="C46" i="44"/>
  <c r="D46" i="68"/>
  <c r="F46" i="68" s="1"/>
  <c r="C75" i="44"/>
  <c r="C77" i="32"/>
  <c r="M166" i="32"/>
  <c r="M123" i="32"/>
  <c r="D25" i="68"/>
  <c r="F25" i="68" s="1"/>
  <c r="M25" i="2"/>
  <c r="F16" i="33"/>
  <c r="G16" i="31"/>
  <c r="G16" i="57"/>
  <c r="E78" i="44"/>
  <c r="F78" i="31"/>
  <c r="G167" i="57"/>
  <c r="F167" i="33"/>
  <c r="G167" i="31"/>
  <c r="O118" i="68"/>
  <c r="T118" i="68"/>
  <c r="P118" i="68"/>
  <c r="K44" i="68"/>
  <c r="I44" i="68"/>
  <c r="I36" i="68"/>
  <c r="O36" i="68"/>
  <c r="R120" i="68"/>
  <c r="T120" i="68"/>
  <c r="D85" i="45"/>
  <c r="F85" i="44"/>
  <c r="D38" i="45"/>
  <c r="F38" i="44"/>
  <c r="F20" i="57"/>
  <c r="E20" i="44"/>
  <c r="D129" i="45"/>
  <c r="C129" i="29"/>
  <c r="E129" i="29" s="1"/>
  <c r="L12" i="2"/>
  <c r="AY12" i="18" s="1"/>
  <c r="E93" i="44"/>
  <c r="F54" i="57"/>
  <c r="D153" i="45"/>
  <c r="D124" i="45"/>
  <c r="AK108" i="2"/>
  <c r="AJ108" i="15" s="1"/>
  <c r="W164" i="7"/>
  <c r="AK45" i="2"/>
  <c r="AJ45" i="15" s="1"/>
  <c r="D96" i="44"/>
  <c r="AK121" i="2"/>
  <c r="AJ121" i="15"/>
  <c r="AK21" i="2"/>
  <c r="AJ21" i="15" s="1"/>
  <c r="D131" i="33"/>
  <c r="M77" i="32"/>
  <c r="Y92" i="32"/>
  <c r="H164" i="30"/>
  <c r="D163" i="68"/>
  <c r="F163" i="68" s="1"/>
  <c r="C163" i="44"/>
  <c r="I163" i="31"/>
  <c r="O165" i="32"/>
  <c r="D163" i="57"/>
  <c r="C163" i="68"/>
  <c r="Y22" i="32"/>
  <c r="G90" i="68"/>
  <c r="H90" i="68"/>
  <c r="AZ25" i="18"/>
  <c r="W26" i="7"/>
  <c r="Q25" i="20"/>
  <c r="Y27" i="43"/>
  <c r="L25" i="15"/>
  <c r="Q25" i="4"/>
  <c r="AC25" i="5"/>
  <c r="AG25" i="14"/>
  <c r="Y25" i="6"/>
  <c r="G46" i="68"/>
  <c r="Y35" i="6"/>
  <c r="Y37" i="43"/>
  <c r="Q35" i="20"/>
  <c r="W36" i="7"/>
  <c r="L35" i="15"/>
  <c r="H25" i="68"/>
  <c r="AZ90" i="18"/>
  <c r="L90" i="15"/>
  <c r="Q90" i="20"/>
  <c r="AG90" i="14"/>
  <c r="Y90" i="6"/>
  <c r="Y92" i="43"/>
  <c r="AC90" i="5"/>
  <c r="F226" i="38"/>
  <c r="D8" i="119"/>
  <c r="E11" i="119"/>
  <c r="F11" i="119"/>
  <c r="E8" i="119"/>
  <c r="F8" i="119"/>
  <c r="D7" i="119"/>
  <c r="E7" i="119"/>
  <c r="D11" i="119"/>
  <c r="F7" i="119"/>
  <c r="AR113" i="15" l="1"/>
  <c r="AR109" i="15"/>
  <c r="AR105" i="15"/>
  <c r="AR101" i="15"/>
  <c r="AR97" i="15"/>
  <c r="AR93" i="15"/>
  <c r="AR89" i="15"/>
  <c r="AR85" i="15"/>
  <c r="AR81" i="15"/>
  <c r="AR157" i="15"/>
  <c r="AR153" i="15"/>
  <c r="AR149" i="15"/>
  <c r="AR145" i="15"/>
  <c r="AR141" i="15"/>
  <c r="AR137" i="15"/>
  <c r="AR128" i="15"/>
  <c r="AR124" i="15"/>
  <c r="AR120" i="15"/>
  <c r="AR116" i="15"/>
  <c r="AR112" i="15"/>
  <c r="AR108" i="15"/>
  <c r="AR104" i="15"/>
  <c r="AR100" i="15"/>
  <c r="AR96" i="15"/>
  <c r="AR92" i="15"/>
  <c r="AR88" i="15"/>
  <c r="AR84" i="15"/>
  <c r="AR80" i="15"/>
  <c r="AR76" i="15"/>
  <c r="H109" i="29"/>
  <c r="O164" i="68"/>
  <c r="N115" i="68"/>
  <c r="I15" i="68"/>
  <c r="H51" i="29"/>
  <c r="O96" i="68"/>
  <c r="Q96" i="68"/>
  <c r="E51" i="68"/>
  <c r="P51" i="68" s="1"/>
  <c r="AR133" i="15"/>
  <c r="D51" i="45"/>
  <c r="T164" i="68"/>
  <c r="P15" i="68"/>
  <c r="G51" i="29"/>
  <c r="N96" i="68"/>
  <c r="AR132" i="15"/>
  <c r="I109" i="29"/>
  <c r="L15" i="68"/>
  <c r="H50" i="29"/>
  <c r="D19" i="45"/>
  <c r="I73" i="29"/>
  <c r="N133" i="68"/>
  <c r="I50" i="29"/>
  <c r="C19" i="29"/>
  <c r="E19" i="29" s="1"/>
  <c r="H19" i="29" s="1"/>
  <c r="L137" i="68"/>
  <c r="K96" i="68"/>
  <c r="E152" i="68"/>
  <c r="E43" i="68"/>
  <c r="K43" i="68" s="1"/>
  <c r="R15" i="68"/>
  <c r="G72" i="29"/>
  <c r="T15" i="68"/>
  <c r="D144" i="45"/>
  <c r="F115" i="44"/>
  <c r="C133" i="29"/>
  <c r="E133" i="29" s="1"/>
  <c r="G133" i="29" s="1"/>
  <c r="F59" i="44"/>
  <c r="C43" i="29"/>
  <c r="E43" i="29" s="1"/>
  <c r="F35" i="44"/>
  <c r="O15" i="68"/>
  <c r="C152" i="29"/>
  <c r="E152" i="29" s="1"/>
  <c r="G152" i="29" s="1"/>
  <c r="F11" i="44"/>
  <c r="D59" i="45"/>
  <c r="F43" i="44"/>
  <c r="C35" i="29"/>
  <c r="E35" i="29" s="1"/>
  <c r="I35" i="29" s="1"/>
  <c r="Q15" i="68"/>
  <c r="D152" i="45"/>
  <c r="J15" i="68"/>
  <c r="L77" i="68"/>
  <c r="E19" i="68"/>
  <c r="I19" i="68" s="1"/>
  <c r="G49" i="29"/>
  <c r="F133" i="44"/>
  <c r="K15" i="68"/>
  <c r="E59" i="68"/>
  <c r="N59" i="68" s="1"/>
  <c r="C74" i="29"/>
  <c r="E74" i="29" s="1"/>
  <c r="H74" i="29" s="1"/>
  <c r="AR151" i="15"/>
  <c r="AR147" i="15"/>
  <c r="AR146" i="15"/>
  <c r="AR150" i="15"/>
  <c r="F6" i="119"/>
  <c r="E6" i="119"/>
  <c r="G67" i="68"/>
  <c r="H67" i="68"/>
  <c r="F67" i="68"/>
  <c r="H99" i="68"/>
  <c r="G99" i="68"/>
  <c r="F99" i="68"/>
  <c r="H74" i="57"/>
  <c r="D74" i="33"/>
  <c r="D74" i="44"/>
  <c r="D74" i="31"/>
  <c r="D106" i="44"/>
  <c r="H106" i="57"/>
  <c r="D143" i="31"/>
  <c r="H143" i="57"/>
  <c r="C42" i="32"/>
  <c r="C41" i="30"/>
  <c r="H139" i="30"/>
  <c r="M138" i="2"/>
  <c r="C138" i="68"/>
  <c r="O140" i="32"/>
  <c r="C138" i="44"/>
  <c r="D58" i="33"/>
  <c r="D58" i="44"/>
  <c r="D58" i="31"/>
  <c r="H58" i="57"/>
  <c r="D78" i="31"/>
  <c r="H78" i="57"/>
  <c r="D78" i="44"/>
  <c r="H147" i="57"/>
  <c r="D147" i="31"/>
  <c r="D147" i="33"/>
  <c r="G138" i="68"/>
  <c r="H118" i="29"/>
  <c r="G118" i="29"/>
  <c r="I128" i="29"/>
  <c r="G128" i="29"/>
  <c r="I41" i="31"/>
  <c r="C108" i="32"/>
  <c r="K80" i="32"/>
  <c r="N80" i="32" s="1"/>
  <c r="Q33" i="20"/>
  <c r="W47" i="7"/>
  <c r="D100" i="57"/>
  <c r="W59" i="7"/>
  <c r="L58" i="15"/>
  <c r="AG58" i="14"/>
  <c r="M50" i="2"/>
  <c r="I50" i="31"/>
  <c r="AX90" i="18"/>
  <c r="C92" i="32"/>
  <c r="C91" i="30"/>
  <c r="I129" i="29"/>
  <c r="G129" i="29"/>
  <c r="K37" i="32"/>
  <c r="N37" i="32" s="1"/>
  <c r="Y154" i="43"/>
  <c r="Y155" i="43"/>
  <c r="F17" i="68"/>
  <c r="Q33" i="4"/>
  <c r="H39" i="29"/>
  <c r="I39" i="29"/>
  <c r="C10" i="32"/>
  <c r="M10" i="32" s="1"/>
  <c r="C9" i="30"/>
  <c r="O55" i="32"/>
  <c r="H54" i="30"/>
  <c r="O52" i="32"/>
  <c r="Y52" i="32" s="1"/>
  <c r="AY50" i="18"/>
  <c r="H150" i="30"/>
  <c r="AY149" i="18"/>
  <c r="AW149" i="18" s="1"/>
  <c r="M149" i="2"/>
  <c r="AX75" i="18"/>
  <c r="D75" i="68"/>
  <c r="D75" i="57"/>
  <c r="C76" i="30"/>
  <c r="I119" i="29"/>
  <c r="G119" i="29"/>
  <c r="L17" i="15"/>
  <c r="AG17" i="14"/>
  <c r="AZ17" i="18"/>
  <c r="AC17" i="5"/>
  <c r="Y17" i="6"/>
  <c r="D50" i="33"/>
  <c r="D50" i="44"/>
  <c r="D50" i="31"/>
  <c r="H50" i="57"/>
  <c r="D66" i="44"/>
  <c r="D66" i="33"/>
  <c r="H66" i="57"/>
  <c r="D66" i="31"/>
  <c r="H82" i="57"/>
  <c r="D82" i="33"/>
  <c r="D82" i="44"/>
  <c r="H90" i="57"/>
  <c r="D90" i="44"/>
  <c r="D90" i="33"/>
  <c r="D102" i="33"/>
  <c r="D102" i="44"/>
  <c r="AX41" i="18"/>
  <c r="H46" i="68"/>
  <c r="L156" i="15"/>
  <c r="W153" i="7"/>
  <c r="Q152" i="20"/>
  <c r="AG153" i="14"/>
  <c r="H114" i="29"/>
  <c r="G114" i="29"/>
  <c r="AB168" i="5"/>
  <c r="I99" i="31"/>
  <c r="AU168" i="18"/>
  <c r="W34" i="7"/>
  <c r="Y19" i="43"/>
  <c r="Q127" i="4"/>
  <c r="Q127" i="20"/>
  <c r="AX74" i="18"/>
  <c r="C75" i="30"/>
  <c r="G75" i="30" s="1"/>
  <c r="C49" i="30"/>
  <c r="AX48" i="18"/>
  <c r="J102" i="68"/>
  <c r="O102" i="68"/>
  <c r="I102" i="68"/>
  <c r="L102" i="68"/>
  <c r="R102" i="68"/>
  <c r="D90" i="31"/>
  <c r="C18" i="33"/>
  <c r="C18" i="31"/>
  <c r="C168" i="2"/>
  <c r="C14" i="33"/>
  <c r="C111" i="31"/>
  <c r="C111" i="33"/>
  <c r="C105" i="31"/>
  <c r="C105" i="33"/>
  <c r="C36" i="33"/>
  <c r="C36" i="31"/>
  <c r="C100" i="31"/>
  <c r="C100" i="33"/>
  <c r="H13" i="30"/>
  <c r="D82" i="31"/>
  <c r="D147" i="68"/>
  <c r="L152" i="15"/>
  <c r="O149" i="32"/>
  <c r="W154" i="7"/>
  <c r="C99" i="68"/>
  <c r="H106" i="29"/>
  <c r="G106" i="29"/>
  <c r="D138" i="57"/>
  <c r="H167" i="68"/>
  <c r="C67" i="68"/>
  <c r="C67" i="30"/>
  <c r="AX66" i="18"/>
  <c r="D100" i="68"/>
  <c r="C101" i="30"/>
  <c r="C100" i="68"/>
  <c r="AX100" i="18"/>
  <c r="C100" i="44"/>
  <c r="C167" i="33"/>
  <c r="C167" i="31"/>
  <c r="C143" i="33"/>
  <c r="C143" i="31"/>
  <c r="C122" i="31"/>
  <c r="C122" i="33"/>
  <c r="C98" i="33"/>
  <c r="C98" i="31"/>
  <c r="AW90" i="18"/>
  <c r="D54" i="31"/>
  <c r="D54" i="33"/>
  <c r="H54" i="57"/>
  <c r="D54" i="44"/>
  <c r="D86" i="44"/>
  <c r="D86" i="31"/>
  <c r="C134" i="31"/>
  <c r="C134" i="33"/>
  <c r="I116" i="29"/>
  <c r="G116" i="29"/>
  <c r="C99" i="44"/>
  <c r="C41" i="44"/>
  <c r="G167" i="68"/>
  <c r="AZ85" i="18"/>
  <c r="AC85" i="5"/>
  <c r="AX154" i="18"/>
  <c r="C69" i="32"/>
  <c r="M69" i="32" s="1"/>
  <c r="C133" i="31"/>
  <c r="Q144" i="68"/>
  <c r="J144" i="68"/>
  <c r="K144" i="68"/>
  <c r="N144" i="68"/>
  <c r="O144" i="68"/>
  <c r="P144" i="68"/>
  <c r="I144" i="68"/>
  <c r="L144" i="68"/>
  <c r="T144" i="68"/>
  <c r="K119" i="68"/>
  <c r="I119" i="68"/>
  <c r="N119" i="68"/>
  <c r="L119" i="68"/>
  <c r="O119" i="68"/>
  <c r="D62" i="44"/>
  <c r="H62" i="57"/>
  <c r="D62" i="31"/>
  <c r="D62" i="33"/>
  <c r="D94" i="44"/>
  <c r="D94" i="33"/>
  <c r="H94" i="57"/>
  <c r="D139" i="31"/>
  <c r="H139" i="57"/>
  <c r="O14" i="32"/>
  <c r="Y14" i="32" s="1"/>
  <c r="M41" i="2"/>
  <c r="AC152" i="5"/>
  <c r="I147" i="31"/>
  <c r="AZ153" i="18"/>
  <c r="H96" i="29"/>
  <c r="G96" i="29"/>
  <c r="G10" i="29"/>
  <c r="H10" i="29"/>
  <c r="I10" i="29"/>
  <c r="AY113" i="18"/>
  <c r="H114" i="30"/>
  <c r="L114" i="30" s="1"/>
  <c r="O115" i="32"/>
  <c r="H111" i="29"/>
  <c r="G111" i="29"/>
  <c r="I113" i="31"/>
  <c r="M113" i="2"/>
  <c r="C114" i="30"/>
  <c r="C115" i="32"/>
  <c r="M115" i="32" s="1"/>
  <c r="H68" i="30"/>
  <c r="O69" i="32"/>
  <c r="Y69" i="32" s="1"/>
  <c r="I67" i="31"/>
  <c r="AX67" i="18"/>
  <c r="M67" i="2"/>
  <c r="C68" i="30"/>
  <c r="C67" i="44"/>
  <c r="C143" i="32"/>
  <c r="M143" i="32" s="1"/>
  <c r="M141" i="2"/>
  <c r="AX141" i="18"/>
  <c r="D141" i="68"/>
  <c r="G141" i="68" s="1"/>
  <c r="C141" i="68"/>
  <c r="I141" i="31"/>
  <c r="C142" i="30"/>
  <c r="D141" i="57"/>
  <c r="H70" i="57"/>
  <c r="D70" i="33"/>
  <c r="D70" i="31"/>
  <c r="D70" i="44"/>
  <c r="D114" i="31"/>
  <c r="D114" i="33"/>
  <c r="C41" i="68"/>
  <c r="G25" i="68"/>
  <c r="D41" i="57"/>
  <c r="AG152" i="14"/>
  <c r="M147" i="2"/>
  <c r="D168" i="2"/>
  <c r="I138" i="31"/>
  <c r="Q51" i="4"/>
  <c r="AZ51" i="18"/>
  <c r="D99" i="57"/>
  <c r="AX99" i="18"/>
  <c r="M99" i="2"/>
  <c r="W151" i="7"/>
  <c r="O101" i="32"/>
  <c r="Q100" i="4"/>
  <c r="Y102" i="43"/>
  <c r="AZ100" i="18"/>
  <c r="D67" i="57"/>
  <c r="D94" i="31"/>
  <c r="H110" i="29"/>
  <c r="G110" i="29"/>
  <c r="H134" i="29"/>
  <c r="G134" i="29"/>
  <c r="Y70" i="32"/>
  <c r="C122" i="30"/>
  <c r="D131" i="31"/>
  <c r="D32" i="45"/>
  <c r="D6" i="35"/>
  <c r="C228" i="38"/>
  <c r="T101" i="68"/>
  <c r="K101" i="68"/>
  <c r="O101" i="68"/>
  <c r="C138" i="33"/>
  <c r="C126" i="31"/>
  <c r="C126" i="33"/>
  <c r="C34" i="33"/>
  <c r="C8" i="31"/>
  <c r="D113" i="45"/>
  <c r="E113" i="68"/>
  <c r="L113" i="68" s="1"/>
  <c r="D105" i="45"/>
  <c r="E105" i="68"/>
  <c r="C97" i="29"/>
  <c r="E97" i="29" s="1"/>
  <c r="E97" i="68"/>
  <c r="H89" i="29"/>
  <c r="G89" i="29"/>
  <c r="I89" i="29"/>
  <c r="C81" i="29"/>
  <c r="E81" i="29" s="1"/>
  <c r="F81" i="44"/>
  <c r="K73" i="68"/>
  <c r="L73" i="68"/>
  <c r="T73" i="68"/>
  <c r="C58" i="33"/>
  <c r="C58" i="31"/>
  <c r="C50" i="31"/>
  <c r="C50" i="33"/>
  <c r="K24" i="68"/>
  <c r="T24" i="68"/>
  <c r="F123" i="31"/>
  <c r="F123" i="57"/>
  <c r="E123" i="44"/>
  <c r="H123" i="33"/>
  <c r="F107" i="31"/>
  <c r="E107" i="44"/>
  <c r="F107" i="57"/>
  <c r="H107" i="33"/>
  <c r="H99" i="33"/>
  <c r="F99" i="57"/>
  <c r="F99" i="31"/>
  <c r="H75" i="33"/>
  <c r="F75" i="57"/>
  <c r="F51" i="57"/>
  <c r="F51" i="31"/>
  <c r="E51" i="44"/>
  <c r="H51" i="33"/>
  <c r="F43" i="31"/>
  <c r="E43" i="44"/>
  <c r="E35" i="44"/>
  <c r="H35" i="33"/>
  <c r="E27" i="44"/>
  <c r="F27" i="31"/>
  <c r="E11" i="44"/>
  <c r="H11" i="33"/>
  <c r="L76" i="15"/>
  <c r="Q76" i="4"/>
  <c r="C78" i="32"/>
  <c r="M78" i="32" s="1"/>
  <c r="K164" i="68"/>
  <c r="I164" i="68"/>
  <c r="L164" i="68"/>
  <c r="R164" i="68"/>
  <c r="P164" i="68"/>
  <c r="N164" i="68"/>
  <c r="J164" i="68"/>
  <c r="Q137" i="68"/>
  <c r="N137" i="68"/>
  <c r="R137" i="68"/>
  <c r="J137" i="68"/>
  <c r="Q116" i="68"/>
  <c r="N116" i="68"/>
  <c r="M121" i="2"/>
  <c r="AG121" i="14" s="1"/>
  <c r="F16" i="44"/>
  <c r="C46" i="33"/>
  <c r="AX135" i="18"/>
  <c r="C136" i="30"/>
  <c r="C114" i="32"/>
  <c r="M114" i="32" s="1"/>
  <c r="C113" i="30"/>
  <c r="AX112" i="18"/>
  <c r="L7" i="2"/>
  <c r="J12" i="68"/>
  <c r="P12" i="68"/>
  <c r="S12" i="68" s="1"/>
  <c r="K12" i="68"/>
  <c r="F151" i="31"/>
  <c r="F143" i="31"/>
  <c r="E143" i="44"/>
  <c r="G93" i="29"/>
  <c r="H93" i="29"/>
  <c r="AZ81" i="18"/>
  <c r="G74" i="30"/>
  <c r="K141" i="32"/>
  <c r="C128" i="30"/>
  <c r="Y76" i="6"/>
  <c r="D76" i="57"/>
  <c r="G73" i="30"/>
  <c r="AX121" i="18"/>
  <c r="C95" i="32"/>
  <c r="AX93" i="18"/>
  <c r="H158" i="30"/>
  <c r="F35" i="57"/>
  <c r="P10" i="68"/>
  <c r="N10" i="68"/>
  <c r="I10" i="68"/>
  <c r="C74" i="31"/>
  <c r="M129" i="32"/>
  <c r="Q81" i="68"/>
  <c r="I81" i="68"/>
  <c r="K81" i="68"/>
  <c r="I41" i="68"/>
  <c r="N41" i="68"/>
  <c r="P41" i="68"/>
  <c r="I26" i="68"/>
  <c r="Q26" i="68"/>
  <c r="C144" i="31"/>
  <c r="C144" i="33"/>
  <c r="F122" i="33"/>
  <c r="G122" i="57"/>
  <c r="F118" i="33"/>
  <c r="G118" i="31"/>
  <c r="G118" i="57"/>
  <c r="F106" i="33"/>
  <c r="G106" i="31"/>
  <c r="G106" i="57"/>
  <c r="F100" i="33"/>
  <c r="G100" i="57"/>
  <c r="G100" i="31"/>
  <c r="F96" i="33"/>
  <c r="G96" i="57"/>
  <c r="F90" i="33"/>
  <c r="G90" i="57"/>
  <c r="F61" i="33"/>
  <c r="G61" i="57"/>
  <c r="F56" i="33"/>
  <c r="G56" i="57"/>
  <c r="F23" i="33"/>
  <c r="G23" i="57"/>
  <c r="F12" i="33"/>
  <c r="G12" i="57"/>
  <c r="F7" i="33"/>
  <c r="G7" i="31"/>
  <c r="D156" i="29"/>
  <c r="K156" i="15"/>
  <c r="D148" i="29"/>
  <c r="K148" i="15"/>
  <c r="D140" i="29"/>
  <c r="K140" i="15"/>
  <c r="D127" i="29"/>
  <c r="K127" i="15"/>
  <c r="D119" i="29"/>
  <c r="K119" i="15"/>
  <c r="D111" i="29"/>
  <c r="K111" i="15"/>
  <c r="D103" i="29"/>
  <c r="K103" i="15"/>
  <c r="D95" i="29"/>
  <c r="K95" i="15"/>
  <c r="D87" i="29"/>
  <c r="K87" i="15"/>
  <c r="D79" i="29"/>
  <c r="K79" i="15"/>
  <c r="D71" i="29"/>
  <c r="K71" i="15"/>
  <c r="D63" i="29"/>
  <c r="K63" i="15"/>
  <c r="D55" i="29"/>
  <c r="K55" i="15"/>
  <c r="D47" i="29"/>
  <c r="K47" i="15"/>
  <c r="D39" i="29"/>
  <c r="K39" i="15"/>
  <c r="D31" i="29"/>
  <c r="K31" i="15"/>
  <c r="D23" i="29"/>
  <c r="K23" i="15"/>
  <c r="D15" i="29"/>
  <c r="K15" i="15"/>
  <c r="K18" i="15"/>
  <c r="C92" i="31"/>
  <c r="D154" i="29"/>
  <c r="K154" i="15"/>
  <c r="D146" i="29"/>
  <c r="K146" i="15"/>
  <c r="D138" i="29"/>
  <c r="K138" i="15"/>
  <c r="D125" i="29"/>
  <c r="K125" i="15"/>
  <c r="D117" i="29"/>
  <c r="K117" i="15"/>
  <c r="D109" i="29"/>
  <c r="K109" i="15"/>
  <c r="D101" i="29"/>
  <c r="K101" i="15"/>
  <c r="D93" i="29"/>
  <c r="K93" i="15"/>
  <c r="D85" i="29"/>
  <c r="K85" i="15"/>
  <c r="K77" i="15"/>
  <c r="D69" i="29"/>
  <c r="K69" i="15"/>
  <c r="D61" i="29"/>
  <c r="K61" i="15"/>
  <c r="D53" i="29"/>
  <c r="K53" i="15"/>
  <c r="D45" i="29"/>
  <c r="K45" i="15"/>
  <c r="D37" i="29"/>
  <c r="K37" i="15"/>
  <c r="D29" i="29"/>
  <c r="K29" i="15"/>
  <c r="D21" i="29"/>
  <c r="K21" i="15"/>
  <c r="D13" i="29"/>
  <c r="K13" i="15"/>
  <c r="C138" i="29"/>
  <c r="E138" i="29" s="1"/>
  <c r="E95" i="68"/>
  <c r="T95" i="68" s="1"/>
  <c r="C95" i="29"/>
  <c r="E95" i="29" s="1"/>
  <c r="G95" i="29" s="1"/>
  <c r="K130" i="2"/>
  <c r="L126" i="2"/>
  <c r="L125" i="2"/>
  <c r="K122" i="2"/>
  <c r="K114" i="2"/>
  <c r="L110" i="2"/>
  <c r="L109" i="2"/>
  <c r="K107" i="2"/>
  <c r="K69" i="2"/>
  <c r="K68" i="2"/>
  <c r="L63" i="2"/>
  <c r="O65" i="32" s="1"/>
  <c r="I94" i="29"/>
  <c r="G94" i="29"/>
  <c r="X8" i="43"/>
  <c r="L6" i="2"/>
  <c r="C78" i="31"/>
  <c r="C72" i="31"/>
  <c r="C49" i="33"/>
  <c r="C11" i="31"/>
  <c r="C45" i="31"/>
  <c r="D153" i="29"/>
  <c r="K153" i="15"/>
  <c r="D145" i="29"/>
  <c r="K145" i="15"/>
  <c r="D137" i="29"/>
  <c r="K137" i="15"/>
  <c r="D124" i="29"/>
  <c r="K124" i="15"/>
  <c r="D116" i="29"/>
  <c r="K116" i="15"/>
  <c r="D108" i="29"/>
  <c r="K108" i="15"/>
  <c r="D100" i="29"/>
  <c r="K100" i="15"/>
  <c r="D92" i="29"/>
  <c r="K92" i="15"/>
  <c r="D84" i="29"/>
  <c r="K84" i="15"/>
  <c r="D76" i="29"/>
  <c r="K76" i="15"/>
  <c r="D68" i="29"/>
  <c r="K68" i="15"/>
  <c r="D60" i="29"/>
  <c r="K60" i="15"/>
  <c r="D52" i="29"/>
  <c r="K52" i="15"/>
  <c r="D44" i="29"/>
  <c r="K44" i="15"/>
  <c r="D36" i="29"/>
  <c r="K36" i="15"/>
  <c r="D28" i="29"/>
  <c r="K28" i="15"/>
  <c r="D20" i="29"/>
  <c r="K20" i="15"/>
  <c r="D12" i="29"/>
  <c r="K12" i="15"/>
  <c r="C127" i="29"/>
  <c r="E127" i="29" s="1"/>
  <c r="G127" i="29" s="1"/>
  <c r="F51" i="44"/>
  <c r="G51" i="44" s="1"/>
  <c r="J170" i="32"/>
  <c r="K7" i="15"/>
  <c r="D152" i="29"/>
  <c r="K152" i="15"/>
  <c r="D144" i="29"/>
  <c r="K144" i="15"/>
  <c r="D136" i="29"/>
  <c r="K136" i="15"/>
  <c r="D123" i="29"/>
  <c r="K123" i="15"/>
  <c r="D115" i="29"/>
  <c r="K115" i="15"/>
  <c r="D107" i="29"/>
  <c r="K107" i="15"/>
  <c r="D99" i="29"/>
  <c r="K99" i="15"/>
  <c r="D91" i="29"/>
  <c r="K91" i="15"/>
  <c r="D83" i="29"/>
  <c r="K83" i="15"/>
  <c r="D75" i="29"/>
  <c r="K75" i="15"/>
  <c r="D67" i="29"/>
  <c r="K67" i="15"/>
  <c r="D59" i="29"/>
  <c r="K59" i="15"/>
  <c r="D51" i="29"/>
  <c r="K51" i="15"/>
  <c r="D43" i="29"/>
  <c r="K43" i="15"/>
  <c r="D35" i="29"/>
  <c r="K35" i="15"/>
  <c r="D27" i="29"/>
  <c r="K27" i="15"/>
  <c r="D19" i="29"/>
  <c r="K19" i="15"/>
  <c r="D11" i="29"/>
  <c r="K11" i="15"/>
  <c r="I124" i="29"/>
  <c r="G124" i="29"/>
  <c r="H146" i="29"/>
  <c r="G146" i="29"/>
  <c r="D53" i="45"/>
  <c r="F53" i="44"/>
  <c r="C140" i="33"/>
  <c r="C52" i="31"/>
  <c r="C35" i="31"/>
  <c r="D151" i="29"/>
  <c r="K151" i="15"/>
  <c r="D143" i="29"/>
  <c r="K143" i="15"/>
  <c r="D130" i="29"/>
  <c r="K130" i="15"/>
  <c r="D122" i="29"/>
  <c r="K122" i="15"/>
  <c r="D114" i="29"/>
  <c r="K114" i="15"/>
  <c r="D106" i="29"/>
  <c r="K106" i="15"/>
  <c r="D98" i="29"/>
  <c r="K98" i="15"/>
  <c r="D90" i="29"/>
  <c r="K90" i="15"/>
  <c r="D82" i="29"/>
  <c r="K82" i="15"/>
  <c r="D74" i="29"/>
  <c r="K74" i="15"/>
  <c r="D66" i="29"/>
  <c r="K66" i="15"/>
  <c r="D58" i="29"/>
  <c r="K58" i="15"/>
  <c r="D50" i="29"/>
  <c r="K50" i="15"/>
  <c r="D42" i="29"/>
  <c r="K42" i="15"/>
  <c r="D34" i="29"/>
  <c r="K34" i="15"/>
  <c r="D26" i="29"/>
  <c r="K26" i="15"/>
  <c r="D10" i="29"/>
  <c r="K10" i="15"/>
  <c r="L114" i="2"/>
  <c r="K111" i="2"/>
  <c r="L106" i="2"/>
  <c r="D106" i="57" s="1"/>
  <c r="M56" i="68"/>
  <c r="G168" i="30"/>
  <c r="G111" i="30"/>
  <c r="L50" i="30"/>
  <c r="D150" i="29"/>
  <c r="K150" i="15"/>
  <c r="D142" i="29"/>
  <c r="K142" i="15"/>
  <c r="D129" i="29"/>
  <c r="K129" i="15"/>
  <c r="D121" i="29"/>
  <c r="K121" i="15"/>
  <c r="D113" i="29"/>
  <c r="K113" i="15"/>
  <c r="D105" i="29"/>
  <c r="K105" i="15"/>
  <c r="D97" i="29"/>
  <c r="K97" i="15"/>
  <c r="D89" i="29"/>
  <c r="K89" i="15"/>
  <c r="D81" i="29"/>
  <c r="K81" i="15"/>
  <c r="D73" i="29"/>
  <c r="K73" i="15"/>
  <c r="D65" i="29"/>
  <c r="K65" i="15"/>
  <c r="D57" i="29"/>
  <c r="K57" i="15"/>
  <c r="D49" i="29"/>
  <c r="K49" i="15"/>
  <c r="D41" i="29"/>
  <c r="K41" i="15"/>
  <c r="D33" i="29"/>
  <c r="K33" i="15"/>
  <c r="D25" i="29"/>
  <c r="K25" i="15"/>
  <c r="D17" i="29"/>
  <c r="K17" i="15"/>
  <c r="D9" i="29"/>
  <c r="K9" i="15"/>
  <c r="F144" i="44"/>
  <c r="C144" i="29"/>
  <c r="E144" i="29" s="1"/>
  <c r="I99" i="29"/>
  <c r="G99" i="29"/>
  <c r="I166" i="29"/>
  <c r="G166" i="29"/>
  <c r="G140" i="30"/>
  <c r="D5" i="35"/>
  <c r="E7" i="35"/>
  <c r="W8" i="43"/>
  <c r="W9" i="43"/>
  <c r="K7" i="2"/>
  <c r="C38" i="31"/>
  <c r="C30" i="31"/>
  <c r="C63" i="33"/>
  <c r="C71" i="31"/>
  <c r="D157" i="29"/>
  <c r="K157" i="15"/>
  <c r="D149" i="29"/>
  <c r="K149" i="15"/>
  <c r="D141" i="29"/>
  <c r="K141" i="15"/>
  <c r="K128" i="15"/>
  <c r="X156" i="43"/>
  <c r="W156" i="43"/>
  <c r="X152" i="43"/>
  <c r="W152" i="43"/>
  <c r="X148" i="43"/>
  <c r="W148" i="43"/>
  <c r="X144" i="43"/>
  <c r="W144" i="43"/>
  <c r="X140" i="43"/>
  <c r="W140" i="43"/>
  <c r="X131" i="43"/>
  <c r="W131" i="43"/>
  <c r="X127" i="43"/>
  <c r="W127" i="43"/>
  <c r="X123" i="43"/>
  <c r="W123" i="43"/>
  <c r="X119" i="43"/>
  <c r="W119" i="43"/>
  <c r="X115" i="43"/>
  <c r="W115" i="43"/>
  <c r="X111" i="43"/>
  <c r="W111" i="43"/>
  <c r="X107" i="43"/>
  <c r="W107" i="43"/>
  <c r="X103" i="43"/>
  <c r="W103" i="43"/>
  <c r="X99" i="43"/>
  <c r="W99" i="43"/>
  <c r="X95" i="43"/>
  <c r="W95" i="43"/>
  <c r="X91" i="43"/>
  <c r="W91" i="43"/>
  <c r="X87" i="43"/>
  <c r="W87" i="43"/>
  <c r="X83" i="43"/>
  <c r="W83" i="43"/>
  <c r="X79" i="43"/>
  <c r="W79" i="43"/>
  <c r="X75" i="43"/>
  <c r="W75" i="43"/>
  <c r="X71" i="43"/>
  <c r="W71" i="43"/>
  <c r="X67" i="43"/>
  <c r="W67" i="43"/>
  <c r="X63" i="43"/>
  <c r="W63" i="43"/>
  <c r="X59" i="43"/>
  <c r="W59" i="43"/>
  <c r="X55" i="43"/>
  <c r="W55" i="43"/>
  <c r="X51" i="43"/>
  <c r="W51" i="43"/>
  <c r="X47" i="43"/>
  <c r="W47" i="43"/>
  <c r="L103" i="2"/>
  <c r="L102" i="2"/>
  <c r="L82" i="2"/>
  <c r="K79" i="2"/>
  <c r="K77" i="2"/>
  <c r="K71" i="2"/>
  <c r="L66" i="2"/>
  <c r="I66" i="31" s="1"/>
  <c r="K63" i="2"/>
  <c r="F157" i="57"/>
  <c r="H157" i="33"/>
  <c r="W137" i="43"/>
  <c r="X136" i="43"/>
  <c r="K102" i="2"/>
  <c r="L83" i="2"/>
  <c r="X159" i="43"/>
  <c r="W159" i="43"/>
  <c r="X155" i="43"/>
  <c r="W155" i="43"/>
  <c r="X151" i="43"/>
  <c r="W151" i="43"/>
  <c r="X147" i="43"/>
  <c r="W147" i="43"/>
  <c r="X143" i="43"/>
  <c r="W143" i="43"/>
  <c r="X139" i="43"/>
  <c r="W139" i="43"/>
  <c r="X130" i="43"/>
  <c r="W130" i="43"/>
  <c r="X126" i="43"/>
  <c r="W126" i="43"/>
  <c r="X122" i="43"/>
  <c r="W122" i="43"/>
  <c r="X118" i="43"/>
  <c r="W118" i="43"/>
  <c r="X114" i="43"/>
  <c r="W114" i="43"/>
  <c r="X110" i="43"/>
  <c r="W110" i="43"/>
  <c r="X106" i="43"/>
  <c r="W106" i="43"/>
  <c r="X102" i="43"/>
  <c r="W102" i="43"/>
  <c r="X98" i="43"/>
  <c r="W98" i="43"/>
  <c r="X94" i="43"/>
  <c r="W94" i="43"/>
  <c r="X90" i="43"/>
  <c r="W90" i="43"/>
  <c r="X86" i="43"/>
  <c r="W86" i="43"/>
  <c r="X82" i="43"/>
  <c r="W82" i="43"/>
  <c r="X78" i="43"/>
  <c r="W78" i="43"/>
  <c r="X74" i="43"/>
  <c r="W74" i="43"/>
  <c r="X70" i="43"/>
  <c r="W70" i="43"/>
  <c r="X66" i="43"/>
  <c r="X62" i="43"/>
  <c r="X58" i="43"/>
  <c r="X54" i="43"/>
  <c r="X50" i="43"/>
  <c r="D120" i="29"/>
  <c r="K120" i="15"/>
  <c r="D112" i="29"/>
  <c r="K112" i="15"/>
  <c r="D104" i="29"/>
  <c r="K104" i="15"/>
  <c r="D96" i="29"/>
  <c r="K96" i="15"/>
  <c r="D88" i="29"/>
  <c r="K88" i="15"/>
  <c r="D80" i="29"/>
  <c r="K80" i="15"/>
  <c r="D72" i="29"/>
  <c r="K72" i="15"/>
  <c r="D64" i="29"/>
  <c r="K64" i="15"/>
  <c r="D56" i="29"/>
  <c r="K56" i="15"/>
  <c r="D48" i="29"/>
  <c r="K48" i="15"/>
  <c r="D40" i="29"/>
  <c r="K40" i="15"/>
  <c r="D32" i="29"/>
  <c r="K32" i="15"/>
  <c r="D24" i="29"/>
  <c r="K24" i="15"/>
  <c r="D16" i="29"/>
  <c r="K16" i="15"/>
  <c r="K8" i="15"/>
  <c r="H143" i="29"/>
  <c r="G143" i="29"/>
  <c r="I98" i="29"/>
  <c r="G98" i="29"/>
  <c r="X158" i="43"/>
  <c r="W158" i="43"/>
  <c r="X154" i="43"/>
  <c r="W154" i="43"/>
  <c r="X150" i="43"/>
  <c r="W150" i="43"/>
  <c r="X146" i="43"/>
  <c r="W146" i="43"/>
  <c r="X142" i="43"/>
  <c r="W142" i="43"/>
  <c r="X138" i="43"/>
  <c r="W138" i="43"/>
  <c r="X129" i="43"/>
  <c r="W129" i="43"/>
  <c r="X125" i="43"/>
  <c r="W125" i="43"/>
  <c r="X121" i="43"/>
  <c r="W121" i="43"/>
  <c r="X117" i="43"/>
  <c r="W117" i="43"/>
  <c r="X113" i="43"/>
  <c r="W113" i="43"/>
  <c r="X109" i="43"/>
  <c r="W109" i="43"/>
  <c r="X105" i="43"/>
  <c r="W105" i="43"/>
  <c r="X101" i="43"/>
  <c r="W101" i="43"/>
  <c r="X97" i="43"/>
  <c r="W97" i="43"/>
  <c r="X93" i="43"/>
  <c r="W93" i="43"/>
  <c r="X89" i="43"/>
  <c r="W89" i="43"/>
  <c r="X85" i="43"/>
  <c r="W85" i="43"/>
  <c r="X81" i="43"/>
  <c r="W81" i="43"/>
  <c r="X77" i="43"/>
  <c r="W77" i="43"/>
  <c r="X73" i="43"/>
  <c r="W73" i="43"/>
  <c r="X69" i="43"/>
  <c r="W69" i="43"/>
  <c r="X65" i="43"/>
  <c r="W65" i="43"/>
  <c r="X61" i="43"/>
  <c r="W61" i="43"/>
  <c r="X57" i="43"/>
  <c r="W57" i="43"/>
  <c r="X53" i="43"/>
  <c r="W53" i="43"/>
  <c r="X49" i="43"/>
  <c r="W49" i="43"/>
  <c r="X45" i="43"/>
  <c r="W45" i="43"/>
  <c r="X41" i="43"/>
  <c r="W41" i="43"/>
  <c r="X37" i="43"/>
  <c r="W37" i="43"/>
  <c r="X33" i="43"/>
  <c r="W33" i="43"/>
  <c r="X29" i="43"/>
  <c r="W29" i="43"/>
  <c r="X25" i="43"/>
  <c r="W25" i="43"/>
  <c r="X21" i="43"/>
  <c r="W21" i="43"/>
  <c r="X17" i="43"/>
  <c r="W17" i="43"/>
  <c r="X13" i="43"/>
  <c r="W13" i="43"/>
  <c r="C117" i="31"/>
  <c r="C81" i="31"/>
  <c r="C155" i="33"/>
  <c r="D155" i="29"/>
  <c r="K155" i="15"/>
  <c r="D147" i="29"/>
  <c r="K147" i="15"/>
  <c r="D139" i="29"/>
  <c r="K139" i="15"/>
  <c r="D126" i="29"/>
  <c r="K126" i="15"/>
  <c r="D118" i="29"/>
  <c r="K118" i="15"/>
  <c r="D110" i="29"/>
  <c r="K110" i="15"/>
  <c r="D102" i="29"/>
  <c r="K102" i="15"/>
  <c r="D94" i="29"/>
  <c r="K94" i="15"/>
  <c r="K86" i="15"/>
  <c r="D78" i="29"/>
  <c r="K78" i="15"/>
  <c r="K70" i="15"/>
  <c r="D62" i="29"/>
  <c r="K62" i="15"/>
  <c r="D54" i="29"/>
  <c r="K54" i="15"/>
  <c r="D46" i="29"/>
  <c r="K46" i="15"/>
  <c r="D38" i="29"/>
  <c r="K38" i="15"/>
  <c r="D30" i="29"/>
  <c r="K30" i="15"/>
  <c r="D22" i="29"/>
  <c r="K22" i="15"/>
  <c r="D14" i="29"/>
  <c r="K14" i="15"/>
  <c r="I157" i="29"/>
  <c r="G157" i="29"/>
  <c r="I120" i="29"/>
  <c r="G120" i="29"/>
  <c r="L62" i="2"/>
  <c r="X157" i="43"/>
  <c r="W157" i="43"/>
  <c r="X153" i="43"/>
  <c r="W153" i="43"/>
  <c r="X149" i="43"/>
  <c r="W149" i="43"/>
  <c r="X145" i="43"/>
  <c r="W145" i="43"/>
  <c r="X141" i="43"/>
  <c r="W141" i="43"/>
  <c r="X132" i="43"/>
  <c r="W132" i="43"/>
  <c r="X128" i="43"/>
  <c r="W128" i="43"/>
  <c r="X124" i="43"/>
  <c r="W124" i="43"/>
  <c r="X120" i="43"/>
  <c r="W120" i="43"/>
  <c r="X116" i="43"/>
  <c r="W116" i="43"/>
  <c r="X112" i="43"/>
  <c r="W112" i="43"/>
  <c r="X108" i="43"/>
  <c r="W108" i="43"/>
  <c r="X104" i="43"/>
  <c r="W104" i="43"/>
  <c r="X100" i="43"/>
  <c r="W100" i="43"/>
  <c r="X96" i="43"/>
  <c r="W96" i="43"/>
  <c r="X92" i="43"/>
  <c r="W92" i="43"/>
  <c r="X88" i="43"/>
  <c r="W88" i="43"/>
  <c r="X84" i="43"/>
  <c r="W84" i="43"/>
  <c r="X80" i="43"/>
  <c r="W80" i="43"/>
  <c r="X76" i="43"/>
  <c r="W76" i="43"/>
  <c r="X72" i="43"/>
  <c r="W72" i="43"/>
  <c r="X68" i="43"/>
  <c r="W68" i="43"/>
  <c r="X64" i="43"/>
  <c r="W64" i="43"/>
  <c r="X60" i="43"/>
  <c r="W60" i="43"/>
  <c r="X56" i="43"/>
  <c r="W56" i="43"/>
  <c r="K145" i="2"/>
  <c r="K146" i="2"/>
  <c r="L98" i="2"/>
  <c r="AY98" i="18" s="1"/>
  <c r="H98" i="57"/>
  <c r="C132" i="33"/>
  <c r="C131" i="31"/>
  <c r="W136" i="43"/>
  <c r="X135" i="43"/>
  <c r="K131" i="15"/>
  <c r="X52" i="43"/>
  <c r="W52" i="43"/>
  <c r="X48" i="43"/>
  <c r="W48" i="43"/>
  <c r="X44" i="43"/>
  <c r="W44" i="43"/>
  <c r="X40" i="43"/>
  <c r="W40" i="43"/>
  <c r="X36" i="43"/>
  <c r="W36" i="43"/>
  <c r="X32" i="43"/>
  <c r="W32" i="43"/>
  <c r="X28" i="43"/>
  <c r="W28" i="43"/>
  <c r="X24" i="43"/>
  <c r="W24" i="43"/>
  <c r="X20" i="43"/>
  <c r="W20" i="43"/>
  <c r="X16" i="43"/>
  <c r="W16" i="43"/>
  <c r="X12" i="43"/>
  <c r="W12" i="43"/>
  <c r="L144" i="2"/>
  <c r="AR77" i="15"/>
  <c r="AR73" i="15"/>
  <c r="AR69" i="15"/>
  <c r="AR65" i="15"/>
  <c r="AR61" i="15"/>
  <c r="AR57" i="15"/>
  <c r="AR53" i="15"/>
  <c r="AR49" i="15"/>
  <c r="AR45" i="15"/>
  <c r="AR41" i="15"/>
  <c r="AR37" i="15"/>
  <c r="AR33" i="15"/>
  <c r="AR29" i="15"/>
  <c r="AR25" i="15"/>
  <c r="AR21" i="15"/>
  <c r="AR17" i="15"/>
  <c r="AR13" i="15"/>
  <c r="AR9" i="15"/>
  <c r="D55" i="44"/>
  <c r="W135" i="43"/>
  <c r="X134" i="43"/>
  <c r="K136" i="2"/>
  <c r="L136" i="2"/>
  <c r="AK154" i="2"/>
  <c r="AJ154" i="15" s="1"/>
  <c r="AT25" i="53"/>
  <c r="AK142" i="2"/>
  <c r="AJ142" i="15" s="1"/>
  <c r="AT13" i="53"/>
  <c r="H64" i="57"/>
  <c r="D68" i="44"/>
  <c r="D72" i="33"/>
  <c r="D80" i="31"/>
  <c r="D84" i="33"/>
  <c r="D88" i="44"/>
  <c r="D92" i="44"/>
  <c r="W134" i="43"/>
  <c r="X133" i="43"/>
  <c r="AR131" i="15"/>
  <c r="AK133" i="2"/>
  <c r="AJ133" i="15" s="1"/>
  <c r="X35" i="43"/>
  <c r="W35" i="43"/>
  <c r="X31" i="43"/>
  <c r="W31" i="43"/>
  <c r="X27" i="43"/>
  <c r="W27" i="43"/>
  <c r="X23" i="43"/>
  <c r="W23" i="43"/>
  <c r="X19" i="43"/>
  <c r="W19" i="43"/>
  <c r="X15" i="43"/>
  <c r="W15" i="43"/>
  <c r="X11" i="43"/>
  <c r="W11" i="43"/>
  <c r="AR72" i="15"/>
  <c r="AR68" i="15"/>
  <c r="AR64" i="15"/>
  <c r="AR60" i="15"/>
  <c r="AR56" i="15"/>
  <c r="AR52" i="15"/>
  <c r="AR48" i="15"/>
  <c r="AR44" i="15"/>
  <c r="AR40" i="15"/>
  <c r="AR36" i="15"/>
  <c r="AR32" i="15"/>
  <c r="AR28" i="15"/>
  <c r="AR24" i="15"/>
  <c r="AR20" i="15"/>
  <c r="AR16" i="15"/>
  <c r="AR12" i="15"/>
  <c r="AR8" i="15"/>
  <c r="AK157" i="2"/>
  <c r="AJ157" i="15" s="1"/>
  <c r="AU28" i="53"/>
  <c r="AK14" i="2"/>
  <c r="AJ14" i="15" s="1"/>
  <c r="AK10" i="2"/>
  <c r="AJ10" i="15" s="1"/>
  <c r="D13" i="31"/>
  <c r="D17" i="31"/>
  <c r="H21" i="57"/>
  <c r="D25" i="44"/>
  <c r="H29" i="57"/>
  <c r="D33" i="31"/>
  <c r="D37" i="31"/>
  <c r="H41" i="57"/>
  <c r="H45" i="57"/>
  <c r="H49" i="57"/>
  <c r="W133" i="43"/>
  <c r="D135" i="29"/>
  <c r="K135" i="15"/>
  <c r="E164" i="33"/>
  <c r="E151" i="31"/>
  <c r="E143" i="31"/>
  <c r="E130" i="31"/>
  <c r="E122" i="33"/>
  <c r="E114" i="33"/>
  <c r="E106" i="31"/>
  <c r="E98" i="33"/>
  <c r="E90" i="31"/>
  <c r="E82" i="31"/>
  <c r="E74" i="33"/>
  <c r="E66" i="31"/>
  <c r="E58" i="33"/>
  <c r="E50" i="31"/>
  <c r="E42" i="31"/>
  <c r="E34" i="33"/>
  <c r="E26" i="33"/>
  <c r="E18" i="31"/>
  <c r="D6" i="44"/>
  <c r="U169" i="8"/>
  <c r="I170" i="43"/>
  <c r="J170" i="43"/>
  <c r="D134" i="29"/>
  <c r="K134" i="15"/>
  <c r="X46" i="43"/>
  <c r="W46" i="43"/>
  <c r="X42" i="43"/>
  <c r="W42" i="43"/>
  <c r="X38" i="43"/>
  <c r="W38" i="43"/>
  <c r="X34" i="43"/>
  <c r="W34" i="43"/>
  <c r="X30" i="43"/>
  <c r="W30" i="43"/>
  <c r="X26" i="43"/>
  <c r="W26" i="43"/>
  <c r="X22" i="43"/>
  <c r="W22" i="43"/>
  <c r="X18" i="43"/>
  <c r="W18" i="43"/>
  <c r="X14" i="43"/>
  <c r="W14" i="43"/>
  <c r="X10" i="43"/>
  <c r="W10" i="43"/>
  <c r="K97" i="2"/>
  <c r="K92" i="2"/>
  <c r="AX92" i="18" s="1"/>
  <c r="L84" i="2"/>
  <c r="L95" i="2"/>
  <c r="L89" i="2"/>
  <c r="L115" i="2"/>
  <c r="L116" i="2"/>
  <c r="K144" i="2"/>
  <c r="M144" i="2" s="1"/>
  <c r="L148" i="2"/>
  <c r="AY148" i="18" s="1"/>
  <c r="L145" i="2"/>
  <c r="H146" i="30" s="1"/>
  <c r="L142" i="2"/>
  <c r="C142" i="68" s="1"/>
  <c r="L140" i="2"/>
  <c r="L137" i="2"/>
  <c r="L135" i="2"/>
  <c r="I135" i="31" s="1"/>
  <c r="L155" i="2"/>
  <c r="AR156" i="15"/>
  <c r="AR152" i="15"/>
  <c r="AR148" i="15"/>
  <c r="AR144" i="15"/>
  <c r="AR140" i="15"/>
  <c r="AR136" i="15"/>
  <c r="AR127" i="15"/>
  <c r="AR123" i="15"/>
  <c r="AR119" i="15"/>
  <c r="AR115" i="15"/>
  <c r="AR111" i="15"/>
  <c r="AR107" i="15"/>
  <c r="AR103" i="15"/>
  <c r="AR99" i="15"/>
  <c r="AR95" i="15"/>
  <c r="AR91" i="15"/>
  <c r="AR87" i="15"/>
  <c r="AR83" i="15"/>
  <c r="AR79" i="15"/>
  <c r="AR75" i="15"/>
  <c r="AR71" i="15"/>
  <c r="AR67" i="15"/>
  <c r="AR63" i="15"/>
  <c r="AR59" i="15"/>
  <c r="AR55" i="15"/>
  <c r="AR51" i="15"/>
  <c r="AR47" i="15"/>
  <c r="AR43" i="15"/>
  <c r="AR39" i="15"/>
  <c r="AR35" i="15"/>
  <c r="AR31" i="15"/>
  <c r="AR27" i="15"/>
  <c r="AR23" i="15"/>
  <c r="AR19" i="15"/>
  <c r="AR15" i="15"/>
  <c r="AR11" i="15"/>
  <c r="AR7" i="15"/>
  <c r="AU38" i="53"/>
  <c r="V169" i="8"/>
  <c r="H10" i="57"/>
  <c r="D30" i="44"/>
  <c r="H77" i="57"/>
  <c r="L134" i="2"/>
  <c r="L133" i="2"/>
  <c r="L132" i="2"/>
  <c r="L131" i="2"/>
  <c r="O133" i="32" s="1"/>
  <c r="D132" i="44"/>
  <c r="E133" i="31"/>
  <c r="AR135" i="15"/>
  <c r="D133" i="29"/>
  <c r="K133" i="15"/>
  <c r="K96" i="2"/>
  <c r="K91" i="2"/>
  <c r="L97" i="2"/>
  <c r="L118" i="2"/>
  <c r="K143" i="2"/>
  <c r="K157" i="2"/>
  <c r="A1" i="122"/>
  <c r="A1" i="123"/>
  <c r="A1" i="121"/>
  <c r="A1" i="9"/>
  <c r="A5" i="114"/>
  <c r="A1" i="112"/>
  <c r="A1" i="111"/>
  <c r="A1" i="118"/>
  <c r="A1" i="119"/>
  <c r="A1" i="117"/>
  <c r="A5" i="116"/>
  <c r="A5" i="115"/>
  <c r="A1" i="113"/>
  <c r="AT38" i="53"/>
  <c r="F231" i="38" s="1"/>
  <c r="D7" i="44"/>
  <c r="D78" i="33"/>
  <c r="D154" i="33"/>
  <c r="X137" i="43"/>
  <c r="L15" i="83"/>
  <c r="L11" i="83"/>
  <c r="L6" i="83"/>
  <c r="K12" i="83"/>
  <c r="I8" i="83"/>
  <c r="I12" i="83"/>
  <c r="T30" i="63"/>
  <c r="C232" i="38" s="1"/>
  <c r="I6" i="83"/>
  <c r="I7" i="83"/>
  <c r="I11" i="83"/>
  <c r="K17" i="83"/>
  <c r="C229" i="38"/>
  <c r="I15" i="83"/>
  <c r="I17" i="83"/>
  <c r="L7" i="83"/>
  <c r="I13" i="83"/>
  <c r="I16" i="83"/>
  <c r="J24" i="120"/>
  <c r="K14" i="83"/>
  <c r="E14" i="83"/>
  <c r="C52" i="120"/>
  <c r="K52" i="120"/>
  <c r="F52" i="120"/>
  <c r="G52" i="120"/>
  <c r="H24" i="120"/>
  <c r="I24" i="120"/>
  <c r="B16" i="35" s="1"/>
  <c r="K6" i="15"/>
  <c r="K170" i="43"/>
  <c r="C170" i="43"/>
  <c r="G170" i="43"/>
  <c r="C14" i="77" s="1"/>
  <c r="D14" i="77" s="1"/>
  <c r="L170" i="43"/>
  <c r="P170" i="43"/>
  <c r="O170" i="43"/>
  <c r="I159" i="57"/>
  <c r="S170" i="43"/>
  <c r="V170" i="43"/>
  <c r="R170" i="43"/>
  <c r="Q170" i="43"/>
  <c r="F170" i="43"/>
  <c r="I160" i="57"/>
  <c r="N170" i="43"/>
  <c r="M170" i="43"/>
  <c r="E170" i="43"/>
  <c r="D170" i="43"/>
  <c r="I158" i="57"/>
  <c r="E6" i="35"/>
  <c r="E24" i="46"/>
  <c r="D21" i="35"/>
  <c r="D6" i="119"/>
  <c r="E19" i="35"/>
  <c r="D20" i="35"/>
  <c r="D19" i="35"/>
  <c r="C36" i="46"/>
  <c r="C244" i="38" s="1"/>
  <c r="E12" i="46"/>
  <c r="T38" i="53"/>
  <c r="K8" i="83"/>
  <c r="E8" i="83"/>
  <c r="I52" i="120"/>
  <c r="L52" i="120"/>
  <c r="E24" i="120"/>
  <c r="J161" i="76"/>
  <c r="J160" i="76"/>
  <c r="S168" i="14"/>
  <c r="J162" i="76"/>
  <c r="J159" i="76"/>
  <c r="P142" i="68"/>
  <c r="K142" i="68"/>
  <c r="I142" i="68"/>
  <c r="H149" i="29"/>
  <c r="I149" i="29"/>
  <c r="C83" i="29"/>
  <c r="E83" i="29" s="1"/>
  <c r="G83" i="29" s="1"/>
  <c r="O30" i="68"/>
  <c r="H78" i="29"/>
  <c r="F157" i="44"/>
  <c r="C22" i="29"/>
  <c r="E22" i="29" s="1"/>
  <c r="O115" i="68"/>
  <c r="R127" i="68"/>
  <c r="C68" i="29"/>
  <c r="E68" i="29" s="1"/>
  <c r="I68" i="29" s="1"/>
  <c r="N68" i="68"/>
  <c r="N19" i="68"/>
  <c r="O68" i="68"/>
  <c r="F83" i="44"/>
  <c r="L30" i="68"/>
  <c r="F75" i="44"/>
  <c r="R134" i="68"/>
  <c r="D157" i="45"/>
  <c r="D22" i="45"/>
  <c r="H94" i="29"/>
  <c r="R149" i="68"/>
  <c r="T115" i="68"/>
  <c r="P127" i="68"/>
  <c r="C107" i="29"/>
  <c r="E107" i="29" s="1"/>
  <c r="G107" i="29" s="1"/>
  <c r="K30" i="68"/>
  <c r="I30" i="68"/>
  <c r="R68" i="68"/>
  <c r="E91" i="68"/>
  <c r="I91" i="68" s="1"/>
  <c r="D83" i="45"/>
  <c r="R30" i="68"/>
  <c r="D75" i="45"/>
  <c r="C135" i="29"/>
  <c r="E135" i="29" s="1"/>
  <c r="G135" i="29" s="1"/>
  <c r="K115" i="68"/>
  <c r="T127" i="68"/>
  <c r="D99" i="45"/>
  <c r="Q30" i="68"/>
  <c r="T30" i="68"/>
  <c r="F142" i="44"/>
  <c r="L68" i="68"/>
  <c r="E60" i="68"/>
  <c r="F135" i="44"/>
  <c r="L127" i="68"/>
  <c r="N127" i="68"/>
  <c r="F45" i="44"/>
  <c r="D149" i="45"/>
  <c r="F99" i="44"/>
  <c r="C60" i="29"/>
  <c r="E60" i="29" s="1"/>
  <c r="H60" i="29" s="1"/>
  <c r="T19" i="68"/>
  <c r="Q19" i="68"/>
  <c r="Q127" i="68"/>
  <c r="S127" i="68" s="1"/>
  <c r="J68" i="68"/>
  <c r="E157" i="68"/>
  <c r="K157" i="68" s="1"/>
  <c r="E75" i="68"/>
  <c r="E135" i="68"/>
  <c r="J115" i="68"/>
  <c r="I81" i="29"/>
  <c r="K127" i="68"/>
  <c r="F149" i="44"/>
  <c r="F60" i="44"/>
  <c r="P30" i="68"/>
  <c r="H75" i="29"/>
  <c r="H37" i="29"/>
  <c r="T66" i="68"/>
  <c r="C115" i="29"/>
  <c r="E115" i="29" s="1"/>
  <c r="P115" i="68"/>
  <c r="J127" i="68"/>
  <c r="M127" i="68" s="1"/>
  <c r="C30" i="29"/>
  <c r="E30" i="29" s="1"/>
  <c r="I30" i="29" s="1"/>
  <c r="F37" i="44"/>
  <c r="G75" i="29"/>
  <c r="I74" i="29"/>
  <c r="R66" i="68"/>
  <c r="E37" i="68"/>
  <c r="H71" i="29"/>
  <c r="F30" i="44"/>
  <c r="D68" i="45"/>
  <c r="D37" i="45"/>
  <c r="Q66" i="68"/>
  <c r="G74" i="29"/>
  <c r="E53" i="68"/>
  <c r="Q53" i="68" s="1"/>
  <c r="E22" i="68"/>
  <c r="T22" i="68" s="1"/>
  <c r="D115" i="45"/>
  <c r="I131" i="68"/>
  <c r="J131" i="68"/>
  <c r="N131" i="68"/>
  <c r="T131" i="68"/>
  <c r="K131" i="68"/>
  <c r="R131" i="68"/>
  <c r="O131" i="68"/>
  <c r="Q131" i="68"/>
  <c r="L131" i="68"/>
  <c r="I42" i="29"/>
  <c r="H42" i="29"/>
  <c r="G42" i="29"/>
  <c r="N112" i="68"/>
  <c r="K112" i="68"/>
  <c r="J69" i="68"/>
  <c r="O69" i="68"/>
  <c r="I53" i="68"/>
  <c r="T53" i="68"/>
  <c r="J53" i="68"/>
  <c r="P53" i="68"/>
  <c r="P100" i="68"/>
  <c r="T100" i="68"/>
  <c r="J100" i="68"/>
  <c r="N100" i="68"/>
  <c r="I100" i="68"/>
  <c r="M100" i="68" s="1"/>
  <c r="Q100" i="68"/>
  <c r="R100" i="68"/>
  <c r="C92" i="29"/>
  <c r="E92" i="29" s="1"/>
  <c r="E92" i="68"/>
  <c r="O92" i="68" s="1"/>
  <c r="D84" i="45"/>
  <c r="E84" i="68"/>
  <c r="Q84" i="68" s="1"/>
  <c r="D76" i="45"/>
  <c r="H15" i="29"/>
  <c r="D46" i="45"/>
  <c r="P163" i="68"/>
  <c r="F131" i="44"/>
  <c r="C69" i="29"/>
  <c r="E69" i="29" s="1"/>
  <c r="I69" i="29" s="1"/>
  <c r="L100" i="68"/>
  <c r="O100" i="68"/>
  <c r="Q157" i="68"/>
  <c r="J157" i="68"/>
  <c r="L157" i="68"/>
  <c r="R157" i="68"/>
  <c r="I157" i="68"/>
  <c r="R110" i="68"/>
  <c r="I110" i="68"/>
  <c r="N110" i="68"/>
  <c r="L110" i="68"/>
  <c r="N79" i="68"/>
  <c r="I79" i="68"/>
  <c r="O79" i="68"/>
  <c r="L79" i="68"/>
  <c r="P79" i="68"/>
  <c r="J35" i="68"/>
  <c r="I35" i="68"/>
  <c r="D142" i="45"/>
  <c r="C142" i="29"/>
  <c r="E142" i="29" s="1"/>
  <c r="G142" i="29" s="1"/>
  <c r="D130" i="45"/>
  <c r="C130" i="29"/>
  <c r="E130" i="29" s="1"/>
  <c r="H130" i="29" s="1"/>
  <c r="E130" i="68"/>
  <c r="I130" i="68" s="1"/>
  <c r="F130" i="44"/>
  <c r="Q115" i="68"/>
  <c r="I115" i="68"/>
  <c r="R115" i="68"/>
  <c r="F107" i="44"/>
  <c r="E107" i="68"/>
  <c r="L125" i="68"/>
  <c r="O125" i="68"/>
  <c r="P125" i="68"/>
  <c r="T125" i="68"/>
  <c r="Q109" i="68"/>
  <c r="J109" i="68"/>
  <c r="I109" i="68"/>
  <c r="R65" i="68"/>
  <c r="K65" i="68"/>
  <c r="L65" i="68"/>
  <c r="I65" i="68"/>
  <c r="R44" i="68"/>
  <c r="J44" i="68"/>
  <c r="J34" i="68"/>
  <c r="Q34" i="68"/>
  <c r="S34" i="68" s="1"/>
  <c r="J18" i="68"/>
  <c r="I18" i="68"/>
  <c r="Q18" i="68"/>
  <c r="L18" i="68"/>
  <c r="N18" i="68"/>
  <c r="O18" i="68"/>
  <c r="K18" i="68"/>
  <c r="P18" i="68"/>
  <c r="I44" i="29"/>
  <c r="G44" i="29"/>
  <c r="D100" i="45"/>
  <c r="O53" i="68"/>
  <c r="R53" i="68"/>
  <c r="R18" i="68"/>
  <c r="I69" i="68"/>
  <c r="E143" i="68"/>
  <c r="P143" i="68" s="1"/>
  <c r="J77" i="68"/>
  <c r="I77" i="68"/>
  <c r="T77" i="68"/>
  <c r="N64" i="68"/>
  <c r="Q64" i="68"/>
  <c r="D147" i="45"/>
  <c r="F147" i="44"/>
  <c r="H28" i="29"/>
  <c r="I28" i="29"/>
  <c r="I114" i="29"/>
  <c r="Q44" i="68"/>
  <c r="C84" i="29"/>
  <c r="E84" i="29" s="1"/>
  <c r="G84" i="29" s="1"/>
  <c r="L44" i="68"/>
  <c r="D148" i="45"/>
  <c r="O109" i="68"/>
  <c r="I112" i="68"/>
  <c r="O31" i="68"/>
  <c r="J90" i="68"/>
  <c r="T65" i="68"/>
  <c r="J151" i="68"/>
  <c r="L151" i="68"/>
  <c r="T151" i="68"/>
  <c r="P151" i="68"/>
  <c r="N151" i="68"/>
  <c r="Q151" i="68"/>
  <c r="J120" i="68"/>
  <c r="O120" i="68"/>
  <c r="P86" i="68"/>
  <c r="R86" i="68"/>
  <c r="E76" i="68"/>
  <c r="I76" i="68" s="1"/>
  <c r="J41" i="68"/>
  <c r="L41" i="68"/>
  <c r="Q41" i="68"/>
  <c r="R41" i="68"/>
  <c r="T41" i="68"/>
  <c r="D8" i="29"/>
  <c r="L50" i="68"/>
  <c r="N50" i="68"/>
  <c r="P50" i="68"/>
  <c r="F42" i="44"/>
  <c r="E42" i="68"/>
  <c r="H34" i="29"/>
  <c r="I34" i="29"/>
  <c r="C27" i="29"/>
  <c r="E27" i="29" s="1"/>
  <c r="E27" i="68"/>
  <c r="C11" i="29"/>
  <c r="E11" i="29" s="1"/>
  <c r="E11" i="68"/>
  <c r="O163" i="68"/>
  <c r="P44" i="68"/>
  <c r="M30" i="68"/>
  <c r="H119" i="29"/>
  <c r="F46" i="44"/>
  <c r="H35" i="29"/>
  <c r="K125" i="68"/>
  <c r="Q77" i="68"/>
  <c r="R112" i="68"/>
  <c r="N65" i="68"/>
  <c r="E150" i="68"/>
  <c r="O150" i="68" s="1"/>
  <c r="R119" i="68"/>
  <c r="Q119" i="68"/>
  <c r="T119" i="68"/>
  <c r="J119" i="68"/>
  <c r="M119" i="68" s="1"/>
  <c r="P119" i="68"/>
  <c r="T102" i="68"/>
  <c r="K102" i="68"/>
  <c r="Q102" i="68"/>
  <c r="R12" i="68"/>
  <c r="O12" i="68"/>
  <c r="I104" i="29"/>
  <c r="I95" i="68"/>
  <c r="N95" i="68"/>
  <c r="D87" i="45"/>
  <c r="C87" i="29"/>
  <c r="E87" i="29" s="1"/>
  <c r="G87" i="29" s="1"/>
  <c r="E87" i="68"/>
  <c r="D79" i="45"/>
  <c r="C79" i="29"/>
  <c r="E79" i="29" s="1"/>
  <c r="G79" i="29" s="1"/>
  <c r="D57" i="45"/>
  <c r="F57" i="44"/>
  <c r="C57" i="29"/>
  <c r="E57" i="29" s="1"/>
  <c r="J49" i="68"/>
  <c r="L49" i="68"/>
  <c r="O44" i="68"/>
  <c r="I49" i="29"/>
  <c r="D150" i="45"/>
  <c r="I17" i="29"/>
  <c r="H58" i="29"/>
  <c r="F84" i="44"/>
  <c r="T163" i="68"/>
  <c r="G35" i="29"/>
  <c r="Q135" i="68"/>
  <c r="E132" i="68"/>
  <c r="O132" i="68" s="1"/>
  <c r="I125" i="68"/>
  <c r="R125" i="68"/>
  <c r="J125" i="68"/>
  <c r="M125" i="68" s="1"/>
  <c r="P69" i="68"/>
  <c r="O137" i="68"/>
  <c r="P137" i="68"/>
  <c r="I137" i="68"/>
  <c r="T137" i="68"/>
  <c r="T10" i="68"/>
  <c r="K10" i="68"/>
  <c r="H137" i="29"/>
  <c r="I137" i="29"/>
  <c r="D125" i="45"/>
  <c r="F125" i="44"/>
  <c r="C125" i="29"/>
  <c r="E125" i="29" s="1"/>
  <c r="F25" i="44"/>
  <c r="C25" i="29"/>
  <c r="E25" i="29" s="1"/>
  <c r="F17" i="44"/>
  <c r="E17" i="68"/>
  <c r="T17" i="68" s="1"/>
  <c r="T44" i="68"/>
  <c r="Q134" i="68"/>
  <c r="D134" i="45"/>
  <c r="C132" i="29"/>
  <c r="E132" i="29" s="1"/>
  <c r="G132" i="29" s="1"/>
  <c r="O34" i="68"/>
  <c r="I71" i="29"/>
  <c r="C100" i="29"/>
  <c r="E100" i="29" s="1"/>
  <c r="N125" i="68"/>
  <c r="Q125" i="68"/>
  <c r="N34" i="68"/>
  <c r="C147" i="29"/>
  <c r="E147" i="29" s="1"/>
  <c r="G147" i="29" s="1"/>
  <c r="R69" i="68"/>
  <c r="E147" i="68"/>
  <c r="N98" i="68"/>
  <c r="P98" i="68"/>
  <c r="R98" i="68"/>
  <c r="O71" i="68"/>
  <c r="P71" i="68"/>
  <c r="J71" i="68"/>
  <c r="O24" i="68"/>
  <c r="P24" i="68"/>
  <c r="Q24" i="68"/>
  <c r="J24" i="68"/>
  <c r="D77" i="29"/>
  <c r="H85" i="29"/>
  <c r="I85" i="29"/>
  <c r="I62" i="68"/>
  <c r="L62" i="68"/>
  <c r="T55" i="68"/>
  <c r="J55" i="68"/>
  <c r="C32" i="29"/>
  <c r="E32" i="29" s="1"/>
  <c r="H32" i="29" s="1"/>
  <c r="E32" i="68"/>
  <c r="C24" i="29"/>
  <c r="E24" i="29" s="1"/>
  <c r="F24" i="44"/>
  <c r="C16" i="29"/>
  <c r="E16" i="29" s="1"/>
  <c r="E16" i="68"/>
  <c r="C8" i="29"/>
  <c r="E8" i="29" s="1"/>
  <c r="I8" i="29" s="1"/>
  <c r="F8" i="44"/>
  <c r="E8" i="68"/>
  <c r="N8" i="68" s="1"/>
  <c r="F168" i="15"/>
  <c r="E138" i="68"/>
  <c r="E111" i="68"/>
  <c r="K111" i="68" s="1"/>
  <c r="F138" i="44"/>
  <c r="E28" i="68"/>
  <c r="C145" i="29"/>
  <c r="E145" i="29" s="1"/>
  <c r="G145" i="29" s="1"/>
  <c r="E145" i="68"/>
  <c r="Q145" i="68" s="1"/>
  <c r="D145" i="45"/>
  <c r="T136" i="68"/>
  <c r="O136" i="68"/>
  <c r="L33" i="68"/>
  <c r="P33" i="68"/>
  <c r="I33" i="68"/>
  <c r="K33" i="68"/>
  <c r="Q33" i="68"/>
  <c r="O33" i="68"/>
  <c r="T33" i="68"/>
  <c r="N33" i="68"/>
  <c r="R33" i="68"/>
  <c r="J33" i="68"/>
  <c r="E6" i="68"/>
  <c r="D6" i="45"/>
  <c r="P113" i="68"/>
  <c r="S113" i="68" s="1"/>
  <c r="N113" i="68"/>
  <c r="D155" i="45"/>
  <c r="E155" i="68"/>
  <c r="F155" i="44"/>
  <c r="C155" i="29"/>
  <c r="E155" i="29" s="1"/>
  <c r="G155" i="29" s="1"/>
  <c r="D33" i="45"/>
  <c r="I49" i="68"/>
  <c r="I96" i="29"/>
  <c r="D40" i="45"/>
  <c r="E9" i="68"/>
  <c r="I106" i="29"/>
  <c r="F92" i="44"/>
  <c r="C148" i="29"/>
  <c r="E148" i="29" s="1"/>
  <c r="I133" i="68"/>
  <c r="K148" i="68"/>
  <c r="O113" i="68"/>
  <c r="R143" i="68"/>
  <c r="F108" i="44"/>
  <c r="K49" i="68"/>
  <c r="T148" i="68"/>
  <c r="K108" i="68"/>
  <c r="Q101" i="68"/>
  <c r="L80" i="68"/>
  <c r="K154" i="68"/>
  <c r="N154" i="68"/>
  <c r="L145" i="68"/>
  <c r="J128" i="68"/>
  <c r="R128" i="68"/>
  <c r="P128" i="68"/>
  <c r="I128" i="68"/>
  <c r="N128" i="68"/>
  <c r="O62" i="68"/>
  <c r="K62" i="68"/>
  <c r="Q62" i="68"/>
  <c r="P62" i="68"/>
  <c r="J62" i="68"/>
  <c r="E40" i="68"/>
  <c r="L11" i="68"/>
  <c r="I11" i="68"/>
  <c r="T11" i="68"/>
  <c r="K11" i="68"/>
  <c r="P11" i="68"/>
  <c r="O11" i="68"/>
  <c r="N11" i="68"/>
  <c r="D94" i="45"/>
  <c r="E94" i="68"/>
  <c r="D27" i="45"/>
  <c r="F27" i="44"/>
  <c r="G27" i="44" s="1"/>
  <c r="R59" i="68"/>
  <c r="K59" i="68"/>
  <c r="T59" i="68"/>
  <c r="J59" i="68"/>
  <c r="I59" i="68"/>
  <c r="O38" i="68"/>
  <c r="H133" i="29"/>
  <c r="N148" i="68"/>
  <c r="F148" i="44"/>
  <c r="T133" i="68"/>
  <c r="R148" i="68"/>
  <c r="I113" i="68"/>
  <c r="I133" i="29"/>
  <c r="D108" i="45"/>
  <c r="O59" i="68"/>
  <c r="I152" i="68"/>
  <c r="N152" i="68"/>
  <c r="R152" i="68"/>
  <c r="L152" i="68"/>
  <c r="T152" i="68"/>
  <c r="I104" i="68"/>
  <c r="N104" i="68"/>
  <c r="Q104" i="68"/>
  <c r="J95" i="68"/>
  <c r="L95" i="68"/>
  <c r="R95" i="68"/>
  <c r="K95" i="68"/>
  <c r="P95" i="68"/>
  <c r="O95" i="68"/>
  <c r="Q95" i="68"/>
  <c r="N74" i="68"/>
  <c r="L74" i="68"/>
  <c r="R31" i="68"/>
  <c r="K31" i="68"/>
  <c r="J31" i="68"/>
  <c r="P31" i="68"/>
  <c r="Q31" i="68"/>
  <c r="T31" i="68"/>
  <c r="N31" i="68"/>
  <c r="I31" i="68"/>
  <c r="L19" i="68"/>
  <c r="J19" i="68"/>
  <c r="K19" i="68"/>
  <c r="O19" i="68"/>
  <c r="P19" i="68"/>
  <c r="R19" i="68"/>
  <c r="Q10" i="68"/>
  <c r="R10" i="68"/>
  <c r="L10" i="68"/>
  <c r="J10" i="68"/>
  <c r="D86" i="29"/>
  <c r="D70" i="29"/>
  <c r="H157" i="29"/>
  <c r="D101" i="45"/>
  <c r="C101" i="29"/>
  <c r="E101" i="29" s="1"/>
  <c r="G101" i="29" s="1"/>
  <c r="D26" i="45"/>
  <c r="F26" i="44"/>
  <c r="C26" i="29"/>
  <c r="E26" i="29" s="1"/>
  <c r="Q49" i="68"/>
  <c r="P49" i="68"/>
  <c r="H40" i="29"/>
  <c r="G40" i="29"/>
  <c r="P148" i="68"/>
  <c r="S148" i="68" s="1"/>
  <c r="J148" i="68"/>
  <c r="Q148" i="68"/>
  <c r="I148" i="68"/>
  <c r="F9" i="44"/>
  <c r="P59" i="68"/>
  <c r="F6" i="44"/>
  <c r="D7" i="45"/>
  <c r="C7" i="29"/>
  <c r="E7" i="29" s="1"/>
  <c r="E7" i="68"/>
  <c r="Q7" i="68" s="1"/>
  <c r="Q165" i="68"/>
  <c r="R165" i="68"/>
  <c r="L101" i="68"/>
  <c r="I101" i="68"/>
  <c r="Q80" i="68"/>
  <c r="P80" i="68"/>
  <c r="J80" i="68"/>
  <c r="N80" i="68"/>
  <c r="I80" i="68"/>
  <c r="R80" i="68"/>
  <c r="O80" i="68"/>
  <c r="K46" i="68"/>
  <c r="L46" i="68"/>
  <c r="J46" i="68"/>
  <c r="R46" i="68"/>
  <c r="N46" i="68"/>
  <c r="C61" i="29"/>
  <c r="E61" i="29" s="1"/>
  <c r="E61" i="68"/>
  <c r="N61" i="68" s="1"/>
  <c r="O143" i="68"/>
  <c r="T143" i="68"/>
  <c r="L148" i="68"/>
  <c r="K38" i="68"/>
  <c r="I40" i="29"/>
  <c r="T49" i="68"/>
  <c r="H73" i="29"/>
  <c r="C33" i="29"/>
  <c r="E33" i="29" s="1"/>
  <c r="C9" i="29"/>
  <c r="E9" i="29" s="1"/>
  <c r="H9" i="29" s="1"/>
  <c r="K113" i="68"/>
  <c r="I38" i="68"/>
  <c r="R38" i="68"/>
  <c r="I111" i="68"/>
  <c r="I90" i="68"/>
  <c r="Q90" i="68"/>
  <c r="R90" i="68"/>
  <c r="T90" i="68"/>
  <c r="L90" i="68"/>
  <c r="P90" i="68"/>
  <c r="K90" i="68"/>
  <c r="P57" i="68"/>
  <c r="K57" i="68"/>
  <c r="R27" i="68"/>
  <c r="O27" i="68"/>
  <c r="I27" i="68"/>
  <c r="K27" i="68"/>
  <c r="R153" i="68"/>
  <c r="Q153" i="68"/>
  <c r="O153" i="68"/>
  <c r="C141" i="29"/>
  <c r="E141" i="29" s="1"/>
  <c r="G141" i="29" s="1"/>
  <c r="E141" i="68"/>
  <c r="T141" i="68" s="1"/>
  <c r="N129" i="68"/>
  <c r="Q129" i="68"/>
  <c r="D121" i="45"/>
  <c r="E121" i="68"/>
  <c r="R106" i="68"/>
  <c r="Q106" i="68"/>
  <c r="O106" i="68"/>
  <c r="K106" i="68"/>
  <c r="L106" i="68"/>
  <c r="T106" i="68"/>
  <c r="J106" i="68"/>
  <c r="D45" i="45"/>
  <c r="E45" i="68"/>
  <c r="D23" i="45"/>
  <c r="C23" i="29"/>
  <c r="E23" i="29" s="1"/>
  <c r="I23" i="29" s="1"/>
  <c r="E23" i="68"/>
  <c r="Q108" i="68"/>
  <c r="G52" i="29"/>
  <c r="L59" i="68"/>
  <c r="R49" i="68"/>
  <c r="N49" i="68"/>
  <c r="N143" i="68"/>
  <c r="R101" i="68"/>
  <c r="N163" i="68"/>
  <c r="I163" i="68"/>
  <c r="J163" i="68"/>
  <c r="R163" i="68"/>
  <c r="S163" i="68" s="1"/>
  <c r="I120" i="68"/>
  <c r="K120" i="68"/>
  <c r="E99" i="68"/>
  <c r="T99" i="68" s="1"/>
  <c r="O66" i="68"/>
  <c r="N66" i="68"/>
  <c r="P26" i="68"/>
  <c r="O26" i="68"/>
  <c r="R26" i="68"/>
  <c r="J26" i="68"/>
  <c r="T26" i="68"/>
  <c r="N26" i="68"/>
  <c r="L26" i="68"/>
  <c r="D89" i="45"/>
  <c r="E89" i="68"/>
  <c r="J89" i="68" s="1"/>
  <c r="E67" i="68"/>
  <c r="P67" i="68" s="1"/>
  <c r="D67" i="45"/>
  <c r="F67" i="44"/>
  <c r="C67" i="29"/>
  <c r="E67" i="29" s="1"/>
  <c r="K52" i="68"/>
  <c r="O52" i="68"/>
  <c r="R52" i="68"/>
  <c r="L52" i="68"/>
  <c r="Q52" i="68"/>
  <c r="T52" i="68"/>
  <c r="D14" i="45"/>
  <c r="F14" i="44"/>
  <c r="E14" i="68"/>
  <c r="P38" i="68"/>
  <c r="L38" i="68"/>
  <c r="N38" i="68"/>
  <c r="D136" i="45"/>
  <c r="F136" i="44"/>
  <c r="C136" i="29"/>
  <c r="E136" i="29" s="1"/>
  <c r="G136" i="29" s="1"/>
  <c r="F123" i="44"/>
  <c r="C123" i="29"/>
  <c r="E123" i="29" s="1"/>
  <c r="G123" i="29" s="1"/>
  <c r="F47" i="44"/>
  <c r="C47" i="29"/>
  <c r="E47" i="29" s="1"/>
  <c r="G47" i="29" s="1"/>
  <c r="E47" i="68"/>
  <c r="J113" i="68"/>
  <c r="Q38" i="68"/>
  <c r="H116" i="29"/>
  <c r="R113" i="68"/>
  <c r="M39" i="68"/>
  <c r="F143" i="44"/>
  <c r="H52" i="29"/>
  <c r="F61" i="44"/>
  <c r="H99" i="29"/>
  <c r="T113" i="68"/>
  <c r="K109" i="68"/>
  <c r="P109" i="68"/>
  <c r="N109" i="68"/>
  <c r="L109" i="68"/>
  <c r="E54" i="68"/>
  <c r="T34" i="68"/>
  <c r="I34" i="68"/>
  <c r="K34" i="68"/>
  <c r="G66" i="29"/>
  <c r="I66" i="29"/>
  <c r="H66" i="29"/>
  <c r="C21" i="29"/>
  <c r="E21" i="29" s="1"/>
  <c r="E21" i="68"/>
  <c r="G13" i="29"/>
  <c r="I13" i="29"/>
  <c r="C6" i="29"/>
  <c r="E6" i="29" s="1"/>
  <c r="I6" i="29" s="1"/>
  <c r="P133" i="68"/>
  <c r="F40" i="44"/>
  <c r="C168" i="15"/>
  <c r="J133" i="68"/>
  <c r="Q113" i="68"/>
  <c r="J135" i="68"/>
  <c r="D143" i="45"/>
  <c r="M25" i="68"/>
  <c r="P131" i="68"/>
  <c r="D61" i="45"/>
  <c r="Q59" i="68"/>
  <c r="T38" i="68"/>
  <c r="C108" i="29"/>
  <c r="E108" i="29" s="1"/>
  <c r="G108" i="29" s="1"/>
  <c r="O49" i="68"/>
  <c r="E123" i="68"/>
  <c r="J143" i="68"/>
  <c r="T80" i="68"/>
  <c r="J118" i="68"/>
  <c r="L118" i="68"/>
  <c r="I118" i="68"/>
  <c r="K118" i="68"/>
  <c r="R118" i="68"/>
  <c r="S118" i="68" s="1"/>
  <c r="Q85" i="68"/>
  <c r="K85" i="68"/>
  <c r="R85" i="68"/>
  <c r="O85" i="68"/>
  <c r="J76" i="68"/>
  <c r="I24" i="68"/>
  <c r="N24" i="68"/>
  <c r="R24" i="68"/>
  <c r="L24" i="68"/>
  <c r="D128" i="29"/>
  <c r="G14" i="29"/>
  <c r="H14" i="29"/>
  <c r="F89" i="44"/>
  <c r="Q73" i="68"/>
  <c r="P73" i="68"/>
  <c r="J73" i="68"/>
  <c r="N73" i="68"/>
  <c r="I73" i="68"/>
  <c r="R73" i="68"/>
  <c r="O73" i="68"/>
  <c r="M164" i="68"/>
  <c r="D91" i="45"/>
  <c r="D13" i="45"/>
  <c r="D24" i="45"/>
  <c r="C91" i="29"/>
  <c r="E91" i="29" s="1"/>
  <c r="G91" i="29" s="1"/>
  <c r="AI168" i="15"/>
  <c r="M41" i="68"/>
  <c r="E17" i="83"/>
  <c r="H24" i="83"/>
  <c r="E11" i="83"/>
  <c r="L8" i="83"/>
  <c r="L12" i="83"/>
  <c r="L14" i="83"/>
  <c r="G24" i="83"/>
  <c r="L13" i="83"/>
  <c r="L10" i="83"/>
  <c r="L9" i="83"/>
  <c r="L16" i="83"/>
  <c r="K7" i="83"/>
  <c r="E7" i="83"/>
  <c r="K15" i="83"/>
  <c r="E15" i="83"/>
  <c r="E16" i="83"/>
  <c r="E9" i="83"/>
  <c r="K16" i="83"/>
  <c r="D24" i="120"/>
  <c r="D52" i="120"/>
  <c r="E10" i="83"/>
  <c r="C24" i="120"/>
  <c r="F24" i="120"/>
  <c r="B14" i="35" s="1"/>
  <c r="E52" i="120"/>
  <c r="E12" i="83"/>
  <c r="E13" i="83"/>
  <c r="D24" i="83"/>
  <c r="J52" i="120"/>
  <c r="H52" i="120"/>
  <c r="G24" i="120"/>
  <c r="K6" i="83"/>
  <c r="E6" i="83"/>
  <c r="C24" i="83"/>
  <c r="G35" i="44"/>
  <c r="G78" i="44"/>
  <c r="H80" i="29"/>
  <c r="I80" i="29"/>
  <c r="H103" i="29"/>
  <c r="I103" i="29"/>
  <c r="I63" i="29"/>
  <c r="H63" i="29"/>
  <c r="G63" i="29"/>
  <c r="I127" i="29"/>
  <c r="H127" i="29"/>
  <c r="H21" i="29"/>
  <c r="G21" i="29"/>
  <c r="I21" i="29"/>
  <c r="I95" i="29"/>
  <c r="H95" i="29"/>
  <c r="H62" i="29"/>
  <c r="G62" i="29"/>
  <c r="I62" i="29"/>
  <c r="I59" i="29"/>
  <c r="G38" i="29"/>
  <c r="H129" i="29"/>
  <c r="I92" i="29"/>
  <c r="H120" i="29"/>
  <c r="G32" i="29"/>
  <c r="G57" i="29"/>
  <c r="G39" i="29"/>
  <c r="H139" i="29"/>
  <c r="I167" i="29"/>
  <c r="G64" i="29"/>
  <c r="H65" i="29"/>
  <c r="H167" i="29"/>
  <c r="I64" i="29"/>
  <c r="H59" i="29"/>
  <c r="I139" i="29"/>
  <c r="I38" i="29"/>
  <c r="G65" i="29"/>
  <c r="I146" i="29"/>
  <c r="G38" i="33"/>
  <c r="G47" i="33"/>
  <c r="W149" i="32"/>
  <c r="M118" i="32"/>
  <c r="M117" i="32"/>
  <c r="K105" i="32"/>
  <c r="W83" i="32"/>
  <c r="W72" i="32"/>
  <c r="Z72" i="32" s="1"/>
  <c r="W71" i="32"/>
  <c r="K59" i="32"/>
  <c r="K20" i="32"/>
  <c r="K137" i="32"/>
  <c r="K136" i="32"/>
  <c r="K134" i="32"/>
  <c r="W133" i="32"/>
  <c r="Z133" i="32" s="1"/>
  <c r="K169" i="32"/>
  <c r="N169" i="32" s="1"/>
  <c r="W151" i="32"/>
  <c r="K151" i="32"/>
  <c r="Y119" i="32"/>
  <c r="W95" i="32"/>
  <c r="M95" i="32"/>
  <c r="M60" i="32"/>
  <c r="W46" i="32"/>
  <c r="Z46" i="32" s="1"/>
  <c r="K35" i="32"/>
  <c r="K34" i="32"/>
  <c r="M33" i="32"/>
  <c r="Y32" i="32"/>
  <c r="W20" i="32"/>
  <c r="M140" i="32"/>
  <c r="Y132" i="32"/>
  <c r="K121" i="32"/>
  <c r="K86" i="32"/>
  <c r="K76" i="32"/>
  <c r="K75" i="32"/>
  <c r="W61" i="32"/>
  <c r="Z61" i="32" s="1"/>
  <c r="W22" i="32"/>
  <c r="Z22" i="32" s="1"/>
  <c r="Y11" i="32"/>
  <c r="K10" i="32"/>
  <c r="Y140" i="32"/>
  <c r="K122" i="32"/>
  <c r="Y110" i="32"/>
  <c r="Y109" i="32"/>
  <c r="K77" i="32"/>
  <c r="N77" i="32" s="1"/>
  <c r="W63" i="32"/>
  <c r="K51" i="32"/>
  <c r="W37" i="32"/>
  <c r="W12" i="32"/>
  <c r="Y169" i="32"/>
  <c r="W98" i="32"/>
  <c r="Z98" i="32" s="1"/>
  <c r="M89" i="32"/>
  <c r="W78" i="32"/>
  <c r="K78" i="32"/>
  <c r="W39" i="32"/>
  <c r="W38" i="32"/>
  <c r="W27" i="32"/>
  <c r="K27" i="32"/>
  <c r="N27" i="32" s="1"/>
  <c r="Y165" i="32"/>
  <c r="M158" i="32"/>
  <c r="W143" i="32"/>
  <c r="M126" i="32"/>
  <c r="W125" i="32"/>
  <c r="Y124" i="32"/>
  <c r="W113" i="32"/>
  <c r="M90" i="32"/>
  <c r="M68" i="32"/>
  <c r="W67" i="32"/>
  <c r="M67" i="32"/>
  <c r="M66" i="32"/>
  <c r="Y65" i="32"/>
  <c r="W52" i="32"/>
  <c r="I170" i="32"/>
  <c r="W159" i="32"/>
  <c r="K114" i="32"/>
  <c r="M102" i="32"/>
  <c r="Y101" i="32"/>
  <c r="K69" i="32"/>
  <c r="M43" i="32"/>
  <c r="K42" i="32"/>
  <c r="M41" i="32"/>
  <c r="W29" i="32"/>
  <c r="W28" i="32"/>
  <c r="W167" i="32"/>
  <c r="Z167" i="32" s="1"/>
  <c r="W148" i="32"/>
  <c r="Z148" i="32" s="1"/>
  <c r="W129" i="32"/>
  <c r="K129" i="32"/>
  <c r="Y103" i="32"/>
  <c r="W92" i="32"/>
  <c r="K83" i="32"/>
  <c r="M82" i="32"/>
  <c r="Y81" i="32"/>
  <c r="W70" i="32"/>
  <c r="M44" i="32"/>
  <c r="W30" i="32"/>
  <c r="Y19" i="32"/>
  <c r="L52" i="30"/>
  <c r="L165" i="30"/>
  <c r="G114" i="30"/>
  <c r="G77" i="30"/>
  <c r="L147" i="30"/>
  <c r="G47" i="30"/>
  <c r="G42" i="30"/>
  <c r="G94" i="30"/>
  <c r="G128" i="30"/>
  <c r="G88" i="30"/>
  <c r="L37" i="30"/>
  <c r="F169" i="30"/>
  <c r="G63" i="30"/>
  <c r="G139" i="30"/>
  <c r="L42" i="30"/>
  <c r="L31" i="30"/>
  <c r="J42" i="68"/>
  <c r="K134" i="68"/>
  <c r="O13" i="68"/>
  <c r="I116" i="68"/>
  <c r="R58" i="68"/>
  <c r="K13" i="68"/>
  <c r="K107" i="68"/>
  <c r="R108" i="68"/>
  <c r="J126" i="68"/>
  <c r="N13" i="68"/>
  <c r="R22" i="68"/>
  <c r="J74" i="68"/>
  <c r="H101" i="68"/>
  <c r="J134" i="68"/>
  <c r="M153" i="68"/>
  <c r="O108" i="68"/>
  <c r="R107" i="68"/>
  <c r="R154" i="68"/>
  <c r="Q154" i="68"/>
  <c r="T116" i="68"/>
  <c r="P35" i="68"/>
  <c r="I58" i="68"/>
  <c r="T64" i="68"/>
  <c r="I154" i="68"/>
  <c r="J64" i="68"/>
  <c r="O64" i="68"/>
  <c r="I13" i="68"/>
  <c r="O116" i="68"/>
  <c r="L108" i="68"/>
  <c r="M144" i="68"/>
  <c r="P58" i="68"/>
  <c r="T126" i="68"/>
  <c r="O91" i="68"/>
  <c r="R105" i="68"/>
  <c r="H119" i="68"/>
  <c r="N99" i="68"/>
  <c r="M12" i="68"/>
  <c r="M146" i="68"/>
  <c r="Q74" i="68"/>
  <c r="P22" i="68"/>
  <c r="Q58" i="68"/>
  <c r="I108" i="68"/>
  <c r="I126" i="68"/>
  <c r="L116" i="68"/>
  <c r="M18" i="68"/>
  <c r="K126" i="68"/>
  <c r="N35" i="68"/>
  <c r="M98" i="68"/>
  <c r="L154" i="68"/>
  <c r="K116" i="68"/>
  <c r="T58" i="68"/>
  <c r="T42" i="68"/>
  <c r="N91" i="68"/>
  <c r="O83" i="68"/>
  <c r="Q91" i="68"/>
  <c r="F119" i="68"/>
  <c r="I99" i="68"/>
  <c r="L91" i="68"/>
  <c r="N58" i="68"/>
  <c r="L126" i="68"/>
  <c r="J83" i="68"/>
  <c r="Q35" i="68"/>
  <c r="L64" i="68"/>
  <c r="O107" i="68"/>
  <c r="J107" i="68"/>
  <c r="O42" i="68"/>
  <c r="P91" i="68"/>
  <c r="L83" i="68"/>
  <c r="Q42" i="68"/>
  <c r="N134" i="68"/>
  <c r="R99" i="68"/>
  <c r="L35" i="68"/>
  <c r="O58" i="68"/>
  <c r="T83" i="68"/>
  <c r="K58" i="68"/>
  <c r="N126" i="68"/>
  <c r="K64" i="68"/>
  <c r="Q126" i="68"/>
  <c r="I83" i="68"/>
  <c r="J116" i="68"/>
  <c r="L167" i="68"/>
  <c r="P74" i="68"/>
  <c r="P107" i="68"/>
  <c r="P116" i="68"/>
  <c r="R13" i="68"/>
  <c r="N42" i="68"/>
  <c r="G76" i="68"/>
  <c r="G57" i="68"/>
  <c r="L134" i="68"/>
  <c r="K99" i="68"/>
  <c r="P42" i="68"/>
  <c r="K91" i="68"/>
  <c r="R116" i="68"/>
  <c r="O154" i="68"/>
  <c r="J58" i="68"/>
  <c r="T35" i="68"/>
  <c r="O35" i="68"/>
  <c r="R35" i="68"/>
  <c r="S35" i="68" s="1"/>
  <c r="P154" i="68"/>
  <c r="Q13" i="68"/>
  <c r="T13" i="68"/>
  <c r="N51" i="68"/>
  <c r="R74" i="68"/>
  <c r="P108" i="68"/>
  <c r="O99" i="68"/>
  <c r="J108" i="68"/>
  <c r="P99" i="68"/>
  <c r="T154" i="68"/>
  <c r="P64" i="68"/>
  <c r="M102" i="68"/>
  <c r="J99" i="68"/>
  <c r="K35" i="68"/>
  <c r="J154" i="68"/>
  <c r="J13" i="68"/>
  <c r="T108" i="68"/>
  <c r="R126" i="68"/>
  <c r="H164" i="29"/>
  <c r="I164" i="29"/>
  <c r="T165" i="68"/>
  <c r="P165" i="68"/>
  <c r="N165" i="68"/>
  <c r="K165" i="68"/>
  <c r="J165" i="68"/>
  <c r="O165" i="68"/>
  <c r="I165" i="68"/>
  <c r="L165" i="68"/>
  <c r="I56" i="29"/>
  <c r="H56" i="29"/>
  <c r="G56" i="29"/>
  <c r="I150" i="29"/>
  <c r="H150" i="29"/>
  <c r="H90" i="29"/>
  <c r="I90" i="29"/>
  <c r="H121" i="29"/>
  <c r="I121" i="29"/>
  <c r="H151" i="29"/>
  <c r="I151" i="29"/>
  <c r="I105" i="29"/>
  <c r="H105" i="29"/>
  <c r="I131" i="29"/>
  <c r="H131" i="29"/>
  <c r="G76" i="29"/>
  <c r="H76" i="29"/>
  <c r="I76" i="29"/>
  <c r="I46" i="29"/>
  <c r="G46" i="29"/>
  <c r="H46" i="29"/>
  <c r="I45" i="29"/>
  <c r="G45" i="29"/>
  <c r="H45" i="29"/>
  <c r="J124" i="68"/>
  <c r="T124" i="68"/>
  <c r="N124" i="68"/>
  <c r="L124" i="68"/>
  <c r="I124" i="68"/>
  <c r="K124" i="68"/>
  <c r="O124" i="68"/>
  <c r="T114" i="68"/>
  <c r="J114" i="68"/>
  <c r="K114" i="68"/>
  <c r="O114" i="68"/>
  <c r="Q114" i="68"/>
  <c r="P114" i="68"/>
  <c r="R114" i="68"/>
  <c r="L114" i="68"/>
  <c r="T97" i="68"/>
  <c r="O97" i="68"/>
  <c r="Q97" i="68"/>
  <c r="J97" i="68"/>
  <c r="R97" i="68"/>
  <c r="P97" i="68"/>
  <c r="L97" i="68"/>
  <c r="N97" i="68"/>
  <c r="K97" i="68"/>
  <c r="I97" i="68"/>
  <c r="R89" i="68"/>
  <c r="T89" i="68"/>
  <c r="I72" i="68"/>
  <c r="T72" i="68"/>
  <c r="N72" i="68"/>
  <c r="L72" i="68"/>
  <c r="O72" i="68"/>
  <c r="P72" i="68"/>
  <c r="J72" i="68"/>
  <c r="Q72" i="68"/>
  <c r="R72" i="68"/>
  <c r="G8" i="29"/>
  <c r="R124" i="68"/>
  <c r="P124" i="68"/>
  <c r="F122" i="44"/>
  <c r="E122" i="68"/>
  <c r="C122" i="29"/>
  <c r="E122" i="29" s="1"/>
  <c r="G122" i="29" s="1"/>
  <c r="D93" i="45"/>
  <c r="E93" i="68"/>
  <c r="F93" i="44"/>
  <c r="D82" i="45"/>
  <c r="E82" i="68"/>
  <c r="C82" i="29"/>
  <c r="E82" i="29" s="1"/>
  <c r="G82" i="29" s="1"/>
  <c r="F82" i="44"/>
  <c r="H128" i="29"/>
  <c r="I19" i="29"/>
  <c r="G19" i="29"/>
  <c r="H31" i="29"/>
  <c r="I31" i="29"/>
  <c r="G31" i="29"/>
  <c r="H68" i="29"/>
  <c r="G68" i="29"/>
  <c r="G48" i="29"/>
  <c r="H48" i="29"/>
  <c r="P156" i="68"/>
  <c r="Q156" i="68"/>
  <c r="R156" i="68"/>
  <c r="N156" i="68"/>
  <c r="I156" i="68"/>
  <c r="J156" i="68"/>
  <c r="L156" i="68"/>
  <c r="T156" i="68"/>
  <c r="O149" i="68"/>
  <c r="J149" i="68"/>
  <c r="I149" i="68"/>
  <c r="K149" i="68"/>
  <c r="L149" i="68"/>
  <c r="Q149" i="68"/>
  <c r="P149" i="68"/>
  <c r="N149" i="68"/>
  <c r="T142" i="68"/>
  <c r="L142" i="68"/>
  <c r="O142" i="68"/>
  <c r="Q142" i="68"/>
  <c r="J142" i="68"/>
  <c r="N142" i="68"/>
  <c r="R142" i="68"/>
  <c r="S142" i="68" s="1"/>
  <c r="I115" i="29"/>
  <c r="G41" i="29"/>
  <c r="H41" i="29"/>
  <c r="G12" i="29"/>
  <c r="H12" i="29"/>
  <c r="K7" i="68"/>
  <c r="I77" i="29"/>
  <c r="I43" i="29"/>
  <c r="G43" i="29"/>
  <c r="H43" i="29"/>
  <c r="I55" i="29"/>
  <c r="H55" i="29"/>
  <c r="G55" i="29"/>
  <c r="G30" i="29"/>
  <c r="I136" i="68"/>
  <c r="K136" i="68"/>
  <c r="N136" i="68"/>
  <c r="I168" i="15"/>
  <c r="E168" i="15"/>
  <c r="N43" i="68"/>
  <c r="J43" i="68"/>
  <c r="R43" i="68"/>
  <c r="L43" i="68"/>
  <c r="O43" i="68"/>
  <c r="I43" i="68"/>
  <c r="T43" i="68"/>
  <c r="P43" i="68"/>
  <c r="Q43" i="68"/>
  <c r="K36" i="68"/>
  <c r="R36" i="68"/>
  <c r="S36" i="68" s="1"/>
  <c r="T36" i="68"/>
  <c r="J36" i="68"/>
  <c r="L36" i="68"/>
  <c r="N36" i="68"/>
  <c r="I111" i="29"/>
  <c r="H77" i="29"/>
  <c r="I118" i="29"/>
  <c r="I134" i="68"/>
  <c r="T134" i="68"/>
  <c r="P134" i="68"/>
  <c r="N114" i="68"/>
  <c r="D6" i="29"/>
  <c r="D168" i="15"/>
  <c r="I93" i="29"/>
  <c r="I114" i="68"/>
  <c r="I57" i="68"/>
  <c r="N57" i="68"/>
  <c r="Q57" i="68"/>
  <c r="S57" i="68" s="1"/>
  <c r="O57" i="68"/>
  <c r="J57" i="68"/>
  <c r="T57" i="68"/>
  <c r="J167" i="68"/>
  <c r="L104" i="68"/>
  <c r="T50" i="68"/>
  <c r="J168" i="15"/>
  <c r="K167" i="68"/>
  <c r="K155" i="68"/>
  <c r="N155" i="68"/>
  <c r="P96" i="68"/>
  <c r="I96" i="68"/>
  <c r="L96" i="68"/>
  <c r="R96" i="68"/>
  <c r="T79" i="68"/>
  <c r="R79" i="68"/>
  <c r="Q71" i="68"/>
  <c r="L71" i="68"/>
  <c r="T71" i="68"/>
  <c r="K71" i="68"/>
  <c r="N55" i="68"/>
  <c r="R42" i="68"/>
  <c r="S42" i="68" s="1"/>
  <c r="K42" i="68"/>
  <c r="F153" i="44"/>
  <c r="C153" i="29"/>
  <c r="E153" i="29" s="1"/>
  <c r="G153" i="29" s="1"/>
  <c r="E88" i="68"/>
  <c r="C88" i="29"/>
  <c r="E88" i="29" s="1"/>
  <c r="G88" i="29" s="1"/>
  <c r="H168" i="15"/>
  <c r="T78" i="68"/>
  <c r="N78" i="68"/>
  <c r="L78" i="68"/>
  <c r="C140" i="29"/>
  <c r="E140" i="29" s="1"/>
  <c r="G140" i="29" s="1"/>
  <c r="D140" i="45"/>
  <c r="M29" i="68"/>
  <c r="Q167" i="68"/>
  <c r="L112" i="68"/>
  <c r="T167" i="68"/>
  <c r="I167" i="68"/>
  <c r="I129" i="68"/>
  <c r="R78" i="68"/>
  <c r="N167" i="68"/>
  <c r="E140" i="68"/>
  <c r="R111" i="68"/>
  <c r="T111" i="68"/>
  <c r="N102" i="68"/>
  <c r="P102" i="68"/>
  <c r="Q86" i="68"/>
  <c r="S86" i="68" s="1"/>
  <c r="N86" i="68"/>
  <c r="K86" i="68"/>
  <c r="M86" i="68" s="1"/>
  <c r="T86" i="68"/>
  <c r="K77" i="68"/>
  <c r="M77" i="68" s="1"/>
  <c r="O77" i="68"/>
  <c r="P77" i="68"/>
  <c r="S77" i="68" s="1"/>
  <c r="N77" i="68"/>
  <c r="Q69" i="68"/>
  <c r="L69" i="68"/>
  <c r="T69" i="68"/>
  <c r="K69" i="68"/>
  <c r="F139" i="44"/>
  <c r="G139" i="44" s="1"/>
  <c r="D139" i="45"/>
  <c r="E139" i="68"/>
  <c r="M63" i="68"/>
  <c r="P167" i="68"/>
  <c r="O167" i="68"/>
  <c r="G87" i="44"/>
  <c r="P129" i="68"/>
  <c r="L129" i="68"/>
  <c r="L55" i="68"/>
  <c r="J78" i="68"/>
  <c r="P104" i="68"/>
  <c r="J110" i="68"/>
  <c r="T110" i="68"/>
  <c r="J101" i="68"/>
  <c r="N101" i="68"/>
  <c r="P101" i="68"/>
  <c r="J85" i="68"/>
  <c r="N85" i="68"/>
  <c r="Q67" i="68"/>
  <c r="F103" i="44"/>
  <c r="E103" i="68"/>
  <c r="D20" i="45"/>
  <c r="E20" i="68"/>
  <c r="F20" i="44"/>
  <c r="D166" i="45"/>
  <c r="E166" i="68"/>
  <c r="M15" i="68"/>
  <c r="O104" i="68"/>
  <c r="K104" i="68"/>
  <c r="Q55" i="68"/>
  <c r="J112" i="68"/>
  <c r="T129" i="68"/>
  <c r="O55" i="68"/>
  <c r="H98" i="29"/>
  <c r="T104" i="68"/>
  <c r="R109" i="68"/>
  <c r="T109" i="68"/>
  <c r="K84" i="68"/>
  <c r="K75" i="68"/>
  <c r="L75" i="68"/>
  <c r="T75" i="68"/>
  <c r="I75" i="68"/>
  <c r="R75" i="68"/>
  <c r="J66" i="68"/>
  <c r="L66" i="68"/>
  <c r="I66" i="68"/>
  <c r="P66" i="68"/>
  <c r="S66" i="68" s="1"/>
  <c r="P46" i="68"/>
  <c r="I46" i="68"/>
  <c r="T46" i="68"/>
  <c r="Q46" i="68"/>
  <c r="D117" i="45"/>
  <c r="F117" i="44"/>
  <c r="E117" i="68"/>
  <c r="C117" i="29"/>
  <c r="E117" i="29" s="1"/>
  <c r="G117" i="29" s="1"/>
  <c r="F70" i="44"/>
  <c r="E70" i="68"/>
  <c r="N63" i="68"/>
  <c r="P63" i="68"/>
  <c r="M48" i="68"/>
  <c r="J104" i="68"/>
  <c r="K55" i="68"/>
  <c r="I55" i="68"/>
  <c r="P55" i="68"/>
  <c r="P112" i="68"/>
  <c r="S112" i="68" s="1"/>
  <c r="I107" i="68"/>
  <c r="T107" i="68"/>
  <c r="L99" i="68"/>
  <c r="Q99" i="68"/>
  <c r="T91" i="68"/>
  <c r="J91" i="68"/>
  <c r="R91" i="68"/>
  <c r="N83" i="68"/>
  <c r="Q83" i="68"/>
  <c r="P83" i="68"/>
  <c r="K83" i="68"/>
  <c r="I74" i="68"/>
  <c r="T74" i="68"/>
  <c r="K74" i="68"/>
  <c r="O74" i="68"/>
  <c r="Q65" i="68"/>
  <c r="P65" i="68"/>
  <c r="J65" i="68"/>
  <c r="O65" i="68"/>
  <c r="D28" i="45"/>
  <c r="F28" i="44"/>
  <c r="T112" i="68"/>
  <c r="L81" i="68"/>
  <c r="N81" i="68"/>
  <c r="P81" i="68"/>
  <c r="J81" i="68"/>
  <c r="I64" i="68"/>
  <c r="R64" i="68"/>
  <c r="I68" i="68"/>
  <c r="K68" i="68"/>
  <c r="P68" i="68"/>
  <c r="M128" i="68"/>
  <c r="T170" i="43"/>
  <c r="U170" i="43"/>
  <c r="X170" i="32"/>
  <c r="AW147" i="18"/>
  <c r="AW59" i="18"/>
  <c r="AW156" i="18"/>
  <c r="AV168" i="18"/>
  <c r="C240" i="38" s="1"/>
  <c r="AW57" i="18"/>
  <c r="AW65" i="18"/>
  <c r="AW41" i="18"/>
  <c r="AW49" i="18"/>
  <c r="N48" i="32"/>
  <c r="AW138" i="18"/>
  <c r="L170" i="32"/>
  <c r="AW35" i="18"/>
  <c r="N140" i="32"/>
  <c r="Z169" i="32"/>
  <c r="Z51" i="32"/>
  <c r="N68" i="32"/>
  <c r="AW113" i="18"/>
  <c r="AW99" i="18"/>
  <c r="N137" i="32"/>
  <c r="N136" i="32"/>
  <c r="N134" i="32"/>
  <c r="N141" i="32"/>
  <c r="AW10" i="18"/>
  <c r="AW87" i="18"/>
  <c r="Z159" i="32"/>
  <c r="Z151" i="32"/>
  <c r="N151" i="32"/>
  <c r="Z149" i="32"/>
  <c r="Z143" i="32"/>
  <c r="Z129" i="32"/>
  <c r="N129" i="32"/>
  <c r="Z125" i="32"/>
  <c r="N122" i="32"/>
  <c r="N121" i="32"/>
  <c r="N114" i="32"/>
  <c r="Z113" i="32"/>
  <c r="N105" i="32"/>
  <c r="Z95" i="32"/>
  <c r="Z92" i="32"/>
  <c r="N86" i="32"/>
  <c r="Z83" i="32"/>
  <c r="N83" i="32"/>
  <c r="Z78" i="32"/>
  <c r="N78" i="32"/>
  <c r="N76" i="32"/>
  <c r="N75" i="32"/>
  <c r="Z71" i="32"/>
  <c r="Z70" i="32"/>
  <c r="N69" i="32"/>
  <c r="Z67" i="32"/>
  <c r="Z63" i="32"/>
  <c r="N59" i="32"/>
  <c r="Z52" i="32"/>
  <c r="N51" i="32"/>
  <c r="N42" i="32"/>
  <c r="Z39" i="32"/>
  <c r="Z38" i="32"/>
  <c r="Z37" i="32"/>
  <c r="N35" i="32"/>
  <c r="N34" i="32"/>
  <c r="Z30" i="32"/>
  <c r="Z29" i="32"/>
  <c r="Z28" i="32"/>
  <c r="Z27" i="32"/>
  <c r="Z20" i="32"/>
  <c r="N20" i="32"/>
  <c r="Z12" i="32"/>
  <c r="N10" i="32"/>
  <c r="L167" i="30"/>
  <c r="G43" i="30"/>
  <c r="L118" i="30"/>
  <c r="L97" i="30"/>
  <c r="G66" i="30"/>
  <c r="G33" i="30"/>
  <c r="G26" i="30"/>
  <c r="L94" i="30"/>
  <c r="L158" i="30"/>
  <c r="G41" i="30"/>
  <c r="G25" i="30"/>
  <c r="G11" i="30"/>
  <c r="L139" i="30"/>
  <c r="G68" i="30"/>
  <c r="G67" i="30"/>
  <c r="K169" i="30"/>
  <c r="G35" i="30"/>
  <c r="P168" i="4"/>
  <c r="O168" i="4"/>
  <c r="C239" i="38" s="1"/>
  <c r="G79" i="30"/>
  <c r="L150" i="30"/>
  <c r="L10" i="30"/>
  <c r="G150" i="30"/>
  <c r="G116" i="30"/>
  <c r="J169" i="30"/>
  <c r="E169" i="30"/>
  <c r="AA168" i="5"/>
  <c r="C238" i="38" s="1"/>
  <c r="G32" i="30"/>
  <c r="G142" i="30"/>
  <c r="G91" i="30"/>
  <c r="G18" i="30"/>
  <c r="G100" i="30"/>
  <c r="G101" i="30"/>
  <c r="G56" i="30"/>
  <c r="G49" i="30"/>
  <c r="L36" i="30"/>
  <c r="G27" i="30"/>
  <c r="L22" i="30"/>
  <c r="G124" i="30"/>
  <c r="L45" i="30"/>
  <c r="G9" i="30"/>
  <c r="G19" i="30"/>
  <c r="G7" i="30"/>
  <c r="G119" i="30"/>
  <c r="L146" i="30"/>
  <c r="G122" i="30"/>
  <c r="G120" i="30"/>
  <c r="G50" i="30"/>
  <c r="L140" i="30"/>
  <c r="L142" i="30"/>
  <c r="L88" i="30"/>
  <c r="G57" i="30"/>
  <c r="G24" i="30"/>
  <c r="L128" i="30"/>
  <c r="L120" i="30"/>
  <c r="G154" i="30"/>
  <c r="G134" i="30"/>
  <c r="G133" i="30"/>
  <c r="G17" i="30"/>
  <c r="L68" i="30"/>
  <c r="L11" i="30"/>
  <c r="G96" i="30"/>
  <c r="G40" i="30"/>
  <c r="L27" i="30"/>
  <c r="D169" i="30"/>
  <c r="I169" i="30"/>
  <c r="G82" i="30"/>
  <c r="L78" i="30"/>
  <c r="L95" i="30"/>
  <c r="L166" i="30"/>
  <c r="L12" i="30"/>
  <c r="L19" i="30"/>
  <c r="G89" i="30"/>
  <c r="L70" i="30"/>
  <c r="L124" i="30"/>
  <c r="G135" i="30"/>
  <c r="L35" i="30"/>
  <c r="G125" i="30"/>
  <c r="L131" i="30"/>
  <c r="L14" i="30"/>
  <c r="L109" i="30"/>
  <c r="L46" i="30"/>
  <c r="L26" i="30"/>
  <c r="G10" i="30"/>
  <c r="G110" i="30"/>
  <c r="G136" i="30"/>
  <c r="L13" i="30"/>
  <c r="L157" i="30"/>
  <c r="L91" i="30"/>
  <c r="G23" i="30"/>
  <c r="L153" i="30"/>
  <c r="G76" i="30"/>
  <c r="L130" i="30"/>
  <c r="G34" i="30"/>
  <c r="L125" i="30"/>
  <c r="G20" i="30"/>
  <c r="L30" i="30"/>
  <c r="X168" i="6"/>
  <c r="L79" i="30"/>
  <c r="L86" i="30"/>
  <c r="L108" i="30"/>
  <c r="L164" i="30"/>
  <c r="G105" i="30"/>
  <c r="L54" i="30"/>
  <c r="G106" i="30"/>
  <c r="G126" i="30"/>
  <c r="G129" i="30"/>
  <c r="W168" i="6"/>
  <c r="G16" i="30"/>
  <c r="L60" i="30"/>
  <c r="L38" i="30"/>
  <c r="G55" i="30"/>
  <c r="G121" i="30"/>
  <c r="G113" i="30"/>
  <c r="E122" i="31"/>
  <c r="H122" i="31" s="1"/>
  <c r="E98" i="31"/>
  <c r="E164" i="31"/>
  <c r="E143" i="33"/>
  <c r="E130" i="33"/>
  <c r="E151" i="33"/>
  <c r="V169" i="7"/>
  <c r="G57" i="33"/>
  <c r="U169" i="7"/>
  <c r="E58" i="31"/>
  <c r="E90" i="33"/>
  <c r="G42" i="33"/>
  <c r="E34" i="31"/>
  <c r="E26" i="31"/>
  <c r="E82" i="33"/>
  <c r="E114" i="31"/>
  <c r="E74" i="31"/>
  <c r="E133" i="33"/>
  <c r="E106" i="33"/>
  <c r="E66" i="33"/>
  <c r="E11" i="31"/>
  <c r="G49" i="33"/>
  <c r="G10" i="33"/>
  <c r="I10" i="33" s="1"/>
  <c r="G95" i="33"/>
  <c r="E131" i="31"/>
  <c r="E125" i="31"/>
  <c r="E117" i="31"/>
  <c r="E85" i="31"/>
  <c r="E77" i="33"/>
  <c r="E61" i="33"/>
  <c r="G61" i="33" s="1"/>
  <c r="E45" i="33"/>
  <c r="H48" i="57"/>
  <c r="D106" i="33"/>
  <c r="G106" i="33" s="1"/>
  <c r="D32" i="44"/>
  <c r="D142" i="44"/>
  <c r="D6" i="33"/>
  <c r="D59" i="33"/>
  <c r="D143" i="44"/>
  <c r="H59" i="57"/>
  <c r="H83" i="57"/>
  <c r="D33" i="33"/>
  <c r="H33" i="57"/>
  <c r="D146" i="31"/>
  <c r="D37" i="33"/>
  <c r="D126" i="33"/>
  <c r="G126" i="33" s="1"/>
  <c r="I126" i="33" s="1"/>
  <c r="D67" i="44"/>
  <c r="D134" i="31"/>
  <c r="D131" i="44"/>
  <c r="D49" i="44"/>
  <c r="D67" i="31"/>
  <c r="D52" i="44"/>
  <c r="H111" i="57"/>
  <c r="D103" i="33"/>
  <c r="D118" i="44"/>
  <c r="D118" i="33"/>
  <c r="G118" i="33" s="1"/>
  <c r="D114" i="44"/>
  <c r="D68" i="33"/>
  <c r="D44" i="31"/>
  <c r="D29" i="44"/>
  <c r="H110" i="57"/>
  <c r="D87" i="33"/>
  <c r="H40" i="57"/>
  <c r="H155" i="57"/>
  <c r="D60" i="31"/>
  <c r="D115" i="44"/>
  <c r="D83" i="44"/>
  <c r="D143" i="33"/>
  <c r="G39" i="33"/>
  <c r="D155" i="31"/>
  <c r="D110" i="31"/>
  <c r="D53" i="31"/>
  <c r="D28" i="31"/>
  <c r="D25" i="33"/>
  <c r="D21" i="33"/>
  <c r="D84" i="44"/>
  <c r="D40" i="44"/>
  <c r="D17" i="44"/>
  <c r="H114" i="57"/>
  <c r="H20" i="57"/>
  <c r="D6" i="31"/>
  <c r="D147" i="44"/>
  <c r="D139" i="33"/>
  <c r="H71" i="57"/>
  <c r="H67" i="57"/>
  <c r="D107" i="44"/>
  <c r="D142" i="33"/>
  <c r="G142" i="33" s="1"/>
  <c r="D125" i="44"/>
  <c r="D10" i="44"/>
  <c r="D79" i="44"/>
  <c r="D44" i="44"/>
  <c r="D16" i="31"/>
  <c r="D119" i="31"/>
  <c r="D130" i="33"/>
  <c r="D163" i="33"/>
  <c r="H151" i="57"/>
  <c r="D12" i="44"/>
  <c r="H72" i="57"/>
  <c r="D12" i="33"/>
  <c r="D20" i="31"/>
  <c r="H20" i="31" s="1"/>
  <c r="H37" i="57"/>
  <c r="H164" i="57"/>
  <c r="D139" i="44"/>
  <c r="D95" i="44"/>
  <c r="D91" i="31"/>
  <c r="D25" i="31"/>
  <c r="D9" i="31"/>
  <c r="D48" i="33"/>
  <c r="D32" i="33"/>
  <c r="D53" i="44"/>
  <c r="D28" i="44"/>
  <c r="D21" i="44"/>
  <c r="D92" i="31"/>
  <c r="H68" i="57"/>
  <c r="H32" i="57"/>
  <c r="D123" i="31"/>
  <c r="D155" i="33"/>
  <c r="D164" i="33"/>
  <c r="H52" i="57"/>
  <c r="D102" i="31"/>
  <c r="D150" i="44"/>
  <c r="D126" i="44"/>
  <c r="H167" i="57"/>
  <c r="D150" i="31"/>
  <c r="H130" i="57"/>
  <c r="D110" i="44"/>
  <c r="C235" i="38"/>
  <c r="G93" i="44"/>
  <c r="G167" i="33"/>
  <c r="H122" i="57"/>
  <c r="D87" i="31"/>
  <c r="D134" i="44"/>
  <c r="H126" i="57"/>
  <c r="H129" i="57"/>
  <c r="H63" i="57"/>
  <c r="D122" i="44"/>
  <c r="D41" i="31"/>
  <c r="D130" i="44"/>
  <c r="D167" i="31"/>
  <c r="D16" i="44"/>
  <c r="D60" i="44"/>
  <c r="H138" i="57"/>
  <c r="H56" i="57"/>
  <c r="H79" i="57"/>
  <c r="H115" i="57"/>
  <c r="D150" i="33"/>
  <c r="D12" i="31"/>
  <c r="H92" i="57"/>
  <c r="D138" i="31"/>
  <c r="D17" i="33"/>
  <c r="G128" i="33"/>
  <c r="D72" i="44"/>
  <c r="D13" i="44"/>
  <c r="D167" i="44"/>
  <c r="H88" i="57"/>
  <c r="D93" i="33"/>
  <c r="D40" i="33"/>
  <c r="D98" i="44"/>
  <c r="D154" i="31"/>
  <c r="D142" i="31"/>
  <c r="H102" i="57"/>
  <c r="D36" i="31"/>
  <c r="D13" i="33"/>
  <c r="G13" i="33" s="1"/>
  <c r="I13" i="33" s="1"/>
  <c r="D75" i="44"/>
  <c r="H6" i="57"/>
  <c r="D135" i="31"/>
  <c r="D107" i="31"/>
  <c r="D99" i="31"/>
  <c r="G105" i="33"/>
  <c r="G90" i="33"/>
  <c r="D63" i="31"/>
  <c r="D111" i="31"/>
  <c r="D154" i="44"/>
  <c r="D41" i="33"/>
  <c r="H135" i="57"/>
  <c r="D115" i="31"/>
  <c r="D111" i="44"/>
  <c r="D123" i="44"/>
  <c r="D24" i="31"/>
  <c r="D98" i="33"/>
  <c r="G98" i="33" s="1"/>
  <c r="D36" i="33"/>
  <c r="G36" i="33" s="1"/>
  <c r="D48" i="44"/>
  <c r="D9" i="44"/>
  <c r="H28" i="57"/>
  <c r="D106" i="31"/>
  <c r="D24" i="33"/>
  <c r="D118" i="31"/>
  <c r="D129" i="33"/>
  <c r="D163" i="44"/>
  <c r="D135" i="44"/>
  <c r="D122" i="33"/>
  <c r="H55" i="57"/>
  <c r="D55" i="31"/>
  <c r="H55" i="31" s="1"/>
  <c r="H17" i="57"/>
  <c r="D99" i="33"/>
  <c r="H36" i="57"/>
  <c r="D146" i="33"/>
  <c r="D88" i="31"/>
  <c r="D88" i="33"/>
  <c r="D56" i="33"/>
  <c r="G8" i="33"/>
  <c r="H86" i="57"/>
  <c r="C233" i="38"/>
  <c r="G170" i="32"/>
  <c r="R170" i="32"/>
  <c r="W168" i="32"/>
  <c r="Z168" i="32" s="1"/>
  <c r="K166" i="32"/>
  <c r="N166" i="32" s="1"/>
  <c r="W165" i="32"/>
  <c r="Z165" i="32" s="1"/>
  <c r="F170" i="32"/>
  <c r="U170" i="32"/>
  <c r="V170" i="32"/>
  <c r="D170" i="32"/>
  <c r="P170" i="32"/>
  <c r="Q170" i="32"/>
  <c r="E170" i="32"/>
  <c r="H170" i="32"/>
  <c r="H163" i="68"/>
  <c r="H164" i="68"/>
  <c r="G164" i="68"/>
  <c r="Y27" i="32"/>
  <c r="S170" i="32"/>
  <c r="K89" i="32"/>
  <c r="N89" i="32" s="1"/>
  <c r="K82" i="32"/>
  <c r="N82" i="32" s="1"/>
  <c r="M111" i="32"/>
  <c r="K90" i="32"/>
  <c r="N90" i="32" s="1"/>
  <c r="M34" i="32"/>
  <c r="K117" i="32"/>
  <c r="N117" i="32" s="1"/>
  <c r="K143" i="32"/>
  <c r="N143" i="32" s="1"/>
  <c r="M51" i="32"/>
  <c r="M42" i="32"/>
  <c r="K118" i="32"/>
  <c r="N118" i="32" s="1"/>
  <c r="Y168" i="32"/>
  <c r="W13" i="32"/>
  <c r="Z13" i="32" s="1"/>
  <c r="AW81" i="18"/>
  <c r="W121" i="32"/>
  <c r="Z121" i="32" s="1"/>
  <c r="M137" i="32"/>
  <c r="M8" i="32"/>
  <c r="W101" i="32"/>
  <c r="Z101" i="32" s="1"/>
  <c r="AW67" i="18"/>
  <c r="AW25" i="18"/>
  <c r="K95" i="32"/>
  <c r="N95" i="32" s="1"/>
  <c r="W103" i="32"/>
  <c r="Z103" i="32" s="1"/>
  <c r="M83" i="32"/>
  <c r="W14" i="32"/>
  <c r="K126" i="32"/>
  <c r="N126" i="32" s="1"/>
  <c r="M26" i="32"/>
  <c r="W65" i="32"/>
  <c r="Z65" i="32" s="1"/>
  <c r="K33" i="32"/>
  <c r="N33" i="32" s="1"/>
  <c r="W109" i="32"/>
  <c r="Z109" i="32" s="1"/>
  <c r="W81" i="32"/>
  <c r="Z81" i="32" s="1"/>
  <c r="Y125" i="32"/>
  <c r="M76" i="32"/>
  <c r="K11" i="32"/>
  <c r="N11" i="32" s="1"/>
  <c r="AW119" i="18"/>
  <c r="AW78" i="18"/>
  <c r="M18" i="32"/>
  <c r="K44" i="32"/>
  <c r="N44" i="32" s="1"/>
  <c r="M75" i="32"/>
  <c r="K43" i="32"/>
  <c r="N43" i="32" s="1"/>
  <c r="W140" i="32"/>
  <c r="Z140" i="32" s="1"/>
  <c r="W54" i="32"/>
  <c r="Z54" i="32" s="1"/>
  <c r="W132" i="32"/>
  <c r="Z132" i="32" s="1"/>
  <c r="K60" i="32"/>
  <c r="N60" i="32" s="1"/>
  <c r="K84" i="32"/>
  <c r="N84" i="32" s="1"/>
  <c r="Y149" i="32"/>
  <c r="K41" i="32"/>
  <c r="N41" i="32" s="1"/>
  <c r="Y95" i="32"/>
  <c r="W19" i="32"/>
  <c r="Z19" i="32" s="1"/>
  <c r="K67" i="32"/>
  <c r="N67" i="32" s="1"/>
  <c r="Y148" i="32"/>
  <c r="M20" i="32"/>
  <c r="AW100" i="18"/>
  <c r="M168" i="32"/>
  <c r="AW141" i="18"/>
  <c r="W79" i="32"/>
  <c r="Z79" i="32" s="1"/>
  <c r="W110" i="32"/>
  <c r="Z110" i="32" s="1"/>
  <c r="K103" i="32"/>
  <c r="N103" i="32" s="1"/>
  <c r="M12" i="32"/>
  <c r="K158" i="32"/>
  <c r="N158" i="32" s="1"/>
  <c r="Y83" i="32"/>
  <c r="K66" i="32"/>
  <c r="N66" i="32" s="1"/>
  <c r="F141" i="68"/>
  <c r="W119" i="32"/>
  <c r="Z119" i="32" s="1"/>
  <c r="W124" i="32"/>
  <c r="Z124" i="32" s="1"/>
  <c r="AW22" i="18"/>
  <c r="Y133" i="32"/>
  <c r="W53" i="32"/>
  <c r="Z53" i="32" s="1"/>
  <c r="K102" i="32"/>
  <c r="N102" i="32" s="1"/>
  <c r="K8" i="32"/>
  <c r="N8" i="32" s="1"/>
  <c r="H141" i="68"/>
  <c r="M169" i="32"/>
  <c r="M35" i="32"/>
  <c r="M27" i="32"/>
  <c r="S44" i="68"/>
  <c r="S110" i="68"/>
  <c r="S59" i="68"/>
  <c r="AF130" i="14"/>
  <c r="C130" i="76" s="1"/>
  <c r="H130" i="76" s="1"/>
  <c r="S78" i="68"/>
  <c r="S104" i="68"/>
  <c r="S146" i="68"/>
  <c r="S15" i="68"/>
  <c r="AF67" i="14"/>
  <c r="C67" i="45" s="1"/>
  <c r="AF77" i="14"/>
  <c r="C77" i="45" s="1"/>
  <c r="E77" i="45" s="1"/>
  <c r="AF117" i="14"/>
  <c r="C117" i="45" s="1"/>
  <c r="E117" i="45" s="1"/>
  <c r="AF125" i="14"/>
  <c r="C125" i="45" s="1"/>
  <c r="E125" i="45" s="1"/>
  <c r="AF58" i="14"/>
  <c r="C58" i="45" s="1"/>
  <c r="E58" i="45" s="1"/>
  <c r="AF149" i="14"/>
  <c r="C149" i="76" s="1"/>
  <c r="AF139" i="14"/>
  <c r="C139" i="76" s="1"/>
  <c r="F139" i="76" s="1"/>
  <c r="AF56" i="14"/>
  <c r="C56" i="76" s="1"/>
  <c r="S52" i="68"/>
  <c r="S115" i="68"/>
  <c r="AF154" i="14"/>
  <c r="C154" i="76" s="1"/>
  <c r="AF90" i="14"/>
  <c r="C90" i="45" s="1"/>
  <c r="E90" i="45" s="1"/>
  <c r="AF88" i="14"/>
  <c r="C88" i="76" s="1"/>
  <c r="AF60" i="14"/>
  <c r="C60" i="45" s="1"/>
  <c r="E60" i="45" s="1"/>
  <c r="AF24" i="14"/>
  <c r="C24" i="76" s="1"/>
  <c r="E24" i="76" s="1"/>
  <c r="AF19" i="14"/>
  <c r="C19" i="45" s="1"/>
  <c r="E19" i="45" s="1"/>
  <c r="AF18" i="14"/>
  <c r="C18" i="76" s="1"/>
  <c r="AF17" i="14"/>
  <c r="C17" i="76" s="1"/>
  <c r="AF86" i="14"/>
  <c r="C86" i="76" s="1"/>
  <c r="F86" i="76" s="1"/>
  <c r="AF89" i="14"/>
  <c r="C89" i="45" s="1"/>
  <c r="E89" i="45" s="1"/>
  <c r="AF110" i="14"/>
  <c r="C110" i="76" s="1"/>
  <c r="AF113" i="14"/>
  <c r="C113" i="45" s="1"/>
  <c r="E113" i="45" s="1"/>
  <c r="AF132" i="14"/>
  <c r="C132" i="76" s="1"/>
  <c r="AF137" i="14"/>
  <c r="C137" i="45" s="1"/>
  <c r="E137" i="45" s="1"/>
  <c r="AF156" i="14"/>
  <c r="C156" i="45" s="1"/>
  <c r="E156" i="45" s="1"/>
  <c r="C163" i="45"/>
  <c r="E163" i="45" s="1"/>
  <c r="S48" i="68"/>
  <c r="S95" i="68"/>
  <c r="V168" i="14"/>
  <c r="AF109" i="14"/>
  <c r="X168" i="14"/>
  <c r="K168" i="14"/>
  <c r="Z168" i="14"/>
  <c r="AB168" i="14"/>
  <c r="S151" i="68"/>
  <c r="E168" i="14"/>
  <c r="AF133" i="14"/>
  <c r="C133" i="76" s="1"/>
  <c r="AF32" i="14"/>
  <c r="C32" i="76" s="1"/>
  <c r="S29" i="68"/>
  <c r="S25" i="68"/>
  <c r="S41" i="68"/>
  <c r="S71" i="68"/>
  <c r="C17" i="45"/>
  <c r="E17" i="45" s="1"/>
  <c r="AF143" i="14"/>
  <c r="AF142" i="14"/>
  <c r="AF103" i="14"/>
  <c r="AF102" i="14"/>
  <c r="AF101" i="14"/>
  <c r="AF100" i="14"/>
  <c r="AF99" i="14"/>
  <c r="AF98" i="14"/>
  <c r="AF97" i="14"/>
  <c r="AF59" i="14"/>
  <c r="AF52" i="14"/>
  <c r="AF50" i="14"/>
  <c r="AF45" i="14"/>
  <c r="AF33" i="14"/>
  <c r="AF30" i="14"/>
  <c r="AF29" i="14"/>
  <c r="AF20" i="14"/>
  <c r="J168" i="14"/>
  <c r="C163" i="76"/>
  <c r="C77" i="76"/>
  <c r="AF146" i="14"/>
  <c r="AF124" i="14"/>
  <c r="AF123" i="14"/>
  <c r="AF122" i="14"/>
  <c r="AF121" i="14"/>
  <c r="AF81" i="14"/>
  <c r="AF78" i="14"/>
  <c r="AF76" i="14"/>
  <c r="AF74" i="14"/>
  <c r="AF70" i="14"/>
  <c r="AF64" i="14"/>
  <c r="AF63" i="14"/>
  <c r="AF36" i="14"/>
  <c r="AF23" i="14"/>
  <c r="AF22" i="14"/>
  <c r="AF15" i="14"/>
  <c r="G12" i="76"/>
  <c r="AD168" i="14"/>
  <c r="C168" i="14"/>
  <c r="AF131" i="14"/>
  <c r="AF105" i="14"/>
  <c r="AF61" i="14"/>
  <c r="AF51" i="14"/>
  <c r="AF49" i="14"/>
  <c r="AF48" i="14"/>
  <c r="AF34" i="14"/>
  <c r="AF31" i="14"/>
  <c r="AF28" i="14"/>
  <c r="AF27" i="14"/>
  <c r="AF13" i="14"/>
  <c r="AF134" i="14"/>
  <c r="AF126" i="14"/>
  <c r="AF108" i="14"/>
  <c r="AF91" i="14"/>
  <c r="AF87" i="14"/>
  <c r="AF79" i="14"/>
  <c r="AF75" i="14"/>
  <c r="AF73" i="14"/>
  <c r="AF54" i="14"/>
  <c r="T168" i="14"/>
  <c r="I168" i="14"/>
  <c r="W168" i="14"/>
  <c r="M168" i="14"/>
  <c r="AF152" i="14"/>
  <c r="AF150" i="14"/>
  <c r="AF55" i="14"/>
  <c r="AF120" i="14"/>
  <c r="AF112" i="14"/>
  <c r="AF85" i="14"/>
  <c r="AF84" i="14"/>
  <c r="AF82" i="14"/>
  <c r="AF69" i="14"/>
  <c r="AF66" i="14"/>
  <c r="AF41" i="14"/>
  <c r="AF37" i="14"/>
  <c r="D8" i="76"/>
  <c r="AC168" i="14"/>
  <c r="AF135" i="14"/>
  <c r="AF6" i="14"/>
  <c r="G168" i="14"/>
  <c r="U168" i="14"/>
  <c r="AA168" i="14"/>
  <c r="L168" i="14"/>
  <c r="N168" i="14"/>
  <c r="AF157" i="14"/>
  <c r="AF155" i="14"/>
  <c r="AF153" i="14"/>
  <c r="AF144" i="14"/>
  <c r="AF104" i="14"/>
  <c r="AF96" i="14"/>
  <c r="AF93" i="14"/>
  <c r="AF57" i="14"/>
  <c r="Y168" i="14"/>
  <c r="AF10" i="14"/>
  <c r="S144" i="68"/>
  <c r="AF138" i="14"/>
  <c r="AF136" i="14"/>
  <c r="AF129" i="14"/>
  <c r="AF127" i="14"/>
  <c r="AF118" i="14"/>
  <c r="AF116" i="14"/>
  <c r="AF115" i="14"/>
  <c r="AF94" i="14"/>
  <c r="AF71" i="14"/>
  <c r="AF68" i="14"/>
  <c r="AF44" i="14"/>
  <c r="AF43" i="14"/>
  <c r="F168" i="14"/>
  <c r="H168" i="14"/>
  <c r="AF8" i="14"/>
  <c r="S120" i="68"/>
  <c r="S26" i="68"/>
  <c r="AF7" i="14"/>
  <c r="AF141" i="14"/>
  <c r="AF95" i="14"/>
  <c r="AF25" i="14"/>
  <c r="S63" i="68"/>
  <c r="AF9" i="14"/>
  <c r="O168" i="14"/>
  <c r="S100" i="68"/>
  <c r="S56" i="68"/>
  <c r="AF148" i="14"/>
  <c r="AF62" i="14"/>
  <c r="AF39" i="14"/>
  <c r="AF11" i="14"/>
  <c r="S39" i="68"/>
  <c r="H155" i="33"/>
  <c r="G150" i="31"/>
  <c r="F76" i="31"/>
  <c r="F68" i="31"/>
  <c r="E45" i="44"/>
  <c r="H29" i="33"/>
  <c r="E29" i="44"/>
  <c r="F45" i="57"/>
  <c r="F25" i="33"/>
  <c r="F53" i="31"/>
  <c r="H53" i="33"/>
  <c r="G46" i="57"/>
  <c r="F29" i="31"/>
  <c r="E22" i="44"/>
  <c r="H45" i="33"/>
  <c r="F22" i="31"/>
  <c r="H22" i="33"/>
  <c r="H37" i="33"/>
  <c r="E37" i="44"/>
  <c r="F6" i="57"/>
  <c r="H6" i="33"/>
  <c r="G87" i="57"/>
  <c r="G82" i="31"/>
  <c r="G143" i="31"/>
  <c r="H143" i="31" s="1"/>
  <c r="G139" i="57"/>
  <c r="G17" i="31"/>
  <c r="G82" i="57"/>
  <c r="G17" i="57"/>
  <c r="F149" i="31"/>
  <c r="G12" i="31"/>
  <c r="G12" i="33"/>
  <c r="I12" i="33" s="1"/>
  <c r="G8" i="57"/>
  <c r="G139" i="31"/>
  <c r="G114" i="31"/>
  <c r="F87" i="33"/>
  <c r="F141" i="57"/>
  <c r="F143" i="33"/>
  <c r="G143" i="33" s="1"/>
  <c r="I143" i="33" s="1"/>
  <c r="G31" i="57"/>
  <c r="G13" i="57"/>
  <c r="F150" i="33"/>
  <c r="G130" i="57"/>
  <c r="G9" i="31"/>
  <c r="G147" i="31"/>
  <c r="G9" i="57"/>
  <c r="G13" i="31"/>
  <c r="G73" i="33"/>
  <c r="H142" i="33"/>
  <c r="H82" i="33"/>
  <c r="F144" i="31"/>
  <c r="F52" i="57"/>
  <c r="E122" i="44"/>
  <c r="F131" i="31"/>
  <c r="E165" i="44"/>
  <c r="E7" i="44"/>
  <c r="G20" i="57"/>
  <c r="G73" i="31"/>
  <c r="F58" i="31"/>
  <c r="H150" i="33"/>
  <c r="H68" i="33"/>
  <c r="F20" i="33"/>
  <c r="G20" i="33" s="1"/>
  <c r="I20" i="33" s="1"/>
  <c r="E82" i="44"/>
  <c r="E66" i="44"/>
  <c r="E50" i="44"/>
  <c r="F66" i="31"/>
  <c r="G164" i="31"/>
  <c r="H90" i="33"/>
  <c r="I90" i="33" s="1"/>
  <c r="H58" i="33"/>
  <c r="E28" i="44"/>
  <c r="F44" i="57"/>
  <c r="E6" i="44"/>
  <c r="F163" i="57"/>
  <c r="F10" i="57"/>
  <c r="G14" i="57"/>
  <c r="F82" i="31"/>
  <c r="F50" i="31"/>
  <c r="E58" i="44"/>
  <c r="G58" i="44" s="1"/>
  <c r="E44" i="44"/>
  <c r="F131" i="57"/>
  <c r="F114" i="57"/>
  <c r="H163" i="33"/>
  <c r="F108" i="57"/>
  <c r="G137" i="31"/>
  <c r="G128" i="31"/>
  <c r="F114" i="31"/>
  <c r="H66" i="33"/>
  <c r="G131" i="57"/>
  <c r="E163" i="44"/>
  <c r="H114" i="33"/>
  <c r="E130" i="44"/>
  <c r="G128" i="57"/>
  <c r="F74" i="31"/>
  <c r="F60" i="31"/>
  <c r="G149" i="31"/>
  <c r="H60" i="33"/>
  <c r="H163" i="31"/>
  <c r="J163" i="31" s="1"/>
  <c r="E74" i="44"/>
  <c r="F92" i="57"/>
  <c r="F165" i="31"/>
  <c r="F90" i="31"/>
  <c r="G84" i="31"/>
  <c r="F150" i="31"/>
  <c r="H84" i="33"/>
  <c r="G163" i="68"/>
  <c r="W157" i="7"/>
  <c r="AG156" i="14"/>
  <c r="Q156" i="4"/>
  <c r="Q156" i="20"/>
  <c r="Y156" i="6"/>
  <c r="AC156" i="5"/>
  <c r="Y158" i="43"/>
  <c r="Q90" i="4"/>
  <c r="W91" i="7"/>
  <c r="M57" i="32"/>
  <c r="K57" i="32"/>
  <c r="N57" i="32" s="1"/>
  <c r="W166" i="32"/>
  <c r="Z166" i="32" s="1"/>
  <c r="Y166" i="32"/>
  <c r="AG35" i="14"/>
  <c r="Q35" i="4"/>
  <c r="AC35" i="5"/>
  <c r="AZ35" i="18"/>
  <c r="M106" i="32"/>
  <c r="K106" i="32"/>
  <c r="N106" i="32" s="1"/>
  <c r="L41" i="15"/>
  <c r="W42" i="7"/>
  <c r="AC41" i="5"/>
  <c r="Y41" i="6"/>
  <c r="K108" i="32"/>
  <c r="N108" i="32" s="1"/>
  <c r="M108" i="32"/>
  <c r="AY19" i="18"/>
  <c r="H20" i="30"/>
  <c r="L20" i="30" s="1"/>
  <c r="F65" i="68"/>
  <c r="K111" i="32"/>
  <c r="N111" i="32" s="1"/>
  <c r="K155" i="32"/>
  <c r="N155" i="32" s="1"/>
  <c r="M155" i="32"/>
  <c r="AZ46" i="18"/>
  <c r="L46" i="15"/>
  <c r="Q46" i="4"/>
  <c r="G78" i="68"/>
  <c r="F78" i="68"/>
  <c r="C154" i="32"/>
  <c r="AX152" i="18"/>
  <c r="AW152" i="18" s="1"/>
  <c r="D152" i="57"/>
  <c r="C152" i="68"/>
  <c r="Y15" i="32"/>
  <c r="W15" i="32"/>
  <c r="Z15" i="32" s="1"/>
  <c r="Y115" i="32"/>
  <c r="W115" i="32"/>
  <c r="Z115" i="32" s="1"/>
  <c r="G100" i="68"/>
  <c r="H100" i="68"/>
  <c r="F100" i="68"/>
  <c r="Y96" i="32"/>
  <c r="W96" i="32"/>
  <c r="Z96" i="32" s="1"/>
  <c r="W158" i="32"/>
  <c r="Z158" i="32" s="1"/>
  <c r="Y158" i="32"/>
  <c r="K12" i="32"/>
  <c r="N12" i="32" s="1"/>
  <c r="G51" i="68"/>
  <c r="H51" i="68"/>
  <c r="Q27" i="4"/>
  <c r="W28" i="7"/>
  <c r="Y27" i="6"/>
  <c r="K28" i="32"/>
  <c r="N28" i="32" s="1"/>
  <c r="M28" i="32"/>
  <c r="W43" i="32"/>
  <c r="Z43" i="32" s="1"/>
  <c r="Y43" i="32"/>
  <c r="AC93" i="5"/>
  <c r="AZ93" i="18"/>
  <c r="AG93" i="14"/>
  <c r="L93" i="15"/>
  <c r="Q93" i="4"/>
  <c r="K24" i="32"/>
  <c r="N24" i="32" s="1"/>
  <c r="M24" i="32"/>
  <c r="M50" i="32"/>
  <c r="K50" i="32"/>
  <c r="N50" i="32" s="1"/>
  <c r="H127" i="68"/>
  <c r="G127" i="68"/>
  <c r="F127" i="68"/>
  <c r="M152" i="32"/>
  <c r="K152" i="32"/>
  <c r="N152" i="32" s="1"/>
  <c r="Y126" i="32"/>
  <c r="W126" i="32"/>
  <c r="Z126" i="32" s="1"/>
  <c r="H17" i="68"/>
  <c r="C147" i="44"/>
  <c r="F49" i="68"/>
  <c r="G49" i="68"/>
  <c r="AY29" i="18"/>
  <c r="O31" i="32"/>
  <c r="AC26" i="5"/>
  <c r="AG26" i="14"/>
  <c r="Y28" i="43"/>
  <c r="L26" i="15"/>
  <c r="W165" i="7"/>
  <c r="AX15" i="18"/>
  <c r="Q10" i="20"/>
  <c r="AG10" i="14"/>
  <c r="Y10" i="6"/>
  <c r="Q10" i="4"/>
  <c r="AC10" i="5"/>
  <c r="Y12" i="43"/>
  <c r="W58" i="7"/>
  <c r="Q57" i="4"/>
  <c r="Y57" i="6"/>
  <c r="L57" i="15"/>
  <c r="Y59" i="43"/>
  <c r="W55" i="7"/>
  <c r="Y56" i="43"/>
  <c r="C19" i="68"/>
  <c r="K101" i="32"/>
  <c r="N101" i="32" s="1"/>
  <c r="M101" i="32"/>
  <c r="F42" i="68"/>
  <c r="G42" i="68"/>
  <c r="W23" i="32"/>
  <c r="Z23" i="32" s="1"/>
  <c r="Y23" i="32"/>
  <c r="Y33" i="6"/>
  <c r="Y35" i="43"/>
  <c r="AG33" i="14"/>
  <c r="L33" i="15"/>
  <c r="AZ33" i="18"/>
  <c r="Y55" i="32"/>
  <c r="W55" i="32"/>
  <c r="Z55" i="32" s="1"/>
  <c r="O21" i="32"/>
  <c r="Q58" i="20"/>
  <c r="AC58" i="5"/>
  <c r="AZ58" i="18"/>
  <c r="Q58" i="4"/>
  <c r="M131" i="2"/>
  <c r="C131" i="44"/>
  <c r="C133" i="32"/>
  <c r="D131" i="68"/>
  <c r="I131" i="31"/>
  <c r="AX131" i="18"/>
  <c r="C132" i="30"/>
  <c r="G132" i="30" s="1"/>
  <c r="D131" i="57"/>
  <c r="C131" i="68"/>
  <c r="H148" i="30"/>
  <c r="L148" i="30" s="1"/>
  <c r="M19" i="32"/>
  <c r="K19" i="32"/>
  <c r="N19" i="32" s="1"/>
  <c r="Y62" i="32"/>
  <c r="W62" i="32"/>
  <c r="Z62" i="32" s="1"/>
  <c r="Q152" i="4"/>
  <c r="Y152" i="6"/>
  <c r="M64" i="32"/>
  <c r="K64" i="32"/>
  <c r="N64" i="32" s="1"/>
  <c r="C149" i="32"/>
  <c r="C125" i="32"/>
  <c r="C123" i="68"/>
  <c r="D123" i="57"/>
  <c r="D123" i="68"/>
  <c r="I123" i="31"/>
  <c r="M123" i="2"/>
  <c r="C123" i="44"/>
  <c r="AX123" i="18"/>
  <c r="AW123" i="18" s="1"/>
  <c r="G27" i="68"/>
  <c r="F27" i="68"/>
  <c r="G154" i="68"/>
  <c r="H154" i="68"/>
  <c r="Y154" i="32"/>
  <c r="W154" i="32"/>
  <c r="Z154" i="32" s="1"/>
  <c r="I33" i="31"/>
  <c r="AY33" i="18"/>
  <c r="AW33" i="18" s="1"/>
  <c r="D33" i="68"/>
  <c r="O35" i="32"/>
  <c r="H34" i="30"/>
  <c r="L34" i="30" s="1"/>
  <c r="D33" i="57"/>
  <c r="C33" i="68"/>
  <c r="C33" i="44"/>
  <c r="Q93" i="20"/>
  <c r="C101" i="44"/>
  <c r="AX101" i="18"/>
  <c r="AW101" i="18" s="1"/>
  <c r="C102" i="30"/>
  <c r="G102" i="30" s="1"/>
  <c r="D101" i="57"/>
  <c r="M101" i="2"/>
  <c r="I101" i="31"/>
  <c r="Y40" i="43"/>
  <c r="AC38" i="5"/>
  <c r="Y38" i="6"/>
  <c r="AG38" i="14"/>
  <c r="C148" i="30"/>
  <c r="G148" i="30" s="1"/>
  <c r="H61" i="30"/>
  <c r="L61" i="30" s="1"/>
  <c r="AY60" i="18"/>
  <c r="C42" i="44"/>
  <c r="M42" i="2"/>
  <c r="O44" i="32"/>
  <c r="C42" i="68"/>
  <c r="D42" i="57"/>
  <c r="AC144" i="5"/>
  <c r="L144" i="15"/>
  <c r="Y144" i="6"/>
  <c r="AG144" i="14"/>
  <c r="Q144" i="20"/>
  <c r="Y146" i="43"/>
  <c r="M85" i="32"/>
  <c r="K85" i="32"/>
  <c r="N85" i="32" s="1"/>
  <c r="Y89" i="32"/>
  <c r="W89" i="32"/>
  <c r="Z89" i="32" s="1"/>
  <c r="C60" i="30"/>
  <c r="G60" i="30" s="1"/>
  <c r="C59" i="68"/>
  <c r="I59" i="31"/>
  <c r="D59" i="68"/>
  <c r="M59" i="2"/>
  <c r="C61" i="32"/>
  <c r="C54" i="44"/>
  <c r="D54" i="57"/>
  <c r="O56" i="32"/>
  <c r="C51" i="68"/>
  <c r="D51" i="57"/>
  <c r="H47" i="30"/>
  <c r="L47" i="30" s="1"/>
  <c r="AY46" i="18"/>
  <c r="AW46" i="18" s="1"/>
  <c r="O48" i="32"/>
  <c r="M43" i="2"/>
  <c r="AX43" i="18"/>
  <c r="AW43" i="18" s="1"/>
  <c r="D43" i="57"/>
  <c r="C43" i="44"/>
  <c r="I43" i="31"/>
  <c r="C43" i="68"/>
  <c r="C45" i="32"/>
  <c r="D43" i="68"/>
  <c r="H43" i="68" s="1"/>
  <c r="O40" i="32"/>
  <c r="AY38" i="18"/>
  <c r="AW38" i="18" s="1"/>
  <c r="H39" i="30"/>
  <c r="L39" i="30" s="1"/>
  <c r="AX27" i="18"/>
  <c r="AW27" i="18" s="1"/>
  <c r="C29" i="32"/>
  <c r="AX19" i="18"/>
  <c r="C19" i="44"/>
  <c r="I19" i="31"/>
  <c r="D19" i="57"/>
  <c r="L14" i="2"/>
  <c r="F168" i="2"/>
  <c r="I168" i="2"/>
  <c r="G168" i="2"/>
  <c r="K11" i="2"/>
  <c r="E168" i="2"/>
  <c r="I97" i="31"/>
  <c r="C98" i="30"/>
  <c r="G98" i="30" s="1"/>
  <c r="C99" i="32"/>
  <c r="AX97" i="18"/>
  <c r="D97" i="57"/>
  <c r="D97" i="68"/>
  <c r="F97" i="68" s="1"/>
  <c r="M97" i="2"/>
  <c r="C97" i="68"/>
  <c r="C97" i="44"/>
  <c r="C94" i="32"/>
  <c r="C93" i="30"/>
  <c r="G93" i="30" s="1"/>
  <c r="O86" i="32"/>
  <c r="AY84" i="18"/>
  <c r="AW84" i="18" s="1"/>
  <c r="H85" i="30"/>
  <c r="L85" i="30" s="1"/>
  <c r="I84" i="31"/>
  <c r="C84" i="68"/>
  <c r="M84" i="2"/>
  <c r="C84" i="44"/>
  <c r="D84" i="57"/>
  <c r="D84" i="68"/>
  <c r="I95" i="31"/>
  <c r="AY95" i="18"/>
  <c r="AW95" i="18" s="1"/>
  <c r="H96" i="30"/>
  <c r="L96" i="30" s="1"/>
  <c r="D95" i="68"/>
  <c r="D95" i="57"/>
  <c r="O97" i="32"/>
  <c r="C95" i="68"/>
  <c r="C95" i="44"/>
  <c r="M95" i="2"/>
  <c r="O91" i="32"/>
  <c r="H90" i="30"/>
  <c r="L90" i="30" s="1"/>
  <c r="AY89" i="18"/>
  <c r="O117" i="32"/>
  <c r="AY115" i="18"/>
  <c r="AW115" i="18" s="1"/>
  <c r="H116" i="30"/>
  <c r="L116" i="30" s="1"/>
  <c r="M115" i="2"/>
  <c r="I115" i="31"/>
  <c r="H117" i="30"/>
  <c r="L117" i="30" s="1"/>
  <c r="AY116" i="18"/>
  <c r="AW116" i="18" s="1"/>
  <c r="O118" i="32"/>
  <c r="D144" i="68"/>
  <c r="D144" i="57"/>
  <c r="AX144" i="18"/>
  <c r="C145" i="30"/>
  <c r="G145" i="30" s="1"/>
  <c r="C144" i="44"/>
  <c r="I144" i="31"/>
  <c r="C146" i="32"/>
  <c r="O150" i="32"/>
  <c r="H149" i="30"/>
  <c r="L149" i="30" s="1"/>
  <c r="AY145" i="18"/>
  <c r="C145" i="44"/>
  <c r="I145" i="31"/>
  <c r="D145" i="68"/>
  <c r="D145" i="57"/>
  <c r="C145" i="68"/>
  <c r="M145" i="2"/>
  <c r="O147" i="32"/>
  <c r="AY137" i="18"/>
  <c r="H138" i="30"/>
  <c r="L138" i="30" s="1"/>
  <c r="O139" i="32"/>
  <c r="D135" i="68"/>
  <c r="D135" i="57"/>
  <c r="O137" i="32"/>
  <c r="AY135" i="18"/>
  <c r="AW135" i="18" s="1"/>
  <c r="M135" i="2"/>
  <c r="C135" i="44"/>
  <c r="C165" i="32"/>
  <c r="C164" i="30"/>
  <c r="G164" i="30" s="1"/>
  <c r="C156" i="32"/>
  <c r="C154" i="68"/>
  <c r="C155" i="30"/>
  <c r="G155" i="30" s="1"/>
  <c r="M154" i="2"/>
  <c r="C154" i="44"/>
  <c r="I154" i="31"/>
  <c r="C148" i="32"/>
  <c r="D146" i="57"/>
  <c r="AX146" i="18"/>
  <c r="AW146" i="18" s="1"/>
  <c r="I146" i="31"/>
  <c r="M146" i="2"/>
  <c r="C143" i="30"/>
  <c r="G143" i="30" s="1"/>
  <c r="AX142" i="18"/>
  <c r="C144" i="32"/>
  <c r="O156" i="32"/>
  <c r="AY154" i="18"/>
  <c r="AW154" i="18" s="1"/>
  <c r="H155" i="30"/>
  <c r="L155" i="30" s="1"/>
  <c r="C134" i="68"/>
  <c r="O136" i="32"/>
  <c r="M134" i="2"/>
  <c r="H135" i="30"/>
  <c r="L135" i="30" s="1"/>
  <c r="D134" i="57"/>
  <c r="I134" i="31"/>
  <c r="C134" i="44"/>
  <c r="D134" i="68"/>
  <c r="AY134" i="18"/>
  <c r="AW134" i="18" s="1"/>
  <c r="O135" i="32"/>
  <c r="C133" i="68"/>
  <c r="C133" i="44"/>
  <c r="AY133" i="18"/>
  <c r="H134" i="30"/>
  <c r="L134" i="30" s="1"/>
  <c r="AY132" i="18"/>
  <c r="AW132" i="18" s="1"/>
  <c r="C132" i="44"/>
  <c r="M132" i="2"/>
  <c r="I132" i="31"/>
  <c r="AY131" i="18"/>
  <c r="H132" i="30"/>
  <c r="L132" i="30" s="1"/>
  <c r="F57" i="68"/>
  <c r="M30" i="2"/>
  <c r="D30" i="57"/>
  <c r="D59" i="57"/>
  <c r="H136" i="30"/>
  <c r="L136" i="30" s="1"/>
  <c r="C116" i="44"/>
  <c r="C22" i="44"/>
  <c r="I51" i="31"/>
  <c r="AY54" i="18"/>
  <c r="AW54" i="18" s="1"/>
  <c r="O24" i="32"/>
  <c r="D22" i="68"/>
  <c r="AX51" i="18"/>
  <c r="AW51" i="18" s="1"/>
  <c r="C28" i="30"/>
  <c r="G28" i="30" s="1"/>
  <c r="G113" i="68"/>
  <c r="H113" i="68"/>
  <c r="F113" i="68"/>
  <c r="Y75" i="6"/>
  <c r="W131" i="32"/>
  <c r="Z131" i="32" s="1"/>
  <c r="Y131" i="32"/>
  <c r="C44" i="30"/>
  <c r="G44" i="30" s="1"/>
  <c r="I30" i="31"/>
  <c r="D30" i="68"/>
  <c r="C59" i="44"/>
  <c r="D116" i="68"/>
  <c r="C46" i="68"/>
  <c r="D54" i="68"/>
  <c r="M22" i="2"/>
  <c r="AG99" i="14"/>
  <c r="Y99" i="6"/>
  <c r="Q99" i="4"/>
  <c r="C83" i="68"/>
  <c r="Y77" i="43"/>
  <c r="D154" i="57"/>
  <c r="C135" i="68"/>
  <c r="H99" i="30"/>
  <c r="L99" i="30" s="1"/>
  <c r="AX106" i="18"/>
  <c r="D41" i="68"/>
  <c r="M116" i="2"/>
  <c r="D46" i="57"/>
  <c r="H23" i="30"/>
  <c r="L23" i="30" s="1"/>
  <c r="C52" i="30"/>
  <c r="G52" i="30" s="1"/>
  <c r="M19" i="2"/>
  <c r="I27" i="31"/>
  <c r="D115" i="68"/>
  <c r="AY153" i="18"/>
  <c r="AW153" i="18" s="1"/>
  <c r="O155" i="32"/>
  <c r="C153" i="44"/>
  <c r="H154" i="30"/>
  <c r="L154" i="30" s="1"/>
  <c r="Q121" i="4"/>
  <c r="Y121" i="6"/>
  <c r="W122" i="7"/>
  <c r="AC121" i="5"/>
  <c r="Y123" i="43"/>
  <c r="O100" i="32"/>
  <c r="C21" i="32"/>
  <c r="I46" i="31"/>
  <c r="H55" i="30"/>
  <c r="L55" i="30" s="1"/>
  <c r="C53" i="32"/>
  <c r="D19" i="68"/>
  <c r="C144" i="68"/>
  <c r="D115" i="57"/>
  <c r="C146" i="44"/>
  <c r="AX83" i="18"/>
  <c r="M83" i="2"/>
  <c r="C84" i="30"/>
  <c r="G84" i="30" s="1"/>
  <c r="I83" i="31"/>
  <c r="C146" i="68"/>
  <c r="Q75" i="4"/>
  <c r="W76" i="7"/>
  <c r="AC75" i="5"/>
  <c r="Q75" i="20"/>
  <c r="L75" i="15"/>
  <c r="AG75" i="14"/>
  <c r="AC139" i="5"/>
  <c r="L139" i="15"/>
  <c r="AZ139" i="18"/>
  <c r="Y139" i="6"/>
  <c r="Y53" i="32"/>
  <c r="G133" i="44"/>
  <c r="AY34" i="18"/>
  <c r="AW34" i="18" s="1"/>
  <c r="C34" i="44"/>
  <c r="O36" i="32"/>
  <c r="C112" i="31"/>
  <c r="C112" i="33"/>
  <c r="O152" i="32"/>
  <c r="H151" i="30"/>
  <c r="L151" i="30" s="1"/>
  <c r="D150" i="68"/>
  <c r="AY150" i="18"/>
  <c r="AW150" i="18" s="1"/>
  <c r="AX130" i="18"/>
  <c r="AW130" i="18" s="1"/>
  <c r="C131" i="30"/>
  <c r="G131" i="30" s="1"/>
  <c r="C130" i="68"/>
  <c r="D130" i="57"/>
  <c r="C130" i="44"/>
  <c r="I130" i="31"/>
  <c r="C132" i="32"/>
  <c r="AX124" i="18"/>
  <c r="AW124" i="18" s="1"/>
  <c r="C124" i="44"/>
  <c r="D124" i="68"/>
  <c r="F124" i="68" s="1"/>
  <c r="I124" i="31"/>
  <c r="M124" i="2"/>
  <c r="D124" i="57"/>
  <c r="AX114" i="18"/>
  <c r="C116" i="32"/>
  <c r="I114" i="31"/>
  <c r="D114" i="68"/>
  <c r="D114" i="57"/>
  <c r="I111" i="31"/>
  <c r="AY111" i="18"/>
  <c r="H112" i="30"/>
  <c r="L112" i="30" s="1"/>
  <c r="C111" i="44"/>
  <c r="D111" i="68"/>
  <c r="C111" i="68"/>
  <c r="AY110" i="18"/>
  <c r="AW110" i="18" s="1"/>
  <c r="O112" i="32"/>
  <c r="H111" i="30"/>
  <c r="C110" i="44"/>
  <c r="I110" i="31"/>
  <c r="AY109" i="18"/>
  <c r="H110" i="30"/>
  <c r="L110" i="30" s="1"/>
  <c r="M109" i="2"/>
  <c r="C107" i="68"/>
  <c r="AX107" i="18"/>
  <c r="AW107" i="18" s="1"/>
  <c r="D107" i="68"/>
  <c r="C109" i="32"/>
  <c r="AX68" i="18"/>
  <c r="D68" i="57"/>
  <c r="C68" i="44"/>
  <c r="G68" i="44" s="1"/>
  <c r="H58" i="30"/>
  <c r="L58" i="30" s="1"/>
  <c r="O59" i="32"/>
  <c r="I57" i="31"/>
  <c r="C57" i="68"/>
  <c r="K52" i="2"/>
  <c r="L47" i="2"/>
  <c r="C47" i="44" s="1"/>
  <c r="K29" i="2"/>
  <c r="L15" i="2"/>
  <c r="C15" i="44" s="1"/>
  <c r="G15" i="44" s="1"/>
  <c r="D149" i="68"/>
  <c r="C149" i="68"/>
  <c r="C149" i="44"/>
  <c r="H9" i="68"/>
  <c r="F9" i="68"/>
  <c r="K168" i="32"/>
  <c r="N168" i="32" s="1"/>
  <c r="AX85" i="18"/>
  <c r="D85" i="68"/>
  <c r="C86" i="30"/>
  <c r="G86" i="30" s="1"/>
  <c r="C85" i="44"/>
  <c r="C87" i="32"/>
  <c r="D85" i="57"/>
  <c r="C85" i="68"/>
  <c r="D38" i="68"/>
  <c r="I38" i="31"/>
  <c r="Q17" i="4"/>
  <c r="Q17" i="20"/>
  <c r="M97" i="32"/>
  <c r="K97" i="32"/>
  <c r="N97" i="32" s="1"/>
  <c r="D50" i="57"/>
  <c r="C51" i="30"/>
  <c r="G51" i="30" s="1"/>
  <c r="AX50" i="18"/>
  <c r="AW50" i="18" s="1"/>
  <c r="C52" i="32"/>
  <c r="C50" i="44"/>
  <c r="D50" i="68"/>
  <c r="AX47" i="18"/>
  <c r="C49" i="32"/>
  <c r="M49" i="32" s="1"/>
  <c r="C48" i="30"/>
  <c r="G48" i="30" s="1"/>
  <c r="AZ50" i="18"/>
  <c r="AG50" i="14"/>
  <c r="Y52" i="43"/>
  <c r="Q50" i="20"/>
  <c r="AC50" i="5"/>
  <c r="D166" i="57"/>
  <c r="C166" i="44"/>
  <c r="D166" i="68"/>
  <c r="I166" i="31"/>
  <c r="H64" i="30"/>
  <c r="L64" i="30" s="1"/>
  <c r="D63" i="68"/>
  <c r="C63" i="44"/>
  <c r="G63" i="44" s="1"/>
  <c r="K60" i="2"/>
  <c r="L56" i="2"/>
  <c r="L55" i="2"/>
  <c r="K53" i="2"/>
  <c r="L48" i="2"/>
  <c r="AY48" i="18" s="1"/>
  <c r="AW48" i="18" s="1"/>
  <c r="K44" i="2"/>
  <c r="L40" i="2"/>
  <c r="L39" i="2"/>
  <c r="K37" i="2"/>
  <c r="K36" i="2"/>
  <c r="L32" i="2"/>
  <c r="L31" i="2"/>
  <c r="C30" i="68"/>
  <c r="AX30" i="18"/>
  <c r="AW30" i="18" s="1"/>
  <c r="C31" i="30"/>
  <c r="G31" i="30" s="1"/>
  <c r="C32" i="32"/>
  <c r="K28" i="2"/>
  <c r="L24" i="2"/>
  <c r="L23" i="2"/>
  <c r="K21" i="2"/>
  <c r="K20" i="2"/>
  <c r="H18" i="30"/>
  <c r="L18" i="30" s="1"/>
  <c r="AY17" i="18"/>
  <c r="AW17" i="18" s="1"/>
  <c r="C17" i="68"/>
  <c r="L16" i="2"/>
  <c r="AX14" i="18"/>
  <c r="C14" i="68"/>
  <c r="C16" i="32"/>
  <c r="D14" i="57"/>
  <c r="K13" i="2"/>
  <c r="K12" i="2"/>
  <c r="AY9" i="18"/>
  <c r="AW9" i="18" s="1"/>
  <c r="M9" i="2"/>
  <c r="D9" i="57"/>
  <c r="H168" i="2"/>
  <c r="K94" i="2"/>
  <c r="K89" i="2"/>
  <c r="K86" i="2"/>
  <c r="L91" i="2"/>
  <c r="L86" i="2"/>
  <c r="K117" i="2"/>
  <c r="AX143" i="18"/>
  <c r="C144" i="30"/>
  <c r="G144" i="30" s="1"/>
  <c r="M143" i="2"/>
  <c r="C145" i="32"/>
  <c r="I143" i="31"/>
  <c r="C143" i="68"/>
  <c r="K140" i="2"/>
  <c r="C69" i="44"/>
  <c r="I125" i="31"/>
  <c r="C125" i="68"/>
  <c r="M125" i="2"/>
  <c r="Y125" i="6" s="1"/>
  <c r="D125" i="57"/>
  <c r="D25" i="57"/>
  <c r="AW133" i="18"/>
  <c r="C74" i="32"/>
  <c r="M167" i="2"/>
  <c r="H168" i="30"/>
  <c r="L168" i="30" s="1"/>
  <c r="Y47" i="32"/>
  <c r="W47" i="32"/>
  <c r="Z47" i="32" s="1"/>
  <c r="C69" i="68"/>
  <c r="L8" i="2"/>
  <c r="D81" i="68"/>
  <c r="I14" i="31"/>
  <c r="AW109" i="18"/>
  <c r="G129" i="68"/>
  <c r="H129" i="68"/>
  <c r="C109" i="68"/>
  <c r="D109" i="57"/>
  <c r="D81" i="57"/>
  <c r="O87" i="32"/>
  <c r="AY85" i="18"/>
  <c r="AY63" i="18"/>
  <c r="C56" i="32"/>
  <c r="M14" i="2"/>
  <c r="C9" i="68"/>
  <c r="H59" i="30"/>
  <c r="L59" i="30" s="1"/>
  <c r="AY58" i="18"/>
  <c r="AW58" i="18" s="1"/>
  <c r="O60" i="32"/>
  <c r="H122" i="30"/>
  <c r="L122" i="30" s="1"/>
  <c r="O123" i="32"/>
  <c r="AY121" i="18"/>
  <c r="AW121" i="18" s="1"/>
  <c r="D121" i="68"/>
  <c r="I121" i="31"/>
  <c r="M92" i="32"/>
  <c r="K92" i="32"/>
  <c r="N92" i="32" s="1"/>
  <c r="D139" i="68"/>
  <c r="I139" i="31"/>
  <c r="O141" i="32"/>
  <c r="C9" i="44"/>
  <c r="M63" i="2"/>
  <c r="C15" i="30"/>
  <c r="G15" i="30" s="1"/>
  <c r="C23" i="68"/>
  <c r="C25" i="32"/>
  <c r="D93" i="68"/>
  <c r="AY93" i="18"/>
  <c r="AW93" i="18" s="1"/>
  <c r="M28" i="2"/>
  <c r="H29" i="30"/>
  <c r="L29" i="30" s="1"/>
  <c r="C157" i="30"/>
  <c r="G157" i="30" s="1"/>
  <c r="D156" i="68"/>
  <c r="L111" i="30"/>
  <c r="C114" i="31"/>
  <c r="H114" i="31" s="1"/>
  <c r="J114" i="31" s="1"/>
  <c r="C114" i="33"/>
  <c r="G114" i="33" s="1"/>
  <c r="I114" i="33" s="1"/>
  <c r="C137" i="31"/>
  <c r="C137" i="33"/>
  <c r="G137" i="33" s="1"/>
  <c r="C85" i="31"/>
  <c r="C85" i="33"/>
  <c r="C69" i="31"/>
  <c r="C69" i="33"/>
  <c r="G69" i="33" s="1"/>
  <c r="C65" i="31"/>
  <c r="H65" i="31" s="1"/>
  <c r="J65" i="31" s="1"/>
  <c r="C65" i="33"/>
  <c r="C21" i="33"/>
  <c r="G21" i="33" s="1"/>
  <c r="I21" i="33" s="1"/>
  <c r="C21" i="31"/>
  <c r="C148" i="31"/>
  <c r="C148" i="33"/>
  <c r="C150" i="33"/>
  <c r="C150" i="31"/>
  <c r="O84" i="32"/>
  <c r="C82" i="68"/>
  <c r="H83" i="30"/>
  <c r="L83" i="30" s="1"/>
  <c r="D82" i="57"/>
  <c r="C82" i="44"/>
  <c r="D82" i="68"/>
  <c r="C80" i="30"/>
  <c r="G80" i="30" s="1"/>
  <c r="C81" i="32"/>
  <c r="AX79" i="18"/>
  <c r="AW79" i="18" s="1"/>
  <c r="L72" i="2"/>
  <c r="C72" i="44" s="1"/>
  <c r="C72" i="30"/>
  <c r="G72" i="30" s="1"/>
  <c r="AX71" i="18"/>
  <c r="C73" i="32"/>
  <c r="K70" i="2"/>
  <c r="L64" i="2"/>
  <c r="K61" i="2"/>
  <c r="M61" i="2" s="1"/>
  <c r="H69" i="30"/>
  <c r="L69" i="30" s="1"/>
  <c r="AY68" i="18"/>
  <c r="AX118" i="18"/>
  <c r="C120" i="32"/>
  <c r="I64" i="31"/>
  <c r="C130" i="30"/>
  <c r="G130" i="30" s="1"/>
  <c r="AX129" i="18"/>
  <c r="AW129" i="18" s="1"/>
  <c r="C131" i="32"/>
  <c r="C93" i="33"/>
  <c r="C152" i="31"/>
  <c r="C152" i="33"/>
  <c r="C130" i="33"/>
  <c r="C130" i="31"/>
  <c r="C166" i="31"/>
  <c r="K108" i="2"/>
  <c r="L104" i="2"/>
  <c r="L74" i="2"/>
  <c r="L73" i="2"/>
  <c r="C73" i="44" s="1"/>
  <c r="K137" i="2"/>
  <c r="AK26" i="2"/>
  <c r="AJ26" i="15" s="1"/>
  <c r="AK22" i="2"/>
  <c r="AJ22" i="15" s="1"/>
  <c r="AK18" i="2"/>
  <c r="AJ18" i="15" s="1"/>
  <c r="M133" i="2"/>
  <c r="D133" i="57"/>
  <c r="C54" i="31"/>
  <c r="C54" i="33"/>
  <c r="G54" i="33" s="1"/>
  <c r="C135" i="33"/>
  <c r="C135" i="31"/>
  <c r="C77" i="31"/>
  <c r="C77" i="33"/>
  <c r="C17" i="31"/>
  <c r="C17" i="33"/>
  <c r="C27" i="31"/>
  <c r="C27" i="33"/>
  <c r="G27" i="33" s="1"/>
  <c r="C141" i="31"/>
  <c r="C141" i="33"/>
  <c r="G141" i="33" s="1"/>
  <c r="G136" i="33"/>
  <c r="G127" i="33"/>
  <c r="C89" i="33"/>
  <c r="C89" i="31"/>
  <c r="G85" i="33"/>
  <c r="G58" i="33"/>
  <c r="I58" i="33" s="1"/>
  <c r="G28" i="33"/>
  <c r="C164" i="33"/>
  <c r="C164" i="31"/>
  <c r="L151" i="2"/>
  <c r="L128" i="2"/>
  <c r="K126" i="2"/>
  <c r="L120" i="2"/>
  <c r="M111" i="2"/>
  <c r="AX111" i="18"/>
  <c r="C113" i="32"/>
  <c r="L105" i="2"/>
  <c r="AK29" i="2"/>
  <c r="AJ29" i="15" s="1"/>
  <c r="C88" i="33"/>
  <c r="C88" i="31"/>
  <c r="G79" i="33"/>
  <c r="C41" i="33"/>
  <c r="C41" i="31"/>
  <c r="C37" i="31"/>
  <c r="C37" i="33"/>
  <c r="C147" i="31"/>
  <c r="C147" i="33"/>
  <c r="G147" i="33" s="1"/>
  <c r="AY75" i="18"/>
  <c r="AW75" i="18" s="1"/>
  <c r="O77" i="32"/>
  <c r="K36" i="32"/>
  <c r="N36" i="32" s="1"/>
  <c r="M36" i="32"/>
  <c r="AY76" i="18"/>
  <c r="AW76" i="18" s="1"/>
  <c r="H77" i="30"/>
  <c r="L77" i="30" s="1"/>
  <c r="C9" i="33"/>
  <c r="G9" i="33" s="1"/>
  <c r="C109" i="31"/>
  <c r="AY143" i="18"/>
  <c r="H144" i="30"/>
  <c r="L144" i="30" s="1"/>
  <c r="C113" i="31"/>
  <c r="C113" i="33"/>
  <c r="C16" i="33"/>
  <c r="G16" i="33" s="1"/>
  <c r="I16" i="33" s="1"/>
  <c r="C16" i="31"/>
  <c r="C99" i="31"/>
  <c r="H99" i="31" s="1"/>
  <c r="J99" i="31" s="1"/>
  <c r="C99" i="33"/>
  <c r="C139" i="33"/>
  <c r="G139" i="33" s="1"/>
  <c r="C139" i="31"/>
  <c r="C7" i="33"/>
  <c r="G7" i="33" s="1"/>
  <c r="W145" i="32"/>
  <c r="Z145" i="32" s="1"/>
  <c r="Y145" i="32"/>
  <c r="C116" i="31"/>
  <c r="C116" i="33"/>
  <c r="C96" i="31"/>
  <c r="C96" i="33"/>
  <c r="G96" i="33" s="1"/>
  <c r="C75" i="31"/>
  <c r="C68" i="33"/>
  <c r="G68" i="33" s="1"/>
  <c r="I68" i="33" s="1"/>
  <c r="C43" i="33"/>
  <c r="C43" i="31"/>
  <c r="H43" i="31" s="1"/>
  <c r="J43" i="31" s="1"/>
  <c r="C40" i="33"/>
  <c r="C31" i="33"/>
  <c r="G31" i="33" s="1"/>
  <c r="I31" i="33" s="1"/>
  <c r="C51" i="31"/>
  <c r="C51" i="33"/>
  <c r="G51" i="33" s="1"/>
  <c r="I51" i="33" s="1"/>
  <c r="C83" i="33"/>
  <c r="C83" i="31"/>
  <c r="C91" i="33"/>
  <c r="G91" i="33" s="1"/>
  <c r="D10" i="68"/>
  <c r="D10" i="57"/>
  <c r="I9" i="31"/>
  <c r="C102" i="31"/>
  <c r="C102" i="33"/>
  <c r="G102" i="33" s="1"/>
  <c r="C80" i="33"/>
  <c r="C80" i="31"/>
  <c r="H80" i="31" s="1"/>
  <c r="C157" i="33"/>
  <c r="G157" i="33" s="1"/>
  <c r="C62" i="33"/>
  <c r="G62" i="33" s="1"/>
  <c r="G144" i="33"/>
  <c r="I144" i="33" s="1"/>
  <c r="G140" i="33"/>
  <c r="G121" i="33"/>
  <c r="G115" i="33"/>
  <c r="G109" i="33"/>
  <c r="G78" i="33"/>
  <c r="I78" i="33" s="1"/>
  <c r="G32" i="33"/>
  <c r="G26" i="33"/>
  <c r="G22" i="33"/>
  <c r="I22" i="33" s="1"/>
  <c r="C151" i="31"/>
  <c r="G26" i="44"/>
  <c r="H90" i="31"/>
  <c r="J90" i="31" s="1"/>
  <c r="C106" i="31"/>
  <c r="C120" i="33"/>
  <c r="C127" i="31"/>
  <c r="G82" i="33"/>
  <c r="I82" i="33" s="1"/>
  <c r="G66" i="33"/>
  <c r="C165" i="31"/>
  <c r="G141" i="44"/>
  <c r="L88" i="2"/>
  <c r="K98" i="2"/>
  <c r="D55" i="57"/>
  <c r="H87" i="31"/>
  <c r="J87" i="31" s="1"/>
  <c r="G123" i="33"/>
  <c r="I123" i="33" s="1"/>
  <c r="G76" i="33"/>
  <c r="G9" i="44"/>
  <c r="C146" i="33"/>
  <c r="C110" i="31"/>
  <c r="C44" i="33"/>
  <c r="C129" i="33"/>
  <c r="G122" i="33"/>
  <c r="I122" i="33" s="1"/>
  <c r="G100" i="33"/>
  <c r="G56" i="33"/>
  <c r="G48" i="33"/>
  <c r="AK34" i="2"/>
  <c r="AJ34" i="15" s="1"/>
  <c r="K155" i="2"/>
  <c r="C6" i="33"/>
  <c r="C82" i="31"/>
  <c r="H82" i="31" s="1"/>
  <c r="C49" i="31"/>
  <c r="C19" i="31"/>
  <c r="G110" i="33"/>
  <c r="I110" i="33" s="1"/>
  <c r="G81" i="33"/>
  <c r="G29" i="33"/>
  <c r="I29" i="33" s="1"/>
  <c r="G14" i="33"/>
  <c r="G22" i="44"/>
  <c r="L80" i="2"/>
  <c r="L92" i="2"/>
  <c r="I92" i="31" s="1"/>
  <c r="K148" i="2"/>
  <c r="AK135" i="2"/>
  <c r="AJ135" i="15" s="1"/>
  <c r="AK19" i="2"/>
  <c r="AJ19" i="15" s="1"/>
  <c r="H80" i="33"/>
  <c r="E149" i="44"/>
  <c r="G149" i="44" s="1"/>
  <c r="G23" i="33"/>
  <c r="I23" i="33" s="1"/>
  <c r="G79" i="57"/>
  <c r="F88" i="31"/>
  <c r="H96" i="33"/>
  <c r="H88" i="33"/>
  <c r="E129" i="44"/>
  <c r="F80" i="57"/>
  <c r="H17" i="33"/>
  <c r="F149" i="57"/>
  <c r="H65" i="33"/>
  <c r="F148" i="31"/>
  <c r="H148" i="31" s="1"/>
  <c r="G127" i="31"/>
  <c r="G33" i="31"/>
  <c r="H112" i="33"/>
  <c r="E157" i="44"/>
  <c r="E81" i="44"/>
  <c r="G81" i="44" s="1"/>
  <c r="F89" i="31"/>
  <c r="F157" i="31"/>
  <c r="E80" i="44"/>
  <c r="E65" i="44"/>
  <c r="G65" i="44" s="1"/>
  <c r="G103" i="31"/>
  <c r="H103" i="31" s="1"/>
  <c r="F33" i="33"/>
  <c r="G33" i="33" s="1"/>
  <c r="G102" i="57"/>
  <c r="G68" i="31"/>
  <c r="H68" i="31" s="1"/>
  <c r="E156" i="44"/>
  <c r="G156" i="44" s="1"/>
  <c r="F65" i="57"/>
  <c r="G141" i="57"/>
  <c r="G27" i="57"/>
  <c r="F129" i="31"/>
  <c r="H129" i="31" s="1"/>
  <c r="J129" i="31" s="1"/>
  <c r="F112" i="31"/>
  <c r="G27" i="31"/>
  <c r="H148" i="33"/>
  <c r="E72" i="44"/>
  <c r="G136" i="57"/>
  <c r="G141" i="31"/>
  <c r="F105" i="31"/>
  <c r="F72" i="31"/>
  <c r="G58" i="31"/>
  <c r="H129" i="33"/>
  <c r="G133" i="31"/>
  <c r="G28" i="57"/>
  <c r="F152" i="33"/>
  <c r="E10" i="44"/>
  <c r="G10" i="44" s="1"/>
  <c r="F72" i="57"/>
  <c r="G84" i="57"/>
  <c r="G68" i="57"/>
  <c r="G127" i="57"/>
  <c r="H48" i="33"/>
  <c r="E88" i="44"/>
  <c r="E132" i="44"/>
  <c r="G132" i="44" s="1"/>
  <c r="F151" i="57"/>
  <c r="H92" i="33"/>
  <c r="F15" i="57"/>
  <c r="G77" i="31"/>
  <c r="H151" i="33"/>
  <c r="E108" i="44"/>
  <c r="E92" i="44"/>
  <c r="F103" i="57"/>
  <c r="E79" i="44"/>
  <c r="H87" i="33"/>
  <c r="F95" i="31"/>
  <c r="G126" i="57"/>
  <c r="G51" i="57"/>
  <c r="G32" i="57"/>
  <c r="G130" i="31"/>
  <c r="G123" i="31"/>
  <c r="G119" i="31"/>
  <c r="F94" i="31"/>
  <c r="H94" i="31" s="1"/>
  <c r="F38" i="31"/>
  <c r="F30" i="31"/>
  <c r="G21" i="31"/>
  <c r="F10" i="31"/>
  <c r="H136" i="33"/>
  <c r="I136" i="33" s="1"/>
  <c r="H108" i="33"/>
  <c r="F77" i="33"/>
  <c r="E69" i="44"/>
  <c r="E144" i="44"/>
  <c r="G144" i="44" s="1"/>
  <c r="E118" i="44"/>
  <c r="G84" i="33"/>
  <c r="I84" i="33" s="1"/>
  <c r="F111" i="57"/>
  <c r="F87" i="57"/>
  <c r="G25" i="31"/>
  <c r="G115" i="57"/>
  <c r="G69" i="57"/>
  <c r="G29" i="57"/>
  <c r="G97" i="31"/>
  <c r="F84" i="31"/>
  <c r="G69" i="31"/>
  <c r="F57" i="31"/>
  <c r="G37" i="31"/>
  <c r="G29" i="31"/>
  <c r="H29" i="31" s="1"/>
  <c r="G152" i="31"/>
  <c r="H116" i="33"/>
  <c r="E136" i="44"/>
  <c r="E116" i="44"/>
  <c r="G116" i="44" s="1"/>
  <c r="E24" i="44"/>
  <c r="E18" i="44"/>
  <c r="G18" i="44" s="1"/>
  <c r="F68" i="57"/>
  <c r="F78" i="57"/>
  <c r="F146" i="31"/>
  <c r="F144" i="57"/>
  <c r="G101" i="44"/>
  <c r="G97" i="33"/>
  <c r="G65" i="57"/>
  <c r="F65" i="33"/>
  <c r="G65" i="33" s="1"/>
  <c r="I35" i="33"/>
  <c r="G78" i="57"/>
  <c r="G37" i="57"/>
  <c r="G125" i="31"/>
  <c r="G79" i="31"/>
  <c r="H79" i="31" s="1"/>
  <c r="G72" i="31"/>
  <c r="F69" i="31"/>
  <c r="G51" i="31"/>
  <c r="H51" i="31" s="1"/>
  <c r="J51" i="31" s="1"/>
  <c r="G32" i="31"/>
  <c r="F153" i="31"/>
  <c r="H38" i="33"/>
  <c r="H18" i="33"/>
  <c r="E48" i="44"/>
  <c r="H6" i="31"/>
  <c r="H146" i="33"/>
  <c r="F94" i="57"/>
  <c r="E86" i="44"/>
  <c r="F71" i="31"/>
  <c r="G97" i="57"/>
  <c r="G72" i="57"/>
  <c r="F110" i="31"/>
  <c r="F100" i="31"/>
  <c r="G91" i="31"/>
  <c r="H124" i="33"/>
  <c r="H100" i="33"/>
  <c r="H46" i="33"/>
  <c r="H69" i="33"/>
  <c r="F148" i="57"/>
  <c r="E146" i="44"/>
  <c r="E94" i="44"/>
  <c r="H134" i="33"/>
  <c r="E30" i="44"/>
  <c r="G30" i="44" s="1"/>
  <c r="F9" i="57"/>
  <c r="F71" i="57"/>
  <c r="F15" i="31"/>
  <c r="F113" i="33"/>
  <c r="G113" i="33" s="1"/>
  <c r="G58" i="57"/>
  <c r="G21" i="57"/>
  <c r="G54" i="57"/>
  <c r="F136" i="31"/>
  <c r="F124" i="31"/>
  <c r="G78" i="31"/>
  <c r="H78" i="31" s="1"/>
  <c r="J78" i="31" s="1"/>
  <c r="F46" i="31"/>
  <c r="F18" i="31"/>
  <c r="H18" i="31" s="1"/>
  <c r="J18" i="31" s="1"/>
  <c r="G165" i="31"/>
  <c r="H76" i="33"/>
  <c r="F165" i="33"/>
  <c r="G165" i="33" s="1"/>
  <c r="I165" i="33" s="1"/>
  <c r="E124" i="44"/>
  <c r="G124" i="44" s="1"/>
  <c r="E46" i="44"/>
  <c r="G46" i="44" s="1"/>
  <c r="G25" i="33"/>
  <c r="F132" i="31"/>
  <c r="F30" i="57"/>
  <c r="G37" i="33"/>
  <c r="I37" i="33" s="1"/>
  <c r="H15" i="33"/>
  <c r="F125" i="33"/>
  <c r="G125" i="33" s="1"/>
  <c r="I125" i="33" s="1"/>
  <c r="G91" i="57"/>
  <c r="F116" i="31"/>
  <c r="H116" i="31" s="1"/>
  <c r="G113" i="31"/>
  <c r="G155" i="31"/>
  <c r="H155" i="31" s="1"/>
  <c r="F166" i="31"/>
  <c r="H118" i="33"/>
  <c r="E100" i="44"/>
  <c r="E84" i="44"/>
  <c r="G84" i="44" s="1"/>
  <c r="E89" i="44"/>
  <c r="E52" i="44"/>
  <c r="F135" i="33"/>
  <c r="E127" i="44"/>
  <c r="G75" i="57"/>
  <c r="G144" i="57"/>
  <c r="G110" i="31"/>
  <c r="H12" i="31"/>
  <c r="H118" i="31"/>
  <c r="F110" i="57"/>
  <c r="F131" i="33"/>
  <c r="G131" i="33" s="1"/>
  <c r="I131" i="33" s="1"/>
  <c r="H89" i="33"/>
  <c r="G135" i="57"/>
  <c r="F139" i="31"/>
  <c r="F127" i="31"/>
  <c r="I127" i="33"/>
  <c r="G40" i="57"/>
  <c r="G104" i="57"/>
  <c r="G50" i="57"/>
  <c r="F81" i="31"/>
  <c r="H97" i="33"/>
  <c r="E36" i="44"/>
  <c r="E73" i="44"/>
  <c r="G94" i="33"/>
  <c r="I94" i="33" s="1"/>
  <c r="H139" i="33"/>
  <c r="F67" i="31"/>
  <c r="F127" i="57"/>
  <c r="G104" i="33"/>
  <c r="G36" i="57"/>
  <c r="G110" i="57"/>
  <c r="G144" i="31"/>
  <c r="F97" i="31"/>
  <c r="H97" i="31" s="1"/>
  <c r="J97" i="31" s="1"/>
  <c r="G50" i="31"/>
  <c r="H50" i="31" s="1"/>
  <c r="J50" i="31" s="1"/>
  <c r="G40" i="31"/>
  <c r="H50" i="33"/>
  <c r="H44" i="33"/>
  <c r="H36" i="33"/>
  <c r="H137" i="33"/>
  <c r="F149" i="33"/>
  <c r="G149" i="33" s="1"/>
  <c r="I149" i="33" s="1"/>
  <c r="E110" i="44"/>
  <c r="H33" i="31"/>
  <c r="J33" i="31" s="1"/>
  <c r="H59" i="33"/>
  <c r="G129" i="44"/>
  <c r="F139" i="57"/>
  <c r="F19" i="33"/>
  <c r="G19" i="33" s="1"/>
  <c r="G75" i="33"/>
  <c r="I75" i="33" s="1"/>
  <c r="G94" i="57"/>
  <c r="F21" i="31"/>
  <c r="H21" i="31" s="1"/>
  <c r="E167" i="44"/>
  <c r="G167" i="44" s="1"/>
  <c r="E59" i="44"/>
  <c r="E21" i="44"/>
  <c r="G140" i="57"/>
  <c r="G36" i="31"/>
  <c r="F167" i="31"/>
  <c r="H167" i="31" s="1"/>
  <c r="J167" i="31" s="1"/>
  <c r="H167" i="33"/>
  <c r="I167" i="33" s="1"/>
  <c r="H95" i="33"/>
  <c r="I95" i="33" s="1"/>
  <c r="H81" i="33"/>
  <c r="I81" i="33" s="1"/>
  <c r="H57" i="33"/>
  <c r="I57" i="33" s="1"/>
  <c r="E137" i="44"/>
  <c r="E97" i="44"/>
  <c r="G97" i="44" s="1"/>
  <c r="F21" i="57"/>
  <c r="H125" i="31"/>
  <c r="E111" i="44"/>
  <c r="G19" i="57"/>
  <c r="G140" i="31"/>
  <c r="H140" i="31" s="1"/>
  <c r="G126" i="31"/>
  <c r="G102" i="31"/>
  <c r="G75" i="31"/>
  <c r="F52" i="31"/>
  <c r="F36" i="31"/>
  <c r="F28" i="31"/>
  <c r="E57" i="44"/>
  <c r="G98" i="31"/>
  <c r="G56" i="31"/>
  <c r="H28" i="33"/>
  <c r="H79" i="33"/>
  <c r="G76" i="31"/>
  <c r="H76" i="31" s="1"/>
  <c r="J76" i="31" s="1"/>
  <c r="E145" i="44"/>
  <c r="G145" i="44" s="1"/>
  <c r="F147" i="57"/>
  <c r="F118" i="57"/>
  <c r="E77" i="44"/>
  <c r="H111" i="33"/>
  <c r="E99" i="44"/>
  <c r="F11" i="57"/>
  <c r="F43" i="33"/>
  <c r="G43" i="33" s="1"/>
  <c r="I43" i="33" s="1"/>
  <c r="G150" i="33"/>
  <c r="G62" i="57"/>
  <c r="G81" i="57"/>
  <c r="G26" i="57"/>
  <c r="F106" i="31"/>
  <c r="F98" i="31"/>
  <c r="G66" i="31"/>
  <c r="H66" i="31" s="1"/>
  <c r="G151" i="31"/>
  <c r="H151" i="31" s="1"/>
  <c r="H140" i="33"/>
  <c r="I140" i="33" s="1"/>
  <c r="H98" i="33"/>
  <c r="F80" i="33"/>
  <c r="G80" i="33" s="1"/>
  <c r="F153" i="33"/>
  <c r="G153" i="33" s="1"/>
  <c r="F166" i="33"/>
  <c r="G166" i="33" s="1"/>
  <c r="E105" i="44"/>
  <c r="E32" i="44"/>
  <c r="F105" i="57"/>
  <c r="F98" i="57"/>
  <c r="F32" i="57"/>
  <c r="G134" i="31"/>
  <c r="F93" i="57"/>
  <c r="E17" i="44"/>
  <c r="F26" i="31"/>
  <c r="H120" i="33"/>
  <c r="G69" i="44"/>
  <c r="H39" i="33"/>
  <c r="I39" i="33" s="1"/>
  <c r="G117" i="57"/>
  <c r="G121" i="57"/>
  <c r="G138" i="57"/>
  <c r="G80" i="57"/>
  <c r="F145" i="31"/>
  <c r="G26" i="31"/>
  <c r="F9" i="31"/>
  <c r="H9" i="31" s="1"/>
  <c r="E166" i="44"/>
  <c r="G166" i="44" s="1"/>
  <c r="G132" i="31"/>
  <c r="H132" i="31" s="1"/>
  <c r="J132" i="31" s="1"/>
  <c r="F132" i="33"/>
  <c r="G132" i="33" s="1"/>
  <c r="I132" i="33" s="1"/>
  <c r="E128" i="44"/>
  <c r="F17" i="57"/>
  <c r="F154" i="57"/>
  <c r="F26" i="57"/>
  <c r="F7" i="57"/>
  <c r="I105" i="33"/>
  <c r="G46" i="33"/>
  <c r="G138" i="33"/>
  <c r="F39" i="31"/>
  <c r="E83" i="44"/>
  <c r="G48" i="57"/>
  <c r="G66" i="57"/>
  <c r="G115" i="31"/>
  <c r="G81" i="31"/>
  <c r="G62" i="31"/>
  <c r="H62" i="31" s="1"/>
  <c r="G54" i="31"/>
  <c r="H54" i="31" s="1"/>
  <c r="J54" i="31" s="1"/>
  <c r="G38" i="31"/>
  <c r="F32" i="31"/>
  <c r="G166" i="31"/>
  <c r="F60" i="33"/>
  <c r="G60" i="33" s="1"/>
  <c r="I60" i="33" s="1"/>
  <c r="H166" i="33"/>
  <c r="F133" i="33"/>
  <c r="G133" i="33" s="1"/>
  <c r="I133" i="33" s="1"/>
  <c r="G48" i="31"/>
  <c r="F128" i="57"/>
  <c r="H154" i="33"/>
  <c r="G22" i="57"/>
  <c r="H26" i="33"/>
  <c r="E120" i="44"/>
  <c r="G43" i="44"/>
  <c r="I128" i="33"/>
  <c r="E134" i="44"/>
  <c r="G134" i="44" s="1"/>
  <c r="E39" i="44"/>
  <c r="H83" i="33"/>
  <c r="G43" i="57"/>
  <c r="F103" i="33"/>
  <c r="G93" i="57"/>
  <c r="G83" i="57"/>
  <c r="G38" i="57"/>
  <c r="G109" i="57"/>
  <c r="G109" i="31"/>
  <c r="H109" i="31" s="1"/>
  <c r="H138" i="33"/>
  <c r="H64" i="33"/>
  <c r="H33" i="33"/>
  <c r="F151" i="33"/>
  <c r="E75" i="44"/>
  <c r="G75" i="44" s="1"/>
  <c r="F142" i="57"/>
  <c r="E154" i="44"/>
  <c r="G154" i="44" s="1"/>
  <c r="G22" i="31"/>
  <c r="F120" i="57"/>
  <c r="H7" i="33"/>
  <c r="H105" i="31"/>
  <c r="G34" i="33"/>
  <c r="F134" i="31"/>
  <c r="E33" i="44"/>
  <c r="G33" i="44" s="1"/>
  <c r="E140" i="44"/>
  <c r="H9" i="33"/>
  <c r="F83" i="31"/>
  <c r="F75" i="31"/>
  <c r="G18" i="57"/>
  <c r="G34" i="57"/>
  <c r="G138" i="31"/>
  <c r="F77" i="31"/>
  <c r="H77" i="31" s="1"/>
  <c r="G46" i="31"/>
  <c r="H46" i="31" s="1"/>
  <c r="J46" i="31" s="1"/>
  <c r="F11" i="31"/>
  <c r="F164" i="33"/>
  <c r="E64" i="44"/>
  <c r="E54" i="44"/>
  <c r="G85" i="44"/>
  <c r="H147" i="33"/>
  <c r="H7" i="31"/>
  <c r="F33" i="57"/>
  <c r="G50" i="33"/>
  <c r="F119" i="33"/>
  <c r="G119" i="33" s="1"/>
  <c r="F138" i="31"/>
  <c r="F64" i="31"/>
  <c r="G34" i="31"/>
  <c r="G31" i="31"/>
  <c r="H31" i="31" s="1"/>
  <c r="F24" i="31"/>
  <c r="G153" i="31"/>
  <c r="H106" i="33"/>
  <c r="H93" i="33"/>
  <c r="H24" i="33"/>
  <c r="F117" i="33"/>
  <c r="G117" i="33" s="1"/>
  <c r="I117" i="33" s="1"/>
  <c r="F91" i="31"/>
  <c r="F67" i="33"/>
  <c r="G67" i="33" s="1"/>
  <c r="G67" i="31"/>
  <c r="G67" i="57"/>
  <c r="G63" i="57"/>
  <c r="G63" i="31"/>
  <c r="H63" i="31" s="1"/>
  <c r="F63" i="33"/>
  <c r="G63" i="33" s="1"/>
  <c r="I63" i="33" s="1"/>
  <c r="G44" i="31"/>
  <c r="H44" i="31" s="1"/>
  <c r="G44" i="57"/>
  <c r="F44" i="33"/>
  <c r="F24" i="33"/>
  <c r="G24" i="33" s="1"/>
  <c r="G24" i="31"/>
  <c r="F104" i="57"/>
  <c r="H104" i="33"/>
  <c r="E104" i="44"/>
  <c r="F104" i="31"/>
  <c r="H61" i="33"/>
  <c r="E61" i="44"/>
  <c r="F61" i="57"/>
  <c r="F8" i="57"/>
  <c r="F8" i="31"/>
  <c r="H8" i="33"/>
  <c r="G154" i="57"/>
  <c r="F154" i="33"/>
  <c r="G154" i="33" s="1"/>
  <c r="G154" i="31"/>
  <c r="H154" i="31" s="1"/>
  <c r="J154" i="31" s="1"/>
  <c r="F25" i="57"/>
  <c r="F25" i="31"/>
  <c r="F59" i="33"/>
  <c r="G59" i="31"/>
  <c r="H59" i="31" s="1"/>
  <c r="J59" i="31" s="1"/>
  <c r="F152" i="57"/>
  <c r="E152" i="44"/>
  <c r="G152" i="44" s="1"/>
  <c r="F152" i="31"/>
  <c r="H152" i="31" s="1"/>
  <c r="J152" i="31" s="1"/>
  <c r="H152" i="33"/>
  <c r="F47" i="57"/>
  <c r="F47" i="31"/>
  <c r="H47" i="31" s="1"/>
  <c r="E62" i="44"/>
  <c r="H91" i="33"/>
  <c r="H47" i="33"/>
  <c r="I47" i="33" s="1"/>
  <c r="F124" i="33"/>
  <c r="G124" i="33" s="1"/>
  <c r="G124" i="31"/>
  <c r="G124" i="57"/>
  <c r="G85" i="31"/>
  <c r="G85" i="57"/>
  <c r="F71" i="33"/>
  <c r="G71" i="33" s="1"/>
  <c r="I71" i="33" s="1"/>
  <c r="G71" i="57"/>
  <c r="G71" i="31"/>
  <c r="H71" i="31" s="1"/>
  <c r="F145" i="33"/>
  <c r="G145" i="33" s="1"/>
  <c r="I145" i="33" s="1"/>
  <c r="G145" i="57"/>
  <c r="G145" i="31"/>
  <c r="F73" i="31"/>
  <c r="H73" i="31" s="1"/>
  <c r="H73" i="33"/>
  <c r="E67" i="44"/>
  <c r="G67" i="44" s="1"/>
  <c r="H67" i="33"/>
  <c r="F62" i="57"/>
  <c r="F91" i="57"/>
  <c r="E47" i="44"/>
  <c r="G120" i="57"/>
  <c r="F120" i="33"/>
  <c r="G120" i="33" s="1"/>
  <c r="F116" i="33"/>
  <c r="G116" i="57"/>
  <c r="F89" i="33"/>
  <c r="G89" i="31"/>
  <c r="G89" i="57"/>
  <c r="G70" i="31"/>
  <c r="H70" i="31" s="1"/>
  <c r="F70" i="33"/>
  <c r="G70" i="33" s="1"/>
  <c r="F53" i="33"/>
  <c r="G53" i="33" s="1"/>
  <c r="I53" i="33" s="1"/>
  <c r="G53" i="31"/>
  <c r="G53" i="57"/>
  <c r="F30" i="33"/>
  <c r="G30" i="33" s="1"/>
  <c r="I30" i="33" s="1"/>
  <c r="G30" i="31"/>
  <c r="H30" i="31" s="1"/>
  <c r="J30" i="31" s="1"/>
  <c r="H25" i="33"/>
  <c r="F109" i="57"/>
  <c r="H109" i="33"/>
  <c r="F102" i="57"/>
  <c r="H102" i="33"/>
  <c r="H14" i="33"/>
  <c r="F14" i="31"/>
  <c r="H14" i="31" s="1"/>
  <c r="G148" i="57"/>
  <c r="F148" i="33"/>
  <c r="G148" i="33" s="1"/>
  <c r="G156" i="57"/>
  <c r="G156" i="31"/>
  <c r="H156" i="31" s="1"/>
  <c r="F156" i="33"/>
  <c r="G156" i="33" s="1"/>
  <c r="I156" i="33" s="1"/>
  <c r="G41" i="31"/>
  <c r="F41" i="33"/>
  <c r="G41" i="57"/>
  <c r="H40" i="33"/>
  <c r="F40" i="31"/>
  <c r="FI177" i="9"/>
  <c r="C234" i="38" s="1"/>
  <c r="F64" i="33"/>
  <c r="G64" i="33" s="1"/>
  <c r="G64" i="31"/>
  <c r="G64" i="57"/>
  <c r="F164" i="57"/>
  <c r="E164" i="44"/>
  <c r="G164" i="44" s="1"/>
  <c r="F164" i="31"/>
  <c r="H164" i="33"/>
  <c r="G17" i="44"/>
  <c r="F135" i="57"/>
  <c r="E40" i="44"/>
  <c r="H119" i="33"/>
  <c r="I38" i="33"/>
  <c r="H54" i="33"/>
  <c r="F88" i="33"/>
  <c r="G88" i="33" s="1"/>
  <c r="I88" i="33" s="1"/>
  <c r="G88" i="31"/>
  <c r="G88" i="57"/>
  <c r="F74" i="33"/>
  <c r="G74" i="33" s="1"/>
  <c r="I74" i="33" s="1"/>
  <c r="G74" i="31"/>
  <c r="G52" i="57"/>
  <c r="F52" i="33"/>
  <c r="G52" i="33" s="1"/>
  <c r="I52" i="33" s="1"/>
  <c r="G52" i="31"/>
  <c r="H130" i="33"/>
  <c r="F130" i="31"/>
  <c r="H130" i="31" s="1"/>
  <c r="J130" i="31" s="1"/>
  <c r="F115" i="57"/>
  <c r="F115" i="31"/>
  <c r="H115" i="33"/>
  <c r="E115" i="44"/>
  <c r="F13" i="31"/>
  <c r="H13" i="31" s="1"/>
  <c r="E13" i="44"/>
  <c r="F13" i="57"/>
  <c r="G111" i="57"/>
  <c r="F111" i="33"/>
  <c r="G111" i="33" s="1"/>
  <c r="G15" i="57"/>
  <c r="F15" i="33"/>
  <c r="G15" i="33" s="1"/>
  <c r="I15" i="33" s="1"/>
  <c r="F126" i="57"/>
  <c r="F126" i="31"/>
  <c r="H126" i="31" s="1"/>
  <c r="E126" i="44"/>
  <c r="G127" i="44"/>
  <c r="G100" i="44"/>
  <c r="E135" i="44"/>
  <c r="G135" i="44" s="1"/>
  <c r="F40" i="57"/>
  <c r="F119" i="31"/>
  <c r="F102" i="31"/>
  <c r="H102" i="31" s="1"/>
  <c r="F108" i="33"/>
  <c r="G108" i="33" s="1"/>
  <c r="G108" i="57"/>
  <c r="G108" i="31"/>
  <c r="H108" i="31" s="1"/>
  <c r="F92" i="33"/>
  <c r="G92" i="33" s="1"/>
  <c r="G92" i="31"/>
  <c r="H92" i="31" s="1"/>
  <c r="G92" i="57"/>
  <c r="E25" i="44"/>
  <c r="G25" i="44" s="1"/>
  <c r="H141" i="33"/>
  <c r="F141" i="31"/>
  <c r="F121" i="57"/>
  <c r="E121" i="44"/>
  <c r="G121" i="44" s="1"/>
  <c r="H121" i="33"/>
  <c r="F121" i="31"/>
  <c r="F86" i="31"/>
  <c r="H86" i="31" s="1"/>
  <c r="H86" i="33"/>
  <c r="F42" i="57"/>
  <c r="H42" i="33"/>
  <c r="I42" i="33" s="1"/>
  <c r="E42" i="44"/>
  <c r="G42" i="44" s="1"/>
  <c r="F42" i="31"/>
  <c r="F34" i="57"/>
  <c r="H34" i="33"/>
  <c r="F34" i="31"/>
  <c r="F27" i="57"/>
  <c r="H27" i="33"/>
  <c r="F112" i="33"/>
  <c r="G112" i="33" s="1"/>
  <c r="G112" i="31"/>
  <c r="F45" i="33"/>
  <c r="G45" i="31"/>
  <c r="H45" i="31" s="1"/>
  <c r="F11" i="33"/>
  <c r="G11" i="33" s="1"/>
  <c r="I11" i="33" s="1"/>
  <c r="G11" i="31"/>
  <c r="H11" i="31" s="1"/>
  <c r="G11" i="57"/>
  <c r="G147" i="44"/>
  <c r="G99" i="44"/>
  <c r="G59" i="44"/>
  <c r="F135" i="31"/>
  <c r="E119" i="44"/>
  <c r="G119" i="44" s="1"/>
  <c r="G15" i="31"/>
  <c r="G120" i="31"/>
  <c r="H120" i="31" s="1"/>
  <c r="G30" i="57"/>
  <c r="H62" i="33"/>
  <c r="G107" i="31"/>
  <c r="H107" i="31" s="1"/>
  <c r="F107" i="33"/>
  <c r="G107" i="33" s="1"/>
  <c r="I107" i="33" s="1"/>
  <c r="G107" i="57"/>
  <c r="F101" i="33"/>
  <c r="G101" i="33" s="1"/>
  <c r="I101" i="33" s="1"/>
  <c r="G101" i="31"/>
  <c r="H101" i="31" s="1"/>
  <c r="J101" i="31" s="1"/>
  <c r="G101" i="57"/>
  <c r="E102" i="44"/>
  <c r="F113" i="57"/>
  <c r="F113" i="31"/>
  <c r="H113" i="33"/>
  <c r="H85" i="33"/>
  <c r="F85" i="57"/>
  <c r="F85" i="31"/>
  <c r="F56" i="57"/>
  <c r="F56" i="31"/>
  <c r="H56" i="33"/>
  <c r="F49" i="57"/>
  <c r="E49" i="44"/>
  <c r="G49" i="44" s="1"/>
  <c r="H49" i="33"/>
  <c r="F49" i="31"/>
  <c r="H49" i="31" s="1"/>
  <c r="J49" i="31" s="1"/>
  <c r="E19" i="44"/>
  <c r="G19" i="44" s="1"/>
  <c r="H19" i="33"/>
  <c r="F19" i="31"/>
  <c r="E150" i="44"/>
  <c r="G150" i="44" s="1"/>
  <c r="H61" i="31"/>
  <c r="H117" i="31"/>
  <c r="H35" i="31"/>
  <c r="J35" i="31" s="1"/>
  <c r="I55" i="33"/>
  <c r="I32" i="33"/>
  <c r="G72" i="33"/>
  <c r="I72" i="33" s="1"/>
  <c r="G76" i="57"/>
  <c r="G35" i="57"/>
  <c r="G95" i="57"/>
  <c r="G86" i="57"/>
  <c r="G136" i="31"/>
  <c r="H136" i="31" s="1"/>
  <c r="G121" i="31"/>
  <c r="G93" i="31"/>
  <c r="H93" i="31" s="1"/>
  <c r="J93" i="31" s="1"/>
  <c r="G57" i="31"/>
  <c r="G42" i="31"/>
  <c r="G23" i="31"/>
  <c r="H23" i="31" s="1"/>
  <c r="G146" i="31"/>
  <c r="H153" i="33"/>
  <c r="H70" i="33"/>
  <c r="F146" i="33"/>
  <c r="E138" i="44"/>
  <c r="G138" i="44" s="1"/>
  <c r="E106" i="44"/>
  <c r="E90" i="44"/>
  <c r="G90" i="44" s="1"/>
  <c r="F60" i="57"/>
  <c r="F12" i="57"/>
  <c r="H111" i="31"/>
  <c r="H60" i="31"/>
  <c r="G55" i="57"/>
  <c r="G114" i="57"/>
  <c r="G73" i="57"/>
  <c r="G142" i="57"/>
  <c r="G104" i="31"/>
  <c r="F96" i="31"/>
  <c r="H96" i="31" s="1"/>
  <c r="G39" i="31"/>
  <c r="H39" i="31" s="1"/>
  <c r="G28" i="31"/>
  <c r="H28" i="31" s="1"/>
  <c r="F86" i="33"/>
  <c r="G86" i="33" s="1"/>
  <c r="F18" i="33"/>
  <c r="G18" i="33" s="1"/>
  <c r="I18" i="33" s="1"/>
  <c r="F155" i="33"/>
  <c r="G155" i="33" s="1"/>
  <c r="I155" i="33" s="1"/>
  <c r="E70" i="44"/>
  <c r="E41" i="44"/>
  <c r="G41" i="44" s="1"/>
  <c r="F156" i="57"/>
  <c r="F96" i="57"/>
  <c r="F70" i="57"/>
  <c r="H100" i="31"/>
  <c r="J100" i="31" s="1"/>
  <c r="G95" i="31"/>
  <c r="F48" i="31"/>
  <c r="F41" i="31"/>
  <c r="H41" i="33"/>
  <c r="E153" i="44"/>
  <c r="E76" i="44"/>
  <c r="G76" i="44" s="1"/>
  <c r="E38" i="44"/>
  <c r="F134" i="33"/>
  <c r="G134" i="33" s="1"/>
  <c r="G142" i="31"/>
  <c r="H142" i="31" s="1"/>
  <c r="F128" i="31"/>
  <c r="H128" i="31" s="1"/>
  <c r="G83" i="31"/>
  <c r="G10" i="31"/>
  <c r="D7" i="35"/>
  <c r="F232" i="38" s="1"/>
  <c r="Z14" i="32"/>
  <c r="I112" i="29"/>
  <c r="H112" i="29"/>
  <c r="I154" i="29"/>
  <c r="H154" i="29"/>
  <c r="H152" i="29"/>
  <c r="I152" i="29"/>
  <c r="H156" i="29"/>
  <c r="I156" i="29"/>
  <c r="M154" i="32"/>
  <c r="K154" i="32"/>
  <c r="N154" i="32" s="1"/>
  <c r="G22" i="29"/>
  <c r="H22" i="29"/>
  <c r="I22" i="29"/>
  <c r="L153" i="15"/>
  <c r="AC153" i="5"/>
  <c r="H82" i="29"/>
  <c r="I165" i="29"/>
  <c r="H165" i="29"/>
  <c r="H126" i="29"/>
  <c r="I126" i="29"/>
  <c r="I163" i="29"/>
  <c r="H163" i="29"/>
  <c r="Q153" i="4"/>
  <c r="I84" i="29"/>
  <c r="H84" i="29"/>
  <c r="Y32" i="43"/>
  <c r="Q30" i="4"/>
  <c r="F123" i="68"/>
  <c r="W86" i="7"/>
  <c r="L150" i="15"/>
  <c r="F18" i="68"/>
  <c r="L115" i="15"/>
  <c r="H153" i="68"/>
  <c r="Q139" i="4"/>
  <c r="Y141" i="43"/>
  <c r="AG139" i="14"/>
  <c r="W140" i="7"/>
  <c r="Q139" i="20"/>
  <c r="AC30" i="5"/>
  <c r="Q27" i="20"/>
  <c r="L85" i="15"/>
  <c r="AG150" i="14"/>
  <c r="Y115" i="6"/>
  <c r="C40" i="32"/>
  <c r="C39" i="30"/>
  <c r="G39" i="30" s="1"/>
  <c r="D38" i="57"/>
  <c r="C38" i="44"/>
  <c r="C38" i="68"/>
  <c r="Y61" i="43"/>
  <c r="AG59" i="14"/>
  <c r="AZ59" i="18"/>
  <c r="Q59" i="4"/>
  <c r="W60" i="7"/>
  <c r="F43" i="68"/>
  <c r="G43" i="68"/>
  <c r="W168" i="7"/>
  <c r="AG167" i="14"/>
  <c r="AG30" i="14"/>
  <c r="L116" i="15"/>
  <c r="C107" i="30"/>
  <c r="G107" i="30" s="1"/>
  <c r="I110" i="29"/>
  <c r="G19" i="68"/>
  <c r="H27" i="68"/>
  <c r="H43" i="30"/>
  <c r="Y29" i="43"/>
  <c r="G18" i="68"/>
  <c r="Q150" i="4"/>
  <c r="AZ115" i="18"/>
  <c r="Q30" i="20"/>
  <c r="H62" i="30"/>
  <c r="L62" i="30" s="1"/>
  <c r="Q116" i="4"/>
  <c r="AZ10" i="18"/>
  <c r="D106" i="68"/>
  <c r="L123" i="15"/>
  <c r="AZ27" i="18"/>
  <c r="AZ150" i="18"/>
  <c r="Y127" i="6"/>
  <c r="Y45" i="32"/>
  <c r="W45" i="32"/>
  <c r="Z45" i="32" s="1"/>
  <c r="J125" i="31"/>
  <c r="W66" i="7"/>
  <c r="K26" i="32"/>
  <c r="N26" i="32" s="1"/>
  <c r="F101" i="68"/>
  <c r="L30" i="15"/>
  <c r="H30" i="68"/>
  <c r="Q116" i="20"/>
  <c r="W11" i="7"/>
  <c r="K115" i="32"/>
  <c r="N115" i="32" s="1"/>
  <c r="D152" i="68"/>
  <c r="AC27" i="5"/>
  <c r="Y150" i="6"/>
  <c r="AC127" i="5"/>
  <c r="Q115" i="4"/>
  <c r="L133" i="68"/>
  <c r="M103" i="32"/>
  <c r="Y30" i="6"/>
  <c r="C17" i="32"/>
  <c r="C153" i="30"/>
  <c r="G153" i="30" s="1"/>
  <c r="Y87" i="43"/>
  <c r="Y152" i="43"/>
  <c r="F149" i="68"/>
  <c r="Y155" i="32"/>
  <c r="W155" i="32"/>
  <c r="Z155" i="32" s="1"/>
  <c r="I134" i="29"/>
  <c r="J132" i="68"/>
  <c r="K132" i="68"/>
  <c r="Q132" i="68"/>
  <c r="P132" i="68"/>
  <c r="D83" i="57"/>
  <c r="D83" i="68"/>
  <c r="G34" i="44"/>
  <c r="AZ28" i="18"/>
  <c r="Y30" i="43"/>
  <c r="L28" i="15"/>
  <c r="D61" i="57"/>
  <c r="Q150" i="20"/>
  <c r="Q133" i="68"/>
  <c r="K133" i="68"/>
  <c r="R133" i="68"/>
  <c r="C79" i="44"/>
  <c r="G79" i="44" s="1"/>
  <c r="C79" i="68"/>
  <c r="H80" i="30"/>
  <c r="L80" i="30" s="1"/>
  <c r="I79" i="31"/>
  <c r="G124" i="68"/>
  <c r="W97" i="32"/>
  <c r="Z97" i="32" s="1"/>
  <c r="Y97" i="32"/>
  <c r="W123" i="32"/>
  <c r="Z123" i="32" s="1"/>
  <c r="Y123" i="32"/>
  <c r="G131" i="44"/>
  <c r="G97" i="68"/>
  <c r="H97" i="68"/>
  <c r="S50" i="68"/>
  <c r="H59" i="68"/>
  <c r="M107" i="32"/>
  <c r="G87" i="68"/>
  <c r="C38" i="32"/>
  <c r="Y99" i="43"/>
  <c r="D151" i="68"/>
  <c r="Q121" i="20"/>
  <c r="C167" i="30"/>
  <c r="G167" i="30" s="1"/>
  <c r="O80" i="32"/>
  <c r="C96" i="68"/>
  <c r="D34" i="57"/>
  <c r="G144" i="68"/>
  <c r="D72" i="68"/>
  <c r="C34" i="68"/>
  <c r="C70" i="32"/>
  <c r="K113" i="32"/>
  <c r="N113" i="32" s="1"/>
  <c r="M113" i="32"/>
  <c r="AC97" i="5"/>
  <c r="D62" i="68"/>
  <c r="AX64" i="18"/>
  <c r="M96" i="2"/>
  <c r="K18" i="32"/>
  <c r="N18" i="32" s="1"/>
  <c r="AX21" i="18"/>
  <c r="AW21" i="18" s="1"/>
  <c r="C22" i="30"/>
  <c r="G22" i="30" s="1"/>
  <c r="I7" i="29"/>
  <c r="H7" i="29"/>
  <c r="G7" i="29"/>
  <c r="F135" i="68"/>
  <c r="AZ63" i="18"/>
  <c r="G9" i="68"/>
  <c r="C36" i="44"/>
  <c r="G36" i="44" s="1"/>
  <c r="D64" i="57"/>
  <c r="L121" i="15"/>
  <c r="L97" i="15"/>
  <c r="AX61" i="18"/>
  <c r="AW61" i="18" s="1"/>
  <c r="C152" i="30"/>
  <c r="G152" i="30" s="1"/>
  <c r="I68" i="31"/>
  <c r="C125" i="44"/>
  <c r="C127" i="32"/>
  <c r="C62" i="68"/>
  <c r="W69" i="32"/>
  <c r="Z69" i="32" s="1"/>
  <c r="Q131" i="4"/>
  <c r="C73" i="68"/>
  <c r="D68" i="68"/>
  <c r="D34" i="68"/>
  <c r="I156" i="31"/>
  <c r="D132" i="57"/>
  <c r="Y86" i="32"/>
  <c r="W86" i="32"/>
  <c r="Z86" i="32" s="1"/>
  <c r="AX7" i="18"/>
  <c r="C8" i="30"/>
  <c r="C65" i="30"/>
  <c r="G65" i="30" s="1"/>
  <c r="C97" i="30"/>
  <c r="G97" i="30" s="1"/>
  <c r="M118" i="2"/>
  <c r="AX73" i="18"/>
  <c r="I34" i="31"/>
  <c r="AX69" i="18"/>
  <c r="AW69" i="18" s="1"/>
  <c r="AZ145" i="18"/>
  <c r="O102" i="32"/>
  <c r="H101" i="30"/>
  <c r="L101" i="30" s="1"/>
  <c r="S164" i="68"/>
  <c r="AX36" i="18"/>
  <c r="AW36" i="18" s="1"/>
  <c r="K49" i="32"/>
  <c r="N49" i="32" s="1"/>
  <c r="C153" i="32"/>
  <c r="Q63" i="20"/>
  <c r="C166" i="68"/>
  <c r="AZ121" i="18"/>
  <c r="M68" i="2"/>
  <c r="D125" i="68"/>
  <c r="AX52" i="18"/>
  <c r="AW52" i="18" s="1"/>
  <c r="M34" i="2"/>
  <c r="O107" i="32"/>
  <c r="C151" i="68"/>
  <c r="M50" i="68"/>
  <c r="H125" i="29"/>
  <c r="G165" i="30"/>
  <c r="Q136" i="68"/>
  <c r="T157" i="68"/>
  <c r="J136" i="68"/>
  <c r="BP168" i="14"/>
  <c r="G39" i="38" s="1"/>
  <c r="L136" i="68"/>
  <c r="AE168" i="14"/>
  <c r="D168" i="14"/>
  <c r="R136" i="68"/>
  <c r="P136" i="68"/>
  <c r="C67" i="31"/>
  <c r="C53" i="29"/>
  <c r="E53" i="29" s="1"/>
  <c r="F54" i="44"/>
  <c r="F21" i="44"/>
  <c r="L112" i="2"/>
  <c r="L71" i="2"/>
  <c r="AF147" i="14"/>
  <c r="AF145" i="14"/>
  <c r="AF53" i="14"/>
  <c r="AF46" i="14"/>
  <c r="AF14" i="14"/>
  <c r="AF114" i="14"/>
  <c r="AF107" i="14"/>
  <c r="AF72" i="14"/>
  <c r="AF35" i="14"/>
  <c r="D97" i="45"/>
  <c r="D92" i="45"/>
  <c r="K45" i="2"/>
  <c r="AF151" i="14"/>
  <c r="AF92" i="14"/>
  <c r="AF16" i="14"/>
  <c r="AF128" i="14"/>
  <c r="AF80" i="14"/>
  <c r="AF42" i="14"/>
  <c r="AF111" i="14"/>
  <c r="AF106" i="14"/>
  <c r="AF47" i="14"/>
  <c r="AF38" i="14"/>
  <c r="AF26" i="14"/>
  <c r="C54" i="29"/>
  <c r="E54" i="29" s="1"/>
  <c r="AF140" i="14"/>
  <c r="AF83" i="14"/>
  <c r="AF65" i="14"/>
  <c r="AF21" i="14"/>
  <c r="C113" i="29"/>
  <c r="E113" i="29" s="1"/>
  <c r="G113" i="29" s="1"/>
  <c r="F113" i="44"/>
  <c r="G113" i="44" s="1"/>
  <c r="AF119" i="14"/>
  <c r="AF40" i="14"/>
  <c r="AF12" i="14"/>
  <c r="AF167" i="14"/>
  <c r="D133" i="31"/>
  <c r="E37" i="31"/>
  <c r="D83" i="33"/>
  <c r="F230" i="38"/>
  <c r="A1" i="76"/>
  <c r="A1" i="120"/>
  <c r="F14" i="119"/>
  <c r="D14" i="119"/>
  <c r="G57" i="44" l="1"/>
  <c r="M83" i="68"/>
  <c r="I8" i="68"/>
  <c r="L51" i="68"/>
  <c r="M51" i="68" s="1"/>
  <c r="P76" i="68"/>
  <c r="T8" i="68"/>
  <c r="K8" i="68"/>
  <c r="P8" i="68"/>
  <c r="T51" i="68"/>
  <c r="O76" i="68"/>
  <c r="I143" i="68"/>
  <c r="Q143" i="68"/>
  <c r="S143" i="68" s="1"/>
  <c r="O51" i="68"/>
  <c r="S81" i="68"/>
  <c r="R76" i="68"/>
  <c r="K143" i="68"/>
  <c r="M143" i="68" s="1"/>
  <c r="L143" i="68"/>
  <c r="H83" i="29"/>
  <c r="I51" i="68"/>
  <c r="E67" i="45"/>
  <c r="R51" i="68"/>
  <c r="I32" i="29"/>
  <c r="L76" i="68"/>
  <c r="M137" i="68"/>
  <c r="M90" i="68"/>
  <c r="H6" i="29"/>
  <c r="S68" i="68"/>
  <c r="M85" i="68"/>
  <c r="J51" i="68"/>
  <c r="H30" i="29"/>
  <c r="S137" i="68"/>
  <c r="N53" i="68"/>
  <c r="K51" i="68"/>
  <c r="Q51" i="68"/>
  <c r="O152" i="68"/>
  <c r="P152" i="68"/>
  <c r="S152" i="68" s="1"/>
  <c r="K152" i="68"/>
  <c r="Q152" i="68"/>
  <c r="J152" i="68"/>
  <c r="I82" i="29"/>
  <c r="M131" i="68"/>
  <c r="G40" i="33"/>
  <c r="I142" i="33"/>
  <c r="N84" i="68"/>
  <c r="L89" i="68"/>
  <c r="N89" i="68"/>
  <c r="P130" i="68"/>
  <c r="O111" i="68"/>
  <c r="S125" i="68"/>
  <c r="H92" i="29"/>
  <c r="G92" i="29"/>
  <c r="C20" i="77"/>
  <c r="D20" i="77" s="1"/>
  <c r="F244" i="38" s="1"/>
  <c r="I157" i="31"/>
  <c r="C159" i="32"/>
  <c r="D157" i="57"/>
  <c r="C158" i="30"/>
  <c r="G158" i="30" s="1"/>
  <c r="D157" i="68"/>
  <c r="C157" i="68"/>
  <c r="C157" i="44"/>
  <c r="M157" i="2"/>
  <c r="AX157" i="18"/>
  <c r="AW157" i="18" s="1"/>
  <c r="W145" i="7"/>
  <c r="AZ144" i="18"/>
  <c r="Q144" i="4"/>
  <c r="C147" i="30"/>
  <c r="G147" i="30" s="1"/>
  <c r="D146" i="68"/>
  <c r="AY83" i="18"/>
  <c r="H84" i="30"/>
  <c r="L84" i="30" s="1"/>
  <c r="O85" i="32"/>
  <c r="AY125" i="18"/>
  <c r="AW125" i="18" s="1"/>
  <c r="H126" i="30"/>
  <c r="L126" i="30" s="1"/>
  <c r="O127" i="32"/>
  <c r="Y115" i="43"/>
  <c r="Q113" i="4"/>
  <c r="AZ113" i="18"/>
  <c r="Y113" i="6"/>
  <c r="Q113" i="20"/>
  <c r="W114" i="7"/>
  <c r="AC113" i="5"/>
  <c r="L113" i="15"/>
  <c r="AG113" i="14"/>
  <c r="G147" i="68"/>
  <c r="H147" i="68"/>
  <c r="F147" i="68"/>
  <c r="J111" i="31"/>
  <c r="J14" i="31"/>
  <c r="G89" i="33"/>
  <c r="I89" i="33" s="1"/>
  <c r="J66" i="31"/>
  <c r="H139" i="31"/>
  <c r="J139" i="31" s="1"/>
  <c r="H27" i="31"/>
  <c r="J27" i="31" s="1"/>
  <c r="L167" i="15"/>
  <c r="AZ167" i="18"/>
  <c r="Q167" i="20"/>
  <c r="Y169" i="43"/>
  <c r="Q167" i="4"/>
  <c r="Y167" i="6"/>
  <c r="AC167" i="5"/>
  <c r="C47" i="68"/>
  <c r="G93" i="33"/>
  <c r="I93" i="33" s="1"/>
  <c r="G59" i="33"/>
  <c r="L84" i="68"/>
  <c r="I89" i="68"/>
  <c r="S97" i="68"/>
  <c r="R130" i="68"/>
  <c r="G123" i="44"/>
  <c r="S153" i="68"/>
  <c r="N132" i="68"/>
  <c r="T132" i="68"/>
  <c r="S98" i="68"/>
  <c r="S30" i="68"/>
  <c r="C143" i="44"/>
  <c r="G143" i="44" s="1"/>
  <c r="D143" i="57"/>
  <c r="D143" i="68"/>
  <c r="AY155" i="18"/>
  <c r="H156" i="30"/>
  <c r="L156" i="30" s="1"/>
  <c r="O157" i="32"/>
  <c r="D116" i="57"/>
  <c r="C116" i="68"/>
  <c r="I116" i="31"/>
  <c r="C147" i="32"/>
  <c r="AX145" i="18"/>
  <c r="AW145" i="18" s="1"/>
  <c r="C146" i="30"/>
  <c r="G146" i="30" s="1"/>
  <c r="C103" i="30"/>
  <c r="G103" i="30" s="1"/>
  <c r="I102" i="31"/>
  <c r="C104" i="32"/>
  <c r="AX102" i="18"/>
  <c r="D102" i="57"/>
  <c r="M102" i="2"/>
  <c r="C102" i="44"/>
  <c r="D102" i="68"/>
  <c r="C79" i="32"/>
  <c r="D77" i="57"/>
  <c r="C78" i="30"/>
  <c r="G78" i="30" s="1"/>
  <c r="AX77" i="18"/>
  <c r="AW77" i="18" s="1"/>
  <c r="C77" i="44"/>
  <c r="C77" i="68"/>
  <c r="I77" i="31"/>
  <c r="M77" i="2"/>
  <c r="D77" i="68"/>
  <c r="G144" i="29"/>
  <c r="H144" i="29"/>
  <c r="I144" i="29"/>
  <c r="C69" i="30"/>
  <c r="G69" i="30" s="1"/>
  <c r="C68" i="68"/>
  <c r="O128" i="32"/>
  <c r="AY126" i="18"/>
  <c r="H127" i="30"/>
  <c r="L127" i="30" s="1"/>
  <c r="H81" i="29"/>
  <c r="G81" i="29"/>
  <c r="L67" i="15"/>
  <c r="Q67" i="4"/>
  <c r="Q67" i="20"/>
  <c r="AZ67" i="18"/>
  <c r="AG67" i="14"/>
  <c r="W68" i="7"/>
  <c r="Y67" i="6"/>
  <c r="Y69" i="43"/>
  <c r="AC67" i="5"/>
  <c r="C142" i="44"/>
  <c r="G142" i="44" s="1"/>
  <c r="C83" i="44"/>
  <c r="D142" i="68"/>
  <c r="C106" i="44"/>
  <c r="G106" i="44" s="1"/>
  <c r="C62" i="30"/>
  <c r="G62" i="30" s="1"/>
  <c r="D61" i="68"/>
  <c r="M133" i="68"/>
  <c r="I108" i="33"/>
  <c r="H24" i="31"/>
  <c r="J24" i="31" s="1"/>
  <c r="H153" i="31"/>
  <c r="J153" i="31" s="1"/>
  <c r="G157" i="44"/>
  <c r="M72" i="2"/>
  <c r="AG72" i="14" s="1"/>
  <c r="I47" i="31"/>
  <c r="AW144" i="18"/>
  <c r="S79" i="68"/>
  <c r="O89" i="68"/>
  <c r="G9" i="29"/>
  <c r="S91" i="68"/>
  <c r="R150" i="68"/>
  <c r="I100" i="29"/>
  <c r="G100" i="29"/>
  <c r="M95" i="68"/>
  <c r="M115" i="68"/>
  <c r="D118" i="57"/>
  <c r="I118" i="31"/>
  <c r="C118" i="68"/>
  <c r="C118" i="44"/>
  <c r="G118" i="44" s="1"/>
  <c r="O120" i="32"/>
  <c r="AY118" i="18"/>
  <c r="H119" i="30"/>
  <c r="L119" i="30" s="1"/>
  <c r="D118" i="68"/>
  <c r="C115" i="44"/>
  <c r="C115" i="68"/>
  <c r="AY144" i="18"/>
  <c r="O146" i="32"/>
  <c r="H145" i="30"/>
  <c r="L145" i="30" s="1"/>
  <c r="D79" i="68"/>
  <c r="D79" i="57"/>
  <c r="C71" i="32"/>
  <c r="M69" i="2"/>
  <c r="C70" i="30"/>
  <c r="G70" i="30" s="1"/>
  <c r="D69" i="68"/>
  <c r="D69" i="57"/>
  <c r="I69" i="31"/>
  <c r="M130" i="2"/>
  <c r="D130" i="68"/>
  <c r="I106" i="31"/>
  <c r="D66" i="68"/>
  <c r="Q138" i="20"/>
  <c r="W139" i="7"/>
  <c r="Y138" i="6"/>
  <c r="AC138" i="5"/>
  <c r="AZ138" i="18"/>
  <c r="Q138" i="4"/>
  <c r="AG138" i="14"/>
  <c r="L138" i="15"/>
  <c r="Y140" i="43"/>
  <c r="J102" i="31"/>
  <c r="G115" i="44"/>
  <c r="G116" i="33"/>
  <c r="I116" i="33" s="1"/>
  <c r="J47" i="31"/>
  <c r="J7" i="31"/>
  <c r="AW111" i="18"/>
  <c r="D47" i="68"/>
  <c r="H16" i="31"/>
  <c r="M65" i="68"/>
  <c r="M43" i="68"/>
  <c r="P89" i="68"/>
  <c r="K89" i="68"/>
  <c r="I9" i="29"/>
  <c r="H47" i="29"/>
  <c r="L25" i="83"/>
  <c r="K24" i="83" s="1"/>
  <c r="M59" i="68"/>
  <c r="AY97" i="18"/>
  <c r="AW97" i="18" s="1"/>
  <c r="H98" i="30"/>
  <c r="L98" i="30" s="1"/>
  <c r="O99" i="32"/>
  <c r="H137" i="30"/>
  <c r="L137" i="30" s="1"/>
  <c r="O138" i="32"/>
  <c r="AY136" i="18"/>
  <c r="I82" i="31"/>
  <c r="J82" i="31" s="1"/>
  <c r="M82" i="2"/>
  <c r="AY82" i="18"/>
  <c r="AW82" i="18" s="1"/>
  <c r="H7" i="30"/>
  <c r="L7" i="30" s="1"/>
  <c r="M6" i="2"/>
  <c r="I6" i="31"/>
  <c r="J6" i="31" s="1"/>
  <c r="O8" i="32"/>
  <c r="C6" i="68"/>
  <c r="D6" i="68"/>
  <c r="D6" i="57"/>
  <c r="AY6" i="18"/>
  <c r="AW6" i="18" s="1"/>
  <c r="C6" i="44"/>
  <c r="D107" i="57"/>
  <c r="I107" i="31"/>
  <c r="J107" i="31" s="1"/>
  <c r="M107" i="2"/>
  <c r="C108" i="30"/>
  <c r="G108" i="30" s="1"/>
  <c r="C107" i="44"/>
  <c r="G107" i="44" s="1"/>
  <c r="M79" i="2"/>
  <c r="M66" i="2"/>
  <c r="G75" i="68"/>
  <c r="H75" i="68"/>
  <c r="F75" i="68"/>
  <c r="J136" i="31"/>
  <c r="H104" i="31"/>
  <c r="H19" i="31"/>
  <c r="J19" i="31" s="1"/>
  <c r="G102" i="44"/>
  <c r="J77" i="31"/>
  <c r="G77" i="44"/>
  <c r="AW118" i="18"/>
  <c r="AW142" i="18"/>
  <c r="C110" i="45"/>
  <c r="E110" i="45" s="1"/>
  <c r="Q89" i="68"/>
  <c r="M73" i="68"/>
  <c r="M118" i="68"/>
  <c r="M113" i="68"/>
  <c r="M163" i="68"/>
  <c r="H148" i="29"/>
  <c r="G148" i="29"/>
  <c r="S119" i="68"/>
  <c r="AX91" i="18"/>
  <c r="C93" i="32"/>
  <c r="C92" i="30"/>
  <c r="G92" i="30" s="1"/>
  <c r="H133" i="30"/>
  <c r="L133" i="30" s="1"/>
  <c r="D132" i="68"/>
  <c r="O134" i="32"/>
  <c r="C132" i="68"/>
  <c r="AY140" i="18"/>
  <c r="O142" i="32"/>
  <c r="H141" i="30"/>
  <c r="L141" i="30" s="1"/>
  <c r="C136" i="44"/>
  <c r="G136" i="44" s="1"/>
  <c r="C136" i="68"/>
  <c r="D136" i="57"/>
  <c r="C137" i="30"/>
  <c r="G137" i="30" s="1"/>
  <c r="M136" i="2"/>
  <c r="I136" i="31"/>
  <c r="C138" i="32"/>
  <c r="AX136" i="18"/>
  <c r="AW136" i="18" s="1"/>
  <c r="D136" i="68"/>
  <c r="AY62" i="18"/>
  <c r="AW62" i="18" s="1"/>
  <c r="O64" i="32"/>
  <c r="I62" i="31"/>
  <c r="C62" i="44"/>
  <c r="G62" i="44" s="1"/>
  <c r="D62" i="57"/>
  <c r="H63" i="30"/>
  <c r="L63" i="30" s="1"/>
  <c r="I157" i="33"/>
  <c r="C102" i="68"/>
  <c r="H103" i="30"/>
  <c r="L103" i="30" s="1"/>
  <c r="AY102" i="18"/>
  <c r="AW102" i="18" s="1"/>
  <c r="O104" i="32"/>
  <c r="H107" i="30"/>
  <c r="L107" i="30" s="1"/>
  <c r="AY106" i="18"/>
  <c r="AW106" i="18" s="1"/>
  <c r="O108" i="32"/>
  <c r="M106" i="2"/>
  <c r="D109" i="68"/>
  <c r="I109" i="31"/>
  <c r="O111" i="32"/>
  <c r="C109" i="44"/>
  <c r="G109" i="44" s="1"/>
  <c r="O9" i="32"/>
  <c r="H8" i="30"/>
  <c r="L8" i="30" s="1"/>
  <c r="AY7" i="18"/>
  <c r="L99" i="15"/>
  <c r="Q99" i="20"/>
  <c r="AZ99" i="18"/>
  <c r="W100" i="7"/>
  <c r="AC99" i="5"/>
  <c r="Y101" i="43"/>
  <c r="Q147" i="20"/>
  <c r="AC147" i="5"/>
  <c r="L147" i="15"/>
  <c r="AZ147" i="18"/>
  <c r="Y147" i="6"/>
  <c r="Y149" i="43"/>
  <c r="Q147" i="4"/>
  <c r="W148" i="7"/>
  <c r="AG147" i="14"/>
  <c r="J109" i="31"/>
  <c r="AW114" i="18"/>
  <c r="AW83" i="18"/>
  <c r="H17" i="31"/>
  <c r="J17" i="31" s="1"/>
  <c r="S46" i="68"/>
  <c r="AX96" i="18"/>
  <c r="AW96" i="18" s="1"/>
  <c r="C96" i="44"/>
  <c r="G96" i="44" s="1"/>
  <c r="C98" i="32"/>
  <c r="D96" i="68"/>
  <c r="D96" i="57"/>
  <c r="I96" i="31"/>
  <c r="J96" i="31" s="1"/>
  <c r="D133" i="68"/>
  <c r="I133" i="31"/>
  <c r="AY142" i="18"/>
  <c r="I142" i="31"/>
  <c r="J142" i="31" s="1"/>
  <c r="H143" i="30"/>
  <c r="L143" i="30" s="1"/>
  <c r="O144" i="32"/>
  <c r="I103" i="31"/>
  <c r="J103" i="31" s="1"/>
  <c r="C103" i="68"/>
  <c r="H104" i="30"/>
  <c r="L104" i="30" s="1"/>
  <c r="C103" i="44"/>
  <c r="G103" i="44" s="1"/>
  <c r="AY103" i="18"/>
  <c r="AW103" i="18" s="1"/>
  <c r="M103" i="2"/>
  <c r="O105" i="32"/>
  <c r="D103" i="68"/>
  <c r="D103" i="57"/>
  <c r="K103" i="57" s="1"/>
  <c r="C112" i="30"/>
  <c r="G112" i="30" s="1"/>
  <c r="D111" i="57"/>
  <c r="D110" i="57"/>
  <c r="C110" i="68"/>
  <c r="D110" i="68"/>
  <c r="M110" i="2"/>
  <c r="G138" i="29"/>
  <c r="I138" i="29"/>
  <c r="H138" i="29"/>
  <c r="W142" i="7"/>
  <c r="Q141" i="20"/>
  <c r="Y141" i="6"/>
  <c r="Q141" i="4"/>
  <c r="AC141" i="5"/>
  <c r="Y143" i="43"/>
  <c r="AG141" i="14"/>
  <c r="AZ141" i="18"/>
  <c r="L141" i="15"/>
  <c r="AG149" i="14"/>
  <c r="W150" i="7"/>
  <c r="L149" i="15"/>
  <c r="Q149" i="4"/>
  <c r="Q149" i="20"/>
  <c r="Y151" i="43"/>
  <c r="Y149" i="6"/>
  <c r="AC149" i="5"/>
  <c r="AZ149" i="18"/>
  <c r="Y50" i="6"/>
  <c r="W51" i="7"/>
  <c r="L50" i="15"/>
  <c r="Q50" i="4"/>
  <c r="J62" i="31"/>
  <c r="J118" i="31"/>
  <c r="J116" i="31"/>
  <c r="I121" i="33"/>
  <c r="I125" i="29"/>
  <c r="G125" i="29"/>
  <c r="I130" i="29"/>
  <c r="G130" i="29"/>
  <c r="C64" i="30"/>
  <c r="G64" i="30" s="1"/>
  <c r="AX63" i="18"/>
  <c r="C63" i="68"/>
  <c r="C65" i="32"/>
  <c r="D63" i="57"/>
  <c r="I63" i="31"/>
  <c r="J63" i="31" s="1"/>
  <c r="AY114" i="18"/>
  <c r="H115" i="30"/>
  <c r="L115" i="30" s="1"/>
  <c r="O116" i="32"/>
  <c r="C114" i="68"/>
  <c r="C114" i="44"/>
  <c r="G114" i="44" s="1"/>
  <c r="M114" i="2"/>
  <c r="C115" i="30"/>
  <c r="G115" i="30" s="1"/>
  <c r="G97" i="29"/>
  <c r="H97" i="29"/>
  <c r="I97" i="29"/>
  <c r="C106" i="68"/>
  <c r="D142" i="57"/>
  <c r="E12" i="119"/>
  <c r="E16" i="119" s="1"/>
  <c r="E5" i="119" s="1"/>
  <c r="I134" i="33"/>
  <c r="I148" i="33"/>
  <c r="AW63" i="18"/>
  <c r="G66" i="44"/>
  <c r="J143" i="31"/>
  <c r="I47" i="29"/>
  <c r="M33" i="68"/>
  <c r="H115" i="29"/>
  <c r="G115" i="29"/>
  <c r="C13" i="77"/>
  <c r="D13" i="77" s="1"/>
  <c r="F243" i="38" s="1"/>
  <c r="AY66" i="18"/>
  <c r="AW66" i="18" s="1"/>
  <c r="H67" i="30"/>
  <c r="L67" i="30" s="1"/>
  <c r="O68" i="32"/>
  <c r="C66" i="44"/>
  <c r="C66" i="68"/>
  <c r="D66" i="57"/>
  <c r="M7" i="2"/>
  <c r="C7" i="68"/>
  <c r="C9" i="32"/>
  <c r="D7" i="68"/>
  <c r="C7" i="44"/>
  <c r="G7" i="44" s="1"/>
  <c r="I7" i="31"/>
  <c r="D7" i="57"/>
  <c r="M62" i="2"/>
  <c r="D122" i="68"/>
  <c r="AX122" i="18"/>
  <c r="AW122" i="18" s="1"/>
  <c r="C124" i="32"/>
  <c r="C123" i="30"/>
  <c r="G123" i="30" s="1"/>
  <c r="I122" i="31"/>
  <c r="J122" i="31" s="1"/>
  <c r="D122" i="57"/>
  <c r="M122" i="2"/>
  <c r="C122" i="44"/>
  <c r="G122" i="44" s="1"/>
  <c r="C122" i="68"/>
  <c r="P105" i="68"/>
  <c r="Q105" i="68"/>
  <c r="N105" i="68"/>
  <c r="J105" i="68"/>
  <c r="L105" i="68"/>
  <c r="K105" i="68"/>
  <c r="T105" i="68"/>
  <c r="O105" i="68"/>
  <c r="I105" i="68"/>
  <c r="AZ41" i="18"/>
  <c r="Q41" i="20"/>
  <c r="AG41" i="14"/>
  <c r="Y43" i="43"/>
  <c r="Q41" i="4"/>
  <c r="M142" i="2"/>
  <c r="F12" i="119"/>
  <c r="F16" i="119" s="1"/>
  <c r="F5" i="119" s="1"/>
  <c r="B15" i="35"/>
  <c r="H100" i="29"/>
  <c r="I83" i="29"/>
  <c r="G60" i="29"/>
  <c r="I24" i="83"/>
  <c r="D16" i="35"/>
  <c r="E16" i="35"/>
  <c r="K52" i="38"/>
  <c r="F228" i="38"/>
  <c r="G6" i="44"/>
  <c r="C15" i="57"/>
  <c r="C15" i="91"/>
  <c r="D15" i="91" s="1"/>
  <c r="H15" i="91" s="1"/>
  <c r="C27" i="57"/>
  <c r="C27" i="91"/>
  <c r="D27" i="91" s="1"/>
  <c r="H27" i="91" s="1"/>
  <c r="C11" i="91"/>
  <c r="D11" i="91" s="1"/>
  <c r="H11" i="91" s="1"/>
  <c r="C11" i="57"/>
  <c r="C31" i="91"/>
  <c r="D31" i="91" s="1"/>
  <c r="H31" i="91" s="1"/>
  <c r="C31" i="57"/>
  <c r="C35" i="91"/>
  <c r="D35" i="91" s="1"/>
  <c r="H35" i="91" s="1"/>
  <c r="C35" i="57"/>
  <c r="D12" i="119"/>
  <c r="D16" i="119" s="1"/>
  <c r="D5" i="119" s="1"/>
  <c r="H8" i="29"/>
  <c r="C227" i="38"/>
  <c r="F246" i="38"/>
  <c r="E24" i="83"/>
  <c r="B13" i="35"/>
  <c r="C231" i="38"/>
  <c r="C156" i="76"/>
  <c r="S102" i="68"/>
  <c r="S106" i="68"/>
  <c r="S72" i="68"/>
  <c r="S96" i="68"/>
  <c r="S62" i="68"/>
  <c r="S65" i="68"/>
  <c r="S13" i="68"/>
  <c r="S149" i="68"/>
  <c r="C32" i="45"/>
  <c r="E32" i="45" s="1"/>
  <c r="S33" i="68"/>
  <c r="S85" i="68"/>
  <c r="S49" i="68"/>
  <c r="S116" i="68"/>
  <c r="S83" i="68"/>
  <c r="S58" i="68"/>
  <c r="S128" i="68"/>
  <c r="S134" i="68"/>
  <c r="S126" i="68"/>
  <c r="S99" i="68"/>
  <c r="S51" i="68"/>
  <c r="N130" i="68"/>
  <c r="M148" i="68"/>
  <c r="S19" i="68"/>
  <c r="S31" i="68"/>
  <c r="H107" i="29"/>
  <c r="I107" i="29"/>
  <c r="I22" i="68"/>
  <c r="Q22" i="68"/>
  <c r="S22" i="68" s="1"/>
  <c r="L22" i="68"/>
  <c r="K37" i="68"/>
  <c r="Q37" i="68"/>
  <c r="I37" i="68"/>
  <c r="T37" i="68"/>
  <c r="J37" i="68"/>
  <c r="R37" i="68"/>
  <c r="N37" i="68"/>
  <c r="O37" i="68"/>
  <c r="L37" i="68"/>
  <c r="P37" i="68"/>
  <c r="N60" i="68"/>
  <c r="J60" i="68"/>
  <c r="K60" i="68"/>
  <c r="L60" i="68"/>
  <c r="Q60" i="68"/>
  <c r="O60" i="68"/>
  <c r="T60" i="68"/>
  <c r="I60" i="68"/>
  <c r="R60" i="68"/>
  <c r="P60" i="68"/>
  <c r="G153" i="44"/>
  <c r="T92" i="68"/>
  <c r="M110" i="68"/>
  <c r="M134" i="68"/>
  <c r="S156" i="68"/>
  <c r="S124" i="68"/>
  <c r="S114" i="68"/>
  <c r="T130" i="68"/>
  <c r="N17" i="68"/>
  <c r="N92" i="68"/>
  <c r="Q92" i="68"/>
  <c r="J17" i="68"/>
  <c r="L53" i="68"/>
  <c r="K53" i="68"/>
  <c r="P92" i="68"/>
  <c r="I60" i="29"/>
  <c r="N22" i="68"/>
  <c r="L130" i="68"/>
  <c r="I92" i="68"/>
  <c r="K92" i="68"/>
  <c r="L17" i="68"/>
  <c r="O135" i="68"/>
  <c r="T135" i="68"/>
  <c r="N135" i="68"/>
  <c r="I135" i="68"/>
  <c r="P135" i="68"/>
  <c r="K135" i="68"/>
  <c r="L135" i="68"/>
  <c r="R135" i="68"/>
  <c r="I135" i="29"/>
  <c r="H135" i="29"/>
  <c r="I67" i="68"/>
  <c r="R92" i="68"/>
  <c r="M26" i="68"/>
  <c r="I17" i="68"/>
  <c r="L92" i="68"/>
  <c r="O17" i="68"/>
  <c r="R17" i="68"/>
  <c r="S18" i="68"/>
  <c r="M64" i="68"/>
  <c r="O67" i="68"/>
  <c r="J92" i="68"/>
  <c r="J22" i="68"/>
  <c r="K22" i="68"/>
  <c r="S154" i="68"/>
  <c r="S108" i="68"/>
  <c r="M24" i="68"/>
  <c r="O130" i="68"/>
  <c r="M52" i="68"/>
  <c r="S90" i="68"/>
  <c r="P17" i="68"/>
  <c r="S80" i="68"/>
  <c r="M31" i="68"/>
  <c r="M152" i="68"/>
  <c r="M79" i="68"/>
  <c r="J75" i="68"/>
  <c r="N75" i="68"/>
  <c r="Q75" i="68"/>
  <c r="O75" i="68"/>
  <c r="P75" i="68"/>
  <c r="S89" i="68"/>
  <c r="O22" i="68"/>
  <c r="M120" i="68"/>
  <c r="M62" i="68"/>
  <c r="S24" i="68"/>
  <c r="S69" i="68"/>
  <c r="S64" i="68"/>
  <c r="S53" i="68"/>
  <c r="M44" i="68"/>
  <c r="S109" i="68"/>
  <c r="M157" i="68"/>
  <c r="S131" i="68"/>
  <c r="O157" i="68"/>
  <c r="N157" i="68"/>
  <c r="P157" i="68"/>
  <c r="S157" i="68" s="1"/>
  <c r="K28" i="68"/>
  <c r="L28" i="68"/>
  <c r="O28" i="68"/>
  <c r="M104" i="68"/>
  <c r="S167" i="68"/>
  <c r="T28" i="68"/>
  <c r="N7" i="68"/>
  <c r="N150" i="68"/>
  <c r="J150" i="68"/>
  <c r="M80" i="68"/>
  <c r="L150" i="68"/>
  <c r="I132" i="29"/>
  <c r="H132" i="29"/>
  <c r="Q17" i="68"/>
  <c r="K17" i="68"/>
  <c r="S101" i="68"/>
  <c r="R28" i="68"/>
  <c r="M154" i="68"/>
  <c r="T150" i="68"/>
  <c r="J111" i="68"/>
  <c r="Q111" i="68"/>
  <c r="L111" i="68"/>
  <c r="P111" i="68"/>
  <c r="N111" i="68"/>
  <c r="G24" i="29"/>
  <c r="H24" i="29"/>
  <c r="I24" i="29"/>
  <c r="I147" i="29"/>
  <c r="H147" i="29"/>
  <c r="I57" i="29"/>
  <c r="H57" i="29"/>
  <c r="I42" i="68"/>
  <c r="M42" i="68" s="1"/>
  <c r="L42" i="68"/>
  <c r="M91" i="68"/>
  <c r="Q141" i="68"/>
  <c r="N28" i="68"/>
  <c r="S74" i="68"/>
  <c r="M58" i="68"/>
  <c r="G69" i="29"/>
  <c r="K150" i="68"/>
  <c r="M49" i="68"/>
  <c r="P145" i="68"/>
  <c r="N145" i="68"/>
  <c r="R145" i="68"/>
  <c r="O145" i="68"/>
  <c r="J145" i="68"/>
  <c r="I145" i="68"/>
  <c r="T145" i="68"/>
  <c r="K145" i="68"/>
  <c r="I138" i="68"/>
  <c r="Q138" i="68"/>
  <c r="K138" i="68"/>
  <c r="L138" i="68"/>
  <c r="R138" i="68"/>
  <c r="J138" i="68"/>
  <c r="T138" i="68"/>
  <c r="P138" i="68"/>
  <c r="O138" i="68"/>
  <c r="N138" i="68"/>
  <c r="Q32" i="68"/>
  <c r="P32" i="68"/>
  <c r="J32" i="68"/>
  <c r="O32" i="68"/>
  <c r="K32" i="68"/>
  <c r="R32" i="68"/>
  <c r="L32" i="68"/>
  <c r="T32" i="68"/>
  <c r="N32" i="68"/>
  <c r="I32" i="68"/>
  <c r="I25" i="29"/>
  <c r="H25" i="29"/>
  <c r="G25" i="29"/>
  <c r="Q130" i="68"/>
  <c r="K130" i="68"/>
  <c r="J130" i="68"/>
  <c r="M130" i="68" s="1"/>
  <c r="H16" i="29"/>
  <c r="G16" i="29"/>
  <c r="I16" i="29"/>
  <c r="O141" i="68"/>
  <c r="J28" i="68"/>
  <c r="M99" i="68"/>
  <c r="H69" i="29"/>
  <c r="I150" i="68"/>
  <c r="R8" i="68"/>
  <c r="L8" i="68"/>
  <c r="Q8" i="68"/>
  <c r="J8" i="68"/>
  <c r="O8" i="68"/>
  <c r="I132" i="68"/>
  <c r="R132" i="68"/>
  <c r="L132" i="68"/>
  <c r="R11" i="68"/>
  <c r="J11" i="68"/>
  <c r="M11" i="68" s="1"/>
  <c r="Q11" i="68"/>
  <c r="I28" i="68"/>
  <c r="S10" i="68"/>
  <c r="I79" i="29"/>
  <c r="H79" i="29"/>
  <c r="I11" i="29"/>
  <c r="H11" i="29"/>
  <c r="G11" i="29"/>
  <c r="N107" i="68"/>
  <c r="Q107" i="68"/>
  <c r="S107" i="68" s="1"/>
  <c r="L107" i="68"/>
  <c r="M107" i="68" s="1"/>
  <c r="I147" i="68"/>
  <c r="Q147" i="68"/>
  <c r="T147" i="68"/>
  <c r="K147" i="68"/>
  <c r="L147" i="68"/>
  <c r="P147" i="68"/>
  <c r="O147" i="68"/>
  <c r="J147" i="68"/>
  <c r="R147" i="68"/>
  <c r="N147" i="68"/>
  <c r="H87" i="29"/>
  <c r="I87" i="29"/>
  <c r="Q28" i="68"/>
  <c r="S43" i="68"/>
  <c r="L7" i="68"/>
  <c r="S38" i="68"/>
  <c r="S129" i="68"/>
  <c r="S165" i="68"/>
  <c r="L27" i="68"/>
  <c r="M27" i="68" s="1"/>
  <c r="P27" i="68"/>
  <c r="N27" i="68"/>
  <c r="J27" i="68"/>
  <c r="Q27" i="68"/>
  <c r="T27" i="68"/>
  <c r="N76" i="68"/>
  <c r="Q76" i="68"/>
  <c r="T76" i="68"/>
  <c r="K76" i="68"/>
  <c r="M76" i="68" s="1"/>
  <c r="H142" i="29"/>
  <c r="I142" i="29"/>
  <c r="P150" i="68"/>
  <c r="Q150" i="68"/>
  <c r="P28" i="68"/>
  <c r="S73" i="68"/>
  <c r="M34" i="68"/>
  <c r="H145" i="29"/>
  <c r="I145" i="29"/>
  <c r="Q16" i="68"/>
  <c r="N16" i="68"/>
  <c r="P16" i="68"/>
  <c r="T16" i="68"/>
  <c r="J16" i="68"/>
  <c r="O16" i="68"/>
  <c r="R16" i="68"/>
  <c r="L16" i="68"/>
  <c r="I16" i="68"/>
  <c r="K16" i="68"/>
  <c r="T87" i="68"/>
  <c r="J87" i="68"/>
  <c r="L87" i="68"/>
  <c r="O87" i="68"/>
  <c r="P87" i="68"/>
  <c r="K87" i="68"/>
  <c r="R87" i="68"/>
  <c r="Q87" i="68"/>
  <c r="N87" i="68"/>
  <c r="I87" i="68"/>
  <c r="I27" i="29"/>
  <c r="H27" i="29"/>
  <c r="G27" i="29"/>
  <c r="M151" i="68"/>
  <c r="P84" i="68"/>
  <c r="T84" i="68"/>
  <c r="I84" i="68"/>
  <c r="J84" i="68"/>
  <c r="R84" i="68"/>
  <c r="O84" i="68"/>
  <c r="M74" i="68"/>
  <c r="M126" i="68"/>
  <c r="H123" i="29"/>
  <c r="I123" i="29"/>
  <c r="K14" i="68"/>
  <c r="R14" i="68"/>
  <c r="N14" i="68"/>
  <c r="Q14" i="68"/>
  <c r="J14" i="68"/>
  <c r="I14" i="68"/>
  <c r="L14" i="68"/>
  <c r="O14" i="68"/>
  <c r="T14" i="68"/>
  <c r="P14" i="68"/>
  <c r="P6" i="68"/>
  <c r="J6" i="68"/>
  <c r="Q6" i="68"/>
  <c r="N6" i="68"/>
  <c r="K6" i="68"/>
  <c r="L6" i="68"/>
  <c r="O6" i="68"/>
  <c r="I6" i="68"/>
  <c r="R6" i="68"/>
  <c r="T6" i="68"/>
  <c r="M101" i="68"/>
  <c r="H108" i="29"/>
  <c r="I108" i="29"/>
  <c r="I67" i="29"/>
  <c r="G67" i="29"/>
  <c r="H67" i="29"/>
  <c r="J23" i="68"/>
  <c r="K23" i="68"/>
  <c r="T23" i="68"/>
  <c r="L23" i="68"/>
  <c r="N23" i="68"/>
  <c r="I23" i="68"/>
  <c r="O23" i="68"/>
  <c r="Q23" i="68"/>
  <c r="P23" i="68"/>
  <c r="R23" i="68"/>
  <c r="M106" i="68"/>
  <c r="P141" i="68"/>
  <c r="I141" i="68"/>
  <c r="J141" i="68"/>
  <c r="K141" i="68"/>
  <c r="R141" i="68"/>
  <c r="N141" i="68"/>
  <c r="L141" i="68"/>
  <c r="I7" i="68"/>
  <c r="R7" i="68"/>
  <c r="O7" i="68"/>
  <c r="J7" i="68"/>
  <c r="T7" i="68"/>
  <c r="P7" i="68"/>
  <c r="O94" i="68"/>
  <c r="R94" i="68"/>
  <c r="T94" i="68"/>
  <c r="L94" i="68"/>
  <c r="P94" i="68"/>
  <c r="Q94" i="68"/>
  <c r="K94" i="68"/>
  <c r="J94" i="68"/>
  <c r="N94" i="68"/>
  <c r="I94" i="68"/>
  <c r="H155" i="29"/>
  <c r="I155" i="29"/>
  <c r="T21" i="68"/>
  <c r="K21" i="68"/>
  <c r="I21" i="68"/>
  <c r="R21" i="68"/>
  <c r="Q21" i="68"/>
  <c r="L21" i="68"/>
  <c r="O21" i="68"/>
  <c r="P21" i="68"/>
  <c r="J21" i="68"/>
  <c r="N21" i="68"/>
  <c r="O54" i="68"/>
  <c r="P54" i="68"/>
  <c r="N54" i="68"/>
  <c r="L54" i="68"/>
  <c r="Q54" i="68"/>
  <c r="K54" i="68"/>
  <c r="R54" i="68"/>
  <c r="J54" i="68"/>
  <c r="T54" i="68"/>
  <c r="I54" i="68"/>
  <c r="H136" i="29"/>
  <c r="I136" i="29"/>
  <c r="G23" i="29"/>
  <c r="H23" i="29"/>
  <c r="H141" i="29"/>
  <c r="I141" i="29"/>
  <c r="M38" i="68"/>
  <c r="H26" i="29"/>
  <c r="I26" i="29"/>
  <c r="G26" i="29"/>
  <c r="T40" i="68"/>
  <c r="L40" i="68"/>
  <c r="K40" i="68"/>
  <c r="P40" i="68"/>
  <c r="Q40" i="68"/>
  <c r="J40" i="68"/>
  <c r="I40" i="68"/>
  <c r="N40" i="68"/>
  <c r="R40" i="68"/>
  <c r="O40" i="68"/>
  <c r="M109" i="68"/>
  <c r="J9" i="68"/>
  <c r="I9" i="68"/>
  <c r="Q9" i="68"/>
  <c r="N9" i="68"/>
  <c r="O9" i="68"/>
  <c r="T9" i="68"/>
  <c r="K9" i="68"/>
  <c r="L9" i="68"/>
  <c r="R9" i="68"/>
  <c r="P9" i="68"/>
  <c r="I155" i="68"/>
  <c r="Q155" i="68"/>
  <c r="R155" i="68"/>
  <c r="L155" i="68"/>
  <c r="P155" i="68"/>
  <c r="T155" i="68"/>
  <c r="J155" i="68"/>
  <c r="O155" i="68"/>
  <c r="G6" i="29"/>
  <c r="K168" i="15"/>
  <c r="B4" i="81" s="1"/>
  <c r="B31" i="81" s="1"/>
  <c r="M124" i="68"/>
  <c r="I91" i="29"/>
  <c r="H91" i="29"/>
  <c r="T67" i="68"/>
  <c r="J67" i="68"/>
  <c r="R67" i="68"/>
  <c r="S67" i="68" s="1"/>
  <c r="K67" i="68"/>
  <c r="N67" i="68"/>
  <c r="L67" i="68"/>
  <c r="R45" i="68"/>
  <c r="N45" i="68"/>
  <c r="T45" i="68"/>
  <c r="K45" i="68"/>
  <c r="L45" i="68"/>
  <c r="Q45" i="68"/>
  <c r="I45" i="68"/>
  <c r="J45" i="68"/>
  <c r="P45" i="68"/>
  <c r="O45" i="68"/>
  <c r="M19" i="68"/>
  <c r="AL5" i="15"/>
  <c r="F248" i="38" s="1"/>
  <c r="M46" i="68"/>
  <c r="M35" i="68"/>
  <c r="I148" i="29"/>
  <c r="K47" i="68"/>
  <c r="I47" i="68"/>
  <c r="Q47" i="68"/>
  <c r="J47" i="68"/>
  <c r="T47" i="68"/>
  <c r="R47" i="68"/>
  <c r="L47" i="68"/>
  <c r="O47" i="68"/>
  <c r="P47" i="68"/>
  <c r="N47" i="68"/>
  <c r="L121" i="68"/>
  <c r="T121" i="68"/>
  <c r="Q121" i="68"/>
  <c r="P121" i="68"/>
  <c r="I121" i="68"/>
  <c r="J121" i="68"/>
  <c r="R121" i="68"/>
  <c r="N121" i="68"/>
  <c r="K121" i="68"/>
  <c r="O121" i="68"/>
  <c r="I33" i="29"/>
  <c r="G33" i="29"/>
  <c r="H33" i="29"/>
  <c r="Q61" i="68"/>
  <c r="T61" i="68"/>
  <c r="O61" i="68"/>
  <c r="R61" i="68"/>
  <c r="P61" i="68"/>
  <c r="I61" i="68"/>
  <c r="K61" i="68"/>
  <c r="J61" i="68"/>
  <c r="L61" i="68"/>
  <c r="I101" i="29"/>
  <c r="H101" i="29"/>
  <c r="M10" i="68"/>
  <c r="L123" i="68"/>
  <c r="T123" i="68"/>
  <c r="K123" i="68"/>
  <c r="P123" i="68"/>
  <c r="O123" i="68"/>
  <c r="J123" i="68"/>
  <c r="I123" i="68"/>
  <c r="Q123" i="68"/>
  <c r="R123" i="68"/>
  <c r="N123" i="68"/>
  <c r="M136" i="68"/>
  <c r="G61" i="29"/>
  <c r="H61" i="29"/>
  <c r="I61" i="29"/>
  <c r="D14" i="35"/>
  <c r="E14" i="35"/>
  <c r="G15" i="91"/>
  <c r="I15" i="91"/>
  <c r="G83" i="44"/>
  <c r="G146" i="44"/>
  <c r="G95" i="44"/>
  <c r="G50" i="44"/>
  <c r="G163" i="44"/>
  <c r="G111" i="44"/>
  <c r="G130" i="44"/>
  <c r="I112" i="33"/>
  <c r="I40" i="33"/>
  <c r="I46" i="33"/>
  <c r="I80" i="33"/>
  <c r="I28" i="33"/>
  <c r="G152" i="33"/>
  <c r="I152" i="33" s="1"/>
  <c r="G87" i="33"/>
  <c r="G83" i="33"/>
  <c r="I83" i="33" s="1"/>
  <c r="I150" i="33"/>
  <c r="I96" i="33"/>
  <c r="I14" i="33"/>
  <c r="G103" i="33"/>
  <c r="I103" i="33" s="1"/>
  <c r="I115" i="33"/>
  <c r="G163" i="33"/>
  <c r="I163" i="33" s="1"/>
  <c r="G135" i="33"/>
  <c r="I135" i="33" s="1"/>
  <c r="G146" i="33"/>
  <c r="I146" i="33" s="1"/>
  <c r="G130" i="33"/>
  <c r="I130" i="33" s="1"/>
  <c r="E168" i="33"/>
  <c r="J9" i="31"/>
  <c r="H150" i="31"/>
  <c r="J150" i="31" s="1"/>
  <c r="H146" i="31"/>
  <c r="J146" i="31" s="1"/>
  <c r="H113" i="31"/>
  <c r="J113" i="31" s="1"/>
  <c r="H22" i="31"/>
  <c r="J22" i="31" s="1"/>
  <c r="H131" i="31"/>
  <c r="J131" i="31" s="1"/>
  <c r="H56" i="31"/>
  <c r="H123" i="31"/>
  <c r="J123" i="31" s="1"/>
  <c r="H137" i="31"/>
  <c r="H89" i="31"/>
  <c r="H157" i="31"/>
  <c r="J157" i="31" s="1"/>
  <c r="H147" i="31"/>
  <c r="J147" i="31" s="1"/>
  <c r="H106" i="31"/>
  <c r="M142" i="68"/>
  <c r="M66" i="68"/>
  <c r="M13" i="68"/>
  <c r="M116" i="68"/>
  <c r="S55" i="68"/>
  <c r="M28" i="68"/>
  <c r="M22" i="68"/>
  <c r="M55" i="68"/>
  <c r="M78" i="68"/>
  <c r="M96" i="68"/>
  <c r="M129" i="68"/>
  <c r="M114" i="68"/>
  <c r="M108" i="68"/>
  <c r="M167" i="68"/>
  <c r="M165" i="68"/>
  <c r="M68" i="68"/>
  <c r="J103" i="68"/>
  <c r="P103" i="68"/>
  <c r="O103" i="68"/>
  <c r="R103" i="68"/>
  <c r="L103" i="68"/>
  <c r="T103" i="68"/>
  <c r="K103" i="68"/>
  <c r="Q103" i="68"/>
  <c r="I103" i="68"/>
  <c r="N103" i="68"/>
  <c r="I140" i="29"/>
  <c r="H140" i="29"/>
  <c r="M57" i="68"/>
  <c r="M36" i="68"/>
  <c r="M156" i="68"/>
  <c r="I122" i="68"/>
  <c r="J122" i="68"/>
  <c r="K122" i="68"/>
  <c r="N122" i="68"/>
  <c r="R122" i="68"/>
  <c r="O122" i="68"/>
  <c r="T122" i="68"/>
  <c r="Q122" i="68"/>
  <c r="P122" i="68"/>
  <c r="L122" i="68"/>
  <c r="M72" i="68"/>
  <c r="M75" i="68"/>
  <c r="M112" i="68"/>
  <c r="M89" i="68"/>
  <c r="T70" i="68"/>
  <c r="K70" i="68"/>
  <c r="O70" i="68"/>
  <c r="J70" i="68"/>
  <c r="L70" i="68"/>
  <c r="N70" i="68"/>
  <c r="Q70" i="68"/>
  <c r="R70" i="68"/>
  <c r="P70" i="68"/>
  <c r="I70" i="68"/>
  <c r="M69" i="68"/>
  <c r="L140" i="68"/>
  <c r="P140" i="68"/>
  <c r="Q140" i="68"/>
  <c r="I140" i="68"/>
  <c r="O140" i="68"/>
  <c r="K140" i="68"/>
  <c r="T140" i="68"/>
  <c r="N140" i="68"/>
  <c r="J140" i="68"/>
  <c r="R140" i="68"/>
  <c r="M149" i="68"/>
  <c r="I82" i="68"/>
  <c r="J82" i="68"/>
  <c r="L82" i="68"/>
  <c r="P82" i="68"/>
  <c r="O82" i="68"/>
  <c r="T82" i="68"/>
  <c r="K82" i="68"/>
  <c r="Q82" i="68"/>
  <c r="N82" i="68"/>
  <c r="R82" i="68"/>
  <c r="M97" i="68"/>
  <c r="S136" i="68"/>
  <c r="M81" i="68"/>
  <c r="T166" i="68"/>
  <c r="N166" i="68"/>
  <c r="K166" i="68"/>
  <c r="P166" i="68"/>
  <c r="R166" i="68"/>
  <c r="J166" i="68"/>
  <c r="I166" i="68"/>
  <c r="L166" i="68"/>
  <c r="O166" i="68"/>
  <c r="Q166" i="68"/>
  <c r="M71" i="68"/>
  <c r="H117" i="29"/>
  <c r="I117" i="29"/>
  <c r="H88" i="29"/>
  <c r="I88" i="29"/>
  <c r="T117" i="68"/>
  <c r="O117" i="68"/>
  <c r="P117" i="68"/>
  <c r="R117" i="68"/>
  <c r="K117" i="68"/>
  <c r="J117" i="68"/>
  <c r="L117" i="68"/>
  <c r="I117" i="68"/>
  <c r="N117" i="68"/>
  <c r="Q117" i="68"/>
  <c r="K88" i="68"/>
  <c r="I88" i="68"/>
  <c r="Q88" i="68"/>
  <c r="T88" i="68"/>
  <c r="L88" i="68"/>
  <c r="J88" i="68"/>
  <c r="N88" i="68"/>
  <c r="P88" i="68"/>
  <c r="R88" i="68"/>
  <c r="O88" i="68"/>
  <c r="K93" i="68"/>
  <c r="Q93" i="68"/>
  <c r="R93" i="68"/>
  <c r="O93" i="68"/>
  <c r="J93" i="68"/>
  <c r="T93" i="68"/>
  <c r="P93" i="68"/>
  <c r="L93" i="68"/>
  <c r="I93" i="68"/>
  <c r="N93" i="68"/>
  <c r="R20" i="68"/>
  <c r="L20" i="68"/>
  <c r="K20" i="68"/>
  <c r="T20" i="68"/>
  <c r="Q20" i="68"/>
  <c r="J20" i="68"/>
  <c r="N20" i="68"/>
  <c r="P20" i="68"/>
  <c r="O20" i="68"/>
  <c r="I20" i="68"/>
  <c r="H153" i="29"/>
  <c r="I153" i="29"/>
  <c r="O139" i="68"/>
  <c r="T139" i="68"/>
  <c r="R139" i="68"/>
  <c r="L139" i="68"/>
  <c r="K139" i="68"/>
  <c r="I139" i="68"/>
  <c r="N139" i="68"/>
  <c r="Q139" i="68"/>
  <c r="P139" i="68"/>
  <c r="J139" i="68"/>
  <c r="H122" i="29"/>
  <c r="I122" i="29"/>
  <c r="C127" i="57"/>
  <c r="K127" i="57" s="1"/>
  <c r="C127" i="91"/>
  <c r="D127" i="91" s="1"/>
  <c r="H127" i="91" s="1"/>
  <c r="C145" i="57"/>
  <c r="C145" i="91"/>
  <c r="D145" i="91" s="1"/>
  <c r="H145" i="91" s="1"/>
  <c r="C166" i="57"/>
  <c r="C166" i="91"/>
  <c r="D166" i="91" s="1"/>
  <c r="H166" i="91" s="1"/>
  <c r="C111" i="91"/>
  <c r="D111" i="91" s="1"/>
  <c r="H111" i="91" s="1"/>
  <c r="C111" i="57"/>
  <c r="K111" i="57" s="1"/>
  <c r="C19" i="57"/>
  <c r="K19" i="57" s="1"/>
  <c r="C19" i="91"/>
  <c r="D19" i="91" s="1"/>
  <c r="H19" i="91" s="1"/>
  <c r="C51" i="91"/>
  <c r="D51" i="91" s="1"/>
  <c r="H51" i="91" s="1"/>
  <c r="C51" i="57"/>
  <c r="C67" i="91"/>
  <c r="D67" i="91" s="1"/>
  <c r="H67" i="91" s="1"/>
  <c r="C67" i="57"/>
  <c r="C83" i="91"/>
  <c r="D83" i="91" s="1"/>
  <c r="H83" i="91" s="1"/>
  <c r="C83" i="57"/>
  <c r="J83" i="57" s="1"/>
  <c r="C99" i="91"/>
  <c r="D99" i="91" s="1"/>
  <c r="H99" i="91" s="1"/>
  <c r="C99" i="57"/>
  <c r="C115" i="91"/>
  <c r="D115" i="91" s="1"/>
  <c r="H115" i="91" s="1"/>
  <c r="C115" i="57"/>
  <c r="K115" i="57" s="1"/>
  <c r="C136" i="91"/>
  <c r="D136" i="91" s="1"/>
  <c r="H136" i="91" s="1"/>
  <c r="C136" i="57"/>
  <c r="C63" i="91"/>
  <c r="D63" i="91" s="1"/>
  <c r="H63" i="91" s="1"/>
  <c r="C63" i="57"/>
  <c r="K63" i="57" s="1"/>
  <c r="C23" i="91"/>
  <c r="D23" i="91" s="1"/>
  <c r="H23" i="91" s="1"/>
  <c r="C23" i="57"/>
  <c r="C149" i="91"/>
  <c r="D149" i="91" s="1"/>
  <c r="H149" i="91" s="1"/>
  <c r="C149" i="57"/>
  <c r="J149" i="57" s="1"/>
  <c r="C39" i="57"/>
  <c r="C39" i="91"/>
  <c r="D39" i="91" s="1"/>
  <c r="H39" i="91" s="1"/>
  <c r="C55" i="91"/>
  <c r="D55" i="91" s="1"/>
  <c r="H55" i="91" s="1"/>
  <c r="C55" i="57"/>
  <c r="J55" i="57" s="1"/>
  <c r="C71" i="57"/>
  <c r="C71" i="91"/>
  <c r="D71" i="91" s="1"/>
  <c r="H71" i="91" s="1"/>
  <c r="C87" i="57"/>
  <c r="K87" i="57" s="1"/>
  <c r="C87" i="91"/>
  <c r="D87" i="91" s="1"/>
  <c r="H87" i="91" s="1"/>
  <c r="C103" i="91"/>
  <c r="D103" i="91" s="1"/>
  <c r="H103" i="91" s="1"/>
  <c r="C103" i="57"/>
  <c r="C119" i="57"/>
  <c r="C119" i="91"/>
  <c r="D119" i="91" s="1"/>
  <c r="H119" i="91" s="1"/>
  <c r="C47" i="91"/>
  <c r="D47" i="91" s="1"/>
  <c r="H47" i="91" s="1"/>
  <c r="C47" i="57"/>
  <c r="C153" i="57"/>
  <c r="C153" i="91"/>
  <c r="D153" i="91" s="1"/>
  <c r="H153" i="91" s="1"/>
  <c r="C133" i="91"/>
  <c r="D133" i="91" s="1"/>
  <c r="H133" i="91" s="1"/>
  <c r="C133" i="57"/>
  <c r="C95" i="57"/>
  <c r="C95" i="91"/>
  <c r="D95" i="91" s="1"/>
  <c r="H95" i="91" s="1"/>
  <c r="C43" i="91"/>
  <c r="D43" i="91" s="1"/>
  <c r="H43" i="91" s="1"/>
  <c r="C43" i="57"/>
  <c r="K43" i="57" s="1"/>
  <c r="C59" i="57"/>
  <c r="K59" i="57" s="1"/>
  <c r="C59" i="91"/>
  <c r="D59" i="91" s="1"/>
  <c r="H59" i="91" s="1"/>
  <c r="C75" i="91"/>
  <c r="D75" i="91" s="1"/>
  <c r="H75" i="91" s="1"/>
  <c r="C75" i="57"/>
  <c r="K75" i="57" s="1"/>
  <c r="C91" i="91"/>
  <c r="D91" i="91" s="1"/>
  <c r="H91" i="91" s="1"/>
  <c r="C91" i="57"/>
  <c r="K91" i="57" s="1"/>
  <c r="C107" i="91"/>
  <c r="D107" i="91" s="1"/>
  <c r="H107" i="91" s="1"/>
  <c r="C107" i="57"/>
  <c r="J107" i="57" s="1"/>
  <c r="C123" i="91"/>
  <c r="D123" i="91" s="1"/>
  <c r="H123" i="91" s="1"/>
  <c r="C123" i="57"/>
  <c r="C79" i="57"/>
  <c r="C79" i="91"/>
  <c r="D79" i="91" s="1"/>
  <c r="H79" i="91" s="1"/>
  <c r="C141" i="91"/>
  <c r="D141" i="91" s="1"/>
  <c r="H141" i="91" s="1"/>
  <c r="C141" i="57"/>
  <c r="K141" i="57" s="1"/>
  <c r="C157" i="57"/>
  <c r="C157" i="91"/>
  <c r="D157" i="91" s="1"/>
  <c r="H157" i="91" s="1"/>
  <c r="C237" i="38"/>
  <c r="C236" i="38"/>
  <c r="E168" i="31"/>
  <c r="I49" i="33"/>
  <c r="I85" i="33"/>
  <c r="G151" i="33"/>
  <c r="I151" i="33" s="1"/>
  <c r="I48" i="33"/>
  <c r="G45" i="33"/>
  <c r="I45" i="33" s="1"/>
  <c r="I61" i="33"/>
  <c r="I147" i="33"/>
  <c r="I36" i="33"/>
  <c r="G125" i="44"/>
  <c r="G41" i="33"/>
  <c r="G129" i="33"/>
  <c r="H53" i="31"/>
  <c r="I106" i="33"/>
  <c r="H135" i="31"/>
  <c r="J135" i="31" s="1"/>
  <c r="I118" i="33"/>
  <c r="I56" i="33"/>
  <c r="G110" i="44"/>
  <c r="G99" i="33"/>
  <c r="I99" i="33" s="1"/>
  <c r="I62" i="33"/>
  <c r="G17" i="33"/>
  <c r="H124" i="68"/>
  <c r="E149" i="76"/>
  <c r="H149" i="76"/>
  <c r="C117" i="76"/>
  <c r="E117" i="76" s="1"/>
  <c r="C60" i="76"/>
  <c r="C89" i="76"/>
  <c r="H89" i="76" s="1"/>
  <c r="C149" i="45"/>
  <c r="E149" i="45" s="1"/>
  <c r="C130" i="45"/>
  <c r="E130" i="45" s="1"/>
  <c r="C67" i="76"/>
  <c r="H67" i="76" s="1"/>
  <c r="C18" i="45"/>
  <c r="E18" i="45" s="1"/>
  <c r="C88" i="45"/>
  <c r="E88" i="45" s="1"/>
  <c r="H24" i="76"/>
  <c r="C24" i="45"/>
  <c r="E24" i="45" s="1"/>
  <c r="C139" i="45"/>
  <c r="E139" i="45" s="1"/>
  <c r="E139" i="76"/>
  <c r="H86" i="76"/>
  <c r="C154" i="45"/>
  <c r="E154" i="45" s="1"/>
  <c r="H56" i="76"/>
  <c r="I56" i="76"/>
  <c r="E56" i="76"/>
  <c r="F56" i="76"/>
  <c r="C19" i="76"/>
  <c r="E19" i="76" s="1"/>
  <c r="C56" i="45"/>
  <c r="E56" i="45" s="1"/>
  <c r="C125" i="76"/>
  <c r="I125" i="76" s="1"/>
  <c r="C113" i="76"/>
  <c r="H113" i="76" s="1"/>
  <c r="I86" i="76"/>
  <c r="J86" i="76" s="1"/>
  <c r="C133" i="45"/>
  <c r="E133" i="45" s="1"/>
  <c r="I149" i="76"/>
  <c r="C86" i="45"/>
  <c r="E86" i="45" s="1"/>
  <c r="I139" i="76"/>
  <c r="J139" i="76" s="1"/>
  <c r="C90" i="76"/>
  <c r="E90" i="76" s="1"/>
  <c r="C58" i="76"/>
  <c r="E58" i="76" s="1"/>
  <c r="E86" i="76"/>
  <c r="F149" i="76"/>
  <c r="F24" i="76"/>
  <c r="F130" i="76"/>
  <c r="I130" i="76"/>
  <c r="E130" i="76"/>
  <c r="I24" i="76"/>
  <c r="H139" i="76"/>
  <c r="C109" i="45"/>
  <c r="E109" i="45" s="1"/>
  <c r="C109" i="76"/>
  <c r="F18" i="76"/>
  <c r="I18" i="76"/>
  <c r="H18" i="76"/>
  <c r="E18" i="76"/>
  <c r="F154" i="76"/>
  <c r="I154" i="76"/>
  <c r="H154" i="76"/>
  <c r="E154" i="76"/>
  <c r="C132" i="45"/>
  <c r="E132" i="45" s="1"/>
  <c r="H88" i="76"/>
  <c r="E88" i="76"/>
  <c r="F88" i="76"/>
  <c r="I88" i="76"/>
  <c r="C137" i="76"/>
  <c r="I137" i="76" s="1"/>
  <c r="C95" i="45"/>
  <c r="E95" i="45" s="1"/>
  <c r="C95" i="76"/>
  <c r="C10" i="76"/>
  <c r="C10" i="45"/>
  <c r="E10" i="45" s="1"/>
  <c r="C87" i="45"/>
  <c r="E87" i="45" s="1"/>
  <c r="C87" i="76"/>
  <c r="C30" i="76"/>
  <c r="C30" i="45"/>
  <c r="E30" i="45" s="1"/>
  <c r="S132" i="68"/>
  <c r="C43" i="45"/>
  <c r="E43" i="45" s="1"/>
  <c r="C43" i="76"/>
  <c r="C127" i="45"/>
  <c r="E127" i="45" s="1"/>
  <c r="C127" i="76"/>
  <c r="C157" i="76"/>
  <c r="C157" i="45"/>
  <c r="E157" i="45" s="1"/>
  <c r="C66" i="45"/>
  <c r="E66" i="45" s="1"/>
  <c r="C66" i="76"/>
  <c r="C91" i="45"/>
  <c r="E91" i="45" s="1"/>
  <c r="C91" i="76"/>
  <c r="C27" i="76"/>
  <c r="C27" i="45"/>
  <c r="E27" i="45" s="1"/>
  <c r="C105" i="76"/>
  <c r="C105" i="45"/>
  <c r="E105" i="45" s="1"/>
  <c r="C70" i="76"/>
  <c r="C70" i="45"/>
  <c r="E70" i="45" s="1"/>
  <c r="C124" i="45"/>
  <c r="E124" i="45" s="1"/>
  <c r="C124" i="76"/>
  <c r="C33" i="76"/>
  <c r="C33" i="45"/>
  <c r="E33" i="45" s="1"/>
  <c r="C100" i="45"/>
  <c r="E100" i="45" s="1"/>
  <c r="C100" i="76"/>
  <c r="F32" i="76"/>
  <c r="H32" i="76"/>
  <c r="I32" i="76"/>
  <c r="E32" i="76"/>
  <c r="C155" i="45"/>
  <c r="E155" i="45" s="1"/>
  <c r="C155" i="76"/>
  <c r="C99" i="76"/>
  <c r="C99" i="45"/>
  <c r="E99" i="45" s="1"/>
  <c r="C9" i="76"/>
  <c r="C9" i="45"/>
  <c r="E9" i="45" s="1"/>
  <c r="C44" i="45"/>
  <c r="E44" i="45" s="1"/>
  <c r="C44" i="76"/>
  <c r="C129" i="45"/>
  <c r="E129" i="45" s="1"/>
  <c r="C129" i="76"/>
  <c r="C57" i="76"/>
  <c r="C57" i="45"/>
  <c r="E57" i="45" s="1"/>
  <c r="C69" i="76"/>
  <c r="C69" i="45"/>
  <c r="E69" i="45" s="1"/>
  <c r="C108" i="45"/>
  <c r="E108" i="45" s="1"/>
  <c r="C108" i="76"/>
  <c r="C28" i="45"/>
  <c r="E28" i="45" s="1"/>
  <c r="C28" i="76"/>
  <c r="C74" i="45"/>
  <c r="E74" i="45" s="1"/>
  <c r="C74" i="76"/>
  <c r="C146" i="76"/>
  <c r="C146" i="45"/>
  <c r="E146" i="45" s="1"/>
  <c r="H156" i="76"/>
  <c r="I156" i="76"/>
  <c r="E156" i="76"/>
  <c r="F156" i="76"/>
  <c r="C45" i="45"/>
  <c r="E45" i="45" s="1"/>
  <c r="C45" i="76"/>
  <c r="C101" i="45"/>
  <c r="E101" i="45" s="1"/>
  <c r="C101" i="76"/>
  <c r="C61" i="45"/>
  <c r="E61" i="45" s="1"/>
  <c r="C61" i="76"/>
  <c r="F117" i="76"/>
  <c r="H163" i="76"/>
  <c r="I163" i="76"/>
  <c r="E163" i="76"/>
  <c r="F163" i="76"/>
  <c r="C68" i="45"/>
  <c r="E68" i="45" s="1"/>
  <c r="C68" i="76"/>
  <c r="C136" i="45"/>
  <c r="E136" i="45" s="1"/>
  <c r="C136" i="76"/>
  <c r="C93" i="76"/>
  <c r="C93" i="45"/>
  <c r="E93" i="45" s="1"/>
  <c r="C135" i="76"/>
  <c r="C135" i="45"/>
  <c r="E135" i="45" s="1"/>
  <c r="C82" i="45"/>
  <c r="E82" i="45" s="1"/>
  <c r="C82" i="76"/>
  <c r="E133" i="76"/>
  <c r="H133" i="76"/>
  <c r="F133" i="76"/>
  <c r="I133" i="76"/>
  <c r="C126" i="76"/>
  <c r="C126" i="45"/>
  <c r="E126" i="45" s="1"/>
  <c r="C31" i="45"/>
  <c r="E31" i="45" s="1"/>
  <c r="C31" i="76"/>
  <c r="C15" i="76"/>
  <c r="C15" i="45"/>
  <c r="E15" i="45" s="1"/>
  <c r="C76" i="76"/>
  <c r="C76" i="45"/>
  <c r="E76" i="45" s="1"/>
  <c r="I77" i="76"/>
  <c r="F77" i="76"/>
  <c r="H77" i="76"/>
  <c r="E77" i="76"/>
  <c r="F110" i="76"/>
  <c r="E110" i="76"/>
  <c r="H110" i="76"/>
  <c r="I110" i="76"/>
  <c r="C50" i="76"/>
  <c r="C50" i="45"/>
  <c r="E50" i="45" s="1"/>
  <c r="C102" i="45"/>
  <c r="E102" i="45" s="1"/>
  <c r="C102" i="76"/>
  <c r="C123" i="76"/>
  <c r="C123" i="45"/>
  <c r="E123" i="45" s="1"/>
  <c r="C141" i="45"/>
  <c r="E141" i="45" s="1"/>
  <c r="C141" i="76"/>
  <c r="C71" i="45"/>
  <c r="E71" i="45" s="1"/>
  <c r="C71" i="76"/>
  <c r="C138" i="76"/>
  <c r="C138" i="45"/>
  <c r="E138" i="45" s="1"/>
  <c r="C96" i="45"/>
  <c r="E96" i="45" s="1"/>
  <c r="C96" i="76"/>
  <c r="C164" i="76"/>
  <c r="C164" i="45"/>
  <c r="E164" i="45" s="1"/>
  <c r="C84" i="45"/>
  <c r="E84" i="45" s="1"/>
  <c r="C84" i="76"/>
  <c r="C55" i="45"/>
  <c r="E55" i="45" s="1"/>
  <c r="C55" i="76"/>
  <c r="C54" i="76"/>
  <c r="C54" i="45"/>
  <c r="E54" i="45" s="1"/>
  <c r="C34" i="76"/>
  <c r="C34" i="45"/>
  <c r="E34" i="45" s="1"/>
  <c r="C22" i="76"/>
  <c r="C22" i="45"/>
  <c r="E22" i="45" s="1"/>
  <c r="C78" i="76"/>
  <c r="C78" i="45"/>
  <c r="E78" i="45" s="1"/>
  <c r="C52" i="45"/>
  <c r="E52" i="45" s="1"/>
  <c r="C52" i="76"/>
  <c r="C103" i="76"/>
  <c r="C103" i="45"/>
  <c r="E103" i="45" s="1"/>
  <c r="C148" i="45"/>
  <c r="E148" i="45" s="1"/>
  <c r="C148" i="76"/>
  <c r="C11" i="76"/>
  <c r="C11" i="45"/>
  <c r="E11" i="45" s="1"/>
  <c r="C7" i="76"/>
  <c r="C7" i="45"/>
  <c r="E7" i="45" s="1"/>
  <c r="C166" i="45"/>
  <c r="E166" i="45" s="1"/>
  <c r="C166" i="76"/>
  <c r="C94" i="45"/>
  <c r="E94" i="45" s="1"/>
  <c r="C94" i="76"/>
  <c r="C104" i="76"/>
  <c r="C104" i="45"/>
  <c r="E104" i="45" s="1"/>
  <c r="C85" i="45"/>
  <c r="E85" i="45" s="1"/>
  <c r="C85" i="76"/>
  <c r="C150" i="45"/>
  <c r="E150" i="45" s="1"/>
  <c r="C150" i="76"/>
  <c r="C73" i="76"/>
  <c r="C73" i="45"/>
  <c r="E73" i="45" s="1"/>
  <c r="C48" i="76"/>
  <c r="C48" i="45"/>
  <c r="E48" i="45" s="1"/>
  <c r="C23" i="45"/>
  <c r="E23" i="45" s="1"/>
  <c r="C23" i="76"/>
  <c r="C81" i="45"/>
  <c r="E81" i="45" s="1"/>
  <c r="C81" i="76"/>
  <c r="C59" i="76"/>
  <c r="C59" i="45"/>
  <c r="E59" i="45" s="1"/>
  <c r="C142" i="76"/>
  <c r="C142" i="45"/>
  <c r="E142" i="45" s="1"/>
  <c r="I132" i="76"/>
  <c r="H132" i="76"/>
  <c r="E132" i="76"/>
  <c r="F132" i="76"/>
  <c r="C118" i="45"/>
  <c r="E118" i="45" s="1"/>
  <c r="C118" i="76"/>
  <c r="C41" i="45"/>
  <c r="E41" i="45" s="1"/>
  <c r="C41" i="76"/>
  <c r="C13" i="45"/>
  <c r="E13" i="45" s="1"/>
  <c r="C13" i="76"/>
  <c r="C64" i="76"/>
  <c r="C64" i="45"/>
  <c r="E64" i="45" s="1"/>
  <c r="C39" i="45"/>
  <c r="E39" i="45" s="1"/>
  <c r="C39" i="76"/>
  <c r="C8" i="76"/>
  <c r="C8" i="45"/>
  <c r="E8" i="45" s="1"/>
  <c r="C115" i="45"/>
  <c r="E115" i="45" s="1"/>
  <c r="C115" i="76"/>
  <c r="C144" i="45"/>
  <c r="E144" i="45" s="1"/>
  <c r="C144" i="76"/>
  <c r="C112" i="76"/>
  <c r="C112" i="45"/>
  <c r="E112" i="45" s="1"/>
  <c r="C152" i="76"/>
  <c r="C152" i="45"/>
  <c r="E152" i="45" s="1"/>
  <c r="C75" i="76"/>
  <c r="C75" i="45"/>
  <c r="E75" i="45" s="1"/>
  <c r="C49" i="76"/>
  <c r="C49" i="45"/>
  <c r="E49" i="45" s="1"/>
  <c r="C36" i="45"/>
  <c r="E36" i="45" s="1"/>
  <c r="C36" i="76"/>
  <c r="C121" i="45"/>
  <c r="E121" i="45" s="1"/>
  <c r="C121" i="76"/>
  <c r="F60" i="76"/>
  <c r="E60" i="76"/>
  <c r="H60" i="76"/>
  <c r="I60" i="76"/>
  <c r="C20" i="76"/>
  <c r="C20" i="45"/>
  <c r="E20" i="45" s="1"/>
  <c r="C97" i="76"/>
  <c r="C97" i="45"/>
  <c r="E97" i="45" s="1"/>
  <c r="C143" i="45"/>
  <c r="E143" i="45" s="1"/>
  <c r="C143" i="76"/>
  <c r="C62" i="76"/>
  <c r="C62" i="45"/>
  <c r="E62" i="45" s="1"/>
  <c r="C25" i="76"/>
  <c r="C25" i="45"/>
  <c r="E25" i="45" s="1"/>
  <c r="C116" i="76"/>
  <c r="C116" i="45"/>
  <c r="E116" i="45" s="1"/>
  <c r="C153" i="45"/>
  <c r="E153" i="45" s="1"/>
  <c r="C153" i="76"/>
  <c r="C6" i="76"/>
  <c r="C6" i="45"/>
  <c r="E6" i="45" s="1"/>
  <c r="C37" i="76"/>
  <c r="C37" i="45"/>
  <c r="E37" i="45" s="1"/>
  <c r="C120" i="76"/>
  <c r="C120" i="45"/>
  <c r="E120" i="45" s="1"/>
  <c r="C79" i="76"/>
  <c r="C79" i="45"/>
  <c r="E79" i="45" s="1"/>
  <c r="C134" i="76"/>
  <c r="C134" i="45"/>
  <c r="E134" i="45" s="1"/>
  <c r="C51" i="45"/>
  <c r="E51" i="45" s="1"/>
  <c r="C51" i="76"/>
  <c r="C131" i="76"/>
  <c r="C131" i="45"/>
  <c r="E131" i="45" s="1"/>
  <c r="C63" i="76"/>
  <c r="C63" i="45"/>
  <c r="E63" i="45" s="1"/>
  <c r="C122" i="76"/>
  <c r="C122" i="45"/>
  <c r="E122" i="45" s="1"/>
  <c r="C29" i="76"/>
  <c r="C29" i="45"/>
  <c r="E29" i="45" s="1"/>
  <c r="C98" i="76"/>
  <c r="C98" i="45"/>
  <c r="E98" i="45" s="1"/>
  <c r="F137" i="76"/>
  <c r="E137" i="76"/>
  <c r="E17" i="76"/>
  <c r="H17" i="76"/>
  <c r="F17" i="76"/>
  <c r="I17" i="76"/>
  <c r="H149" i="31"/>
  <c r="J149" i="31" s="1"/>
  <c r="I154" i="33"/>
  <c r="I109" i="33"/>
  <c r="I100" i="33"/>
  <c r="I59" i="33"/>
  <c r="H83" i="31"/>
  <c r="J83" i="31" s="1"/>
  <c r="I66" i="33"/>
  <c r="I104" i="33"/>
  <c r="H74" i="31"/>
  <c r="G54" i="44"/>
  <c r="I9" i="33"/>
  <c r="H58" i="31"/>
  <c r="J58" i="31" s="1"/>
  <c r="I129" i="33"/>
  <c r="H144" i="31"/>
  <c r="J144" i="31" s="1"/>
  <c r="H112" i="31"/>
  <c r="I87" i="33"/>
  <c r="H41" i="31"/>
  <c r="J41" i="31" s="1"/>
  <c r="I137" i="33"/>
  <c r="H164" i="31"/>
  <c r="J164" i="31" s="1"/>
  <c r="H110" i="31"/>
  <c r="J110" i="31" s="1"/>
  <c r="H69" i="31"/>
  <c r="J69" i="31" s="1"/>
  <c r="I79" i="33"/>
  <c r="H141" i="31"/>
  <c r="J141" i="31" s="1"/>
  <c r="I97" i="33"/>
  <c r="H84" i="31"/>
  <c r="J84" i="31" s="1"/>
  <c r="I26" i="33"/>
  <c r="H119" i="31"/>
  <c r="J119" i="31" s="1"/>
  <c r="H72" i="31"/>
  <c r="I73" i="33"/>
  <c r="I17" i="33"/>
  <c r="H85" i="31"/>
  <c r="J85" i="31" s="1"/>
  <c r="I27" i="33"/>
  <c r="I124" i="33"/>
  <c r="I50" i="33"/>
  <c r="G82" i="44"/>
  <c r="I34" i="33"/>
  <c r="H115" i="31"/>
  <c r="J115" i="31" s="1"/>
  <c r="H88" i="31"/>
  <c r="I113" i="33"/>
  <c r="H64" i="31"/>
  <c r="J64" i="31" s="1"/>
  <c r="H165" i="31"/>
  <c r="G164" i="33"/>
  <c r="I164" i="33" s="1"/>
  <c r="C168" i="33"/>
  <c r="I91" i="33"/>
  <c r="G32" i="44"/>
  <c r="AX98" i="18"/>
  <c r="AW98" i="18" s="1"/>
  <c r="D98" i="68"/>
  <c r="C100" i="32"/>
  <c r="I98" i="31"/>
  <c r="C98" i="44"/>
  <c r="G98" i="44" s="1"/>
  <c r="C99" i="30"/>
  <c r="G99" i="30" s="1"/>
  <c r="D98" i="57"/>
  <c r="M98" i="2"/>
  <c r="C98" i="68"/>
  <c r="H152" i="30"/>
  <c r="L152" i="30" s="1"/>
  <c r="O153" i="32"/>
  <c r="AY151" i="18"/>
  <c r="AW151" i="18" s="1"/>
  <c r="I151" i="31"/>
  <c r="J151" i="31" s="1"/>
  <c r="M151" i="2"/>
  <c r="D151" i="57"/>
  <c r="C151" i="44"/>
  <c r="G151" i="44" s="1"/>
  <c r="O106" i="32"/>
  <c r="H105" i="30"/>
  <c r="L105" i="30" s="1"/>
  <c r="AY104" i="18"/>
  <c r="AW104" i="18" s="1"/>
  <c r="C104" i="44"/>
  <c r="I104" i="31"/>
  <c r="J104" i="31" s="1"/>
  <c r="C104" i="68"/>
  <c r="D104" i="57"/>
  <c r="M131" i="32"/>
  <c r="K131" i="32"/>
  <c r="N131" i="32" s="1"/>
  <c r="AY72" i="18"/>
  <c r="AW72" i="18" s="1"/>
  <c r="H73" i="30"/>
  <c r="L73" i="30" s="1"/>
  <c r="O74" i="32"/>
  <c r="I72" i="31"/>
  <c r="C141" i="30"/>
  <c r="G141" i="30" s="1"/>
  <c r="I140" i="31"/>
  <c r="J140" i="31" s="1"/>
  <c r="M140" i="2"/>
  <c r="C140" i="44"/>
  <c r="C140" i="68"/>
  <c r="AX140" i="18"/>
  <c r="AW140" i="18" s="1"/>
  <c r="D140" i="68"/>
  <c r="D140" i="57"/>
  <c r="C142" i="32"/>
  <c r="AY86" i="18"/>
  <c r="H87" i="30"/>
  <c r="L87" i="30" s="1"/>
  <c r="O88" i="32"/>
  <c r="H24" i="30"/>
  <c r="L24" i="30" s="1"/>
  <c r="D23" i="57"/>
  <c r="C23" i="44"/>
  <c r="G23" i="44" s="1"/>
  <c r="AY23" i="18"/>
  <c r="AW23" i="18" s="1"/>
  <c r="M23" i="2"/>
  <c r="O25" i="32"/>
  <c r="D23" i="68"/>
  <c r="H33" i="30"/>
  <c r="L33" i="30" s="1"/>
  <c r="C32" i="44"/>
  <c r="I32" i="31"/>
  <c r="D32" i="68"/>
  <c r="C32" i="68"/>
  <c r="D32" i="57"/>
  <c r="O34" i="32"/>
  <c r="M32" i="2"/>
  <c r="AY32" i="18"/>
  <c r="AW32" i="18" s="1"/>
  <c r="M55" i="2"/>
  <c r="O57" i="32"/>
  <c r="D55" i="68"/>
  <c r="C55" i="44"/>
  <c r="G55" i="44" s="1"/>
  <c r="H56" i="30"/>
  <c r="L56" i="30" s="1"/>
  <c r="I55" i="31"/>
  <c r="C55" i="68"/>
  <c r="AY55" i="18"/>
  <c r="AW55" i="18" s="1"/>
  <c r="H38" i="68"/>
  <c r="F38" i="68"/>
  <c r="G38" i="68"/>
  <c r="G85" i="68"/>
  <c r="H85" i="68"/>
  <c r="F85" i="68"/>
  <c r="H149" i="68"/>
  <c r="G149" i="68"/>
  <c r="Y59" i="32"/>
  <c r="W59" i="32"/>
  <c r="Z59" i="32" s="1"/>
  <c r="H114" i="68"/>
  <c r="G114" i="68"/>
  <c r="F114" i="68"/>
  <c r="Y100" i="32"/>
  <c r="W100" i="32"/>
  <c r="Z100" i="32" s="1"/>
  <c r="G30" i="68"/>
  <c r="F30" i="68"/>
  <c r="G22" i="68"/>
  <c r="F22" i="68"/>
  <c r="H22" i="68"/>
  <c r="Y135" i="32"/>
  <c r="W135" i="32"/>
  <c r="Z135" i="32" s="1"/>
  <c r="W136" i="32"/>
  <c r="Z136" i="32" s="1"/>
  <c r="Y136" i="32"/>
  <c r="AG146" i="14"/>
  <c r="Y146" i="6"/>
  <c r="AC146" i="5"/>
  <c r="W147" i="7"/>
  <c r="AZ146" i="18"/>
  <c r="Q146" i="4"/>
  <c r="Q146" i="20"/>
  <c r="Y148" i="43"/>
  <c r="L146" i="15"/>
  <c r="AC145" i="5"/>
  <c r="Y145" i="6"/>
  <c r="L145" i="15"/>
  <c r="Q145" i="4"/>
  <c r="Y147" i="43"/>
  <c r="Q145" i="20"/>
  <c r="W146" i="7"/>
  <c r="AG145" i="14"/>
  <c r="Y150" i="32"/>
  <c r="W150" i="32"/>
  <c r="Z150" i="32" s="1"/>
  <c r="H144" i="68"/>
  <c r="F144" i="68"/>
  <c r="W117" i="32"/>
  <c r="Z117" i="32" s="1"/>
  <c r="Y117" i="32"/>
  <c r="Q84" i="20"/>
  <c r="Y84" i="6"/>
  <c r="AG84" i="14"/>
  <c r="W85" i="7"/>
  <c r="AC84" i="5"/>
  <c r="Y86" i="43"/>
  <c r="L84" i="15"/>
  <c r="Q84" i="4"/>
  <c r="AZ84" i="18"/>
  <c r="C92" i="44"/>
  <c r="M29" i="32"/>
  <c r="K29" i="32"/>
  <c r="N29" i="32" s="1"/>
  <c r="D104" i="68"/>
  <c r="K133" i="32"/>
  <c r="N133" i="32" s="1"/>
  <c r="M133" i="32"/>
  <c r="AW19" i="18"/>
  <c r="J92" i="31"/>
  <c r="AX148" i="18"/>
  <c r="AW148" i="18" s="1"/>
  <c r="C149" i="30"/>
  <c r="G149" i="30" s="1"/>
  <c r="C150" i="32"/>
  <c r="C148" i="68"/>
  <c r="I148" i="31"/>
  <c r="J148" i="31" s="1"/>
  <c r="D148" i="68"/>
  <c r="C148" i="44"/>
  <c r="G148" i="44" s="1"/>
  <c r="D148" i="57"/>
  <c r="C155" i="44"/>
  <c r="G155" i="44" s="1"/>
  <c r="M155" i="2"/>
  <c r="D155" i="57"/>
  <c r="C157" i="32"/>
  <c r="C156" i="30"/>
  <c r="G156" i="30" s="1"/>
  <c r="C155" i="68"/>
  <c r="AX155" i="18"/>
  <c r="AW155" i="18" s="1"/>
  <c r="D155" i="68"/>
  <c r="I155" i="31"/>
  <c r="AY88" i="18"/>
  <c r="AW88" i="18" s="1"/>
  <c r="O90" i="32"/>
  <c r="I88" i="31"/>
  <c r="H89" i="30"/>
  <c r="L89" i="30" s="1"/>
  <c r="C88" i="68"/>
  <c r="M88" i="2"/>
  <c r="D88" i="57"/>
  <c r="C88" i="44"/>
  <c r="D88" i="68"/>
  <c r="H106" i="30"/>
  <c r="L106" i="30" s="1"/>
  <c r="AY105" i="18"/>
  <c r="AW105" i="18" s="1"/>
  <c r="I105" i="31"/>
  <c r="J105" i="31" s="1"/>
  <c r="D105" i="57"/>
  <c r="D105" i="68"/>
  <c r="C105" i="68"/>
  <c r="C105" i="44"/>
  <c r="G105" i="44" s="1"/>
  <c r="M105" i="2"/>
  <c r="Y133" i="6"/>
  <c r="W134" i="7"/>
  <c r="Y135" i="43"/>
  <c r="Q133" i="20"/>
  <c r="L133" i="15"/>
  <c r="AC133" i="5"/>
  <c r="AG133" i="14"/>
  <c r="AZ133" i="18"/>
  <c r="Q133" i="4"/>
  <c r="C110" i="32"/>
  <c r="C109" i="30"/>
  <c r="G109" i="30" s="1"/>
  <c r="AX108" i="18"/>
  <c r="AW108" i="18" s="1"/>
  <c r="C108" i="68"/>
  <c r="I108" i="31"/>
  <c r="M108" i="2"/>
  <c r="C108" i="44"/>
  <c r="G108" i="44" s="1"/>
  <c r="D108" i="57"/>
  <c r="D108" i="68"/>
  <c r="W84" i="32"/>
  <c r="Z84" i="32" s="1"/>
  <c r="Y84" i="32"/>
  <c r="G93" i="68"/>
  <c r="F93" i="68"/>
  <c r="H93" i="68"/>
  <c r="G121" i="68"/>
  <c r="F121" i="68"/>
  <c r="H121" i="68"/>
  <c r="L14" i="15"/>
  <c r="Q14" i="4"/>
  <c r="W15" i="7"/>
  <c r="Y14" i="6"/>
  <c r="AG14" i="14"/>
  <c r="AC14" i="5"/>
  <c r="AZ14" i="18"/>
  <c r="Q14" i="20"/>
  <c r="Y16" i="43"/>
  <c r="H9" i="30"/>
  <c r="L9" i="30" s="1"/>
  <c r="O10" i="32"/>
  <c r="C8" i="68"/>
  <c r="D8" i="68"/>
  <c r="D8" i="57"/>
  <c r="I8" i="31"/>
  <c r="C8" i="44"/>
  <c r="G8" i="44" s="1"/>
  <c r="AY8" i="18"/>
  <c r="AW8" i="18" s="1"/>
  <c r="M8" i="2"/>
  <c r="AC72" i="5"/>
  <c r="Y72" i="6"/>
  <c r="W73" i="7"/>
  <c r="Q72" i="4"/>
  <c r="AZ72" i="18"/>
  <c r="L72" i="15"/>
  <c r="Q72" i="20"/>
  <c r="Y74" i="43"/>
  <c r="L125" i="15"/>
  <c r="Q125" i="20"/>
  <c r="AG125" i="14"/>
  <c r="W126" i="7"/>
  <c r="AC125" i="5"/>
  <c r="AZ125" i="18"/>
  <c r="Y127" i="43"/>
  <c r="Q125" i="4"/>
  <c r="H92" i="30"/>
  <c r="L92" i="30" s="1"/>
  <c r="O93" i="32"/>
  <c r="AY91" i="18"/>
  <c r="AW91" i="18" s="1"/>
  <c r="D91" i="57"/>
  <c r="C91" i="68"/>
  <c r="I91" i="31"/>
  <c r="D91" i="68"/>
  <c r="O26" i="32"/>
  <c r="AY24" i="18"/>
  <c r="AW24" i="18" s="1"/>
  <c r="H25" i="30"/>
  <c r="L25" i="30" s="1"/>
  <c r="C24" i="44"/>
  <c r="I24" i="31"/>
  <c r="C24" i="68"/>
  <c r="D24" i="68"/>
  <c r="D24" i="57"/>
  <c r="M24" i="2"/>
  <c r="C37" i="30"/>
  <c r="G37" i="30" s="1"/>
  <c r="D36" i="68"/>
  <c r="D36" i="57"/>
  <c r="M36" i="2"/>
  <c r="I36" i="31"/>
  <c r="C36" i="68"/>
  <c r="D56" i="57"/>
  <c r="H57" i="30"/>
  <c r="L57" i="30" s="1"/>
  <c r="C56" i="44"/>
  <c r="G56" i="44" s="1"/>
  <c r="C56" i="68"/>
  <c r="AY56" i="18"/>
  <c r="AW56" i="18" s="1"/>
  <c r="D56" i="68"/>
  <c r="O58" i="32"/>
  <c r="M56" i="2"/>
  <c r="I56" i="31"/>
  <c r="W110" i="7"/>
  <c r="AZ109" i="18"/>
  <c r="Q109" i="4"/>
  <c r="Y111" i="43"/>
  <c r="Y109" i="6"/>
  <c r="AC109" i="5"/>
  <c r="L109" i="15"/>
  <c r="AG109" i="14"/>
  <c r="Q109" i="20"/>
  <c r="H19" i="68"/>
  <c r="F19" i="68"/>
  <c r="Y24" i="32"/>
  <c r="W24" i="32"/>
  <c r="Z24" i="32" s="1"/>
  <c r="Q132" i="20"/>
  <c r="AC132" i="5"/>
  <c r="AG132" i="14"/>
  <c r="Y132" i="6"/>
  <c r="Y134" i="43"/>
  <c r="L132" i="15"/>
  <c r="W133" i="7"/>
  <c r="Q132" i="4"/>
  <c r="AZ132" i="18"/>
  <c r="W137" i="32"/>
  <c r="Z137" i="32" s="1"/>
  <c r="Y137" i="32"/>
  <c r="M148" i="2"/>
  <c r="Y118" i="32"/>
  <c r="W118" i="32"/>
  <c r="Z118" i="32" s="1"/>
  <c r="H95" i="68"/>
  <c r="F95" i="68"/>
  <c r="G95" i="68"/>
  <c r="H123" i="68"/>
  <c r="G123" i="68"/>
  <c r="Y31" i="32"/>
  <c r="W31" i="32"/>
  <c r="Z31" i="32" s="1"/>
  <c r="G6" i="33"/>
  <c r="I6" i="33" s="1"/>
  <c r="G73" i="44"/>
  <c r="AY92" i="18"/>
  <c r="AW92" i="18" s="1"/>
  <c r="O94" i="32"/>
  <c r="H93" i="30"/>
  <c r="L93" i="30" s="1"/>
  <c r="C92" i="68"/>
  <c r="W77" i="32"/>
  <c r="Z77" i="32" s="1"/>
  <c r="Y77" i="32"/>
  <c r="C63" i="32"/>
  <c r="I61" i="31"/>
  <c r="J61" i="31" s="1"/>
  <c r="C61" i="44"/>
  <c r="G61" i="44" s="1"/>
  <c r="M81" i="32"/>
  <c r="K81" i="32"/>
  <c r="N81" i="32" s="1"/>
  <c r="M25" i="32"/>
  <c r="K25" i="32"/>
  <c r="N25" i="32" s="1"/>
  <c r="M56" i="32"/>
  <c r="K56" i="32"/>
  <c r="N56" i="32" s="1"/>
  <c r="C86" i="44"/>
  <c r="I86" i="31"/>
  <c r="J86" i="31" s="1"/>
  <c r="M86" i="2"/>
  <c r="C86" i="68"/>
  <c r="C88" i="32"/>
  <c r="C87" i="30"/>
  <c r="G87" i="30" s="1"/>
  <c r="AX86" i="18"/>
  <c r="AW86" i="18" s="1"/>
  <c r="D86" i="57"/>
  <c r="D86" i="68"/>
  <c r="L9" i="15"/>
  <c r="AG9" i="14"/>
  <c r="Y11" i="43"/>
  <c r="Q9" i="20"/>
  <c r="AZ9" i="18"/>
  <c r="Y9" i="6"/>
  <c r="Q9" i="4"/>
  <c r="W10" i="7"/>
  <c r="AC9" i="5"/>
  <c r="D16" i="57"/>
  <c r="D16" i="68"/>
  <c r="F68" i="58"/>
  <c r="L68" i="58" s="1"/>
  <c r="AY16" i="18"/>
  <c r="AW16" i="18" s="1"/>
  <c r="C16" i="44"/>
  <c r="G16" i="44" s="1"/>
  <c r="M16" i="2"/>
  <c r="O18" i="32"/>
  <c r="I16" i="31"/>
  <c r="J16" i="31" s="1"/>
  <c r="C16" i="68"/>
  <c r="H17" i="30"/>
  <c r="L17" i="30" s="1"/>
  <c r="C29" i="30"/>
  <c r="G29" i="30" s="1"/>
  <c r="C30" i="32"/>
  <c r="AX28" i="18"/>
  <c r="AW28" i="18" s="1"/>
  <c r="D28" i="68"/>
  <c r="C28" i="68"/>
  <c r="C28" i="44"/>
  <c r="G28" i="44" s="1"/>
  <c r="D28" i="57"/>
  <c r="I28" i="31"/>
  <c r="J28" i="31" s="1"/>
  <c r="C39" i="32"/>
  <c r="AX37" i="18"/>
  <c r="AW37" i="18" s="1"/>
  <c r="M37" i="2"/>
  <c r="C38" i="30"/>
  <c r="G38" i="30" s="1"/>
  <c r="D37" i="68"/>
  <c r="D37" i="57"/>
  <c r="C37" i="68"/>
  <c r="I37" i="31"/>
  <c r="C37" i="44"/>
  <c r="G37" i="44" s="1"/>
  <c r="C62" i="32"/>
  <c r="AX60" i="18"/>
  <c r="AW60" i="18" s="1"/>
  <c r="C61" i="30"/>
  <c r="G61" i="30" s="1"/>
  <c r="C60" i="44"/>
  <c r="G60" i="44" s="1"/>
  <c r="M60" i="2"/>
  <c r="D60" i="57"/>
  <c r="I60" i="31"/>
  <c r="J60" i="31" s="1"/>
  <c r="D60" i="68"/>
  <c r="C60" i="68"/>
  <c r="AY15" i="18"/>
  <c r="AW15" i="18" s="1"/>
  <c r="H16" i="30"/>
  <c r="L16" i="30" s="1"/>
  <c r="O17" i="32"/>
  <c r="D15" i="68"/>
  <c r="I15" i="31"/>
  <c r="H111" i="68"/>
  <c r="G111" i="68"/>
  <c r="F111" i="68"/>
  <c r="K116" i="32"/>
  <c r="N116" i="32" s="1"/>
  <c r="M116" i="32"/>
  <c r="M132" i="32"/>
  <c r="K132" i="32"/>
  <c r="N132" i="32" s="1"/>
  <c r="H150" i="68"/>
  <c r="G150" i="68"/>
  <c r="F150" i="68"/>
  <c r="M53" i="32"/>
  <c r="K53" i="32"/>
  <c r="N53" i="32" s="1"/>
  <c r="Y116" i="6"/>
  <c r="AC116" i="5"/>
  <c r="AG116" i="14"/>
  <c r="Y118" i="43"/>
  <c r="W117" i="7"/>
  <c r="AZ116" i="18"/>
  <c r="Q22" i="4"/>
  <c r="Y24" i="43"/>
  <c r="W23" i="7"/>
  <c r="Y22" i="6"/>
  <c r="AC22" i="5"/>
  <c r="Q22" i="20"/>
  <c r="AZ22" i="18"/>
  <c r="AG22" i="14"/>
  <c r="L22" i="15"/>
  <c r="AZ30" i="18"/>
  <c r="W31" i="7"/>
  <c r="G134" i="68"/>
  <c r="F134" i="68"/>
  <c r="H134" i="68"/>
  <c r="M156" i="32"/>
  <c r="K156" i="32"/>
  <c r="N156" i="32" s="1"/>
  <c r="M146" i="32"/>
  <c r="K146" i="32"/>
  <c r="N146" i="32" s="1"/>
  <c r="W56" i="32"/>
  <c r="Z56" i="32" s="1"/>
  <c r="Y56" i="32"/>
  <c r="W35" i="32"/>
  <c r="Z35" i="32" s="1"/>
  <c r="Y35" i="32"/>
  <c r="Q131" i="20"/>
  <c r="L131" i="15"/>
  <c r="AC131" i="5"/>
  <c r="AZ131" i="18"/>
  <c r="Y133" i="43"/>
  <c r="W132" i="7"/>
  <c r="AG131" i="14"/>
  <c r="Y131" i="6"/>
  <c r="M104" i="2"/>
  <c r="J108" i="31"/>
  <c r="G44" i="33"/>
  <c r="I44" i="33" s="1"/>
  <c r="H75" i="31"/>
  <c r="J75" i="31" s="1"/>
  <c r="J55" i="31"/>
  <c r="G24" i="44"/>
  <c r="G77" i="33"/>
  <c r="I77" i="33" s="1"/>
  <c r="G72" i="44"/>
  <c r="I65" i="33"/>
  <c r="AY80" i="18"/>
  <c r="AW80" i="18" s="1"/>
  <c r="O82" i="32"/>
  <c r="D80" i="68"/>
  <c r="C80" i="44"/>
  <c r="H81" i="30"/>
  <c r="L81" i="30" s="1"/>
  <c r="D80" i="57"/>
  <c r="I80" i="31"/>
  <c r="J80" i="31" s="1"/>
  <c r="M80" i="2"/>
  <c r="C80" i="68"/>
  <c r="AY64" i="18"/>
  <c r="AW64" i="18" s="1"/>
  <c r="C64" i="44"/>
  <c r="G64" i="44" s="1"/>
  <c r="H65" i="30"/>
  <c r="L65" i="30" s="1"/>
  <c r="C64" i="68"/>
  <c r="M64" i="2"/>
  <c r="O66" i="32"/>
  <c r="D64" i="68"/>
  <c r="I23" i="31"/>
  <c r="J23" i="31" s="1"/>
  <c r="Y141" i="32"/>
  <c r="W141" i="32"/>
  <c r="Z141" i="32" s="1"/>
  <c r="D72" i="57"/>
  <c r="M145" i="32"/>
  <c r="K145" i="32"/>
  <c r="N145" i="32" s="1"/>
  <c r="M89" i="2"/>
  <c r="D89" i="57"/>
  <c r="AX89" i="18"/>
  <c r="AW89" i="18" s="1"/>
  <c r="C91" i="32"/>
  <c r="C90" i="30"/>
  <c r="G90" i="30" s="1"/>
  <c r="C89" i="44"/>
  <c r="I89" i="31"/>
  <c r="D89" i="68"/>
  <c r="C89" i="68"/>
  <c r="M32" i="32"/>
  <c r="K32" i="32"/>
  <c r="N32" i="32" s="1"/>
  <c r="H40" i="30"/>
  <c r="L40" i="30" s="1"/>
  <c r="I39" i="31"/>
  <c r="J39" i="31" s="1"/>
  <c r="D39" i="57"/>
  <c r="D39" i="68"/>
  <c r="C39" i="68"/>
  <c r="O41" i="32"/>
  <c r="M39" i="2"/>
  <c r="C39" i="44"/>
  <c r="AY39" i="18"/>
  <c r="AW39" i="18" s="1"/>
  <c r="AX29" i="18"/>
  <c r="AW29" i="18" s="1"/>
  <c r="C31" i="32"/>
  <c r="C29" i="44"/>
  <c r="G29" i="44" s="1"/>
  <c r="C30" i="30"/>
  <c r="G30" i="30" s="1"/>
  <c r="D29" i="57"/>
  <c r="I29" i="31"/>
  <c r="J29" i="31" s="1"/>
  <c r="D29" i="68"/>
  <c r="M29" i="2"/>
  <c r="C29" i="68"/>
  <c r="G115" i="68"/>
  <c r="F115" i="68"/>
  <c r="H115" i="68"/>
  <c r="H54" i="68"/>
  <c r="F54" i="68"/>
  <c r="G54" i="68"/>
  <c r="H135" i="68"/>
  <c r="G135" i="68"/>
  <c r="F145" i="68"/>
  <c r="G145" i="68"/>
  <c r="H145" i="68"/>
  <c r="Y91" i="32"/>
  <c r="W91" i="32"/>
  <c r="Z91" i="32" s="1"/>
  <c r="D92" i="68"/>
  <c r="M99" i="32"/>
  <c r="K99" i="32"/>
  <c r="N99" i="32" s="1"/>
  <c r="D14" i="68"/>
  <c r="H15" i="30"/>
  <c r="L15" i="30" s="1"/>
  <c r="O16" i="32"/>
  <c r="F67" i="58"/>
  <c r="L67" i="58" s="1"/>
  <c r="AY14" i="18"/>
  <c r="AW14" i="18" s="1"/>
  <c r="C14" i="44"/>
  <c r="G14" i="44" s="1"/>
  <c r="W44" i="32"/>
  <c r="Z44" i="32" s="1"/>
  <c r="Y44" i="32"/>
  <c r="G33" i="68"/>
  <c r="F33" i="68"/>
  <c r="H33" i="68"/>
  <c r="G47" i="44"/>
  <c r="W112" i="7"/>
  <c r="Y111" i="6"/>
  <c r="Q111" i="20"/>
  <c r="AG111" i="14"/>
  <c r="Y113" i="43"/>
  <c r="AC111" i="5"/>
  <c r="AZ111" i="18"/>
  <c r="L111" i="15"/>
  <c r="Q111" i="4"/>
  <c r="C70" i="68"/>
  <c r="C71" i="30"/>
  <c r="G71" i="30" s="1"/>
  <c r="C70" i="44"/>
  <c r="G70" i="44" s="1"/>
  <c r="M70" i="2"/>
  <c r="AX70" i="18"/>
  <c r="AW70" i="18" s="1"/>
  <c r="C72" i="32"/>
  <c r="D70" i="68"/>
  <c r="D70" i="57"/>
  <c r="I70" i="31"/>
  <c r="J70" i="31" s="1"/>
  <c r="G82" i="68"/>
  <c r="H82" i="68"/>
  <c r="F82" i="68"/>
  <c r="G156" i="68"/>
  <c r="F156" i="68"/>
  <c r="H156" i="68"/>
  <c r="AW85" i="18"/>
  <c r="K74" i="32"/>
  <c r="N74" i="32" s="1"/>
  <c r="M74" i="32"/>
  <c r="AC143" i="5"/>
  <c r="W144" i="7"/>
  <c r="L143" i="15"/>
  <c r="Q143" i="20"/>
  <c r="Y143" i="6"/>
  <c r="AG143" i="14"/>
  <c r="Q143" i="4"/>
  <c r="Y145" i="43"/>
  <c r="AZ143" i="18"/>
  <c r="M91" i="2"/>
  <c r="C13" i="30"/>
  <c r="G13" i="30" s="1"/>
  <c r="C14" i="32"/>
  <c r="AX12" i="18"/>
  <c r="AW12" i="18" s="1"/>
  <c r="C12" i="44"/>
  <c r="G12" i="44" s="1"/>
  <c r="I12" i="31"/>
  <c r="M12" i="2"/>
  <c r="D12" i="57"/>
  <c r="C12" i="68"/>
  <c r="D12" i="68"/>
  <c r="AY40" i="18"/>
  <c r="AW40" i="18" s="1"/>
  <c r="C40" i="44"/>
  <c r="G40" i="44" s="1"/>
  <c r="C40" i="68"/>
  <c r="M40" i="2"/>
  <c r="I40" i="31"/>
  <c r="D40" i="57"/>
  <c r="D40" i="68"/>
  <c r="O42" i="32"/>
  <c r="H41" i="30"/>
  <c r="L41" i="30" s="1"/>
  <c r="G63" i="68"/>
  <c r="F63" i="68"/>
  <c r="H63" i="68"/>
  <c r="F47" i="68"/>
  <c r="G47" i="68"/>
  <c r="H47" i="68"/>
  <c r="G50" i="68"/>
  <c r="H50" i="68"/>
  <c r="F50" i="68"/>
  <c r="H48" i="30"/>
  <c r="L48" i="30" s="1"/>
  <c r="AY47" i="18"/>
  <c r="AW47" i="18" s="1"/>
  <c r="O49" i="32"/>
  <c r="M47" i="2"/>
  <c r="AW68" i="18"/>
  <c r="Y152" i="32"/>
  <c r="W152" i="32"/>
  <c r="Z152" i="32" s="1"/>
  <c r="Y83" i="6"/>
  <c r="AZ83" i="18"/>
  <c r="Q83" i="20"/>
  <c r="Q83" i="4"/>
  <c r="AC83" i="5"/>
  <c r="AG83" i="14"/>
  <c r="L83" i="15"/>
  <c r="Y85" i="43"/>
  <c r="W84" i="7"/>
  <c r="H41" i="68"/>
  <c r="F41" i="68"/>
  <c r="G41" i="68"/>
  <c r="W156" i="32"/>
  <c r="Z156" i="32" s="1"/>
  <c r="Y156" i="32"/>
  <c r="M148" i="32"/>
  <c r="K148" i="32"/>
  <c r="N148" i="32" s="1"/>
  <c r="Y139" i="32"/>
  <c r="W139" i="32"/>
  <c r="Z139" i="32" s="1"/>
  <c r="L95" i="15"/>
  <c r="Y95" i="6"/>
  <c r="W96" i="7"/>
  <c r="AC95" i="5"/>
  <c r="AG95" i="14"/>
  <c r="Q95" i="4"/>
  <c r="Q95" i="20"/>
  <c r="Y97" i="43"/>
  <c r="AZ95" i="18"/>
  <c r="M94" i="32"/>
  <c r="K94" i="32"/>
  <c r="N94" i="32" s="1"/>
  <c r="Y40" i="32"/>
  <c r="W40" i="32"/>
  <c r="Z40" i="32" s="1"/>
  <c r="AG43" i="14"/>
  <c r="Y45" i="43"/>
  <c r="Y43" i="6"/>
  <c r="W44" i="7"/>
  <c r="Q43" i="4"/>
  <c r="Q43" i="20"/>
  <c r="AC43" i="5"/>
  <c r="AZ43" i="18"/>
  <c r="L43" i="15"/>
  <c r="AC42" i="5"/>
  <c r="Q42" i="20"/>
  <c r="AZ42" i="18"/>
  <c r="W43" i="7"/>
  <c r="Q42" i="4"/>
  <c r="Y44" i="43"/>
  <c r="Y42" i="6"/>
  <c r="L42" i="15"/>
  <c r="AG42" i="14"/>
  <c r="K125" i="32"/>
  <c r="N125" i="32" s="1"/>
  <c r="M125" i="32"/>
  <c r="I54" i="33"/>
  <c r="I25" i="33"/>
  <c r="I98" i="33"/>
  <c r="H127" i="31"/>
  <c r="J127" i="31" s="1"/>
  <c r="I76" i="33"/>
  <c r="C120" i="44"/>
  <c r="G120" i="44" s="1"/>
  <c r="I120" i="31"/>
  <c r="M120" i="2"/>
  <c r="H121" i="30"/>
  <c r="L121" i="30" s="1"/>
  <c r="O122" i="32"/>
  <c r="C120" i="68"/>
  <c r="AY120" i="18"/>
  <c r="AW120" i="18" s="1"/>
  <c r="D120" i="68"/>
  <c r="D120" i="57"/>
  <c r="C139" i="32"/>
  <c r="AX137" i="18"/>
  <c r="AW137" i="18" s="1"/>
  <c r="I137" i="31"/>
  <c r="J137" i="31" s="1"/>
  <c r="C138" i="30"/>
  <c r="G138" i="30" s="1"/>
  <c r="C137" i="44"/>
  <c r="G137" i="44" s="1"/>
  <c r="C137" i="68"/>
  <c r="D137" i="57"/>
  <c r="D137" i="68"/>
  <c r="M137" i="2"/>
  <c r="K120" i="32"/>
  <c r="N120" i="32" s="1"/>
  <c r="M120" i="32"/>
  <c r="M73" i="32"/>
  <c r="K73" i="32"/>
  <c r="N73" i="32" s="1"/>
  <c r="H139" i="68"/>
  <c r="F139" i="68"/>
  <c r="G139" i="68"/>
  <c r="Y60" i="32"/>
  <c r="W60" i="32"/>
  <c r="Z60" i="32" s="1"/>
  <c r="Y87" i="32"/>
  <c r="W87" i="32"/>
  <c r="Z87" i="32" s="1"/>
  <c r="C72" i="68"/>
  <c r="C91" i="44"/>
  <c r="G91" i="44" s="1"/>
  <c r="C14" i="30"/>
  <c r="G14" i="30" s="1"/>
  <c r="D13" i="68"/>
  <c r="C13" i="68"/>
  <c r="C15" i="32"/>
  <c r="C13" i="44"/>
  <c r="G13" i="44" s="1"/>
  <c r="M13" i="2"/>
  <c r="D13" i="57"/>
  <c r="I13" i="31"/>
  <c r="AX13" i="18"/>
  <c r="AW13" i="18" s="1"/>
  <c r="C46" i="32"/>
  <c r="C45" i="30"/>
  <c r="G45" i="30" s="1"/>
  <c r="AX44" i="18"/>
  <c r="AW44" i="18" s="1"/>
  <c r="M44" i="2"/>
  <c r="D44" i="57"/>
  <c r="I44" i="31"/>
  <c r="C44" i="68"/>
  <c r="D44" i="68"/>
  <c r="C44" i="44"/>
  <c r="G44" i="44" s="1"/>
  <c r="D47" i="57"/>
  <c r="M87" i="32"/>
  <c r="K87" i="32"/>
  <c r="N87" i="32" s="1"/>
  <c r="I52" i="31"/>
  <c r="D52" i="57"/>
  <c r="C52" i="68"/>
  <c r="C54" i="32"/>
  <c r="M52" i="2"/>
  <c r="C53" i="30"/>
  <c r="G53" i="30" s="1"/>
  <c r="C52" i="44"/>
  <c r="G52" i="44" s="1"/>
  <c r="D52" i="68"/>
  <c r="K109" i="32"/>
  <c r="N109" i="32" s="1"/>
  <c r="M109" i="32"/>
  <c r="AG124" i="14"/>
  <c r="L124" i="15"/>
  <c r="Y124" i="6"/>
  <c r="Q124" i="4"/>
  <c r="Y126" i="43"/>
  <c r="W125" i="7"/>
  <c r="AZ124" i="18"/>
  <c r="AC124" i="5"/>
  <c r="Q124" i="20"/>
  <c r="M21" i="32"/>
  <c r="K21" i="32"/>
  <c r="N21" i="32" s="1"/>
  <c r="H116" i="68"/>
  <c r="F116" i="68"/>
  <c r="G116" i="68"/>
  <c r="M144" i="32"/>
  <c r="K144" i="32"/>
  <c r="N144" i="32" s="1"/>
  <c r="K165" i="32"/>
  <c r="N165" i="32" s="1"/>
  <c r="M165" i="32"/>
  <c r="Q115" i="20"/>
  <c r="AC115" i="5"/>
  <c r="W116" i="7"/>
  <c r="AG115" i="14"/>
  <c r="Y117" i="43"/>
  <c r="G84" i="68"/>
  <c r="H84" i="68"/>
  <c r="F84" i="68"/>
  <c r="W48" i="32"/>
  <c r="Z48" i="32" s="1"/>
  <c r="Y48" i="32"/>
  <c r="M61" i="32"/>
  <c r="K61" i="32"/>
  <c r="N61" i="32" s="1"/>
  <c r="K149" i="32"/>
  <c r="N149" i="32" s="1"/>
  <c r="M149" i="32"/>
  <c r="AW131" i="18"/>
  <c r="D15" i="57"/>
  <c r="I141" i="33"/>
  <c r="J13" i="31"/>
  <c r="J89" i="31"/>
  <c r="J44" i="31"/>
  <c r="G104" i="44"/>
  <c r="I7" i="33"/>
  <c r="J155" i="31"/>
  <c r="G92" i="44"/>
  <c r="G88" i="44"/>
  <c r="H10" i="68"/>
  <c r="F10" i="68"/>
  <c r="G10" i="68"/>
  <c r="C126" i="44"/>
  <c r="G126" i="44" s="1"/>
  <c r="AX126" i="18"/>
  <c r="I126" i="31"/>
  <c r="J126" i="31" s="1"/>
  <c r="C126" i="68"/>
  <c r="D126" i="57"/>
  <c r="C128" i="32"/>
  <c r="D126" i="68"/>
  <c r="M126" i="2"/>
  <c r="C127" i="30"/>
  <c r="G127" i="30" s="1"/>
  <c r="O75" i="32"/>
  <c r="AY73" i="18"/>
  <c r="AW73" i="18" s="1"/>
  <c r="H74" i="30"/>
  <c r="L74" i="30" s="1"/>
  <c r="D73" i="68"/>
  <c r="M73" i="2"/>
  <c r="I73" i="31"/>
  <c r="J73" i="31" s="1"/>
  <c r="D73" i="57"/>
  <c r="AW143" i="18"/>
  <c r="C95" i="30"/>
  <c r="G95" i="30" s="1"/>
  <c r="C96" i="32"/>
  <c r="M94" i="2"/>
  <c r="AX94" i="18"/>
  <c r="AW94" i="18" s="1"/>
  <c r="D94" i="57"/>
  <c r="D94" i="68"/>
  <c r="I94" i="31"/>
  <c r="J94" i="31" s="1"/>
  <c r="C94" i="68"/>
  <c r="C94" i="44"/>
  <c r="G94" i="44" s="1"/>
  <c r="C22" i="32"/>
  <c r="AX20" i="18"/>
  <c r="AW20" i="18" s="1"/>
  <c r="C21" i="30"/>
  <c r="G21" i="30" s="1"/>
  <c r="D20" i="57"/>
  <c r="C20" i="68"/>
  <c r="I20" i="31"/>
  <c r="J20" i="31" s="1"/>
  <c r="M20" i="2"/>
  <c r="D20" i="68"/>
  <c r="C20" i="44"/>
  <c r="G20" i="44" s="1"/>
  <c r="I48" i="31"/>
  <c r="H49" i="30"/>
  <c r="L49" i="30" s="1"/>
  <c r="O50" i="32"/>
  <c r="M48" i="2"/>
  <c r="C48" i="44"/>
  <c r="G48" i="44" s="1"/>
  <c r="D48" i="68"/>
  <c r="C48" i="68"/>
  <c r="D48" i="57"/>
  <c r="K52" i="32"/>
  <c r="N52" i="32" s="1"/>
  <c r="M52" i="32"/>
  <c r="H107" i="68"/>
  <c r="F107" i="68"/>
  <c r="G107" i="68"/>
  <c r="C61" i="68"/>
  <c r="Q19" i="4"/>
  <c r="AZ19" i="18"/>
  <c r="Y21" i="43"/>
  <c r="W20" i="7"/>
  <c r="L19" i="15"/>
  <c r="AC19" i="5"/>
  <c r="Q19" i="20"/>
  <c r="Y19" i="6"/>
  <c r="AG19" i="14"/>
  <c r="D92" i="57"/>
  <c r="K45" i="32"/>
  <c r="N45" i="32" s="1"/>
  <c r="M45" i="32"/>
  <c r="Y59" i="6"/>
  <c r="Q59" i="20"/>
  <c r="AC59" i="5"/>
  <c r="L59" i="15"/>
  <c r="L101" i="15"/>
  <c r="W102" i="7"/>
  <c r="AZ101" i="18"/>
  <c r="AC101" i="5"/>
  <c r="Y103" i="43"/>
  <c r="AG101" i="14"/>
  <c r="Q101" i="4"/>
  <c r="Y101" i="6"/>
  <c r="Q101" i="20"/>
  <c r="M15" i="2"/>
  <c r="J120" i="31"/>
  <c r="G140" i="44"/>
  <c r="G39" i="44"/>
  <c r="J12" i="31"/>
  <c r="G89" i="44"/>
  <c r="G86" i="44"/>
  <c r="G80" i="44"/>
  <c r="O130" i="32"/>
  <c r="D128" i="57"/>
  <c r="C128" i="44"/>
  <c r="G128" i="44" s="1"/>
  <c r="D128" i="68"/>
  <c r="AY128" i="18"/>
  <c r="AW128" i="18" s="1"/>
  <c r="M128" i="2"/>
  <c r="H129" i="30"/>
  <c r="L129" i="30" s="1"/>
  <c r="C128" i="68"/>
  <c r="I128" i="31"/>
  <c r="J128" i="31" s="1"/>
  <c r="H75" i="30"/>
  <c r="L75" i="30" s="1"/>
  <c r="C74" i="68"/>
  <c r="M74" i="2"/>
  <c r="I74" i="31"/>
  <c r="J74" i="31" s="1"/>
  <c r="D74" i="68"/>
  <c r="C74" i="44"/>
  <c r="G74" i="44" s="1"/>
  <c r="D74" i="57"/>
  <c r="AY74" i="18"/>
  <c r="AW74" i="18" s="1"/>
  <c r="O76" i="32"/>
  <c r="Q28" i="4"/>
  <c r="Q28" i="20"/>
  <c r="AG28" i="14"/>
  <c r="Y28" i="6"/>
  <c r="AC28" i="5"/>
  <c r="W29" i="7"/>
  <c r="L63" i="15"/>
  <c r="AC63" i="5"/>
  <c r="Q63" i="4"/>
  <c r="Y65" i="43"/>
  <c r="AG63" i="14"/>
  <c r="W64" i="7"/>
  <c r="Y63" i="6"/>
  <c r="H81" i="68"/>
  <c r="G81" i="68"/>
  <c r="F81" i="68"/>
  <c r="C117" i="68"/>
  <c r="M117" i="2"/>
  <c r="I117" i="31"/>
  <c r="J117" i="31" s="1"/>
  <c r="D117" i="68"/>
  <c r="D117" i="57"/>
  <c r="C119" i="32"/>
  <c r="C117" i="44"/>
  <c r="G117" i="44" s="1"/>
  <c r="AX117" i="18"/>
  <c r="AW117" i="18" s="1"/>
  <c r="C118" i="30"/>
  <c r="G118" i="30" s="1"/>
  <c r="M16" i="32"/>
  <c r="K16" i="32"/>
  <c r="N16" i="32" s="1"/>
  <c r="C23" i="32"/>
  <c r="D21" i="57"/>
  <c r="C21" i="68"/>
  <c r="M21" i="2"/>
  <c r="C21" i="44"/>
  <c r="G21" i="44" s="1"/>
  <c r="I21" i="31"/>
  <c r="J21" i="31" s="1"/>
  <c r="D21" i="68"/>
  <c r="H32" i="30"/>
  <c r="L32" i="30" s="1"/>
  <c r="I31" i="31"/>
  <c r="J31" i="31" s="1"/>
  <c r="M31" i="2"/>
  <c r="D31" i="57"/>
  <c r="O33" i="32"/>
  <c r="D31" i="68"/>
  <c r="C31" i="44"/>
  <c r="G31" i="44" s="1"/>
  <c r="AY31" i="18"/>
  <c r="AW31" i="18" s="1"/>
  <c r="C31" i="68"/>
  <c r="D53" i="57"/>
  <c r="D53" i="68"/>
  <c r="I53" i="31"/>
  <c r="C53" i="68"/>
  <c r="AX53" i="18"/>
  <c r="AW53" i="18" s="1"/>
  <c r="C53" i="44"/>
  <c r="G53" i="44" s="1"/>
  <c r="M53" i="2"/>
  <c r="C55" i="32"/>
  <c r="C54" i="30"/>
  <c r="G54" i="30" s="1"/>
  <c r="G166" i="68"/>
  <c r="F166" i="68"/>
  <c r="H166" i="68"/>
  <c r="Y112" i="32"/>
  <c r="W112" i="32"/>
  <c r="Z112" i="32" s="1"/>
  <c r="W36" i="32"/>
  <c r="Z36" i="32" s="1"/>
  <c r="Y36" i="32"/>
  <c r="Q134" i="4"/>
  <c r="Y136" i="43"/>
  <c r="AC134" i="5"/>
  <c r="AZ134" i="18"/>
  <c r="Y134" i="6"/>
  <c r="AG134" i="14"/>
  <c r="L134" i="15"/>
  <c r="Q134" i="20"/>
  <c r="W135" i="7"/>
  <c r="Y156" i="43"/>
  <c r="L154" i="15"/>
  <c r="AZ154" i="18"/>
  <c r="AC154" i="5"/>
  <c r="W155" i="7"/>
  <c r="Q154" i="20"/>
  <c r="Q154" i="4"/>
  <c r="Y154" i="6"/>
  <c r="AG154" i="14"/>
  <c r="AG135" i="14"/>
  <c r="L135" i="15"/>
  <c r="Y135" i="6"/>
  <c r="AZ135" i="18"/>
  <c r="Y137" i="43"/>
  <c r="Q135" i="20"/>
  <c r="W136" i="7"/>
  <c r="AC135" i="5"/>
  <c r="Q135" i="4"/>
  <c r="Y147" i="32"/>
  <c r="W147" i="32"/>
  <c r="Z147" i="32" s="1"/>
  <c r="M92" i="2"/>
  <c r="Q97" i="20"/>
  <c r="Y97" i="6"/>
  <c r="Q97" i="4"/>
  <c r="AG97" i="14"/>
  <c r="W98" i="7"/>
  <c r="AZ97" i="18"/>
  <c r="C13" i="32"/>
  <c r="I11" i="31"/>
  <c r="J11" i="31" s="1"/>
  <c r="AX11" i="18"/>
  <c r="AW11" i="18" s="1"/>
  <c r="C12" i="30"/>
  <c r="G12" i="30" s="1"/>
  <c r="C11" i="68"/>
  <c r="D11" i="68"/>
  <c r="D11" i="57"/>
  <c r="M11" i="2"/>
  <c r="C67" i="58"/>
  <c r="E67" i="58" s="1"/>
  <c r="C11" i="44"/>
  <c r="G11" i="44" s="1"/>
  <c r="G59" i="68"/>
  <c r="F59" i="68"/>
  <c r="Y123" i="6"/>
  <c r="AZ123" i="18"/>
  <c r="AG123" i="14"/>
  <c r="AC123" i="5"/>
  <c r="W124" i="7"/>
  <c r="Y125" i="43"/>
  <c r="Q123" i="20"/>
  <c r="Q123" i="4"/>
  <c r="H131" i="68"/>
  <c r="G131" i="68"/>
  <c r="F131" i="68"/>
  <c r="W21" i="32"/>
  <c r="Z21" i="32" s="1"/>
  <c r="Y21" i="32"/>
  <c r="C15" i="68"/>
  <c r="H52" i="31"/>
  <c r="J52" i="31" s="1"/>
  <c r="I102" i="33"/>
  <c r="H81" i="31"/>
  <c r="J81" i="31" s="1"/>
  <c r="H57" i="31"/>
  <c r="J57" i="31" s="1"/>
  <c r="I64" i="33"/>
  <c r="H25" i="31"/>
  <c r="J25" i="31" s="1"/>
  <c r="I69" i="33"/>
  <c r="J68" i="31"/>
  <c r="H34" i="31"/>
  <c r="J34" i="31" s="1"/>
  <c r="H166" i="31"/>
  <c r="J166" i="31" s="1"/>
  <c r="J79" i="31"/>
  <c r="H95" i="31"/>
  <c r="J95" i="31" s="1"/>
  <c r="I92" i="33"/>
  <c r="I119" i="33"/>
  <c r="H38" i="31"/>
  <c r="J38" i="31" s="1"/>
  <c r="I139" i="33"/>
  <c r="I19" i="33"/>
  <c r="H145" i="31"/>
  <c r="J145" i="31" s="1"/>
  <c r="H91" i="31"/>
  <c r="J156" i="31"/>
  <c r="H124" i="31"/>
  <c r="J124" i="31" s="1"/>
  <c r="H15" i="31"/>
  <c r="J15" i="31" s="1"/>
  <c r="I153" i="33"/>
  <c r="J75" i="57"/>
  <c r="H32" i="31"/>
  <c r="J32" i="31" s="1"/>
  <c r="H98" i="31"/>
  <c r="J98" i="31" s="1"/>
  <c r="H36" i="31"/>
  <c r="J87" i="57"/>
  <c r="H42" i="31"/>
  <c r="J42" i="31" s="1"/>
  <c r="H26" i="31"/>
  <c r="J26" i="31" s="1"/>
  <c r="I120" i="33"/>
  <c r="I70" i="33"/>
  <c r="G38" i="44"/>
  <c r="H40" i="31"/>
  <c r="J40" i="31" s="1"/>
  <c r="I166" i="33"/>
  <c r="H121" i="31"/>
  <c r="J121" i="31" s="1"/>
  <c r="I24" i="33"/>
  <c r="I111" i="33"/>
  <c r="H134" i="31"/>
  <c r="J134" i="31" s="1"/>
  <c r="I67" i="33"/>
  <c r="I33" i="33"/>
  <c r="I138" i="33"/>
  <c r="G168" i="31"/>
  <c r="H48" i="31"/>
  <c r="H138" i="31"/>
  <c r="J138" i="31" s="1"/>
  <c r="I8" i="33"/>
  <c r="H168" i="33"/>
  <c r="F168" i="33"/>
  <c r="I41" i="33"/>
  <c r="J67" i="57"/>
  <c r="K67" i="57"/>
  <c r="H10" i="31"/>
  <c r="J10" i="31" s="1"/>
  <c r="J15" i="57"/>
  <c r="K15" i="57"/>
  <c r="J95" i="57"/>
  <c r="K95" i="57"/>
  <c r="J27" i="57"/>
  <c r="K27" i="57"/>
  <c r="K35" i="57"/>
  <c r="J35" i="57"/>
  <c r="J145" i="57"/>
  <c r="K145" i="57"/>
  <c r="I86" i="33"/>
  <c r="H8" i="31"/>
  <c r="F168" i="31"/>
  <c r="C134" i="91"/>
  <c r="D134" i="91" s="1"/>
  <c r="H134" i="91" s="1"/>
  <c r="C134" i="57"/>
  <c r="C49" i="57"/>
  <c r="C49" i="91"/>
  <c r="D49" i="91" s="1"/>
  <c r="H49" i="91" s="1"/>
  <c r="C81" i="91"/>
  <c r="D81" i="91" s="1"/>
  <c r="H81" i="91" s="1"/>
  <c r="C81" i="57"/>
  <c r="C97" i="57"/>
  <c r="C97" i="91"/>
  <c r="D97" i="91" s="1"/>
  <c r="H97" i="91" s="1"/>
  <c r="C38" i="57"/>
  <c r="C38" i="91"/>
  <c r="D38" i="91" s="1"/>
  <c r="H38" i="91" s="1"/>
  <c r="C54" i="91"/>
  <c r="D54" i="91" s="1"/>
  <c r="H54" i="91" s="1"/>
  <c r="C54" i="57"/>
  <c r="C70" i="57"/>
  <c r="C70" i="91"/>
  <c r="D70" i="91" s="1"/>
  <c r="H70" i="91" s="1"/>
  <c r="C86" i="57"/>
  <c r="C86" i="91"/>
  <c r="D86" i="91" s="1"/>
  <c r="H86" i="91" s="1"/>
  <c r="C94" i="57"/>
  <c r="C94" i="91"/>
  <c r="D94" i="91" s="1"/>
  <c r="H94" i="91" s="1"/>
  <c r="C110" i="57"/>
  <c r="C110" i="91"/>
  <c r="D110" i="91" s="1"/>
  <c r="H110" i="91" s="1"/>
  <c r="C126" i="57"/>
  <c r="C126" i="91"/>
  <c r="D126" i="91" s="1"/>
  <c r="H126" i="91" s="1"/>
  <c r="C147" i="91"/>
  <c r="D147" i="91" s="1"/>
  <c r="H147" i="91" s="1"/>
  <c r="C147" i="57"/>
  <c r="C135" i="57"/>
  <c r="C135" i="91"/>
  <c r="D135" i="91" s="1"/>
  <c r="H135" i="91" s="1"/>
  <c r="C20" i="57"/>
  <c r="C20" i="91"/>
  <c r="D20" i="91" s="1"/>
  <c r="H20" i="91" s="1"/>
  <c r="C36" i="57"/>
  <c r="C36" i="91"/>
  <c r="D36" i="91" s="1"/>
  <c r="H36" i="91" s="1"/>
  <c r="C52" i="57"/>
  <c r="C52" i="91"/>
  <c r="D52" i="91" s="1"/>
  <c r="H52" i="91" s="1"/>
  <c r="C68" i="57"/>
  <c r="C68" i="91"/>
  <c r="D68" i="91" s="1"/>
  <c r="H68" i="91" s="1"/>
  <c r="C84" i="57"/>
  <c r="C84" i="91"/>
  <c r="D84" i="91" s="1"/>
  <c r="H84" i="91" s="1"/>
  <c r="C100" i="91"/>
  <c r="D100" i="91" s="1"/>
  <c r="H100" i="91" s="1"/>
  <c r="C100" i="57"/>
  <c r="C116" i="91"/>
  <c r="D116" i="91" s="1"/>
  <c r="H116" i="91" s="1"/>
  <c r="C116" i="57"/>
  <c r="C137" i="57"/>
  <c r="C137" i="91"/>
  <c r="D137" i="91" s="1"/>
  <c r="H137" i="91" s="1"/>
  <c r="C132" i="57"/>
  <c r="C132" i="91"/>
  <c r="D132" i="91" s="1"/>
  <c r="H132" i="91" s="1"/>
  <c r="C138" i="57"/>
  <c r="C138" i="91"/>
  <c r="D138" i="91" s="1"/>
  <c r="H138" i="91" s="1"/>
  <c r="C154" i="57"/>
  <c r="C154" i="91"/>
  <c r="D154" i="91" s="1"/>
  <c r="H154" i="91" s="1"/>
  <c r="C152" i="91"/>
  <c r="D152" i="91" s="1"/>
  <c r="H152" i="91" s="1"/>
  <c r="C152" i="57"/>
  <c r="H113" i="29"/>
  <c r="I113" i="29"/>
  <c r="C47" i="76"/>
  <c r="C47" i="45"/>
  <c r="E47" i="45" s="1"/>
  <c r="C151" i="45"/>
  <c r="E151" i="45" s="1"/>
  <c r="C151" i="76"/>
  <c r="C14" i="45"/>
  <c r="E14" i="45" s="1"/>
  <c r="C14" i="76"/>
  <c r="X170" i="43"/>
  <c r="C7" i="57"/>
  <c r="C7" i="91"/>
  <c r="D7" i="91" s="1"/>
  <c r="H7" i="91" s="1"/>
  <c r="G125" i="68"/>
  <c r="F125" i="68"/>
  <c r="H125" i="68"/>
  <c r="M153" i="32"/>
  <c r="K153" i="32"/>
  <c r="N153" i="32" s="1"/>
  <c r="M127" i="32"/>
  <c r="K127" i="32"/>
  <c r="N127" i="32" s="1"/>
  <c r="W167" i="7"/>
  <c r="F62" i="68"/>
  <c r="G62" i="68"/>
  <c r="H62" i="68"/>
  <c r="H72" i="68"/>
  <c r="G72" i="68"/>
  <c r="F72" i="68"/>
  <c r="K40" i="32"/>
  <c r="N40" i="32" s="1"/>
  <c r="M40" i="32"/>
  <c r="C80" i="57"/>
  <c r="C80" i="91"/>
  <c r="D80" i="91" s="1"/>
  <c r="H80" i="91" s="1"/>
  <c r="C33" i="57"/>
  <c r="C33" i="91"/>
  <c r="D33" i="91" s="1"/>
  <c r="H33" i="91" s="1"/>
  <c r="C131" i="91"/>
  <c r="D131" i="91" s="1"/>
  <c r="H131" i="91" s="1"/>
  <c r="C131" i="57"/>
  <c r="C21" i="91"/>
  <c r="D21" i="91" s="1"/>
  <c r="H21" i="91" s="1"/>
  <c r="C21" i="57"/>
  <c r="C37" i="91"/>
  <c r="D37" i="91" s="1"/>
  <c r="H37" i="91" s="1"/>
  <c r="C37" i="57"/>
  <c r="C53" i="91"/>
  <c r="D53" i="91" s="1"/>
  <c r="H53" i="91" s="1"/>
  <c r="C53" i="57"/>
  <c r="C69" i="57"/>
  <c r="C69" i="91"/>
  <c r="D69" i="91" s="1"/>
  <c r="H69" i="91" s="1"/>
  <c r="C85" i="57"/>
  <c r="C85" i="91"/>
  <c r="D85" i="91" s="1"/>
  <c r="H85" i="91" s="1"/>
  <c r="C101" i="57"/>
  <c r="C101" i="91"/>
  <c r="D101" i="91" s="1"/>
  <c r="H101" i="91" s="1"/>
  <c r="C117" i="91"/>
  <c r="D117" i="91" s="1"/>
  <c r="H117" i="91" s="1"/>
  <c r="C117" i="57"/>
  <c r="C10" i="57"/>
  <c r="C10" i="91"/>
  <c r="D10" i="91" s="1"/>
  <c r="H10" i="91" s="1"/>
  <c r="C26" i="57"/>
  <c r="C26" i="91"/>
  <c r="D26" i="91" s="1"/>
  <c r="H26" i="91" s="1"/>
  <c r="C42" i="57"/>
  <c r="C42" i="91"/>
  <c r="D42" i="91" s="1"/>
  <c r="H42" i="91" s="1"/>
  <c r="C58" i="57"/>
  <c r="C58" i="91"/>
  <c r="D58" i="91" s="1"/>
  <c r="H58" i="91" s="1"/>
  <c r="C74" i="57"/>
  <c r="C74" i="91"/>
  <c r="D74" i="91" s="1"/>
  <c r="H74" i="91" s="1"/>
  <c r="C90" i="57"/>
  <c r="C90" i="91"/>
  <c r="D90" i="91" s="1"/>
  <c r="H90" i="91" s="1"/>
  <c r="C98" i="91"/>
  <c r="D98" i="91" s="1"/>
  <c r="H98" i="91" s="1"/>
  <c r="C98" i="57"/>
  <c r="C114" i="57"/>
  <c r="C114" i="91"/>
  <c r="D114" i="91" s="1"/>
  <c r="H114" i="91" s="1"/>
  <c r="C130" i="91"/>
  <c r="D130" i="91" s="1"/>
  <c r="H130" i="91" s="1"/>
  <c r="C130" i="57"/>
  <c r="C151" i="57"/>
  <c r="C151" i="91"/>
  <c r="D151" i="91" s="1"/>
  <c r="H151" i="91" s="1"/>
  <c r="C166" i="30"/>
  <c r="G166" i="30" s="1"/>
  <c r="C167" i="32"/>
  <c r="C165" i="44"/>
  <c r="G165" i="44" s="1"/>
  <c r="C165" i="68"/>
  <c r="I165" i="31"/>
  <c r="J165" i="31" s="1"/>
  <c r="D165" i="57"/>
  <c r="D165" i="68"/>
  <c r="C21" i="76"/>
  <c r="C21" i="45"/>
  <c r="E21" i="45" s="1"/>
  <c r="C106" i="76"/>
  <c r="C106" i="45"/>
  <c r="E106" i="45" s="1"/>
  <c r="M45" i="2"/>
  <c r="I45" i="31"/>
  <c r="J45" i="31" s="1"/>
  <c r="AX45" i="18"/>
  <c r="AW45" i="18" s="1"/>
  <c r="C47" i="32"/>
  <c r="C45" i="44"/>
  <c r="G45" i="44" s="1"/>
  <c r="C46" i="30"/>
  <c r="G46" i="30" s="1"/>
  <c r="D45" i="57"/>
  <c r="D45" i="68"/>
  <c r="C45" i="68"/>
  <c r="K168" i="2"/>
  <c r="C46" i="76"/>
  <c r="C46" i="45"/>
  <c r="E46" i="45" s="1"/>
  <c r="G53" i="29"/>
  <c r="I53" i="29"/>
  <c r="H53" i="29"/>
  <c r="C6" i="91"/>
  <c r="D6" i="91" s="1"/>
  <c r="H6" i="91" s="1"/>
  <c r="C6" i="57"/>
  <c r="W170" i="43"/>
  <c r="L68" i="15"/>
  <c r="AC68" i="5"/>
  <c r="W69" i="7"/>
  <c r="Q68" i="4"/>
  <c r="Y70" i="43"/>
  <c r="Q68" i="20"/>
  <c r="AG68" i="14"/>
  <c r="Y68" i="6"/>
  <c r="AZ68" i="18"/>
  <c r="H151" i="68"/>
  <c r="G151" i="68"/>
  <c r="F151" i="68"/>
  <c r="H37" i="31"/>
  <c r="C13" i="57"/>
  <c r="C13" i="91"/>
  <c r="D13" i="91" s="1"/>
  <c r="H13" i="91" s="1"/>
  <c r="C64" i="57"/>
  <c r="C64" i="91"/>
  <c r="D64" i="91" s="1"/>
  <c r="H64" i="91" s="1"/>
  <c r="C128" i="57"/>
  <c r="C128" i="91"/>
  <c r="D128" i="91" s="1"/>
  <c r="H128" i="91" s="1"/>
  <c r="C113" i="91"/>
  <c r="D113" i="91" s="1"/>
  <c r="H113" i="91" s="1"/>
  <c r="C113" i="57"/>
  <c r="F227" i="38"/>
  <c r="C142" i="91"/>
  <c r="D142" i="91" s="1"/>
  <c r="H142" i="91" s="1"/>
  <c r="C142" i="57"/>
  <c r="C163" i="57"/>
  <c r="C163" i="91"/>
  <c r="D163" i="91" s="1"/>
  <c r="H163" i="91" s="1"/>
  <c r="C140" i="57"/>
  <c r="C140" i="91"/>
  <c r="D140" i="91" s="1"/>
  <c r="H140" i="91" s="1"/>
  <c r="C156" i="91"/>
  <c r="D156" i="91" s="1"/>
  <c r="H156" i="91" s="1"/>
  <c r="C156" i="57"/>
  <c r="C165" i="45"/>
  <c r="E165" i="45" s="1"/>
  <c r="C165" i="76"/>
  <c r="C65" i="76"/>
  <c r="C65" i="45"/>
  <c r="E65" i="45" s="1"/>
  <c r="C111" i="45"/>
  <c r="E111" i="45" s="1"/>
  <c r="C111" i="76"/>
  <c r="C53" i="45"/>
  <c r="E53" i="45" s="1"/>
  <c r="C53" i="76"/>
  <c r="G8" i="30"/>
  <c r="F34" i="68"/>
  <c r="G34" i="68"/>
  <c r="H34" i="68"/>
  <c r="C32" i="57"/>
  <c r="C32" i="91"/>
  <c r="D32" i="91" s="1"/>
  <c r="H32" i="91" s="1"/>
  <c r="C96" i="91"/>
  <c r="D96" i="91" s="1"/>
  <c r="H96" i="91" s="1"/>
  <c r="C96" i="57"/>
  <c r="C17" i="91"/>
  <c r="D17" i="91" s="1"/>
  <c r="H17" i="91" s="1"/>
  <c r="C17" i="57"/>
  <c r="C65" i="91"/>
  <c r="D65" i="91" s="1"/>
  <c r="H65" i="91" s="1"/>
  <c r="C65" i="57"/>
  <c r="C22" i="57"/>
  <c r="C22" i="91"/>
  <c r="D22" i="91" s="1"/>
  <c r="H22" i="91" s="1"/>
  <c r="C8" i="91"/>
  <c r="D8" i="91" s="1"/>
  <c r="H8" i="91" s="1"/>
  <c r="C8" i="57"/>
  <c r="C24" i="57"/>
  <c r="C24" i="91"/>
  <c r="D24" i="91" s="1"/>
  <c r="H24" i="91" s="1"/>
  <c r="C40" i="91"/>
  <c r="D40" i="91" s="1"/>
  <c r="H40" i="91" s="1"/>
  <c r="C40" i="57"/>
  <c r="C56" i="91"/>
  <c r="D56" i="91" s="1"/>
  <c r="H56" i="91" s="1"/>
  <c r="C56" i="57"/>
  <c r="C72" i="57"/>
  <c r="C72" i="91"/>
  <c r="D72" i="91" s="1"/>
  <c r="H72" i="91" s="1"/>
  <c r="C88" i="91"/>
  <c r="D88" i="91" s="1"/>
  <c r="H88" i="91" s="1"/>
  <c r="C88" i="57"/>
  <c r="C104" i="91"/>
  <c r="D104" i="91" s="1"/>
  <c r="H104" i="91" s="1"/>
  <c r="C104" i="57"/>
  <c r="C120" i="57"/>
  <c r="C120" i="91"/>
  <c r="D120" i="91" s="1"/>
  <c r="H120" i="91" s="1"/>
  <c r="C9" i="57"/>
  <c r="C9" i="91"/>
  <c r="D9" i="91" s="1"/>
  <c r="H9" i="91" s="1"/>
  <c r="C25" i="91"/>
  <c r="D25" i="91" s="1"/>
  <c r="H25" i="91" s="1"/>
  <c r="C25" i="57"/>
  <c r="C41" i="91"/>
  <c r="D41" i="91" s="1"/>
  <c r="H41" i="91" s="1"/>
  <c r="C41" i="57"/>
  <c r="C57" i="57"/>
  <c r="C57" i="91"/>
  <c r="D57" i="91" s="1"/>
  <c r="H57" i="91" s="1"/>
  <c r="C73" i="91"/>
  <c r="D73" i="91" s="1"/>
  <c r="H73" i="91" s="1"/>
  <c r="C73" i="57"/>
  <c r="C89" i="91"/>
  <c r="D89" i="91" s="1"/>
  <c r="H89" i="91" s="1"/>
  <c r="C89" i="57"/>
  <c r="C105" i="57"/>
  <c r="C105" i="91"/>
  <c r="D105" i="91" s="1"/>
  <c r="H105" i="91" s="1"/>
  <c r="C121" i="57"/>
  <c r="C121" i="91"/>
  <c r="D121" i="91" s="1"/>
  <c r="H121" i="91" s="1"/>
  <c r="C14" i="91"/>
  <c r="D14" i="91" s="1"/>
  <c r="H14" i="91" s="1"/>
  <c r="C14" i="57"/>
  <c r="C30" i="57"/>
  <c r="C30" i="91"/>
  <c r="D30" i="91" s="1"/>
  <c r="H30" i="91" s="1"/>
  <c r="C46" i="91"/>
  <c r="D46" i="91" s="1"/>
  <c r="H46" i="91" s="1"/>
  <c r="C46" i="57"/>
  <c r="C62" i="91"/>
  <c r="D62" i="91" s="1"/>
  <c r="H62" i="91" s="1"/>
  <c r="C62" i="57"/>
  <c r="C78" i="57"/>
  <c r="C78" i="91"/>
  <c r="D78" i="91" s="1"/>
  <c r="H78" i="91" s="1"/>
  <c r="C102" i="57"/>
  <c r="C102" i="91"/>
  <c r="D102" i="91" s="1"/>
  <c r="H102" i="91" s="1"/>
  <c r="C118" i="91"/>
  <c r="D118" i="91" s="1"/>
  <c r="H118" i="91" s="1"/>
  <c r="C118" i="57"/>
  <c r="C139" i="57"/>
  <c r="C139" i="91"/>
  <c r="D139" i="91" s="1"/>
  <c r="H139" i="91" s="1"/>
  <c r="C155" i="57"/>
  <c r="C155" i="91"/>
  <c r="D155" i="91" s="1"/>
  <c r="H155" i="91" s="1"/>
  <c r="C167" i="76"/>
  <c r="C167" i="45"/>
  <c r="E167" i="45" s="1"/>
  <c r="C83" i="45"/>
  <c r="E83" i="45" s="1"/>
  <c r="C83" i="76"/>
  <c r="C42" i="76"/>
  <c r="C42" i="45"/>
  <c r="E42" i="45" s="1"/>
  <c r="C145" i="45"/>
  <c r="E145" i="45" s="1"/>
  <c r="C145" i="76"/>
  <c r="H67" i="31"/>
  <c r="J67" i="31" s="1"/>
  <c r="C168" i="31"/>
  <c r="AW7" i="18"/>
  <c r="G68" i="68"/>
  <c r="H68" i="68"/>
  <c r="F68" i="68"/>
  <c r="K38" i="32"/>
  <c r="N38" i="32" s="1"/>
  <c r="M38" i="32"/>
  <c r="S133" i="68"/>
  <c r="C48" i="57"/>
  <c r="C48" i="91"/>
  <c r="D48" i="91" s="1"/>
  <c r="H48" i="91" s="1"/>
  <c r="C12" i="91"/>
  <c r="D12" i="91" s="1"/>
  <c r="H12" i="91" s="1"/>
  <c r="C12" i="57"/>
  <c r="C28" i="57"/>
  <c r="C28" i="91"/>
  <c r="D28" i="91" s="1"/>
  <c r="H28" i="91" s="1"/>
  <c r="C44" i="57"/>
  <c r="C44" i="91"/>
  <c r="D44" i="91" s="1"/>
  <c r="H44" i="91" s="1"/>
  <c r="C60" i="91"/>
  <c r="D60" i="91" s="1"/>
  <c r="H60" i="91" s="1"/>
  <c r="C60" i="57"/>
  <c r="C76" i="91"/>
  <c r="D76" i="91" s="1"/>
  <c r="H76" i="91" s="1"/>
  <c r="C76" i="57"/>
  <c r="C92" i="57"/>
  <c r="C92" i="91"/>
  <c r="D92" i="91" s="1"/>
  <c r="H92" i="91" s="1"/>
  <c r="C108" i="91"/>
  <c r="D108" i="91" s="1"/>
  <c r="H108" i="91" s="1"/>
  <c r="C108" i="57"/>
  <c r="C124" i="57"/>
  <c r="C124" i="91"/>
  <c r="D124" i="91" s="1"/>
  <c r="H124" i="91" s="1"/>
  <c r="C125" i="57"/>
  <c r="C125" i="91"/>
  <c r="D125" i="91" s="1"/>
  <c r="H125" i="91" s="1"/>
  <c r="C146" i="57"/>
  <c r="C146" i="91"/>
  <c r="D146" i="91" s="1"/>
  <c r="H146" i="91" s="1"/>
  <c r="C167" i="57"/>
  <c r="C167" i="91"/>
  <c r="D167" i="91" s="1"/>
  <c r="H167" i="91" s="1"/>
  <c r="C144" i="57"/>
  <c r="C144" i="91"/>
  <c r="D144" i="91" s="1"/>
  <c r="H144" i="91" s="1"/>
  <c r="C165" i="91"/>
  <c r="D165" i="91" s="1"/>
  <c r="H165" i="91" s="1"/>
  <c r="C165" i="57"/>
  <c r="C12" i="76"/>
  <c r="C12" i="45"/>
  <c r="E12" i="45" s="1"/>
  <c r="AF168" i="14"/>
  <c r="C140" i="45"/>
  <c r="E140" i="45" s="1"/>
  <c r="C140" i="76"/>
  <c r="C80" i="76"/>
  <c r="C80" i="45"/>
  <c r="E80" i="45" s="1"/>
  <c r="C35" i="76"/>
  <c r="C35" i="45"/>
  <c r="E35" i="45" s="1"/>
  <c r="C147" i="45"/>
  <c r="E147" i="45" s="1"/>
  <c r="C147" i="76"/>
  <c r="Y107" i="32"/>
  <c r="W107" i="32"/>
  <c r="Z107" i="32" s="1"/>
  <c r="H83" i="68"/>
  <c r="F83" i="68"/>
  <c r="G83" i="68"/>
  <c r="M17" i="32"/>
  <c r="K17" i="32"/>
  <c r="F61" i="68"/>
  <c r="H61" i="68"/>
  <c r="G61" i="68"/>
  <c r="C29" i="57"/>
  <c r="C29" i="91"/>
  <c r="D29" i="91" s="1"/>
  <c r="H29" i="91" s="1"/>
  <c r="C45" i="91"/>
  <c r="D45" i="91" s="1"/>
  <c r="H45" i="91" s="1"/>
  <c r="C45" i="57"/>
  <c r="C61" i="57"/>
  <c r="C61" i="91"/>
  <c r="D61" i="91" s="1"/>
  <c r="H61" i="91" s="1"/>
  <c r="C77" i="57"/>
  <c r="C77" i="91"/>
  <c r="D77" i="91" s="1"/>
  <c r="H77" i="91" s="1"/>
  <c r="C93" i="57"/>
  <c r="C93" i="91"/>
  <c r="D93" i="91" s="1"/>
  <c r="H93" i="91" s="1"/>
  <c r="C109" i="57"/>
  <c r="C109" i="91"/>
  <c r="D109" i="91" s="1"/>
  <c r="H109" i="91" s="1"/>
  <c r="C18" i="57"/>
  <c r="C18" i="91"/>
  <c r="D18" i="91" s="1"/>
  <c r="H18" i="91" s="1"/>
  <c r="C34" i="91"/>
  <c r="D34" i="91" s="1"/>
  <c r="H34" i="91" s="1"/>
  <c r="C34" i="57"/>
  <c r="C50" i="91"/>
  <c r="D50" i="91" s="1"/>
  <c r="H50" i="91" s="1"/>
  <c r="C50" i="57"/>
  <c r="C66" i="91"/>
  <c r="D66" i="91" s="1"/>
  <c r="H66" i="91" s="1"/>
  <c r="C66" i="57"/>
  <c r="C82" i="91"/>
  <c r="D82" i="91" s="1"/>
  <c r="H82" i="91" s="1"/>
  <c r="C82" i="57"/>
  <c r="C106" i="91"/>
  <c r="D106" i="91" s="1"/>
  <c r="H106" i="91" s="1"/>
  <c r="C106" i="57"/>
  <c r="C122" i="91"/>
  <c r="D122" i="91" s="1"/>
  <c r="H122" i="91" s="1"/>
  <c r="C122" i="57"/>
  <c r="C143" i="91"/>
  <c r="D143" i="91" s="1"/>
  <c r="H143" i="91" s="1"/>
  <c r="C143" i="57"/>
  <c r="C164" i="57"/>
  <c r="C164" i="91"/>
  <c r="D164" i="91" s="1"/>
  <c r="H164" i="91" s="1"/>
  <c r="C40" i="45"/>
  <c r="E40" i="45" s="1"/>
  <c r="C40" i="76"/>
  <c r="H54" i="29"/>
  <c r="I54" i="29"/>
  <c r="G54" i="29"/>
  <c r="C128" i="76"/>
  <c r="C128" i="45"/>
  <c r="E128" i="45" s="1"/>
  <c r="C72" i="45"/>
  <c r="E72" i="45" s="1"/>
  <c r="C72" i="76"/>
  <c r="D71" i="57"/>
  <c r="O73" i="32"/>
  <c r="AY71" i="18"/>
  <c r="AW71" i="18" s="1"/>
  <c r="H72" i="30"/>
  <c r="L72" i="30" s="1"/>
  <c r="C71" i="68"/>
  <c r="I71" i="31"/>
  <c r="J71" i="31" s="1"/>
  <c r="D71" i="68"/>
  <c r="M71" i="2"/>
  <c r="C71" i="44"/>
  <c r="G71" i="44" s="1"/>
  <c r="L168" i="2"/>
  <c r="Y34" i="6"/>
  <c r="Y36" i="43"/>
  <c r="Q34" i="4"/>
  <c r="AC34" i="5"/>
  <c r="L34" i="15"/>
  <c r="Q34" i="20"/>
  <c r="W35" i="7"/>
  <c r="AG34" i="14"/>
  <c r="AZ34" i="18"/>
  <c r="Y120" i="43"/>
  <c r="W119" i="7"/>
  <c r="AC118" i="5"/>
  <c r="AG118" i="14"/>
  <c r="L118" i="15"/>
  <c r="Y118" i="6"/>
  <c r="AZ118" i="18"/>
  <c r="Q118" i="4"/>
  <c r="Q118" i="20"/>
  <c r="Y80" i="32"/>
  <c r="W80" i="32"/>
  <c r="Z80" i="32" s="1"/>
  <c r="Q61" i="4"/>
  <c r="AC61" i="5"/>
  <c r="AG61" i="14"/>
  <c r="Y63" i="43"/>
  <c r="Q61" i="20"/>
  <c r="W62" i="7"/>
  <c r="AZ61" i="18"/>
  <c r="L61" i="15"/>
  <c r="Y61" i="6"/>
  <c r="F106" i="68"/>
  <c r="H106" i="68"/>
  <c r="G106" i="68"/>
  <c r="C16" i="57"/>
  <c r="C16" i="91"/>
  <c r="D16" i="91" s="1"/>
  <c r="H16" i="91" s="1"/>
  <c r="C112" i="57"/>
  <c r="C112" i="91"/>
  <c r="D112" i="91" s="1"/>
  <c r="H112" i="91" s="1"/>
  <c r="C129" i="57"/>
  <c r="C129" i="91"/>
  <c r="D129" i="91" s="1"/>
  <c r="H129" i="91" s="1"/>
  <c r="C150" i="91"/>
  <c r="D150" i="91" s="1"/>
  <c r="H150" i="91" s="1"/>
  <c r="C150" i="57"/>
  <c r="C148" i="57"/>
  <c r="C148" i="91"/>
  <c r="D148" i="91" s="1"/>
  <c r="H148" i="91" s="1"/>
  <c r="H133" i="31"/>
  <c r="J133" i="31" s="1"/>
  <c r="D168" i="31"/>
  <c r="C119" i="45"/>
  <c r="E119" i="45" s="1"/>
  <c r="C119" i="76"/>
  <c r="C26" i="45"/>
  <c r="E26" i="45" s="1"/>
  <c r="C26" i="76"/>
  <c r="C16" i="76"/>
  <c r="C16" i="45"/>
  <c r="E16" i="45" s="1"/>
  <c r="C107" i="45"/>
  <c r="E107" i="45" s="1"/>
  <c r="C107" i="76"/>
  <c r="M112" i="2"/>
  <c r="C112" i="68"/>
  <c r="D112" i="68"/>
  <c r="O114" i="32"/>
  <c r="C112" i="44"/>
  <c r="G112" i="44" s="1"/>
  <c r="D112" i="57"/>
  <c r="I112" i="31"/>
  <c r="J112" i="31" s="1"/>
  <c r="AY112" i="18"/>
  <c r="AW112" i="18" s="1"/>
  <c r="H113" i="30"/>
  <c r="L113" i="30" s="1"/>
  <c r="W102" i="32"/>
  <c r="Z102" i="32" s="1"/>
  <c r="Y102" i="32"/>
  <c r="AG96" i="14"/>
  <c r="AC96" i="5"/>
  <c r="Q96" i="4"/>
  <c r="AZ96" i="18"/>
  <c r="L96" i="15"/>
  <c r="Y96" i="6"/>
  <c r="Y98" i="43"/>
  <c r="Q96" i="20"/>
  <c r="W97" i="7"/>
  <c r="K70" i="32"/>
  <c r="N70" i="32" s="1"/>
  <c r="M70" i="32"/>
  <c r="G152" i="68"/>
  <c r="H152" i="68"/>
  <c r="F152" i="68"/>
  <c r="L43" i="30"/>
  <c r="C38" i="76"/>
  <c r="C38" i="45"/>
  <c r="E38" i="45" s="1"/>
  <c r="C92" i="45"/>
  <c r="E92" i="45" s="1"/>
  <c r="C92" i="76"/>
  <c r="C114" i="76"/>
  <c r="C114" i="45"/>
  <c r="E114" i="45" s="1"/>
  <c r="D168" i="33"/>
  <c r="E14" i="119"/>
  <c r="S76" i="68" l="1"/>
  <c r="S130" i="68"/>
  <c r="S84" i="68"/>
  <c r="M8" i="68"/>
  <c r="M17" i="68"/>
  <c r="M92" i="68"/>
  <c r="S105" i="68"/>
  <c r="M150" i="68"/>
  <c r="F15" i="119"/>
  <c r="E15" i="119"/>
  <c r="Y116" i="32"/>
  <c r="W116" i="32"/>
  <c r="Z116" i="32" s="1"/>
  <c r="W104" i="32"/>
  <c r="Z104" i="32" s="1"/>
  <c r="Y104" i="32"/>
  <c r="W134" i="32"/>
  <c r="Z134" i="32" s="1"/>
  <c r="Y134" i="32"/>
  <c r="AC107" i="5"/>
  <c r="Q107" i="4"/>
  <c r="AG107" i="14"/>
  <c r="L107" i="15"/>
  <c r="AZ107" i="18"/>
  <c r="W108" i="7"/>
  <c r="Q107" i="20"/>
  <c r="Y109" i="43"/>
  <c r="Y107" i="6"/>
  <c r="Y8" i="32"/>
  <c r="W8" i="32"/>
  <c r="Z8" i="32" s="1"/>
  <c r="Y138" i="32"/>
  <c r="W138" i="32"/>
  <c r="Z138" i="32" s="1"/>
  <c r="H118" i="68"/>
  <c r="G118" i="68"/>
  <c r="F118" i="68"/>
  <c r="W78" i="7"/>
  <c r="AZ77" i="18"/>
  <c r="L77" i="15"/>
  <c r="Y79" i="43"/>
  <c r="Q77" i="20"/>
  <c r="AG77" i="14"/>
  <c r="Q77" i="4"/>
  <c r="Y77" i="6"/>
  <c r="AC77" i="5"/>
  <c r="H102" i="68"/>
  <c r="G102" i="68"/>
  <c r="F102" i="68"/>
  <c r="Y85" i="32"/>
  <c r="W85" i="32"/>
  <c r="Z85" i="32" s="1"/>
  <c r="J11" i="57"/>
  <c r="M124" i="32"/>
  <c r="K124" i="32"/>
  <c r="N124" i="32" s="1"/>
  <c r="M9" i="32"/>
  <c r="K9" i="32"/>
  <c r="N9" i="32" s="1"/>
  <c r="H103" i="68"/>
  <c r="G103" i="68"/>
  <c r="F103" i="68"/>
  <c r="Y144" i="32"/>
  <c r="W144" i="32"/>
  <c r="Z144" i="32" s="1"/>
  <c r="F96" i="68"/>
  <c r="G96" i="68"/>
  <c r="H96" i="68"/>
  <c r="Y111" i="32"/>
  <c r="W111" i="32"/>
  <c r="Z111" i="32" s="1"/>
  <c r="Y64" i="32"/>
  <c r="W64" i="32"/>
  <c r="Z64" i="32" s="1"/>
  <c r="H132" i="68"/>
  <c r="F132" i="68"/>
  <c r="G132" i="68"/>
  <c r="G130" i="68"/>
  <c r="H130" i="68"/>
  <c r="F130" i="68"/>
  <c r="F142" i="68"/>
  <c r="H142" i="68"/>
  <c r="G142" i="68"/>
  <c r="Y128" i="32"/>
  <c r="W128" i="32"/>
  <c r="Z128" i="32" s="1"/>
  <c r="H143" i="68"/>
  <c r="F143" i="68"/>
  <c r="G143" i="68"/>
  <c r="Q157" i="20"/>
  <c r="AG157" i="14"/>
  <c r="L157" i="15"/>
  <c r="Y157" i="6"/>
  <c r="AZ157" i="18"/>
  <c r="Y159" i="43"/>
  <c r="AC157" i="5"/>
  <c r="W158" i="7"/>
  <c r="Q157" i="4"/>
  <c r="H117" i="76"/>
  <c r="J103" i="57"/>
  <c r="M135" i="68"/>
  <c r="M60" i="68"/>
  <c r="M105" i="68"/>
  <c r="AG110" i="14"/>
  <c r="Q110" i="20"/>
  <c r="L110" i="15"/>
  <c r="Y110" i="6"/>
  <c r="AZ110" i="18"/>
  <c r="AC110" i="5"/>
  <c r="Y112" i="43"/>
  <c r="W111" i="7"/>
  <c r="Q110" i="4"/>
  <c r="Y105" i="32"/>
  <c r="W105" i="32"/>
  <c r="Z105" i="32" s="1"/>
  <c r="M98" i="32"/>
  <c r="K98" i="32"/>
  <c r="N98" i="32" s="1"/>
  <c r="AC6" i="5"/>
  <c r="Q6" i="20"/>
  <c r="AG6" i="14"/>
  <c r="W7" i="7"/>
  <c r="Q6" i="4"/>
  <c r="L6" i="15"/>
  <c r="Y8" i="43"/>
  <c r="AZ6" i="18"/>
  <c r="Y6" i="6"/>
  <c r="W99" i="32"/>
  <c r="Z99" i="32" s="1"/>
  <c r="Y99" i="32"/>
  <c r="Y132" i="43"/>
  <c r="AG130" i="14"/>
  <c r="Y130" i="6"/>
  <c r="AZ130" i="18"/>
  <c r="L130" i="15"/>
  <c r="Q130" i="4"/>
  <c r="Q130" i="20"/>
  <c r="AC130" i="5"/>
  <c r="W131" i="7"/>
  <c r="G79" i="68"/>
  <c r="H79" i="68"/>
  <c r="F79" i="68"/>
  <c r="AC102" i="5"/>
  <c r="AZ102" i="18"/>
  <c r="Q102" i="20"/>
  <c r="Q102" i="4"/>
  <c r="W103" i="7"/>
  <c r="AG102" i="14"/>
  <c r="Y104" i="43"/>
  <c r="Y102" i="6"/>
  <c r="L102" i="15"/>
  <c r="K147" i="32"/>
  <c r="N147" i="32" s="1"/>
  <c r="M147" i="32"/>
  <c r="G122" i="68"/>
  <c r="H122" i="68"/>
  <c r="F122" i="68"/>
  <c r="AG7" i="14"/>
  <c r="Y9" i="43"/>
  <c r="AZ7" i="18"/>
  <c r="W8" i="7"/>
  <c r="Q7" i="20"/>
  <c r="Q7" i="4"/>
  <c r="L7" i="15"/>
  <c r="AC7" i="5"/>
  <c r="Y7" i="6"/>
  <c r="F110" i="68"/>
  <c r="G110" i="68"/>
  <c r="H110" i="68"/>
  <c r="AC103" i="5"/>
  <c r="Q103" i="20"/>
  <c r="Y103" i="6"/>
  <c r="AZ103" i="18"/>
  <c r="AG103" i="14"/>
  <c r="Q103" i="4"/>
  <c r="W104" i="7"/>
  <c r="L103" i="15"/>
  <c r="Y105" i="43"/>
  <c r="G109" i="68"/>
  <c r="H109" i="68"/>
  <c r="F109" i="68"/>
  <c r="H136" i="68"/>
  <c r="F136" i="68"/>
  <c r="G136" i="68"/>
  <c r="Y120" i="32"/>
  <c r="W120" i="32"/>
  <c r="Z120" i="32" s="1"/>
  <c r="G146" i="68"/>
  <c r="F146" i="68"/>
  <c r="H146" i="68"/>
  <c r="H7" i="68"/>
  <c r="F7" i="68"/>
  <c r="G7" i="68"/>
  <c r="J56" i="31"/>
  <c r="Q142" i="4"/>
  <c r="Y144" i="43"/>
  <c r="AC142" i="5"/>
  <c r="Y142" i="6"/>
  <c r="AG142" i="14"/>
  <c r="W143" i="7"/>
  <c r="Q142" i="20"/>
  <c r="L142" i="15"/>
  <c r="AZ142" i="18"/>
  <c r="W63" i="7"/>
  <c r="Y64" i="43"/>
  <c r="Q62" i="4"/>
  <c r="AZ62" i="18"/>
  <c r="AC62" i="5"/>
  <c r="AG62" i="14"/>
  <c r="Y62" i="6"/>
  <c r="L62" i="15"/>
  <c r="Q62" i="20"/>
  <c r="AC106" i="5"/>
  <c r="Y106" i="6"/>
  <c r="AZ106" i="18"/>
  <c r="AG106" i="14"/>
  <c r="Y108" i="43"/>
  <c r="Q106" i="4"/>
  <c r="W107" i="7"/>
  <c r="Q106" i="20"/>
  <c r="L106" i="15"/>
  <c r="M93" i="32"/>
  <c r="K93" i="32"/>
  <c r="N93" i="32" s="1"/>
  <c r="Y68" i="43"/>
  <c r="AC66" i="5"/>
  <c r="AZ66" i="18"/>
  <c r="L66" i="15"/>
  <c r="AG66" i="14"/>
  <c r="Q66" i="20"/>
  <c r="Y66" i="6"/>
  <c r="W67" i="7"/>
  <c r="Q66" i="4"/>
  <c r="Y146" i="32"/>
  <c r="W146" i="32"/>
  <c r="Z146" i="32" s="1"/>
  <c r="G157" i="68"/>
  <c r="F157" i="68"/>
  <c r="H157" i="68"/>
  <c r="AC122" i="5"/>
  <c r="Y124" i="43"/>
  <c r="AZ122" i="18"/>
  <c r="Q122" i="20"/>
  <c r="L122" i="15"/>
  <c r="AG122" i="14"/>
  <c r="Q122" i="4"/>
  <c r="Y122" i="6"/>
  <c r="W123" i="7"/>
  <c r="AZ114" i="18"/>
  <c r="Y114" i="6"/>
  <c r="L114" i="15"/>
  <c r="W115" i="7"/>
  <c r="AG114" i="14"/>
  <c r="Q114" i="20"/>
  <c r="Q114" i="4"/>
  <c r="Y116" i="43"/>
  <c r="AC114" i="5"/>
  <c r="M65" i="32"/>
  <c r="K65" i="32"/>
  <c r="N65" i="32" s="1"/>
  <c r="W108" i="32"/>
  <c r="Z108" i="32" s="1"/>
  <c r="Y108" i="32"/>
  <c r="M138" i="32"/>
  <c r="K138" i="32"/>
  <c r="N138" i="32" s="1"/>
  <c r="Y142" i="32"/>
  <c r="W142" i="32"/>
  <c r="Z142" i="32" s="1"/>
  <c r="L24" i="83"/>
  <c r="Q79" i="4"/>
  <c r="AG79" i="14"/>
  <c r="W80" i="7"/>
  <c r="Q79" i="20"/>
  <c r="AC79" i="5"/>
  <c r="L79" i="15"/>
  <c r="AZ79" i="18"/>
  <c r="Y81" i="43"/>
  <c r="Y79" i="6"/>
  <c r="Y84" i="43"/>
  <c r="L82" i="15"/>
  <c r="Y82" i="6"/>
  <c r="AC82" i="5"/>
  <c r="Q82" i="4"/>
  <c r="W83" i="7"/>
  <c r="AZ82" i="18"/>
  <c r="Q82" i="20"/>
  <c r="AG82" i="14"/>
  <c r="F69" i="68"/>
  <c r="H69" i="68"/>
  <c r="G69" i="68"/>
  <c r="M104" i="32"/>
  <c r="K104" i="32"/>
  <c r="N104" i="32" s="1"/>
  <c r="W127" i="32"/>
  <c r="Z127" i="32" s="1"/>
  <c r="Y127" i="32"/>
  <c r="AW126" i="18"/>
  <c r="J47" i="57"/>
  <c r="J106" i="31"/>
  <c r="M147" i="68"/>
  <c r="G133" i="68"/>
  <c r="H133" i="68"/>
  <c r="F133" i="68"/>
  <c r="H6" i="68"/>
  <c r="G6" i="68"/>
  <c r="F6" i="68"/>
  <c r="Y157" i="32"/>
  <c r="W157" i="32"/>
  <c r="Z157" i="32" s="1"/>
  <c r="M71" i="32"/>
  <c r="K71" i="32"/>
  <c r="N71" i="32" s="1"/>
  <c r="W68" i="32"/>
  <c r="Z68" i="32" s="1"/>
  <c r="Y68" i="32"/>
  <c r="W9" i="32"/>
  <c r="Z9" i="32" s="1"/>
  <c r="Y9" i="32"/>
  <c r="Q136" i="4"/>
  <c r="AG136" i="14"/>
  <c r="AC136" i="5"/>
  <c r="Y138" i="43"/>
  <c r="W137" i="7"/>
  <c r="Q136" i="20"/>
  <c r="L136" i="15"/>
  <c r="AZ136" i="18"/>
  <c r="Y136" i="6"/>
  <c r="H66" i="68"/>
  <c r="G66" i="68"/>
  <c r="F66" i="68"/>
  <c r="W70" i="7"/>
  <c r="Y71" i="43"/>
  <c r="Y69" i="6"/>
  <c r="L69" i="15"/>
  <c r="Q69" i="20"/>
  <c r="AG69" i="14"/>
  <c r="AC69" i="5"/>
  <c r="AZ69" i="18"/>
  <c r="Q69" i="4"/>
  <c r="H77" i="68"/>
  <c r="F77" i="68"/>
  <c r="G77" i="68"/>
  <c r="M79" i="32"/>
  <c r="K79" i="32"/>
  <c r="N79" i="32" s="1"/>
  <c r="M159" i="32"/>
  <c r="K159" i="32"/>
  <c r="N159" i="32" s="1"/>
  <c r="F241" i="38"/>
  <c r="D15" i="35"/>
  <c r="E15" i="35"/>
  <c r="C241" i="38"/>
  <c r="J43" i="57"/>
  <c r="I43" i="57" s="1"/>
  <c r="K47" i="57"/>
  <c r="K107" i="57"/>
  <c r="J19" i="57"/>
  <c r="I19" i="57" s="1"/>
  <c r="G31" i="91"/>
  <c r="I31" i="91"/>
  <c r="J141" i="57"/>
  <c r="I141" i="57" s="1"/>
  <c r="G11" i="91"/>
  <c r="I11" i="91"/>
  <c r="I27" i="91"/>
  <c r="G27" i="91"/>
  <c r="J111" i="57"/>
  <c r="K11" i="57"/>
  <c r="I11" i="57" s="1"/>
  <c r="I35" i="91"/>
  <c r="G35" i="91"/>
  <c r="D15" i="119"/>
  <c r="E13" i="35"/>
  <c r="D13" i="35"/>
  <c r="F242" i="38" s="1"/>
  <c r="J132" i="76"/>
  <c r="S75" i="68"/>
  <c r="J88" i="76"/>
  <c r="F19" i="76"/>
  <c r="I90" i="76"/>
  <c r="S17" i="68"/>
  <c r="S8" i="68"/>
  <c r="I89" i="76"/>
  <c r="S138" i="68"/>
  <c r="S92" i="68"/>
  <c r="M16" i="68"/>
  <c r="S23" i="68"/>
  <c r="M32" i="68"/>
  <c r="S135" i="68"/>
  <c r="S14" i="68"/>
  <c r="S60" i="68"/>
  <c r="M87" i="68"/>
  <c r="M132" i="68"/>
  <c r="M37" i="68"/>
  <c r="S141" i="68"/>
  <c r="M84" i="68"/>
  <c r="S16" i="68"/>
  <c r="M53" i="68"/>
  <c r="S37" i="68"/>
  <c r="S61" i="68"/>
  <c r="M138" i="68"/>
  <c r="S145" i="68"/>
  <c r="M111" i="68"/>
  <c r="S27" i="68"/>
  <c r="S28" i="68"/>
  <c r="S147" i="68"/>
  <c r="C242" i="38"/>
  <c r="M67" i="68"/>
  <c r="M155" i="68"/>
  <c r="M6" i="68"/>
  <c r="S87" i="68"/>
  <c r="M145" i="68"/>
  <c r="M21" i="68"/>
  <c r="M7" i="68"/>
  <c r="M23" i="68"/>
  <c r="S11" i="68"/>
  <c r="M123" i="68"/>
  <c r="S32" i="68"/>
  <c r="S111" i="68"/>
  <c r="S121" i="68"/>
  <c r="S150" i="68"/>
  <c r="S21" i="68"/>
  <c r="S94" i="68"/>
  <c r="M141" i="68"/>
  <c r="M61" i="68"/>
  <c r="S9" i="68"/>
  <c r="M9" i="68"/>
  <c r="M40" i="68"/>
  <c r="M121" i="68"/>
  <c r="M94" i="68"/>
  <c r="M14" i="68"/>
  <c r="M47" i="68"/>
  <c r="S40" i="68"/>
  <c r="M54" i="68"/>
  <c r="S54" i="68"/>
  <c r="S93" i="68"/>
  <c r="S47" i="68"/>
  <c r="S45" i="68"/>
  <c r="S155" i="68"/>
  <c r="S7" i="68"/>
  <c r="S6" i="68"/>
  <c r="S123" i="68"/>
  <c r="M45" i="68"/>
  <c r="F67" i="76"/>
  <c r="F125" i="76"/>
  <c r="J125" i="76" s="1"/>
  <c r="E113" i="76"/>
  <c r="E67" i="76"/>
  <c r="I67" i="76"/>
  <c r="J91" i="57"/>
  <c r="K55" i="57"/>
  <c r="I55" i="57" s="1"/>
  <c r="K83" i="57"/>
  <c r="I83" i="57" s="1"/>
  <c r="J63" i="57"/>
  <c r="I63" i="57" s="1"/>
  <c r="J127" i="57"/>
  <c r="I127" i="57" s="1"/>
  <c r="J36" i="31"/>
  <c r="J8" i="31"/>
  <c r="J53" i="31"/>
  <c r="J91" i="31"/>
  <c r="J88" i="31"/>
  <c r="M117" i="68"/>
  <c r="M122" i="68"/>
  <c r="S103" i="68"/>
  <c r="S139" i="68"/>
  <c r="F233" i="38"/>
  <c r="S88" i="68"/>
  <c r="M139" i="68"/>
  <c r="M93" i="68"/>
  <c r="S140" i="68"/>
  <c r="M20" i="68"/>
  <c r="S122" i="68"/>
  <c r="S20" i="68"/>
  <c r="M166" i="68"/>
  <c r="S82" i="68"/>
  <c r="M70" i="68"/>
  <c r="M103" i="68"/>
  <c r="S70" i="68"/>
  <c r="M88" i="68"/>
  <c r="S117" i="68"/>
  <c r="S166" i="68"/>
  <c r="M82" i="68"/>
  <c r="M140" i="68"/>
  <c r="J157" i="57"/>
  <c r="K157" i="57"/>
  <c r="G166" i="91"/>
  <c r="I166" i="91"/>
  <c r="K153" i="57"/>
  <c r="J153" i="57"/>
  <c r="G149" i="91"/>
  <c r="I149" i="91"/>
  <c r="G115" i="91"/>
  <c r="I115" i="91"/>
  <c r="G51" i="91"/>
  <c r="I51" i="91"/>
  <c r="J166" i="57"/>
  <c r="K166" i="57"/>
  <c r="J51" i="57"/>
  <c r="K51" i="57"/>
  <c r="J59" i="57"/>
  <c r="I59" i="57" s="1"/>
  <c r="I141" i="91"/>
  <c r="G141" i="91"/>
  <c r="G107" i="91"/>
  <c r="I107" i="91"/>
  <c r="G43" i="91"/>
  <c r="I43" i="91"/>
  <c r="I71" i="91"/>
  <c r="G71" i="91"/>
  <c r="J99" i="57"/>
  <c r="K99" i="57"/>
  <c r="G19" i="91"/>
  <c r="I19" i="91"/>
  <c r="G145" i="91"/>
  <c r="I145" i="91"/>
  <c r="G47" i="91"/>
  <c r="I47" i="91"/>
  <c r="G23" i="91"/>
  <c r="I23" i="91"/>
  <c r="G99" i="91"/>
  <c r="I99" i="91"/>
  <c r="G123" i="91"/>
  <c r="I123" i="91"/>
  <c r="I153" i="91"/>
  <c r="G153" i="91"/>
  <c r="J115" i="57"/>
  <c r="I115" i="57" s="1"/>
  <c r="I75" i="57"/>
  <c r="I91" i="91"/>
  <c r="G91" i="91"/>
  <c r="G95" i="91"/>
  <c r="I95" i="91"/>
  <c r="I119" i="91"/>
  <c r="G119" i="91"/>
  <c r="K149" i="57"/>
  <c r="I149" i="57" s="1"/>
  <c r="I103" i="57"/>
  <c r="G79" i="91"/>
  <c r="I79" i="91"/>
  <c r="J119" i="57"/>
  <c r="K119" i="57"/>
  <c r="G55" i="91"/>
  <c r="I55" i="91"/>
  <c r="I63" i="91"/>
  <c r="G63" i="91"/>
  <c r="G83" i="91"/>
  <c r="I83" i="91"/>
  <c r="I127" i="91"/>
  <c r="G127" i="91"/>
  <c r="G87" i="91"/>
  <c r="I87" i="91"/>
  <c r="K79" i="57"/>
  <c r="J79" i="57"/>
  <c r="I75" i="91"/>
  <c r="G75" i="91"/>
  <c r="J133" i="57"/>
  <c r="K133" i="57"/>
  <c r="G39" i="91"/>
  <c r="I39" i="91"/>
  <c r="K136" i="57"/>
  <c r="J136" i="57"/>
  <c r="G157" i="91"/>
  <c r="I157" i="91"/>
  <c r="K123" i="57"/>
  <c r="J123" i="57"/>
  <c r="G59" i="91"/>
  <c r="I59" i="91"/>
  <c r="G133" i="91"/>
  <c r="I133" i="91"/>
  <c r="G103" i="91"/>
  <c r="I103" i="91"/>
  <c r="I136" i="91"/>
  <c r="G136" i="91"/>
  <c r="G67" i="91"/>
  <c r="I67" i="91"/>
  <c r="I111" i="91"/>
  <c r="G111" i="91"/>
  <c r="I117" i="76"/>
  <c r="J117" i="76" s="1"/>
  <c r="F89" i="76"/>
  <c r="E89" i="76"/>
  <c r="J56" i="76"/>
  <c r="J149" i="76"/>
  <c r="J24" i="76"/>
  <c r="J18" i="76"/>
  <c r="F90" i="76"/>
  <c r="F113" i="76"/>
  <c r="I113" i="76"/>
  <c r="H90" i="76"/>
  <c r="F58" i="76"/>
  <c r="H19" i="76"/>
  <c r="I19" i="76"/>
  <c r="I58" i="76"/>
  <c r="E125" i="76"/>
  <c r="H58" i="76"/>
  <c r="J130" i="76"/>
  <c r="H125" i="76"/>
  <c r="J156" i="76"/>
  <c r="H137" i="76"/>
  <c r="J154" i="76"/>
  <c r="I109" i="76"/>
  <c r="E109" i="76"/>
  <c r="H109" i="76"/>
  <c r="F109" i="76"/>
  <c r="I153" i="76"/>
  <c r="H153" i="76"/>
  <c r="F153" i="76"/>
  <c r="E153" i="76"/>
  <c r="H143" i="76"/>
  <c r="I143" i="76"/>
  <c r="F143" i="76"/>
  <c r="E143" i="76"/>
  <c r="H49" i="76"/>
  <c r="F49" i="76"/>
  <c r="I49" i="76"/>
  <c r="E49" i="76"/>
  <c r="I8" i="76"/>
  <c r="F8" i="76"/>
  <c r="E8" i="76"/>
  <c r="H8" i="76"/>
  <c r="E142" i="76"/>
  <c r="H142" i="76"/>
  <c r="I142" i="76"/>
  <c r="F142" i="76"/>
  <c r="F48" i="76"/>
  <c r="I48" i="76"/>
  <c r="H48" i="76"/>
  <c r="E48" i="76"/>
  <c r="F104" i="76"/>
  <c r="H104" i="76"/>
  <c r="E104" i="76"/>
  <c r="I104" i="76"/>
  <c r="H11" i="76"/>
  <c r="E11" i="76"/>
  <c r="I11" i="76"/>
  <c r="F11" i="76"/>
  <c r="H78" i="76"/>
  <c r="F78" i="76"/>
  <c r="I78" i="76"/>
  <c r="E78" i="76"/>
  <c r="E96" i="76"/>
  <c r="F96" i="76"/>
  <c r="H96" i="76"/>
  <c r="I96" i="76"/>
  <c r="I136" i="76"/>
  <c r="E136" i="76"/>
  <c r="H136" i="76"/>
  <c r="F136" i="76"/>
  <c r="F45" i="76"/>
  <c r="I45" i="76"/>
  <c r="E45" i="76"/>
  <c r="H45" i="76"/>
  <c r="E74" i="76"/>
  <c r="F74" i="76"/>
  <c r="H74" i="76"/>
  <c r="I74" i="76"/>
  <c r="H108" i="76"/>
  <c r="I108" i="76"/>
  <c r="E108" i="76"/>
  <c r="F108" i="76"/>
  <c r="H44" i="76"/>
  <c r="F44" i="76"/>
  <c r="E44" i="76"/>
  <c r="I44" i="76"/>
  <c r="E33" i="76"/>
  <c r="F33" i="76"/>
  <c r="H33" i="76"/>
  <c r="I33" i="76"/>
  <c r="H63" i="76"/>
  <c r="E63" i="76"/>
  <c r="F63" i="76"/>
  <c r="I63" i="76"/>
  <c r="E79" i="76"/>
  <c r="F79" i="76"/>
  <c r="H79" i="76"/>
  <c r="I79" i="76"/>
  <c r="J60" i="76"/>
  <c r="I39" i="76"/>
  <c r="F39" i="76"/>
  <c r="E39" i="76"/>
  <c r="H39" i="76"/>
  <c r="I118" i="76"/>
  <c r="E118" i="76"/>
  <c r="F118" i="76"/>
  <c r="H118" i="76"/>
  <c r="E94" i="76"/>
  <c r="I94" i="76"/>
  <c r="F94" i="76"/>
  <c r="H94" i="76"/>
  <c r="F148" i="76"/>
  <c r="H148" i="76"/>
  <c r="I148" i="76"/>
  <c r="E148" i="76"/>
  <c r="H54" i="76"/>
  <c r="I54" i="76"/>
  <c r="E54" i="76"/>
  <c r="F54" i="76"/>
  <c r="E123" i="76"/>
  <c r="H123" i="76"/>
  <c r="F123" i="76"/>
  <c r="I123" i="76"/>
  <c r="J110" i="76"/>
  <c r="E15" i="76"/>
  <c r="F15" i="76"/>
  <c r="H15" i="76"/>
  <c r="I15" i="76"/>
  <c r="F124" i="76"/>
  <c r="H124" i="76"/>
  <c r="I124" i="76"/>
  <c r="E124" i="76"/>
  <c r="I30" i="76"/>
  <c r="H30" i="76"/>
  <c r="E30" i="76"/>
  <c r="F30" i="76"/>
  <c r="F121" i="76"/>
  <c r="E121" i="76"/>
  <c r="H121" i="76"/>
  <c r="I121" i="76"/>
  <c r="H75" i="76"/>
  <c r="F75" i="76"/>
  <c r="I75" i="76"/>
  <c r="E75" i="76"/>
  <c r="E59" i="76"/>
  <c r="I59" i="76"/>
  <c r="F59" i="76"/>
  <c r="H59" i="76"/>
  <c r="E73" i="76"/>
  <c r="H73" i="76"/>
  <c r="I73" i="76"/>
  <c r="F73" i="76"/>
  <c r="E22" i="76"/>
  <c r="H22" i="76"/>
  <c r="I22" i="76"/>
  <c r="F22" i="76"/>
  <c r="F55" i="76"/>
  <c r="I55" i="76"/>
  <c r="E55" i="76"/>
  <c r="H55" i="76"/>
  <c r="I102" i="76"/>
  <c r="E102" i="76"/>
  <c r="F102" i="76"/>
  <c r="H102" i="76"/>
  <c r="F31" i="76"/>
  <c r="I31" i="76"/>
  <c r="H31" i="76"/>
  <c r="E31" i="76"/>
  <c r="F82" i="76"/>
  <c r="E82" i="76"/>
  <c r="H82" i="76"/>
  <c r="I82" i="76"/>
  <c r="I68" i="76"/>
  <c r="F68" i="76"/>
  <c r="H68" i="76"/>
  <c r="E68" i="76"/>
  <c r="I105" i="76"/>
  <c r="E105" i="76"/>
  <c r="F105" i="76"/>
  <c r="H105" i="76"/>
  <c r="F157" i="76"/>
  <c r="I157" i="76"/>
  <c r="E157" i="76"/>
  <c r="H157" i="76"/>
  <c r="E87" i="76"/>
  <c r="H87" i="76"/>
  <c r="F87" i="76"/>
  <c r="I87" i="76"/>
  <c r="J17" i="76"/>
  <c r="H98" i="76"/>
  <c r="E98" i="76"/>
  <c r="I98" i="76"/>
  <c r="F98" i="76"/>
  <c r="H131" i="76"/>
  <c r="F131" i="76"/>
  <c r="E131" i="76"/>
  <c r="I131" i="76"/>
  <c r="H120" i="76"/>
  <c r="E120" i="76"/>
  <c r="F120" i="76"/>
  <c r="I120" i="76"/>
  <c r="H116" i="76"/>
  <c r="I116" i="76"/>
  <c r="E116" i="76"/>
  <c r="F116" i="76"/>
  <c r="H97" i="76"/>
  <c r="I97" i="76"/>
  <c r="E97" i="76"/>
  <c r="F97" i="76"/>
  <c r="E81" i="76"/>
  <c r="I81" i="76"/>
  <c r="F81" i="76"/>
  <c r="H81" i="76"/>
  <c r="E150" i="76"/>
  <c r="F150" i="76"/>
  <c r="H150" i="76"/>
  <c r="I150" i="76"/>
  <c r="H166" i="76"/>
  <c r="F166" i="76"/>
  <c r="I166" i="76"/>
  <c r="E166" i="76"/>
  <c r="F138" i="76"/>
  <c r="I138" i="76"/>
  <c r="H138" i="76"/>
  <c r="E138" i="76"/>
  <c r="E69" i="76"/>
  <c r="F69" i="76"/>
  <c r="I69" i="76"/>
  <c r="H69" i="76"/>
  <c r="I9" i="76"/>
  <c r="H9" i="76"/>
  <c r="E9" i="76"/>
  <c r="F9" i="76"/>
  <c r="E127" i="76"/>
  <c r="F127" i="76"/>
  <c r="I127" i="76"/>
  <c r="H127" i="76"/>
  <c r="F51" i="76"/>
  <c r="H51" i="76"/>
  <c r="E51" i="76"/>
  <c r="I51" i="76"/>
  <c r="H36" i="76"/>
  <c r="E36" i="76"/>
  <c r="F36" i="76"/>
  <c r="I36" i="76"/>
  <c r="F152" i="76"/>
  <c r="H152" i="76"/>
  <c r="E152" i="76"/>
  <c r="I152" i="76"/>
  <c r="E64" i="76"/>
  <c r="I64" i="76"/>
  <c r="F64" i="76"/>
  <c r="H64" i="76"/>
  <c r="E103" i="76"/>
  <c r="I103" i="76"/>
  <c r="F103" i="76"/>
  <c r="H103" i="76"/>
  <c r="H84" i="76"/>
  <c r="F84" i="76"/>
  <c r="E84" i="76"/>
  <c r="I84" i="76"/>
  <c r="E71" i="76"/>
  <c r="H71" i="76"/>
  <c r="F71" i="76"/>
  <c r="I71" i="76"/>
  <c r="J77" i="76"/>
  <c r="J163" i="76"/>
  <c r="F61" i="76"/>
  <c r="H61" i="76"/>
  <c r="E61" i="76"/>
  <c r="I61" i="76"/>
  <c r="J32" i="76"/>
  <c r="H70" i="76"/>
  <c r="E70" i="76"/>
  <c r="I70" i="76"/>
  <c r="F70" i="76"/>
  <c r="E27" i="76"/>
  <c r="I27" i="76"/>
  <c r="H27" i="76"/>
  <c r="F27" i="76"/>
  <c r="H29" i="76"/>
  <c r="I29" i="76"/>
  <c r="F29" i="76"/>
  <c r="E29" i="76"/>
  <c r="H37" i="76"/>
  <c r="E37" i="76"/>
  <c r="I37" i="76"/>
  <c r="F37" i="76"/>
  <c r="F25" i="76"/>
  <c r="I25" i="76"/>
  <c r="H25" i="76"/>
  <c r="E25" i="76"/>
  <c r="F20" i="76"/>
  <c r="E20" i="76"/>
  <c r="H20" i="76"/>
  <c r="I20" i="76"/>
  <c r="E115" i="76"/>
  <c r="F115" i="76"/>
  <c r="I115" i="76"/>
  <c r="H115" i="76"/>
  <c r="F13" i="76"/>
  <c r="H13" i="76"/>
  <c r="I13" i="76"/>
  <c r="E13" i="76"/>
  <c r="H23" i="76"/>
  <c r="I23" i="76"/>
  <c r="E23" i="76"/>
  <c r="F23" i="76"/>
  <c r="F85" i="76"/>
  <c r="I85" i="76"/>
  <c r="H85" i="76"/>
  <c r="E85" i="76"/>
  <c r="E52" i="76"/>
  <c r="F52" i="76"/>
  <c r="I52" i="76"/>
  <c r="H52" i="76"/>
  <c r="E50" i="76"/>
  <c r="H50" i="76"/>
  <c r="F50" i="76"/>
  <c r="I50" i="76"/>
  <c r="E126" i="76"/>
  <c r="H126" i="76"/>
  <c r="I126" i="76"/>
  <c r="F126" i="76"/>
  <c r="E135" i="76"/>
  <c r="I135" i="76"/>
  <c r="H135" i="76"/>
  <c r="F135" i="76"/>
  <c r="E57" i="76"/>
  <c r="I57" i="76"/>
  <c r="F57" i="76"/>
  <c r="H57" i="76"/>
  <c r="E100" i="76"/>
  <c r="F100" i="76"/>
  <c r="H100" i="76"/>
  <c r="I100" i="76"/>
  <c r="H91" i="76"/>
  <c r="E91" i="76"/>
  <c r="I91" i="76"/>
  <c r="F91" i="76"/>
  <c r="F43" i="76"/>
  <c r="E43" i="76"/>
  <c r="I43" i="76"/>
  <c r="H43" i="76"/>
  <c r="I10" i="76"/>
  <c r="E10" i="76"/>
  <c r="F10" i="76" s="1"/>
  <c r="H10" i="76"/>
  <c r="I112" i="76"/>
  <c r="H112" i="76"/>
  <c r="F112" i="76"/>
  <c r="E112" i="76"/>
  <c r="E7" i="76"/>
  <c r="I7" i="76"/>
  <c r="H7" i="76"/>
  <c r="F7" i="76"/>
  <c r="E141" i="76"/>
  <c r="I141" i="76"/>
  <c r="F141" i="76"/>
  <c r="H141" i="76"/>
  <c r="I101" i="76"/>
  <c r="H101" i="76"/>
  <c r="E101" i="76"/>
  <c r="F101" i="76"/>
  <c r="E28" i="76"/>
  <c r="H28" i="76"/>
  <c r="F28" i="76"/>
  <c r="I28" i="76"/>
  <c r="I129" i="76"/>
  <c r="H129" i="76"/>
  <c r="F129" i="76"/>
  <c r="E129" i="76"/>
  <c r="E99" i="76"/>
  <c r="I99" i="76"/>
  <c r="F99" i="76"/>
  <c r="H99" i="76"/>
  <c r="I95" i="76"/>
  <c r="H95" i="76"/>
  <c r="F95" i="76"/>
  <c r="E95" i="76"/>
  <c r="J137" i="76"/>
  <c r="I122" i="76"/>
  <c r="E122" i="76"/>
  <c r="F122" i="76"/>
  <c r="H122" i="76"/>
  <c r="F134" i="76"/>
  <c r="H134" i="76"/>
  <c r="I134" i="76"/>
  <c r="E134" i="76"/>
  <c r="E6" i="76"/>
  <c r="H6" i="76"/>
  <c r="F6" i="76"/>
  <c r="I6" i="76"/>
  <c r="E62" i="76"/>
  <c r="H62" i="76"/>
  <c r="I62" i="76"/>
  <c r="F62" i="76"/>
  <c r="H144" i="76"/>
  <c r="I144" i="76"/>
  <c r="E144" i="76"/>
  <c r="F144" i="76"/>
  <c r="I41" i="76"/>
  <c r="H41" i="76"/>
  <c r="E41" i="76"/>
  <c r="F41" i="76"/>
  <c r="I34" i="76"/>
  <c r="H34" i="76"/>
  <c r="F34" i="76"/>
  <c r="E34" i="76"/>
  <c r="I164" i="76"/>
  <c r="E164" i="76"/>
  <c r="H164" i="76"/>
  <c r="F164" i="76"/>
  <c r="E76" i="76"/>
  <c r="I76" i="76"/>
  <c r="H76" i="76"/>
  <c r="F76" i="76"/>
  <c r="J133" i="76"/>
  <c r="H93" i="76"/>
  <c r="E93" i="76"/>
  <c r="F93" i="76"/>
  <c r="I93" i="76"/>
  <c r="H146" i="76"/>
  <c r="I146" i="76"/>
  <c r="F146" i="76"/>
  <c r="E146" i="76"/>
  <c r="F155" i="76"/>
  <c r="H155" i="76"/>
  <c r="I155" i="76"/>
  <c r="E155" i="76"/>
  <c r="H66" i="76"/>
  <c r="F66" i="76"/>
  <c r="E66" i="76"/>
  <c r="I66" i="76"/>
  <c r="J72" i="31"/>
  <c r="G168" i="33"/>
  <c r="I168" i="33" s="1"/>
  <c r="C170" i="32"/>
  <c r="M170" i="32" s="1"/>
  <c r="F21" i="68"/>
  <c r="H21" i="68"/>
  <c r="G21" i="68"/>
  <c r="AC74" i="5"/>
  <c r="L74" i="15"/>
  <c r="Y74" i="6"/>
  <c r="AG74" i="14"/>
  <c r="Y76" i="43"/>
  <c r="Q74" i="20"/>
  <c r="W75" i="7"/>
  <c r="AZ74" i="18"/>
  <c r="Q74" i="4"/>
  <c r="Y96" i="43"/>
  <c r="AC94" i="5"/>
  <c r="Q94" i="20"/>
  <c r="Y94" i="6"/>
  <c r="L94" i="15"/>
  <c r="Q94" i="4"/>
  <c r="W95" i="7"/>
  <c r="AG94" i="14"/>
  <c r="AZ94" i="18"/>
  <c r="Q92" i="20"/>
  <c r="Y94" i="43"/>
  <c r="Y92" i="6"/>
  <c r="Q92" i="4"/>
  <c r="AG92" i="14"/>
  <c r="AZ92" i="18"/>
  <c r="L92" i="15"/>
  <c r="AC92" i="5"/>
  <c r="W93" i="7"/>
  <c r="M22" i="32"/>
  <c r="K22" i="32"/>
  <c r="N22" i="32" s="1"/>
  <c r="M96" i="32"/>
  <c r="K96" i="32"/>
  <c r="N96" i="32" s="1"/>
  <c r="M15" i="32"/>
  <c r="K15" i="32"/>
  <c r="N15" i="32" s="1"/>
  <c r="Y122" i="43"/>
  <c r="AC120" i="5"/>
  <c r="Q120" i="4"/>
  <c r="Y120" i="6"/>
  <c r="W121" i="7"/>
  <c r="AZ120" i="18"/>
  <c r="L120" i="15"/>
  <c r="AG120" i="14"/>
  <c r="Q120" i="20"/>
  <c r="Y42" i="32"/>
  <c r="W42" i="32"/>
  <c r="Z42" i="32" s="1"/>
  <c r="G12" i="68"/>
  <c r="F12" i="68"/>
  <c r="H12" i="68"/>
  <c r="Q29" i="20"/>
  <c r="L29" i="15"/>
  <c r="W30" i="7"/>
  <c r="Y29" i="6"/>
  <c r="AZ29" i="18"/>
  <c r="AG29" i="14"/>
  <c r="AC29" i="5"/>
  <c r="Q29" i="4"/>
  <c r="Y31" i="43"/>
  <c r="M91" i="32"/>
  <c r="K91" i="32"/>
  <c r="N91" i="32" s="1"/>
  <c r="Y82" i="32"/>
  <c r="W82" i="32"/>
  <c r="Z82" i="32" s="1"/>
  <c r="G15" i="68"/>
  <c r="H15" i="68"/>
  <c r="F15" i="68"/>
  <c r="Y60" i="6"/>
  <c r="AZ60" i="18"/>
  <c r="Q60" i="20"/>
  <c r="Q60" i="4"/>
  <c r="W61" i="7"/>
  <c r="AC60" i="5"/>
  <c r="L60" i="15"/>
  <c r="Y62" i="43"/>
  <c r="AG60" i="14"/>
  <c r="W58" i="32"/>
  <c r="Z58" i="32" s="1"/>
  <c r="Y58" i="32"/>
  <c r="G108" i="68"/>
  <c r="H108" i="68"/>
  <c r="F108" i="68"/>
  <c r="K110" i="32"/>
  <c r="N110" i="32" s="1"/>
  <c r="M110" i="32"/>
  <c r="K157" i="32"/>
  <c r="N157" i="32" s="1"/>
  <c r="M157" i="32"/>
  <c r="G55" i="68"/>
  <c r="F55" i="68"/>
  <c r="H55" i="68"/>
  <c r="F32" i="68"/>
  <c r="G32" i="68"/>
  <c r="H32" i="68"/>
  <c r="G140" i="68"/>
  <c r="F140" i="68"/>
  <c r="H140" i="68"/>
  <c r="W74" i="32"/>
  <c r="Z74" i="32" s="1"/>
  <c r="Y74" i="32"/>
  <c r="AG53" i="14"/>
  <c r="Q53" i="20"/>
  <c r="L53" i="15"/>
  <c r="Y55" i="43"/>
  <c r="AC53" i="5"/>
  <c r="Y53" i="6"/>
  <c r="W54" i="7"/>
  <c r="AZ53" i="18"/>
  <c r="Q53" i="4"/>
  <c r="G91" i="68"/>
  <c r="H91" i="68"/>
  <c r="F91" i="68"/>
  <c r="M13" i="32"/>
  <c r="K13" i="32"/>
  <c r="N13" i="32" s="1"/>
  <c r="F31" i="68"/>
  <c r="H31" i="68"/>
  <c r="G31" i="68"/>
  <c r="W76" i="32"/>
  <c r="Z76" i="32" s="1"/>
  <c r="Y76" i="32"/>
  <c r="G20" i="68"/>
  <c r="H20" i="68"/>
  <c r="F20" i="68"/>
  <c r="W75" i="32"/>
  <c r="Z75" i="32" s="1"/>
  <c r="Y75" i="32"/>
  <c r="Y139" i="43"/>
  <c r="Q137" i="4"/>
  <c r="L137" i="15"/>
  <c r="Q137" i="20"/>
  <c r="Y137" i="6"/>
  <c r="AC137" i="5"/>
  <c r="AG137" i="14"/>
  <c r="W138" i="7"/>
  <c r="AZ137" i="18"/>
  <c r="M139" i="32"/>
  <c r="K139" i="32"/>
  <c r="N139" i="32" s="1"/>
  <c r="G40" i="68"/>
  <c r="H40" i="68"/>
  <c r="F40" i="68"/>
  <c r="AC91" i="5"/>
  <c r="Y91" i="6"/>
  <c r="Q91" i="4"/>
  <c r="Q91" i="20"/>
  <c r="W92" i="7"/>
  <c r="AZ91" i="18"/>
  <c r="Y93" i="43"/>
  <c r="AG91" i="14"/>
  <c r="L91" i="15"/>
  <c r="Q70" i="20"/>
  <c r="AC70" i="5"/>
  <c r="AG70" i="14"/>
  <c r="Y72" i="43"/>
  <c r="W71" i="7"/>
  <c r="AZ70" i="18"/>
  <c r="L70" i="15"/>
  <c r="Q70" i="4"/>
  <c r="Y70" i="6"/>
  <c r="G92" i="68"/>
  <c r="F92" i="68"/>
  <c r="H92" i="68"/>
  <c r="F29" i="68"/>
  <c r="G29" i="68"/>
  <c r="H29" i="68"/>
  <c r="W17" i="32"/>
  <c r="Z17" i="32" s="1"/>
  <c r="Y17" i="32"/>
  <c r="G37" i="68"/>
  <c r="F37" i="68"/>
  <c r="H37" i="68"/>
  <c r="Y18" i="32"/>
  <c r="W18" i="32"/>
  <c r="Z18" i="32" s="1"/>
  <c r="F86" i="68"/>
  <c r="G86" i="68"/>
  <c r="H86" i="68"/>
  <c r="G56" i="68"/>
  <c r="F56" i="68"/>
  <c r="H56" i="68"/>
  <c r="Y38" i="43"/>
  <c r="L36" i="15"/>
  <c r="Q36" i="4"/>
  <c r="AG36" i="14"/>
  <c r="Y36" i="6"/>
  <c r="Q36" i="20"/>
  <c r="AZ36" i="18"/>
  <c r="AC36" i="5"/>
  <c r="W37" i="7"/>
  <c r="Y90" i="32"/>
  <c r="W90" i="32"/>
  <c r="Z90" i="32" s="1"/>
  <c r="K150" i="32"/>
  <c r="N150" i="32" s="1"/>
  <c r="M150" i="32"/>
  <c r="W57" i="32"/>
  <c r="Z57" i="32" s="1"/>
  <c r="Y57" i="32"/>
  <c r="K23" i="57"/>
  <c r="J23" i="57"/>
  <c r="W153" i="32"/>
  <c r="Z153" i="32" s="1"/>
  <c r="Y153" i="32"/>
  <c r="M100" i="32"/>
  <c r="K100" i="32"/>
  <c r="N100" i="32" s="1"/>
  <c r="Y15" i="6"/>
  <c r="AC15" i="5"/>
  <c r="W16" i="7"/>
  <c r="L15" i="15"/>
  <c r="AG15" i="14"/>
  <c r="Q15" i="4"/>
  <c r="Q15" i="20"/>
  <c r="Y17" i="43"/>
  <c r="AZ15" i="18"/>
  <c r="G24" i="68"/>
  <c r="F24" i="68"/>
  <c r="H24" i="68"/>
  <c r="Y13" i="43"/>
  <c r="AZ11" i="18"/>
  <c r="Q11" i="4"/>
  <c r="AG11" i="14"/>
  <c r="Q11" i="20"/>
  <c r="AC11" i="5"/>
  <c r="Y11" i="6"/>
  <c r="L11" i="15"/>
  <c r="W12" i="7"/>
  <c r="W33" i="32"/>
  <c r="Z33" i="32" s="1"/>
  <c r="Y33" i="32"/>
  <c r="Y21" i="6"/>
  <c r="AC21" i="5"/>
  <c r="Q21" i="20"/>
  <c r="Y23" i="43"/>
  <c r="AZ21" i="18"/>
  <c r="Q21" i="4"/>
  <c r="W22" i="7"/>
  <c r="AG21" i="14"/>
  <c r="L21" i="15"/>
  <c r="Y130" i="32"/>
  <c r="W130" i="32"/>
  <c r="Z130" i="32" s="1"/>
  <c r="H48" i="68"/>
  <c r="G48" i="68"/>
  <c r="F48" i="68"/>
  <c r="W21" i="7"/>
  <c r="Y20" i="6"/>
  <c r="AC20" i="5"/>
  <c r="L20" i="15"/>
  <c r="Q20" i="20"/>
  <c r="AZ20" i="18"/>
  <c r="Y22" i="43"/>
  <c r="AG20" i="14"/>
  <c r="Q20" i="4"/>
  <c r="Y54" i="43"/>
  <c r="W53" i="7"/>
  <c r="AG52" i="14"/>
  <c r="AC52" i="5"/>
  <c r="Q52" i="20"/>
  <c r="L52" i="15"/>
  <c r="Q52" i="4"/>
  <c r="AZ52" i="18"/>
  <c r="Y52" i="6"/>
  <c r="M46" i="32"/>
  <c r="K46" i="32"/>
  <c r="N46" i="32" s="1"/>
  <c r="F13" i="68"/>
  <c r="H13" i="68"/>
  <c r="G13" i="68"/>
  <c r="G137" i="68"/>
  <c r="H137" i="68"/>
  <c r="F137" i="68"/>
  <c r="W48" i="7"/>
  <c r="AG47" i="14"/>
  <c r="Y49" i="43"/>
  <c r="AZ47" i="18"/>
  <c r="AC47" i="5"/>
  <c r="L47" i="15"/>
  <c r="Q47" i="20"/>
  <c r="Y47" i="6"/>
  <c r="Q47" i="4"/>
  <c r="W40" i="7"/>
  <c r="AC39" i="5"/>
  <c r="AG39" i="14"/>
  <c r="Y39" i="6"/>
  <c r="Q39" i="20"/>
  <c r="Y41" i="43"/>
  <c r="AZ39" i="18"/>
  <c r="L39" i="15"/>
  <c r="Q39" i="4"/>
  <c r="F64" i="68"/>
  <c r="G64" i="68"/>
  <c r="H64" i="68"/>
  <c r="Q80" i="20"/>
  <c r="Y82" i="43"/>
  <c r="W81" i="7"/>
  <c r="AG80" i="14"/>
  <c r="AC80" i="5"/>
  <c r="L80" i="15"/>
  <c r="Q80" i="4"/>
  <c r="AZ80" i="18"/>
  <c r="Y80" i="6"/>
  <c r="G28" i="68"/>
  <c r="F28" i="68"/>
  <c r="H28" i="68"/>
  <c r="Y16" i="6"/>
  <c r="AG16" i="14"/>
  <c r="Y18" i="43"/>
  <c r="Q16" i="4"/>
  <c r="AZ16" i="18"/>
  <c r="W17" i="7"/>
  <c r="Q16" i="20"/>
  <c r="AC16" i="5"/>
  <c r="L16" i="15"/>
  <c r="M63" i="32"/>
  <c r="K63" i="32"/>
  <c r="N63" i="32" s="1"/>
  <c r="Q105" i="4"/>
  <c r="Q105" i="20"/>
  <c r="Y107" i="43"/>
  <c r="L105" i="15"/>
  <c r="AZ105" i="18"/>
  <c r="W106" i="7"/>
  <c r="AC105" i="5"/>
  <c r="AG105" i="14"/>
  <c r="Y105" i="6"/>
  <c r="F88" i="68"/>
  <c r="H88" i="68"/>
  <c r="G88" i="68"/>
  <c r="AZ155" i="18"/>
  <c r="L155" i="15"/>
  <c r="Q155" i="20"/>
  <c r="Y157" i="43"/>
  <c r="AC155" i="5"/>
  <c r="W156" i="7"/>
  <c r="AG155" i="14"/>
  <c r="Y155" i="6"/>
  <c r="Q155" i="4"/>
  <c r="Y57" i="43"/>
  <c r="L55" i="15"/>
  <c r="Y55" i="6"/>
  <c r="AZ55" i="18"/>
  <c r="AC55" i="5"/>
  <c r="Q55" i="4"/>
  <c r="W56" i="7"/>
  <c r="AG55" i="14"/>
  <c r="Q55" i="20"/>
  <c r="G98" i="68"/>
  <c r="H98" i="68"/>
  <c r="F98" i="68"/>
  <c r="K31" i="57"/>
  <c r="J31" i="57"/>
  <c r="M119" i="32"/>
  <c r="K119" i="32"/>
  <c r="N119" i="32" s="1"/>
  <c r="W127" i="7"/>
  <c r="AG126" i="14"/>
  <c r="Q126" i="20"/>
  <c r="AZ126" i="18"/>
  <c r="Q126" i="4"/>
  <c r="AC126" i="5"/>
  <c r="Y126" i="6"/>
  <c r="Y128" i="43"/>
  <c r="L126" i="15"/>
  <c r="K54" i="32"/>
  <c r="N54" i="32" s="1"/>
  <c r="M54" i="32"/>
  <c r="G44" i="68"/>
  <c r="F44" i="68"/>
  <c r="H44" i="68"/>
  <c r="G120" i="68"/>
  <c r="F120" i="68"/>
  <c r="H120" i="68"/>
  <c r="Y49" i="32"/>
  <c r="W49" i="32"/>
  <c r="Z49" i="32" s="1"/>
  <c r="L12" i="15"/>
  <c r="W13" i="7"/>
  <c r="AZ12" i="18"/>
  <c r="Q12" i="4"/>
  <c r="AC12" i="5"/>
  <c r="Y12" i="6"/>
  <c r="AG12" i="14"/>
  <c r="Q12" i="20"/>
  <c r="Y14" i="43"/>
  <c r="W41" i="32"/>
  <c r="Z41" i="32" s="1"/>
  <c r="Y41" i="32"/>
  <c r="W90" i="7"/>
  <c r="AC89" i="5"/>
  <c r="Y91" i="43"/>
  <c r="AG89" i="14"/>
  <c r="L89" i="15"/>
  <c r="AZ89" i="18"/>
  <c r="Y89" i="6"/>
  <c r="Q89" i="4"/>
  <c r="Q89" i="20"/>
  <c r="W66" i="32"/>
  <c r="Z66" i="32" s="1"/>
  <c r="Y66" i="32"/>
  <c r="Y37" i="6"/>
  <c r="AC37" i="5"/>
  <c r="L37" i="15"/>
  <c r="AZ37" i="18"/>
  <c r="AG37" i="14"/>
  <c r="Q37" i="4"/>
  <c r="W38" i="7"/>
  <c r="Y39" i="43"/>
  <c r="Q37" i="20"/>
  <c r="F36" i="68"/>
  <c r="G36" i="68"/>
  <c r="H36" i="68"/>
  <c r="G8" i="68"/>
  <c r="F8" i="68"/>
  <c r="H8" i="68"/>
  <c r="L108" i="15"/>
  <c r="W109" i="7"/>
  <c r="AC108" i="5"/>
  <c r="Y108" i="6"/>
  <c r="Q108" i="20"/>
  <c r="Y110" i="43"/>
  <c r="Q108" i="4"/>
  <c r="AZ108" i="18"/>
  <c r="AG108" i="14"/>
  <c r="Y88" i="32"/>
  <c r="W88" i="32"/>
  <c r="Z88" i="32" s="1"/>
  <c r="W106" i="32"/>
  <c r="Z106" i="32" s="1"/>
  <c r="Y106" i="32"/>
  <c r="Y119" i="43"/>
  <c r="W118" i="7"/>
  <c r="Q117" i="4"/>
  <c r="AC117" i="5"/>
  <c r="AZ117" i="18"/>
  <c r="Q117" i="20"/>
  <c r="AG117" i="14"/>
  <c r="Y117" i="6"/>
  <c r="L117" i="15"/>
  <c r="G52" i="68"/>
  <c r="F52" i="68"/>
  <c r="H52" i="68"/>
  <c r="K72" i="32"/>
  <c r="N72" i="32" s="1"/>
  <c r="M72" i="32"/>
  <c r="Y94" i="32"/>
  <c r="W94" i="32"/>
  <c r="Z94" i="32" s="1"/>
  <c r="Y58" i="43"/>
  <c r="Y56" i="6"/>
  <c r="AC56" i="5"/>
  <c r="AZ56" i="18"/>
  <c r="Q56" i="4"/>
  <c r="AG56" i="14"/>
  <c r="W57" i="7"/>
  <c r="L56" i="15"/>
  <c r="Q56" i="20"/>
  <c r="H11" i="68"/>
  <c r="G11" i="68"/>
  <c r="F11" i="68"/>
  <c r="F53" i="68"/>
  <c r="H53" i="68"/>
  <c r="G53" i="68"/>
  <c r="Q31" i="20"/>
  <c r="AZ31" i="18"/>
  <c r="Q31" i="4"/>
  <c r="Y31" i="6"/>
  <c r="AG31" i="14"/>
  <c r="Y33" i="43"/>
  <c r="AC31" i="5"/>
  <c r="W32" i="7"/>
  <c r="L31" i="15"/>
  <c r="L48" i="15"/>
  <c r="Y48" i="6"/>
  <c r="Q48" i="20"/>
  <c r="W49" i="7"/>
  <c r="Y50" i="43"/>
  <c r="AC48" i="5"/>
  <c r="AZ48" i="18"/>
  <c r="AG48" i="14"/>
  <c r="Q48" i="4"/>
  <c r="H94" i="68"/>
  <c r="F94" i="68"/>
  <c r="G94" i="68"/>
  <c r="H126" i="68"/>
  <c r="G126" i="68"/>
  <c r="F126" i="68"/>
  <c r="Q40" i="4"/>
  <c r="AG40" i="14"/>
  <c r="Q40" i="20"/>
  <c r="AC40" i="5"/>
  <c r="L40" i="15"/>
  <c r="W41" i="7"/>
  <c r="Y42" i="43"/>
  <c r="AZ40" i="18"/>
  <c r="Y40" i="6"/>
  <c r="W16" i="32"/>
  <c r="Z16" i="32" s="1"/>
  <c r="Y16" i="32"/>
  <c r="G89" i="68"/>
  <c r="H89" i="68"/>
  <c r="F89" i="68"/>
  <c r="Y66" i="43"/>
  <c r="Y64" i="6"/>
  <c r="L64" i="15"/>
  <c r="AG64" i="14"/>
  <c r="W65" i="7"/>
  <c r="Q64" i="4"/>
  <c r="AZ64" i="18"/>
  <c r="Q64" i="20"/>
  <c r="AC64" i="5"/>
  <c r="K62" i="32"/>
  <c r="N62" i="32" s="1"/>
  <c r="M62" i="32"/>
  <c r="K30" i="32"/>
  <c r="N30" i="32" s="1"/>
  <c r="M30" i="32"/>
  <c r="Y93" i="32"/>
  <c r="W93" i="32"/>
  <c r="Z93" i="32" s="1"/>
  <c r="G155" i="68"/>
  <c r="H155" i="68"/>
  <c r="F155" i="68"/>
  <c r="Q32" i="4"/>
  <c r="AG32" i="14"/>
  <c r="Y32" i="6"/>
  <c r="Q32" i="20"/>
  <c r="Y34" i="43"/>
  <c r="AC32" i="5"/>
  <c r="L32" i="15"/>
  <c r="AZ32" i="18"/>
  <c r="W33" i="7"/>
  <c r="G23" i="68"/>
  <c r="F23" i="68"/>
  <c r="H23" i="68"/>
  <c r="Q140" i="4"/>
  <c r="AG140" i="14"/>
  <c r="Y142" i="43"/>
  <c r="Q140" i="20"/>
  <c r="Y140" i="6"/>
  <c r="AC140" i="5"/>
  <c r="W141" i="7"/>
  <c r="L140" i="15"/>
  <c r="AZ140" i="18"/>
  <c r="Y100" i="43"/>
  <c r="Y98" i="6"/>
  <c r="AC98" i="5"/>
  <c r="Q98" i="4"/>
  <c r="AG98" i="14"/>
  <c r="L98" i="15"/>
  <c r="Q98" i="20"/>
  <c r="W99" i="7"/>
  <c r="AZ98" i="18"/>
  <c r="H128" i="68"/>
  <c r="G128" i="68"/>
  <c r="F128" i="68"/>
  <c r="Q44" i="4"/>
  <c r="Y44" i="6"/>
  <c r="Y46" i="43"/>
  <c r="AG44" i="14"/>
  <c r="L44" i="15"/>
  <c r="Q44" i="20"/>
  <c r="AZ44" i="18"/>
  <c r="W45" i="7"/>
  <c r="AC44" i="5"/>
  <c r="G80" i="68"/>
  <c r="F80" i="68"/>
  <c r="H80" i="68"/>
  <c r="AX168" i="18"/>
  <c r="J48" i="31"/>
  <c r="K23" i="32"/>
  <c r="N23" i="32" s="1"/>
  <c r="M23" i="32"/>
  <c r="H117" i="68"/>
  <c r="F117" i="68"/>
  <c r="G117" i="68"/>
  <c r="H74" i="68"/>
  <c r="G74" i="68"/>
  <c r="F74" i="68"/>
  <c r="W129" i="7"/>
  <c r="AC128" i="5"/>
  <c r="Q128" i="4"/>
  <c r="AZ128" i="18"/>
  <c r="Y128" i="6"/>
  <c r="L128" i="15"/>
  <c r="Q128" i="20"/>
  <c r="Y130" i="43"/>
  <c r="AG128" i="14"/>
  <c r="W50" i="32"/>
  <c r="Z50" i="32" s="1"/>
  <c r="Y50" i="32"/>
  <c r="W74" i="7"/>
  <c r="Y73" i="6"/>
  <c r="Y75" i="43"/>
  <c r="Q73" i="4"/>
  <c r="AZ73" i="18"/>
  <c r="Q73" i="20"/>
  <c r="L73" i="15"/>
  <c r="AG73" i="14"/>
  <c r="AC73" i="5"/>
  <c r="K128" i="32"/>
  <c r="N128" i="32" s="1"/>
  <c r="M128" i="32"/>
  <c r="G39" i="68"/>
  <c r="F39" i="68"/>
  <c r="H39" i="68"/>
  <c r="W105" i="7"/>
  <c r="Y106" i="43"/>
  <c r="AG104" i="14"/>
  <c r="Y104" i="6"/>
  <c r="AC104" i="5"/>
  <c r="Q104" i="20"/>
  <c r="L104" i="15"/>
  <c r="AZ104" i="18"/>
  <c r="Q104" i="4"/>
  <c r="F60" i="68"/>
  <c r="H60" i="68"/>
  <c r="G60" i="68"/>
  <c r="K39" i="32"/>
  <c r="N39" i="32" s="1"/>
  <c r="M39" i="32"/>
  <c r="M88" i="32"/>
  <c r="K88" i="32"/>
  <c r="N88" i="32" s="1"/>
  <c r="AZ148" i="18"/>
  <c r="AG148" i="14"/>
  <c r="L148" i="15"/>
  <c r="Q148" i="20"/>
  <c r="AC148" i="5"/>
  <c r="Y150" i="43"/>
  <c r="W149" i="7"/>
  <c r="Q148" i="4"/>
  <c r="Y148" i="6"/>
  <c r="Y24" i="6"/>
  <c r="AZ24" i="18"/>
  <c r="W25" i="7"/>
  <c r="Y26" i="43"/>
  <c r="Q24" i="4"/>
  <c r="AG24" i="14"/>
  <c r="L24" i="15"/>
  <c r="Q24" i="20"/>
  <c r="AC24" i="5"/>
  <c r="Y26" i="32"/>
  <c r="W26" i="32"/>
  <c r="Z26" i="32" s="1"/>
  <c r="W10" i="32"/>
  <c r="Z10" i="32" s="1"/>
  <c r="Y10" i="32"/>
  <c r="F105" i="68"/>
  <c r="H105" i="68"/>
  <c r="G105" i="68"/>
  <c r="AZ88" i="18"/>
  <c r="Y88" i="6"/>
  <c r="AG88" i="14"/>
  <c r="W89" i="7"/>
  <c r="Q88" i="20"/>
  <c r="Y90" i="43"/>
  <c r="L88" i="15"/>
  <c r="Q88" i="4"/>
  <c r="AC88" i="5"/>
  <c r="W34" i="32"/>
  <c r="Z34" i="32" s="1"/>
  <c r="Y34" i="32"/>
  <c r="Y25" i="32"/>
  <c r="W25" i="32"/>
  <c r="Z25" i="32" s="1"/>
  <c r="M14" i="32"/>
  <c r="K14" i="32"/>
  <c r="N14" i="32" s="1"/>
  <c r="AC86" i="5"/>
  <c r="Q86" i="4"/>
  <c r="W87" i="7"/>
  <c r="AZ86" i="18"/>
  <c r="Y86" i="6"/>
  <c r="Q86" i="20"/>
  <c r="Y88" i="43"/>
  <c r="L86" i="15"/>
  <c r="AG86" i="14"/>
  <c r="H169" i="30"/>
  <c r="L169" i="30" s="1"/>
  <c r="M55" i="32"/>
  <c r="K55" i="32"/>
  <c r="N55" i="32" s="1"/>
  <c r="F73" i="68"/>
  <c r="H73" i="68"/>
  <c r="G73" i="68"/>
  <c r="Y15" i="43"/>
  <c r="L13" i="15"/>
  <c r="Q13" i="20"/>
  <c r="AG13" i="14"/>
  <c r="Q13" i="4"/>
  <c r="AZ13" i="18"/>
  <c r="Y13" i="6"/>
  <c r="W14" i="7"/>
  <c r="AC13" i="5"/>
  <c r="Y122" i="32"/>
  <c r="W122" i="32"/>
  <c r="Z122" i="32" s="1"/>
  <c r="G70" i="68"/>
  <c r="F70" i="68"/>
  <c r="H70" i="68"/>
  <c r="G14" i="68"/>
  <c r="H14" i="68"/>
  <c r="F14" i="68"/>
  <c r="K31" i="32"/>
  <c r="N31" i="32" s="1"/>
  <c r="M31" i="32"/>
  <c r="J39" i="57"/>
  <c r="K39" i="57"/>
  <c r="F16" i="68"/>
  <c r="H16" i="68"/>
  <c r="G16" i="68"/>
  <c r="L8" i="15"/>
  <c r="AC8" i="5"/>
  <c r="Y8" i="6"/>
  <c r="Q8" i="4"/>
  <c r="W9" i="7"/>
  <c r="Y10" i="43"/>
  <c r="AZ8" i="18"/>
  <c r="Q8" i="20"/>
  <c r="AG8" i="14"/>
  <c r="F148" i="68"/>
  <c r="G148" i="68"/>
  <c r="H148" i="68"/>
  <c r="G104" i="68"/>
  <c r="H104" i="68"/>
  <c r="F104" i="68"/>
  <c r="Q23" i="4"/>
  <c r="AC23" i="5"/>
  <c r="Q23" i="20"/>
  <c r="AZ23" i="18"/>
  <c r="L23" i="15"/>
  <c r="AG23" i="14"/>
  <c r="Y25" i="43"/>
  <c r="Y23" i="6"/>
  <c r="W24" i="7"/>
  <c r="M142" i="32"/>
  <c r="K142" i="32"/>
  <c r="N142" i="32" s="1"/>
  <c r="L151" i="15"/>
  <c r="Q151" i="20"/>
  <c r="W152" i="7"/>
  <c r="AG151" i="14"/>
  <c r="Y151" i="6"/>
  <c r="Q151" i="4"/>
  <c r="AZ151" i="18"/>
  <c r="AC151" i="5"/>
  <c r="Y153" i="43"/>
  <c r="I87" i="57"/>
  <c r="I145" i="57"/>
  <c r="F225" i="38"/>
  <c r="I35" i="57"/>
  <c r="I111" i="57"/>
  <c r="F236" i="38"/>
  <c r="I15" i="57"/>
  <c r="I107" i="57"/>
  <c r="I47" i="57"/>
  <c r="I27" i="57"/>
  <c r="I95" i="57"/>
  <c r="I67" i="57"/>
  <c r="I91" i="57"/>
  <c r="I16" i="91"/>
  <c r="G16" i="91"/>
  <c r="H71" i="68"/>
  <c r="G71" i="68"/>
  <c r="F71" i="68"/>
  <c r="K82" i="57"/>
  <c r="J82" i="57"/>
  <c r="I61" i="91"/>
  <c r="G61" i="91"/>
  <c r="E35" i="76"/>
  <c r="H35" i="76"/>
  <c r="I35" i="76"/>
  <c r="F35" i="76"/>
  <c r="H112" i="68"/>
  <c r="F112" i="68"/>
  <c r="G112" i="68"/>
  <c r="I150" i="91"/>
  <c r="G150" i="91"/>
  <c r="J16" i="57"/>
  <c r="K16" i="57"/>
  <c r="G82" i="91"/>
  <c r="I82" i="91"/>
  <c r="I76" i="91"/>
  <c r="G76" i="91"/>
  <c r="F119" i="76"/>
  <c r="H119" i="76"/>
  <c r="I119" i="76"/>
  <c r="E119" i="76"/>
  <c r="I129" i="91"/>
  <c r="G129" i="91"/>
  <c r="AY168" i="18"/>
  <c r="E128" i="76"/>
  <c r="H128" i="76"/>
  <c r="F128" i="76"/>
  <c r="I128" i="76"/>
  <c r="K143" i="57"/>
  <c r="J143" i="57"/>
  <c r="K66" i="57"/>
  <c r="J66" i="57"/>
  <c r="G109" i="91"/>
  <c r="I109" i="91"/>
  <c r="J45" i="57"/>
  <c r="K45" i="57"/>
  <c r="E80" i="76"/>
  <c r="I80" i="76"/>
  <c r="F80" i="76"/>
  <c r="H80" i="76"/>
  <c r="I144" i="91"/>
  <c r="G144" i="91"/>
  <c r="I124" i="91"/>
  <c r="G124" i="91"/>
  <c r="J60" i="57"/>
  <c r="K60" i="57"/>
  <c r="I48" i="91"/>
  <c r="G48" i="91"/>
  <c r="I145" i="76"/>
  <c r="E145" i="76"/>
  <c r="F145" i="76"/>
  <c r="H145" i="76"/>
  <c r="I155" i="91"/>
  <c r="G155" i="91"/>
  <c r="I78" i="91"/>
  <c r="G78" i="91"/>
  <c r="K14" i="57"/>
  <c r="J14" i="57"/>
  <c r="K73" i="57"/>
  <c r="J73" i="57"/>
  <c r="G9" i="91"/>
  <c r="I9" i="91"/>
  <c r="G72" i="91"/>
  <c r="I72" i="91"/>
  <c r="J8" i="57"/>
  <c r="K8" i="57"/>
  <c r="G17" i="91"/>
  <c r="I17" i="91"/>
  <c r="I65" i="76"/>
  <c r="H65" i="76"/>
  <c r="E65" i="76"/>
  <c r="F65" i="76"/>
  <c r="J163" i="57"/>
  <c r="K163" i="57"/>
  <c r="G64" i="91"/>
  <c r="I64" i="91"/>
  <c r="E46" i="76"/>
  <c r="H46" i="76"/>
  <c r="I46" i="76"/>
  <c r="F46" i="76"/>
  <c r="W166" i="7"/>
  <c r="I151" i="91"/>
  <c r="G151" i="91"/>
  <c r="I90" i="91"/>
  <c r="G90" i="91"/>
  <c r="I26" i="91"/>
  <c r="G26" i="91"/>
  <c r="G85" i="91"/>
  <c r="I85" i="91"/>
  <c r="K21" i="57"/>
  <c r="J21" i="57"/>
  <c r="I7" i="91"/>
  <c r="G7" i="91"/>
  <c r="E47" i="76"/>
  <c r="I47" i="76"/>
  <c r="H47" i="76"/>
  <c r="F47" i="76"/>
  <c r="I138" i="91"/>
  <c r="G138" i="91"/>
  <c r="J100" i="57"/>
  <c r="K100" i="57"/>
  <c r="I36" i="91"/>
  <c r="G36" i="91"/>
  <c r="I147" i="91"/>
  <c r="G147" i="91"/>
  <c r="J86" i="57"/>
  <c r="K86" i="57"/>
  <c r="K97" i="57"/>
  <c r="J97" i="57"/>
  <c r="F114" i="76"/>
  <c r="I114" i="76"/>
  <c r="E114" i="76"/>
  <c r="H114" i="76"/>
  <c r="E26" i="76"/>
  <c r="H26" i="76"/>
  <c r="F26" i="76"/>
  <c r="I26" i="76"/>
  <c r="W113" i="7"/>
  <c r="Y112" i="6"/>
  <c r="AC112" i="5"/>
  <c r="L112" i="15"/>
  <c r="Q112" i="20"/>
  <c r="AG112" i="14"/>
  <c r="Y114" i="43"/>
  <c r="Q112" i="4"/>
  <c r="AZ112" i="18"/>
  <c r="J129" i="57"/>
  <c r="K129" i="57"/>
  <c r="I143" i="91"/>
  <c r="G143" i="91"/>
  <c r="G66" i="91"/>
  <c r="I66" i="91"/>
  <c r="J109" i="57"/>
  <c r="K109" i="57"/>
  <c r="I45" i="91"/>
  <c r="G45" i="91"/>
  <c r="F140" i="76"/>
  <c r="I140" i="76"/>
  <c r="E140" i="76"/>
  <c r="H140" i="76"/>
  <c r="K144" i="57"/>
  <c r="J144" i="57"/>
  <c r="J124" i="57"/>
  <c r="K124" i="57"/>
  <c r="I60" i="91"/>
  <c r="G60" i="91"/>
  <c r="J48" i="57"/>
  <c r="K48" i="57"/>
  <c r="K155" i="57"/>
  <c r="J155" i="57"/>
  <c r="J78" i="57"/>
  <c r="K78" i="57"/>
  <c r="I14" i="91"/>
  <c r="G14" i="91"/>
  <c r="I73" i="91"/>
  <c r="G73" i="91"/>
  <c r="K9" i="57"/>
  <c r="J9" i="57"/>
  <c r="J72" i="57"/>
  <c r="K72" i="57"/>
  <c r="I8" i="91"/>
  <c r="G8" i="91"/>
  <c r="K96" i="57"/>
  <c r="J96" i="57"/>
  <c r="C169" i="30"/>
  <c r="G169" i="30" s="1"/>
  <c r="E165" i="76"/>
  <c r="H165" i="76"/>
  <c r="I165" i="76"/>
  <c r="F165" i="76"/>
  <c r="J142" i="57"/>
  <c r="K142" i="57"/>
  <c r="K64" i="57"/>
  <c r="J64" i="57"/>
  <c r="C5" i="77"/>
  <c r="D5" i="77" s="1"/>
  <c r="C222" i="38"/>
  <c r="C7" i="77"/>
  <c r="D7" i="77" s="1"/>
  <c r="C6" i="77"/>
  <c r="D6" i="77" s="1"/>
  <c r="J151" i="57"/>
  <c r="K151" i="57"/>
  <c r="J90" i="57"/>
  <c r="K90" i="57"/>
  <c r="K26" i="57"/>
  <c r="J26" i="57"/>
  <c r="J85" i="57"/>
  <c r="K85" i="57"/>
  <c r="G21" i="91"/>
  <c r="I21" i="91"/>
  <c r="K7" i="57"/>
  <c r="J7" i="57"/>
  <c r="J138" i="57"/>
  <c r="K138" i="57"/>
  <c r="I100" i="91"/>
  <c r="G100" i="91"/>
  <c r="K36" i="57"/>
  <c r="J36" i="57"/>
  <c r="I126" i="91"/>
  <c r="G126" i="91"/>
  <c r="G70" i="91"/>
  <c r="I70" i="91"/>
  <c r="K81" i="57"/>
  <c r="J81" i="57"/>
  <c r="F107" i="76"/>
  <c r="I107" i="76"/>
  <c r="E107" i="76"/>
  <c r="H107" i="76"/>
  <c r="K122" i="57"/>
  <c r="J122" i="57"/>
  <c r="K50" i="57"/>
  <c r="J50" i="57"/>
  <c r="G93" i="91"/>
  <c r="I93" i="91"/>
  <c r="G29" i="91"/>
  <c r="I29" i="91"/>
  <c r="G167" i="91"/>
  <c r="I167" i="91"/>
  <c r="J108" i="57"/>
  <c r="K108" i="57"/>
  <c r="I44" i="91"/>
  <c r="G44" i="91"/>
  <c r="I139" i="91"/>
  <c r="G139" i="91"/>
  <c r="J62" i="57"/>
  <c r="K62" i="57"/>
  <c r="G121" i="91"/>
  <c r="I121" i="91"/>
  <c r="G57" i="91"/>
  <c r="I57" i="91"/>
  <c r="I120" i="91"/>
  <c r="G120" i="91"/>
  <c r="K56" i="57"/>
  <c r="J56" i="57"/>
  <c r="I96" i="91"/>
  <c r="G96" i="91"/>
  <c r="I142" i="91"/>
  <c r="G142" i="91"/>
  <c r="I13" i="91"/>
  <c r="G13" i="91"/>
  <c r="J6" i="57"/>
  <c r="K6" i="57"/>
  <c r="Y47" i="43"/>
  <c r="AZ45" i="18"/>
  <c r="Q45" i="4"/>
  <c r="Q45" i="20"/>
  <c r="AC45" i="5"/>
  <c r="AG45" i="14"/>
  <c r="W46" i="7"/>
  <c r="L45" i="15"/>
  <c r="Y45" i="6"/>
  <c r="K130" i="57"/>
  <c r="J130" i="57"/>
  <c r="G74" i="91"/>
  <c r="I74" i="91"/>
  <c r="I10" i="91"/>
  <c r="G10" i="91"/>
  <c r="G69" i="91"/>
  <c r="I69" i="91"/>
  <c r="K131" i="57"/>
  <c r="J131" i="57"/>
  <c r="G132" i="91"/>
  <c r="I132" i="91"/>
  <c r="I84" i="91"/>
  <c r="G84" i="91"/>
  <c r="G20" i="91"/>
  <c r="I20" i="91"/>
  <c r="J126" i="57"/>
  <c r="K126" i="57"/>
  <c r="K70" i="57"/>
  <c r="J70" i="57"/>
  <c r="I81" i="91"/>
  <c r="G81" i="91"/>
  <c r="F147" i="76"/>
  <c r="H147" i="76"/>
  <c r="I147" i="76"/>
  <c r="E147" i="76"/>
  <c r="B4" i="46"/>
  <c r="C243" i="38"/>
  <c r="B5" i="81"/>
  <c r="B34" i="81" s="1"/>
  <c r="A2" i="81" s="1"/>
  <c r="J167" i="57"/>
  <c r="K167" i="57"/>
  <c r="G108" i="91"/>
  <c r="I108" i="91"/>
  <c r="J44" i="57"/>
  <c r="K44" i="57"/>
  <c r="I42" i="76"/>
  <c r="F42" i="76"/>
  <c r="E42" i="76"/>
  <c r="H42" i="76"/>
  <c r="J139" i="57"/>
  <c r="K139" i="57"/>
  <c r="G62" i="91"/>
  <c r="I62" i="91"/>
  <c r="K121" i="57"/>
  <c r="J121" i="57"/>
  <c r="J57" i="57"/>
  <c r="K57" i="57"/>
  <c r="J120" i="57"/>
  <c r="K120" i="57"/>
  <c r="I56" i="91"/>
  <c r="G56" i="91"/>
  <c r="G22" i="91"/>
  <c r="I22" i="91"/>
  <c r="G32" i="91"/>
  <c r="I32" i="91"/>
  <c r="F53" i="76"/>
  <c r="I53" i="76"/>
  <c r="H53" i="76"/>
  <c r="E53" i="76"/>
  <c r="K156" i="57"/>
  <c r="J156" i="57"/>
  <c r="J13" i="57"/>
  <c r="K13" i="57"/>
  <c r="I6" i="91"/>
  <c r="G6" i="91"/>
  <c r="H45" i="68"/>
  <c r="F45" i="68"/>
  <c r="G45" i="68"/>
  <c r="I130" i="91"/>
  <c r="G130" i="91"/>
  <c r="K74" i="57"/>
  <c r="J74" i="57"/>
  <c r="K10" i="57"/>
  <c r="J10" i="57"/>
  <c r="K69" i="57"/>
  <c r="J69" i="57"/>
  <c r="I131" i="91"/>
  <c r="G131" i="91"/>
  <c r="E14" i="76"/>
  <c r="F14" i="76"/>
  <c r="I14" i="76"/>
  <c r="H14" i="76"/>
  <c r="K132" i="57"/>
  <c r="J132" i="57"/>
  <c r="J84" i="57"/>
  <c r="K84" i="57"/>
  <c r="K20" i="57"/>
  <c r="J20" i="57"/>
  <c r="I110" i="91"/>
  <c r="G110" i="91"/>
  <c r="J54" i="57"/>
  <c r="K54" i="57"/>
  <c r="I49" i="91"/>
  <c r="G49" i="91"/>
  <c r="F92" i="76"/>
  <c r="I92" i="76"/>
  <c r="E92" i="76"/>
  <c r="H92" i="76"/>
  <c r="Y73" i="32"/>
  <c r="W73" i="32"/>
  <c r="O170" i="32"/>
  <c r="Y170" i="32" s="1"/>
  <c r="G122" i="91"/>
  <c r="I122" i="91"/>
  <c r="G50" i="91"/>
  <c r="I50" i="91"/>
  <c r="J93" i="57"/>
  <c r="K93" i="57"/>
  <c r="K29" i="57"/>
  <c r="J29" i="57"/>
  <c r="G148" i="91"/>
  <c r="I148" i="91"/>
  <c r="G112" i="91"/>
  <c r="I112" i="91"/>
  <c r="J71" i="57"/>
  <c r="K71" i="57"/>
  <c r="H40" i="76"/>
  <c r="E40" i="76"/>
  <c r="I40" i="76"/>
  <c r="F40" i="76"/>
  <c r="J106" i="57"/>
  <c r="K106" i="57"/>
  <c r="J34" i="57"/>
  <c r="K34" i="57"/>
  <c r="G77" i="91"/>
  <c r="I77" i="91"/>
  <c r="N17" i="32"/>
  <c r="F237" i="38"/>
  <c r="I146" i="91"/>
  <c r="G146" i="91"/>
  <c r="G92" i="91"/>
  <c r="I92" i="91"/>
  <c r="G28" i="91"/>
  <c r="I28" i="91"/>
  <c r="I168" i="31"/>
  <c r="F83" i="76"/>
  <c r="H83" i="76"/>
  <c r="I83" i="76"/>
  <c r="E83" i="76"/>
  <c r="J118" i="57"/>
  <c r="K118" i="57"/>
  <c r="J46" i="57"/>
  <c r="K46" i="57"/>
  <c r="I105" i="91"/>
  <c r="G105" i="91"/>
  <c r="J41" i="57"/>
  <c r="K41" i="57"/>
  <c r="K104" i="57"/>
  <c r="J104" i="57"/>
  <c r="K40" i="57"/>
  <c r="J40" i="57"/>
  <c r="K22" i="57"/>
  <c r="J22" i="57"/>
  <c r="J32" i="57"/>
  <c r="K32" i="57"/>
  <c r="I156" i="91"/>
  <c r="G156" i="91"/>
  <c r="K113" i="57"/>
  <c r="J113" i="57"/>
  <c r="J37" i="31"/>
  <c r="F222" i="38" s="1"/>
  <c r="H168" i="31"/>
  <c r="E106" i="76"/>
  <c r="H106" i="76"/>
  <c r="F106" i="76"/>
  <c r="I106" i="76"/>
  <c r="G114" i="91"/>
  <c r="I114" i="91"/>
  <c r="G58" i="91"/>
  <c r="I58" i="91"/>
  <c r="K117" i="57"/>
  <c r="J117" i="57"/>
  <c r="J53" i="57"/>
  <c r="K53" i="57"/>
  <c r="G33" i="91"/>
  <c r="I33" i="91"/>
  <c r="J152" i="57"/>
  <c r="K152" i="57"/>
  <c r="I137" i="91"/>
  <c r="G137" i="91"/>
  <c r="G68" i="91"/>
  <c r="I68" i="91"/>
  <c r="I135" i="91"/>
  <c r="G135" i="91"/>
  <c r="K110" i="57"/>
  <c r="J110" i="57"/>
  <c r="I54" i="91"/>
  <c r="G54" i="91"/>
  <c r="J49" i="57"/>
  <c r="K49" i="57"/>
  <c r="E16" i="76"/>
  <c r="F16" i="76"/>
  <c r="H16" i="76"/>
  <c r="I16" i="76"/>
  <c r="J148" i="57"/>
  <c r="K148" i="57"/>
  <c r="K112" i="57"/>
  <c r="J112" i="57"/>
  <c r="W72" i="7"/>
  <c r="AC71" i="5"/>
  <c r="AZ71" i="18"/>
  <c r="Q71" i="4"/>
  <c r="L71" i="15"/>
  <c r="Q71" i="20"/>
  <c r="AG71" i="14"/>
  <c r="Y71" i="6"/>
  <c r="Y73" i="43"/>
  <c r="E72" i="76"/>
  <c r="F72" i="76"/>
  <c r="I72" i="76"/>
  <c r="H72" i="76"/>
  <c r="I106" i="91"/>
  <c r="G106" i="91"/>
  <c r="G34" i="91"/>
  <c r="I34" i="91"/>
  <c r="J77" i="57"/>
  <c r="K77" i="57"/>
  <c r="F12" i="76"/>
  <c r="E12" i="76"/>
  <c r="I12" i="76"/>
  <c r="H12" i="76"/>
  <c r="K146" i="57"/>
  <c r="J146" i="57"/>
  <c r="K92" i="57"/>
  <c r="J92" i="57"/>
  <c r="K28" i="57"/>
  <c r="J28" i="57"/>
  <c r="G118" i="91"/>
  <c r="I118" i="91"/>
  <c r="I46" i="91"/>
  <c r="G46" i="91"/>
  <c r="K105" i="57"/>
  <c r="J105" i="57"/>
  <c r="I41" i="91"/>
  <c r="G41" i="91"/>
  <c r="I104" i="91"/>
  <c r="G104" i="91"/>
  <c r="G40" i="91"/>
  <c r="I40" i="91"/>
  <c r="K65" i="57"/>
  <c r="J65" i="57"/>
  <c r="E111" i="76"/>
  <c r="H111" i="76"/>
  <c r="I111" i="76"/>
  <c r="F111" i="76"/>
  <c r="I140" i="91"/>
  <c r="G140" i="91"/>
  <c r="G113" i="91"/>
  <c r="I113" i="91"/>
  <c r="K114" i="57"/>
  <c r="J114" i="57"/>
  <c r="J58" i="57"/>
  <c r="K58" i="57"/>
  <c r="G117" i="91"/>
  <c r="I117" i="91"/>
  <c r="G53" i="91"/>
  <c r="I53" i="91"/>
  <c r="K33" i="57"/>
  <c r="J33" i="57"/>
  <c r="H151" i="76"/>
  <c r="I151" i="76"/>
  <c r="E151" i="76"/>
  <c r="F151" i="76"/>
  <c r="G152" i="91"/>
  <c r="I152" i="91"/>
  <c r="K137" i="57"/>
  <c r="J137" i="57"/>
  <c r="J68" i="57"/>
  <c r="K68" i="57"/>
  <c r="J135" i="57"/>
  <c r="K135" i="57"/>
  <c r="I94" i="91"/>
  <c r="G94" i="91"/>
  <c r="I38" i="91"/>
  <c r="G38" i="91"/>
  <c r="K134" i="57"/>
  <c r="J134" i="57"/>
  <c r="E38" i="76"/>
  <c r="I38" i="76"/>
  <c r="F38" i="76"/>
  <c r="H38" i="76"/>
  <c r="Y114" i="32"/>
  <c r="W114" i="32"/>
  <c r="Z114" i="32" s="1"/>
  <c r="J150" i="57"/>
  <c r="K150" i="57"/>
  <c r="G164" i="91"/>
  <c r="I164" i="91"/>
  <c r="I18" i="91"/>
  <c r="G18" i="91"/>
  <c r="J165" i="57"/>
  <c r="K165" i="57"/>
  <c r="I125" i="91"/>
  <c r="G125" i="91"/>
  <c r="K76" i="57"/>
  <c r="J76" i="57"/>
  <c r="K12" i="57"/>
  <c r="J12" i="57"/>
  <c r="G102" i="91"/>
  <c r="I102" i="91"/>
  <c r="G30" i="91"/>
  <c r="I30" i="91"/>
  <c r="K89" i="57"/>
  <c r="J89" i="57"/>
  <c r="K25" i="57"/>
  <c r="J25" i="57"/>
  <c r="K88" i="57"/>
  <c r="J88" i="57"/>
  <c r="I24" i="91"/>
  <c r="G24" i="91"/>
  <c r="G65" i="91"/>
  <c r="I65" i="91"/>
  <c r="K140" i="57"/>
  <c r="J140" i="57"/>
  <c r="I128" i="91"/>
  <c r="G128" i="91"/>
  <c r="F21" i="76"/>
  <c r="I21" i="76"/>
  <c r="H21" i="76"/>
  <c r="E21" i="76"/>
  <c r="K167" i="32"/>
  <c r="N167" i="32" s="1"/>
  <c r="M167" i="32"/>
  <c r="K98" i="57"/>
  <c r="J98" i="57"/>
  <c r="I42" i="91"/>
  <c r="G42" i="91"/>
  <c r="I101" i="91"/>
  <c r="G101" i="91"/>
  <c r="J37" i="57"/>
  <c r="K37" i="57"/>
  <c r="I80" i="91"/>
  <c r="G80" i="91"/>
  <c r="I154" i="91"/>
  <c r="G154" i="91"/>
  <c r="J116" i="57"/>
  <c r="K116" i="57"/>
  <c r="I52" i="91"/>
  <c r="G52" i="91"/>
  <c r="J94" i="57"/>
  <c r="K94" i="57"/>
  <c r="K38" i="57"/>
  <c r="J38" i="57"/>
  <c r="I134" i="91"/>
  <c r="G134" i="91"/>
  <c r="K164" i="57"/>
  <c r="J164" i="57"/>
  <c r="J18" i="57"/>
  <c r="K18" i="57"/>
  <c r="J61" i="57"/>
  <c r="K61" i="57"/>
  <c r="I165" i="91"/>
  <c r="G165" i="91"/>
  <c r="J125" i="57"/>
  <c r="K125" i="57"/>
  <c r="I12" i="91"/>
  <c r="G12" i="91"/>
  <c r="I167" i="76"/>
  <c r="F167" i="76"/>
  <c r="E167" i="76"/>
  <c r="H167" i="76"/>
  <c r="J102" i="57"/>
  <c r="K102" i="57"/>
  <c r="K30" i="57"/>
  <c r="J30" i="57"/>
  <c r="I89" i="91"/>
  <c r="G89" i="91"/>
  <c r="I25" i="91"/>
  <c r="G25" i="91"/>
  <c r="I88" i="91"/>
  <c r="G88" i="91"/>
  <c r="K24" i="57"/>
  <c r="J24" i="57"/>
  <c r="K17" i="57"/>
  <c r="J17" i="57"/>
  <c r="G163" i="91"/>
  <c r="I163" i="91"/>
  <c r="J128" i="57"/>
  <c r="K128" i="57"/>
  <c r="K47" i="32"/>
  <c r="N47" i="32" s="1"/>
  <c r="M47" i="32"/>
  <c r="G165" i="68"/>
  <c r="H165" i="68"/>
  <c r="F165" i="68"/>
  <c r="I98" i="91"/>
  <c r="G98" i="91"/>
  <c r="K42" i="57"/>
  <c r="J42" i="57"/>
  <c r="K101" i="57"/>
  <c r="J101" i="57"/>
  <c r="I37" i="91"/>
  <c r="G37" i="91"/>
  <c r="K80" i="57"/>
  <c r="J80" i="57"/>
  <c r="K154" i="57"/>
  <c r="J154" i="57"/>
  <c r="I116" i="91"/>
  <c r="G116" i="91"/>
  <c r="J52" i="57"/>
  <c r="K52" i="57"/>
  <c r="K147" i="57"/>
  <c r="J147" i="57"/>
  <c r="G86" i="91"/>
  <c r="I86" i="91"/>
  <c r="G97" i="91"/>
  <c r="I97" i="91"/>
  <c r="I133" i="57" l="1"/>
  <c r="I119" i="57"/>
  <c r="I51" i="57"/>
  <c r="J67" i="76"/>
  <c r="J89" i="76"/>
  <c r="J90" i="76"/>
  <c r="J19" i="76"/>
  <c r="I99" i="57"/>
  <c r="I157" i="57"/>
  <c r="I166" i="57"/>
  <c r="I153" i="57"/>
  <c r="I136" i="57"/>
  <c r="I79" i="57"/>
  <c r="I123" i="57"/>
  <c r="I156" i="57"/>
  <c r="AW168" i="18"/>
  <c r="J58" i="76"/>
  <c r="J6" i="76"/>
  <c r="J71" i="76"/>
  <c r="J148" i="76"/>
  <c r="J79" i="76"/>
  <c r="J96" i="76"/>
  <c r="J35" i="76"/>
  <c r="J101" i="76"/>
  <c r="J113" i="76"/>
  <c r="J33" i="76"/>
  <c r="J95" i="76"/>
  <c r="J129" i="76"/>
  <c r="J59" i="76"/>
  <c r="J82" i="76"/>
  <c r="J102" i="76"/>
  <c r="J121" i="76"/>
  <c r="J141" i="76"/>
  <c r="J112" i="76"/>
  <c r="J43" i="76"/>
  <c r="J73" i="76"/>
  <c r="J45" i="76"/>
  <c r="J8" i="76"/>
  <c r="J145" i="76"/>
  <c r="J7" i="76"/>
  <c r="J91" i="76"/>
  <c r="J126" i="76"/>
  <c r="J23" i="76"/>
  <c r="J116" i="76"/>
  <c r="J39" i="76"/>
  <c r="J49" i="76"/>
  <c r="J153" i="76"/>
  <c r="J29" i="76"/>
  <c r="J69" i="76"/>
  <c r="J81" i="76"/>
  <c r="J70" i="76"/>
  <c r="J61" i="76"/>
  <c r="J36" i="76"/>
  <c r="J157" i="76"/>
  <c r="J68" i="76"/>
  <c r="J55" i="76"/>
  <c r="J63" i="76"/>
  <c r="J155" i="76"/>
  <c r="J84" i="76"/>
  <c r="J22" i="76"/>
  <c r="J44" i="76"/>
  <c r="J74" i="76"/>
  <c r="J164" i="76"/>
  <c r="J104" i="76"/>
  <c r="J42" i="76"/>
  <c r="J38" i="76"/>
  <c r="J80" i="76"/>
  <c r="J66" i="76"/>
  <c r="J34" i="76"/>
  <c r="J135" i="76"/>
  <c r="J37" i="76"/>
  <c r="J27" i="76"/>
  <c r="J103" i="76"/>
  <c r="J152" i="76"/>
  <c r="J51" i="76"/>
  <c r="J9" i="76"/>
  <c r="J97" i="76"/>
  <c r="J98" i="76"/>
  <c r="J143" i="76"/>
  <c r="J109" i="76"/>
  <c r="J72" i="76"/>
  <c r="J83" i="76"/>
  <c r="J40" i="76"/>
  <c r="J46" i="76"/>
  <c r="J65" i="76"/>
  <c r="J146" i="76"/>
  <c r="J76" i="76"/>
  <c r="J144" i="76"/>
  <c r="J10" i="76"/>
  <c r="J25" i="76"/>
  <c r="J123" i="76"/>
  <c r="J118" i="76"/>
  <c r="J108" i="76"/>
  <c r="J11" i="76"/>
  <c r="J28" i="76"/>
  <c r="J50" i="76"/>
  <c r="J120" i="76"/>
  <c r="J30" i="76"/>
  <c r="J122" i="76"/>
  <c r="J99" i="76"/>
  <c r="J100" i="76"/>
  <c r="J150" i="76"/>
  <c r="J54" i="76"/>
  <c r="J48" i="76"/>
  <c r="J167" i="76"/>
  <c r="J111" i="76"/>
  <c r="J106" i="76"/>
  <c r="J26" i="76"/>
  <c r="J93" i="76"/>
  <c r="J41" i="76"/>
  <c r="J62" i="76"/>
  <c r="J85" i="76"/>
  <c r="J13" i="76"/>
  <c r="J20" i="76"/>
  <c r="J138" i="76"/>
  <c r="J31" i="76"/>
  <c r="J75" i="76"/>
  <c r="J15" i="76"/>
  <c r="J94" i="76"/>
  <c r="J136" i="76"/>
  <c r="J142" i="76"/>
  <c r="J64" i="76"/>
  <c r="J78" i="76"/>
  <c r="J12" i="76"/>
  <c r="J134" i="76"/>
  <c r="J57" i="76"/>
  <c r="J52" i="76"/>
  <c r="J115" i="76"/>
  <c r="J127" i="76"/>
  <c r="J166" i="76"/>
  <c r="J131" i="76"/>
  <c r="J87" i="76"/>
  <c r="J105" i="76"/>
  <c r="J124" i="76"/>
  <c r="I121" i="57"/>
  <c r="I39" i="57"/>
  <c r="I152" i="57"/>
  <c r="I31" i="57"/>
  <c r="I23" i="57"/>
  <c r="J168" i="31"/>
  <c r="I164" i="57"/>
  <c r="I140" i="57"/>
  <c r="I25" i="57"/>
  <c r="I12" i="57"/>
  <c r="I65" i="57"/>
  <c r="I105" i="57"/>
  <c r="I92" i="57"/>
  <c r="F223" i="38"/>
  <c r="I18" i="57"/>
  <c r="I9" i="57"/>
  <c r="I143" i="57"/>
  <c r="I20" i="57"/>
  <c r="I74" i="57"/>
  <c r="I13" i="57"/>
  <c r="I57" i="57"/>
  <c r="I167" i="57"/>
  <c r="I6" i="57"/>
  <c r="I62" i="57"/>
  <c r="I116" i="57"/>
  <c r="I135" i="57"/>
  <c r="I29" i="57"/>
  <c r="I155" i="57"/>
  <c r="I144" i="57"/>
  <c r="I101" i="57"/>
  <c r="I117" i="57"/>
  <c r="I90" i="57"/>
  <c r="I100" i="57"/>
  <c r="I16" i="57"/>
  <c r="I94" i="57"/>
  <c r="I165" i="57"/>
  <c r="I106" i="57"/>
  <c r="I93" i="57"/>
  <c r="I44" i="57"/>
  <c r="I131" i="57"/>
  <c r="I130" i="57"/>
  <c r="I36" i="57"/>
  <c r="I48" i="57"/>
  <c r="I21" i="57"/>
  <c r="I154" i="57"/>
  <c r="I42" i="57"/>
  <c r="I14" i="57"/>
  <c r="I147" i="57"/>
  <c r="I80" i="57"/>
  <c r="I113" i="57"/>
  <c r="I40" i="57"/>
  <c r="I108" i="57"/>
  <c r="I85" i="57"/>
  <c r="I122" i="57"/>
  <c r="I26" i="57"/>
  <c r="I84" i="57"/>
  <c r="I17" i="57"/>
  <c r="I38" i="57"/>
  <c r="I134" i="57"/>
  <c r="I49" i="57"/>
  <c r="I53" i="57"/>
  <c r="I118" i="57"/>
  <c r="I132" i="57"/>
  <c r="I69" i="57"/>
  <c r="I61" i="57"/>
  <c r="I68" i="57"/>
  <c r="I24" i="57"/>
  <c r="I30" i="57"/>
  <c r="I98" i="57"/>
  <c r="I88" i="57"/>
  <c r="I137" i="57"/>
  <c r="I33" i="57"/>
  <c r="I114" i="57"/>
  <c r="I28" i="57"/>
  <c r="I148" i="57"/>
  <c r="I32" i="57"/>
  <c r="I41" i="57"/>
  <c r="I34" i="57"/>
  <c r="I71" i="57"/>
  <c r="I54" i="57"/>
  <c r="D8" i="46"/>
  <c r="E23" i="46"/>
  <c r="F23" i="46" s="1"/>
  <c r="E22" i="46"/>
  <c r="D10" i="46"/>
  <c r="E17" i="46"/>
  <c r="D24" i="46"/>
  <c r="D23" i="46"/>
  <c r="D21" i="46"/>
  <c r="D13" i="46"/>
  <c r="D16" i="46"/>
  <c r="D25" i="46"/>
  <c r="D22" i="46"/>
  <c r="D14" i="46"/>
  <c r="D28" i="46"/>
  <c r="D27" i="46"/>
  <c r="E21" i="46"/>
  <c r="F21" i="46" s="1"/>
  <c r="D9" i="46"/>
  <c r="D17" i="46"/>
  <c r="D31" i="46"/>
  <c r="D15" i="46"/>
  <c r="E6" i="46"/>
  <c r="D11" i="46"/>
  <c r="D20" i="46"/>
  <c r="D26" i="46"/>
  <c r="D18" i="46"/>
  <c r="D19" i="46"/>
  <c r="D7" i="46"/>
  <c r="D29" i="46"/>
  <c r="D12" i="46"/>
  <c r="D30" i="46"/>
  <c r="E25" i="46"/>
  <c r="D6" i="46"/>
  <c r="E13" i="46"/>
  <c r="I70" i="57"/>
  <c r="I7" i="57"/>
  <c r="I64" i="57"/>
  <c r="I109" i="57"/>
  <c r="I97" i="57"/>
  <c r="I60" i="57"/>
  <c r="I82" i="57"/>
  <c r="I110" i="57"/>
  <c r="I22" i="57"/>
  <c r="I10" i="57"/>
  <c r="I96" i="57"/>
  <c r="I73" i="57"/>
  <c r="F245" i="38"/>
  <c r="I45" i="57"/>
  <c r="J128" i="76"/>
  <c r="I77" i="57"/>
  <c r="K170" i="32"/>
  <c r="N170" i="32" s="1"/>
  <c r="J14" i="76"/>
  <c r="J53" i="76"/>
  <c r="I120" i="57"/>
  <c r="I139" i="57"/>
  <c r="I126" i="57"/>
  <c r="J107" i="76"/>
  <c r="I151" i="57"/>
  <c r="I142" i="57"/>
  <c r="I86" i="57"/>
  <c r="J119" i="76"/>
  <c r="I128" i="57"/>
  <c r="I102" i="57"/>
  <c r="I125" i="57"/>
  <c r="I37" i="57"/>
  <c r="J16" i="76"/>
  <c r="I89" i="57"/>
  <c r="I76" i="57"/>
  <c r="J151" i="76"/>
  <c r="I146" i="57"/>
  <c r="I46" i="57"/>
  <c r="J92" i="76"/>
  <c r="J147" i="76"/>
  <c r="I50" i="57"/>
  <c r="I81" i="57"/>
  <c r="J165" i="76"/>
  <c r="J140" i="76"/>
  <c r="J47" i="76"/>
  <c r="I163" i="57"/>
  <c r="I8" i="57"/>
  <c r="I112" i="57"/>
  <c r="I104" i="57"/>
  <c r="I56" i="57"/>
  <c r="I66" i="57"/>
  <c r="I52" i="57"/>
  <c r="I72" i="57"/>
  <c r="I78" i="57"/>
  <c r="I124" i="57"/>
  <c r="I129" i="57"/>
  <c r="J21" i="76"/>
  <c r="I150" i="57"/>
  <c r="I58" i="57"/>
  <c r="Z73" i="32"/>
  <c r="W170" i="32"/>
  <c r="Z170" i="32" s="1"/>
  <c r="I138" i="57"/>
  <c r="J114" i="76"/>
  <c r="F239" i="38" l="1"/>
  <c r="F235" i="38"/>
  <c r="F238" i="38"/>
  <c r="F234" i="38"/>
  <c r="F224" i="38"/>
</calcChain>
</file>

<file path=xl/sharedStrings.xml><?xml version="1.0" encoding="utf-8"?>
<sst xmlns="http://schemas.openxmlformats.org/spreadsheetml/2006/main" count="5080" uniqueCount="2055">
  <si>
    <t>Personale soggetto a turnazione (**) Personale indicato in T1</t>
  </si>
  <si>
    <t>Personale soggetto a reperibilità (**) Personale indicato in T1</t>
  </si>
  <si>
    <t>Fisioterapista</t>
  </si>
  <si>
    <t>S07RIA</t>
  </si>
  <si>
    <t>Logopedista</t>
  </si>
  <si>
    <t>S07RIB</t>
  </si>
  <si>
    <t xml:space="preserve">Ortottista - assistente di oftalmologia </t>
  </si>
  <si>
    <t>S07RIC</t>
  </si>
  <si>
    <t>Massaggiatore non vedente</t>
  </si>
  <si>
    <t>S07RID</t>
  </si>
  <si>
    <t>Podologo</t>
  </si>
  <si>
    <t>S07INF</t>
  </si>
  <si>
    <t>Educatore professionale</t>
  </si>
  <si>
    <t>S07RIH</t>
  </si>
  <si>
    <t>Terapista della neuro e psicomotricità dell’età evolutiva</t>
  </si>
  <si>
    <t>S07RII</t>
  </si>
  <si>
    <t xml:space="preserve">Terapista occupazionale  </t>
  </si>
  <si>
    <t>S07RIK</t>
  </si>
  <si>
    <t>Tecnico della riabilitazione psichiatrica</t>
  </si>
  <si>
    <t>S06RIL</t>
  </si>
  <si>
    <t>Massaggiatore/massofisioterapista</t>
  </si>
  <si>
    <t>S05RIN</t>
  </si>
  <si>
    <t>TAB.1B - PERSONALE UNIVERSITARIO DELL'AZIENDA SANITARIA PER TIPOLOGIA DI PERSONALE</t>
  </si>
  <si>
    <t>TIPOLOGIA</t>
  </si>
  <si>
    <t>MEDICO</t>
  </si>
  <si>
    <t>S00MD0</t>
  </si>
  <si>
    <t>VETERINARIO</t>
  </si>
  <si>
    <t>S00VE0</t>
  </si>
  <si>
    <t>ODONTOIATRA</t>
  </si>
  <si>
    <t>S00OD0</t>
  </si>
  <si>
    <t>FARMACISTA</t>
  </si>
  <si>
    <t>S00FM0</t>
  </si>
  <si>
    <t>BIOLOGO</t>
  </si>
  <si>
    <t>S00BI0</t>
  </si>
  <si>
    <t>CHIMICO</t>
  </si>
  <si>
    <t>S00CH0</t>
  </si>
  <si>
    <t>FISICO</t>
  </si>
  <si>
    <t>S00FI0</t>
  </si>
  <si>
    <t>PSICOLOGO</t>
  </si>
  <si>
    <t>S00PS0</t>
  </si>
  <si>
    <t>DIRIGENTE DELLE PROFESSIONI SANITARIE</t>
  </si>
  <si>
    <t>S00DP0</t>
  </si>
  <si>
    <t>PERS.INFERMIERISTICO</t>
  </si>
  <si>
    <t>S00I10</t>
  </si>
  <si>
    <t>PERS.TECNICO SANITARIO</t>
  </si>
  <si>
    <t>S00T10</t>
  </si>
  <si>
    <t>PERS. DELLA RIABILITAZIONE</t>
  </si>
  <si>
    <t>S00R10</t>
  </si>
  <si>
    <t>TIPOLOGIA ATIPICA DEL RUOLO SANITARIO</t>
  </si>
  <si>
    <t>S99AT0</t>
  </si>
  <si>
    <t>RUOLO PROFESSIONALE</t>
  </si>
  <si>
    <t>AVVOCATO /PROCURATORE LEGALE</t>
  </si>
  <si>
    <t>P00AV0</t>
  </si>
  <si>
    <t xml:space="preserve">INGEGNERE </t>
  </si>
  <si>
    <t>P00IG0</t>
  </si>
  <si>
    <t>ARCHITETTO</t>
  </si>
  <si>
    <t>P00AH0</t>
  </si>
  <si>
    <t>GEOLOGO</t>
  </si>
  <si>
    <t>P00GE0</t>
  </si>
  <si>
    <t>ASSISTENTE RELIGIOSO</t>
  </si>
  <si>
    <t>P00AR0</t>
  </si>
  <si>
    <t>TIPOLOGIA ATIPICA RUOLO PROFESSIONALE</t>
  </si>
  <si>
    <t>R99AT0</t>
  </si>
  <si>
    <t>RUOLO TECNICO</t>
  </si>
  <si>
    <t>ANALISTA</t>
  </si>
  <si>
    <t>T00AN0</t>
  </si>
  <si>
    <t>STATISTICO</t>
  </si>
  <si>
    <t>T00ST0</t>
  </si>
  <si>
    <t>SOCIOLOGO</t>
  </si>
  <si>
    <t>T00SO0</t>
  </si>
  <si>
    <t>COLLABORATORE TECNICO - PROFESSIONALE</t>
  </si>
  <si>
    <t>T00CT0</t>
  </si>
  <si>
    <t>ASSISTENTE TECNICO</t>
  </si>
  <si>
    <t>T00AT0</t>
  </si>
  <si>
    <t>OPERATORE TECNICO</t>
  </si>
  <si>
    <t>T00OT0</t>
  </si>
  <si>
    <t>OPERATORE TECNICO ADDETTO ALL' ASSISTENZA</t>
  </si>
  <si>
    <t>T00OA0</t>
  </si>
  <si>
    <t>AUSILIARIO SPECIALIZZATO</t>
  </si>
  <si>
    <t>T00AU0</t>
  </si>
  <si>
    <t>TIPOLOGIA ATIPICA RUOLO TECNICO</t>
  </si>
  <si>
    <t>T99AT0</t>
  </si>
  <si>
    <t>RUOLO AMMINISTRATIVO</t>
  </si>
  <si>
    <t>DIRIGENTE AMMINISTRATIVO</t>
  </si>
  <si>
    <t>A00DA0</t>
  </si>
  <si>
    <t>COLLABORATORE AMMINISTRATIVO - PROFESSIONALE</t>
  </si>
  <si>
    <t>A00CO0</t>
  </si>
  <si>
    <t>ASSISTENTE AMMINISTRATIVO</t>
  </si>
  <si>
    <t>A00AA0</t>
  </si>
  <si>
    <t>COADIUTORE AMMINISTRATIVO</t>
  </si>
  <si>
    <t>A00CA0</t>
  </si>
  <si>
    <t>COMMESSO</t>
  </si>
  <si>
    <t>A00CM0</t>
  </si>
  <si>
    <t>TIPOLOGIA ATIPICA  RUOLO AMMINISTRATIVO</t>
  </si>
  <si>
    <t>A99AT0</t>
  </si>
  <si>
    <t>RESTANTE PERSONALE</t>
  </si>
  <si>
    <t>ALTRO PERSONALE</t>
  </si>
  <si>
    <t>R99RP0</t>
  </si>
  <si>
    <t>(titolo di specializzazione in base al quale si esercita la professione nel Servizio di appartenenza)</t>
  </si>
  <si>
    <t>SPECIALIZZAZIONI</t>
  </si>
  <si>
    <t>15 septies
(D.Lgs 502/92)</t>
  </si>
  <si>
    <t>allergologia ed immunologia clinica</t>
  </si>
  <si>
    <t>anatomia patologica</t>
  </si>
  <si>
    <t>audiologia e foniatria</t>
  </si>
  <si>
    <t>cardiochirurgia</t>
  </si>
  <si>
    <t>chirurgia generale</t>
  </si>
  <si>
    <t>chirurgia maxillo-facciale</t>
  </si>
  <si>
    <t>chirurgia pediatrica</t>
  </si>
  <si>
    <t>chirurgia toracica</t>
  </si>
  <si>
    <t>chirurgia vascolare</t>
  </si>
  <si>
    <t>dermatologia e venereologia</t>
  </si>
  <si>
    <t>ematologia</t>
  </si>
  <si>
    <t>gastroenterologia</t>
  </si>
  <si>
    <t>genetica medica</t>
  </si>
  <si>
    <t>geriatria</t>
  </si>
  <si>
    <t>ginecologia e ostetricia</t>
  </si>
  <si>
    <t>igiene e medicina preventiva</t>
  </si>
  <si>
    <t>malattie dell'apparato respiratorio</t>
  </si>
  <si>
    <t>medicina del lavoro</t>
  </si>
  <si>
    <t>medicina interna</t>
  </si>
  <si>
    <t>medicina legale</t>
  </si>
  <si>
    <t>medicina nucleare</t>
  </si>
  <si>
    <t>microbiologia e virologia</t>
  </si>
  <si>
    <t>nefrologia</t>
  </si>
  <si>
    <t>neurochirurgia</t>
  </si>
  <si>
    <t>neurologia</t>
  </si>
  <si>
    <t>neuropsichiatria infantile</t>
  </si>
  <si>
    <t>oftalmologia</t>
  </si>
  <si>
    <t>ortopedia e traumatologia</t>
  </si>
  <si>
    <t>otorinolaringoiatria</t>
  </si>
  <si>
    <t>pediatria</t>
  </si>
  <si>
    <t>psichiatria</t>
  </si>
  <si>
    <t>radiodiagnostica</t>
  </si>
  <si>
    <t>radioterapia</t>
  </si>
  <si>
    <t>reumatologia</t>
  </si>
  <si>
    <t>scienza dell'alimentazione</t>
  </si>
  <si>
    <t xml:space="preserve">urologia </t>
  </si>
  <si>
    <t>Altre specializzazioni</t>
  </si>
  <si>
    <t>Senza specializzazione</t>
  </si>
  <si>
    <t>TOTALE PERSONALE</t>
  </si>
  <si>
    <t xml:space="preserve">   STRUTTURA RILEVATA</t>
  </si>
  <si>
    <t xml:space="preserve"> STRUTTURA DI RICOVERO           USL/AZ.OSP.                              ANNO</t>
  </si>
  <si>
    <t>TAB.1C - PERSONALE DELLE STRUTTURE DI RICOVERO PUBBLICHE PER TIPOLOGIA DI PERSONALE</t>
  </si>
  <si>
    <t>TAB.1D - PERSONALE DIPENDENTE E CONVENZIONATO DEL DIPARTIMENTO DI SALUTE MENTALE PER PROFILO PROFESSIONALE</t>
  </si>
  <si>
    <t>Profilo professionale</t>
  </si>
  <si>
    <t>Numero dipendenti (*)</t>
  </si>
  <si>
    <t>Numero convenzionati (**)</t>
  </si>
  <si>
    <t xml:space="preserve">tempo pieno
</t>
  </si>
  <si>
    <t>part time 
fino al 50%</t>
  </si>
  <si>
    <t>part time
oltre il 50%</t>
  </si>
  <si>
    <t>Medico</t>
  </si>
  <si>
    <t>SSMP01</t>
  </si>
  <si>
    <t>Psicologo</t>
  </si>
  <si>
    <t>SSMP02</t>
  </si>
  <si>
    <t>Personale infermieristico</t>
  </si>
  <si>
    <t>SSMP03</t>
  </si>
  <si>
    <t xml:space="preserve">Tecnico della riabilitazione psichiatrica </t>
  </si>
  <si>
    <t>SSMP05</t>
  </si>
  <si>
    <t>OTA/O.S.S.</t>
  </si>
  <si>
    <t>TSMP01</t>
  </si>
  <si>
    <t>Assistente sociale</t>
  </si>
  <si>
    <t>TSMP02</t>
  </si>
  <si>
    <t>Sociologo</t>
  </si>
  <si>
    <t>TSMP03</t>
  </si>
  <si>
    <t>Personale Amministrativo</t>
  </si>
  <si>
    <t>ASMP01</t>
  </si>
  <si>
    <t>Altro</t>
  </si>
  <si>
    <t>0SMP01</t>
  </si>
  <si>
    <t>(1) qualifica unica di dirigente delle professioni sanitarie infermieristiche, tecniche, della riabilitazione, della prevenzione e della professione ostetrica di cui agli artt. 41 e 42 del CCNL 10.2.2004  e all'art. 24, comma 20, del CCNL 3/11/2005</t>
  </si>
  <si>
    <t>INDENNITA' DI ESCLUSIVITA'</t>
  </si>
  <si>
    <t>Contratti di somministrazione
(ex Interinale) (*)</t>
  </si>
  <si>
    <t>PRONTA DISPONIBILITA'</t>
  </si>
  <si>
    <t>INDENNITA' DI COORDINAMENTO</t>
  </si>
  <si>
    <t>ARRETRATI ANNI PRECEDENTI</t>
  </si>
  <si>
    <t>STRAORDINARIO</t>
  </si>
  <si>
    <t>(a=b)</t>
  </si>
  <si>
    <t>(c=d)</t>
  </si>
  <si>
    <t>COMPENSI AGGIUNTIVI PER LA DIRIGENZA MEDICA E VETERINARIA</t>
  </si>
  <si>
    <t>COMPENSI AGGIUNTIVI PER LA DIRIGENZA DEL RUOLO SANITARIO</t>
  </si>
  <si>
    <t>COMPENSI AGGIUNTIVI PER PERSONALE INFERMIERISTICO ED I TECNICI SANITARI DI RADIOLOGIA MEDICA</t>
  </si>
  <si>
    <t>I202</t>
  </si>
  <si>
    <t>I204</t>
  </si>
  <si>
    <t>I207</t>
  </si>
  <si>
    <t>I212</t>
  </si>
  <si>
    <t>I216</t>
  </si>
  <si>
    <t>S998</t>
  </si>
  <si>
    <t>S999</t>
  </si>
  <si>
    <t>T101</t>
  </si>
  <si>
    <t>P092</t>
  </si>
  <si>
    <t>P093</t>
  </si>
  <si>
    <t>P094</t>
  </si>
  <si>
    <t>S820</t>
  </si>
  <si>
    <t>COMP.AGGIUNTIVI PERS.INFERM.CO E TECN.SAN.DI RADIOL.MED.</t>
  </si>
  <si>
    <t>* (asterisco): si intende campo obbligatorio</t>
  </si>
  <si>
    <t>Totale (Uomini + donne della sezione "Personale Esterno" COMANDATI / DISTACCATI + FUORI RUOLO)+Mensilità medie da T12(mensilità /12)</t>
  </si>
  <si>
    <t>Congruenza          ( a&gt;0 e b&gt;0)</t>
  </si>
  <si>
    <t>S212</t>
  </si>
  <si>
    <t>ALTRI COMPENSI PER PARTICOLARI CONDIZIONI DI LAVORO</t>
  </si>
  <si>
    <t>ATTENZIONE: non compilare in caso in cui l'ente non è tenuto all'invio</t>
  </si>
  <si>
    <t>Passaggi per esternalizzazioni (*)</t>
  </si>
  <si>
    <t>Valore Medio Unitario:          b / a</t>
  </si>
  <si>
    <t>Tipologia lavoro flessibile (Tab 2, SI_1)</t>
  </si>
  <si>
    <t>COMPONENTI COLLEGIO DEI REVISORI (O ORGANO EQUIVALENTE)</t>
  </si>
  <si>
    <t>RESPONSABILE DEL PROCEDIMENTO AMMINISTRATIVO DI CUI ALLA LEGGE 7/8/90, N. 241 CAPO II°</t>
  </si>
  <si>
    <r>
      <t xml:space="preserve">mensilità medie </t>
    </r>
    <r>
      <rPr>
        <b/>
        <sz val="7"/>
        <rFont val="Arial"/>
        <family val="2"/>
      </rPr>
      <t xml:space="preserve">
</t>
    </r>
    <r>
      <rPr>
        <sz val="7"/>
        <rFont val="Arial"/>
        <family val="2"/>
      </rPr>
      <t>(mensilità/12)</t>
    </r>
  </si>
  <si>
    <r>
      <t xml:space="preserve">TOTALE VOCI STIPENDIALI
TABELLA 12
</t>
    </r>
    <r>
      <rPr>
        <sz val="7"/>
        <rFont val="Small Fonts"/>
        <family val="2"/>
      </rPr>
      <t>(esclusi arr. anni prec. e recuperi)</t>
    </r>
  </si>
  <si>
    <t>ALTRE ACCESSORIE</t>
  </si>
  <si>
    <r>
      <t xml:space="preserve">TOTALE INDENNITA' FISSE ED ACCESSORIE
TABELLA 13
</t>
    </r>
    <r>
      <rPr>
        <sz val="7"/>
        <rFont val="Small Fonts"/>
        <family val="2"/>
      </rPr>
      <t>(esclusi arretrati anni precedenti)</t>
    </r>
  </si>
  <si>
    <t>Totale della Tabella T3 (personale esterno)</t>
  </si>
  <si>
    <t>T1</t>
  </si>
  <si>
    <t>T2</t>
  </si>
  <si>
    <t>T3</t>
  </si>
  <si>
    <t>T4</t>
  </si>
  <si>
    <t>T1E</t>
  </si>
  <si>
    <t>T5</t>
  </si>
  <si>
    <t>T6</t>
  </si>
  <si>
    <t>T7</t>
  </si>
  <si>
    <t>T8</t>
  </si>
  <si>
    <t>T9</t>
  </si>
  <si>
    <t>T10</t>
  </si>
  <si>
    <t>T11</t>
  </si>
  <si>
    <t>T12</t>
  </si>
  <si>
    <t>T13</t>
  </si>
  <si>
    <t>T14</t>
  </si>
  <si>
    <t>T15</t>
  </si>
  <si>
    <t>TABELLE COMPILATE
(attenzione: la seguente sezione verrà compilata in automatico; all'atto dell'inserimento dei dati nel kit verrà annerita la relativa casella)</t>
  </si>
  <si>
    <t>CITTA'                                                     PROV.</t>
  </si>
  <si>
    <t>L.S.U.</t>
  </si>
  <si>
    <t>ANOMALIE RISCONTRATE
(attenzione: la seguente sezione verrà compilata in automatico; all'atto dell'inserimento dei dati nel kit verranno evidenziate eventuali anomalie)</t>
  </si>
  <si>
    <t>IN 1</t>
  </si>
  <si>
    <t>IN 2</t>
  </si>
  <si>
    <t>IN 4</t>
  </si>
  <si>
    <t>IN 5</t>
  </si>
  <si>
    <t>IN 6</t>
  </si>
  <si>
    <t>SQ 1</t>
  </si>
  <si>
    <t>SQ 2</t>
  </si>
  <si>
    <t>SQ 3</t>
  </si>
  <si>
    <t>SQ 4</t>
  </si>
  <si>
    <t>IN 7</t>
  </si>
  <si>
    <t>Totale della Tabella T1</t>
  </si>
  <si>
    <t>Totale della Tabella T11</t>
  </si>
  <si>
    <t>Totale della Tabella T5</t>
  </si>
  <si>
    <t>Totale Usciti della Tabella T4</t>
  </si>
  <si>
    <t>Totale Entrati della Tabella T4</t>
  </si>
  <si>
    <t>Incongruenza         [se a=0 e (b&gt;0 o c&gt;0 o d&gt;0 o e&gt;0 o f&gt;0)]</t>
  </si>
  <si>
    <t>Incongruenza           [se a&gt;0 e (b=0 e c=0 e d=0 e e=0 e f=0)]</t>
  </si>
  <si>
    <t>Incongruenza 7</t>
  </si>
  <si>
    <t>S204</t>
  </si>
  <si>
    <t>S806</t>
  </si>
  <si>
    <t>ACCANTONAMENTI PER RINNOVI CONTRATTUALI</t>
  </si>
  <si>
    <t>P091</t>
  </si>
  <si>
    <t>I422</t>
  </si>
  <si>
    <t>N U M E R O   DI   D I P E N D E N T I</t>
  </si>
  <si>
    <t>MV</t>
  </si>
  <si>
    <t>MO</t>
  </si>
  <si>
    <t>DP</t>
  </si>
  <si>
    <t>DT</t>
  </si>
  <si>
    <t>DA</t>
  </si>
  <si>
    <t>(a) personale a tempo indeterminato al quale viene applicato un contratto di lavoro di tipo privatistico (es.: tipografico,chimico,edile, metalmeccanico, portierato, ecc.) e personale ex medico condotto di cui all'art. 36, comma 3, del CCNL 10.2.2004</t>
  </si>
  <si>
    <t>(*) Personale dell'Amministrazione comandato e fuori ruolo presso altre Amministrazioni</t>
  </si>
  <si>
    <t>(**) Personale comandato e fuori ruolo proveniente da altre Amministrazioni</t>
  </si>
  <si>
    <t>N U M E R O      D I     D I P E N D E N T I</t>
  </si>
  <si>
    <t>Cod.</t>
  </si>
  <si>
    <t>Uomini</t>
  </si>
  <si>
    <t>Donne</t>
  </si>
  <si>
    <t>TOTALE</t>
  </si>
  <si>
    <t>A tempo pieno</t>
  </si>
  <si>
    <t>FERIE</t>
  </si>
  <si>
    <t>SCIOPERI</t>
  </si>
  <si>
    <t>N. gg</t>
  </si>
  <si>
    <t>FINO ALLA SCUOLA DELL'OBBLIGO</t>
  </si>
  <si>
    <t>LIC. MEDIA SUPERIORE</t>
  </si>
  <si>
    <t>LAUREA</t>
  </si>
  <si>
    <t>tra 25 e 29 anni</t>
  </si>
  <si>
    <t xml:space="preserve"> tra 30 e 34 anni</t>
  </si>
  <si>
    <t>tra 35 e 39 anni</t>
  </si>
  <si>
    <t>tra 40 e 44 anni</t>
  </si>
  <si>
    <t>tra 45 e 49 anni</t>
  </si>
  <si>
    <t>tra 50 e 54 anni</t>
  </si>
  <si>
    <t>tra 55 e 59 anni</t>
  </si>
  <si>
    <t>tra 60 e 64 anni</t>
  </si>
  <si>
    <t>U</t>
  </si>
  <si>
    <t>D</t>
  </si>
  <si>
    <t>tra 0 e 5 anni</t>
  </si>
  <si>
    <t>tra 6 e 10 anni</t>
  </si>
  <si>
    <t xml:space="preserve"> tra 11 e 15 anni</t>
  </si>
  <si>
    <t>tra 16 e 20 anni</t>
  </si>
  <si>
    <t>tra 21 e 25 anni</t>
  </si>
  <si>
    <t>tra 26 e 30 anni</t>
  </si>
  <si>
    <t>tra 31 e 35 anni</t>
  </si>
  <si>
    <t>tra 36 e 40 anni</t>
  </si>
  <si>
    <t>Altre cause</t>
  </si>
  <si>
    <t>FUORI RUOLO</t>
  </si>
  <si>
    <t>(*) Escluso il personale comandato e quello fuori ruolo</t>
  </si>
  <si>
    <t>Codice</t>
  </si>
  <si>
    <t>CATEGORIA</t>
  </si>
  <si>
    <t>Importo</t>
  </si>
  <si>
    <t>IRAP</t>
  </si>
  <si>
    <t>ALTRE SPESE</t>
  </si>
  <si>
    <t xml:space="preserve">Voci di spesa </t>
  </si>
  <si>
    <t xml:space="preserve"> </t>
  </si>
  <si>
    <t>cod.</t>
  </si>
  <si>
    <t>VALLE D'AOSTA</t>
  </si>
  <si>
    <t>PIEMONTE</t>
  </si>
  <si>
    <t>LOMBARDIA</t>
  </si>
  <si>
    <t>VENETO</t>
  </si>
  <si>
    <t>LIGURIA</t>
  </si>
  <si>
    <t>EMILIA ROMAGNA</t>
  </si>
  <si>
    <t>TOSCANA</t>
  </si>
  <si>
    <t>UMBRIA</t>
  </si>
  <si>
    <t>MARCHE</t>
  </si>
  <si>
    <t>LAZIO</t>
  </si>
  <si>
    <t>MOLISE</t>
  </si>
  <si>
    <t>CAMPANIA</t>
  </si>
  <si>
    <t>PUGLIA</t>
  </si>
  <si>
    <t>BASILICATA</t>
  </si>
  <si>
    <t>CALABRIA</t>
  </si>
  <si>
    <t>SICILIA</t>
  </si>
  <si>
    <t>SARDEGNA</t>
  </si>
  <si>
    <t>DESCRIZIONE</t>
  </si>
  <si>
    <t>CODICE</t>
  </si>
  <si>
    <t>In part-time
fino al 50%</t>
  </si>
  <si>
    <t>In part-time
oltre il 50%</t>
  </si>
  <si>
    <t>A tempo determinato (*)</t>
  </si>
  <si>
    <t>Formazione lavoro (*)</t>
  </si>
  <si>
    <t xml:space="preserve">TOTALE
USCITI
</t>
  </si>
  <si>
    <t>qualifica/posizione economica/profilo</t>
  </si>
  <si>
    <t>qualifica / posiz.economica/profilo</t>
  </si>
  <si>
    <t>PERSONALE DELL'AMMINISTRAZIONE (* )</t>
  </si>
  <si>
    <t>PERSONALE ESTERNO ( ** )</t>
  </si>
  <si>
    <t>qualifica/posiz. economica/profilo</t>
  </si>
  <si>
    <t>qualifica/posiz.economica/profilo</t>
  </si>
  <si>
    <t>STIPENDIO</t>
  </si>
  <si>
    <t>EROGAZIONE BUONI PASTO</t>
  </si>
  <si>
    <t>INDENNITA' DI MISSIONE E TRASFERIMENTO</t>
  </si>
  <si>
    <t>SSNA</t>
  </si>
  <si>
    <t>EQUO INDENNIZZO AL PERSONALE</t>
  </si>
  <si>
    <t>BENESSERE DEL PERSONALE</t>
  </si>
  <si>
    <t>FORMAZIONE DEL PERSONALE</t>
  </si>
  <si>
    <t>Qualifica/Posiz.economica/Profilo</t>
  </si>
  <si>
    <t>ASSEGNI PER IL NUCLEO FAMILIARE</t>
  </si>
  <si>
    <t xml:space="preserve">(**) dato pari alla somma del personale a tempo pieno + in part-time fino al 50% + in part-time oltre il 50% </t>
  </si>
  <si>
    <t xml:space="preserve">(*) Escluso il personale comandato e quello fuori ruolo </t>
  </si>
  <si>
    <t xml:space="preserve">TOTALE </t>
  </si>
  <si>
    <t>L005</t>
  </si>
  <si>
    <t>P015</t>
  </si>
  <si>
    <t>P016</t>
  </si>
  <si>
    <t>P062</t>
  </si>
  <si>
    <t>L105</t>
  </si>
  <si>
    <t>P065</t>
  </si>
  <si>
    <t>P071</t>
  </si>
  <si>
    <t>P055</t>
  </si>
  <si>
    <t>P058</t>
  </si>
  <si>
    <t>P061</t>
  </si>
  <si>
    <t>P090</t>
  </si>
  <si>
    <t>P030</t>
  </si>
  <si>
    <t>L010</t>
  </si>
  <si>
    <t>L011</t>
  </si>
  <si>
    <t>L020</t>
  </si>
  <si>
    <t>L090</t>
  </si>
  <si>
    <t>L100</t>
  </si>
  <si>
    <t>COPERTURE ASSICURATIVE</t>
  </si>
  <si>
    <t>L107</t>
  </si>
  <si>
    <t>L110</t>
  </si>
  <si>
    <t>TOTALE ENTRATI</t>
  </si>
  <si>
    <t>fino a 19 anni</t>
  </si>
  <si>
    <t>tra 20 e 24 anni</t>
  </si>
  <si>
    <t>ENTRATI in: qualifica/posizione economica/profilo</t>
  </si>
  <si>
    <t>NUMERO DI MENSILITA' (**)</t>
  </si>
  <si>
    <t>(*) gli importi vanno indicati in EURO, senza cifre decimali (cfr. circolare: "istruzioni generali e specifiche di comparto")</t>
  </si>
  <si>
    <t xml:space="preserve">COMANDATI / DISTACCATI </t>
  </si>
  <si>
    <t>ALTRE ASSENZE NON RETRIBUITE</t>
  </si>
  <si>
    <t>Coerenza</t>
  </si>
  <si>
    <t>Tot Cessati (Tab 5)</t>
  </si>
  <si>
    <t>Tot Entrati (Tab 4)</t>
  </si>
  <si>
    <t>Tot Usciti (Tab 4)</t>
  </si>
  <si>
    <t>A tempo determinato</t>
  </si>
  <si>
    <t>Formazione lavoro</t>
  </si>
  <si>
    <t>Interinale</t>
  </si>
  <si>
    <t>Scostamento in valore assoluto</t>
  </si>
  <si>
    <t>Codici qualifiche</t>
  </si>
  <si>
    <t>Qualifiche</t>
  </si>
  <si>
    <t>a</t>
  </si>
  <si>
    <t>b</t>
  </si>
  <si>
    <t>c</t>
  </si>
  <si>
    <t>d</t>
  </si>
  <si>
    <t>e</t>
  </si>
  <si>
    <t>f=(a-b+c-d+e)</t>
  </si>
  <si>
    <t>g</t>
  </si>
  <si>
    <t>f=g</t>
  </si>
  <si>
    <t xml:space="preserve">Coerenza </t>
  </si>
  <si>
    <t>Presenti per classi di anzianità di servizio (Tab 7)</t>
  </si>
  <si>
    <t>Presenti per classi di età (Tab 8)</t>
  </si>
  <si>
    <t>Presenti per titolo di studio (Tab 9)</t>
  </si>
  <si>
    <t>h</t>
  </si>
  <si>
    <t>i</t>
  </si>
  <si>
    <t>l</t>
  </si>
  <si>
    <t>m</t>
  </si>
  <si>
    <t>n</t>
  </si>
  <si>
    <t>p</t>
  </si>
  <si>
    <t>Cessati (Tab 5)</t>
  </si>
  <si>
    <t xml:space="preserve"> Assunti (Tab 6)</t>
  </si>
  <si>
    <t>Entrati (Tab 4)</t>
  </si>
  <si>
    <t>Usciti (Tab 4)</t>
  </si>
  <si>
    <t>f</t>
  </si>
  <si>
    <t>f&lt;=e</t>
  </si>
  <si>
    <t>a=b=c=d</t>
  </si>
  <si>
    <t>(e=f=g=h)</t>
  </si>
  <si>
    <t>(*) Solo per le tipologie tenute all'invio della TABELLA 10</t>
  </si>
  <si>
    <t>Totale personale distribuito per Regioni  (calcolato)</t>
  </si>
  <si>
    <t>Totale personale distribuito per Regioni (Tab 10)</t>
  </si>
  <si>
    <t>e=(a-b+c+d)</t>
  </si>
  <si>
    <t xml:space="preserve">Consistenza nella qualifica </t>
  </si>
  <si>
    <t>Spesa (Tab 14)</t>
  </si>
  <si>
    <t>Compresenza</t>
  </si>
  <si>
    <t>Qualifica</t>
  </si>
  <si>
    <t>Mensilità (Tab 12)</t>
  </si>
  <si>
    <t>Comandati interni (OUT) 
(Tab 3)</t>
  </si>
  <si>
    <t>Fuori ruolo interni (OUT) 
(Tab 3)</t>
  </si>
  <si>
    <t>Convenzioni interni (OUT) 
(Tab 3)</t>
  </si>
  <si>
    <t>Comandati esterni (IN)  
(Tab 3)</t>
  </si>
  <si>
    <t>Fuori ruolo esterni (IN) 
(Tab 3)</t>
  </si>
  <si>
    <t>Convenzioni esterni (IN) 
(Tab 3)</t>
  </si>
  <si>
    <t>c=(b/a*12)</t>
  </si>
  <si>
    <t>e=(c-d)</t>
  </si>
  <si>
    <t>f=(e/d*100)</t>
  </si>
  <si>
    <t>Spesa per stipendio (Tab 12)</t>
  </si>
  <si>
    <t>Spesa media annua per stipendio (per 12 mensilità)</t>
  </si>
  <si>
    <t>Importi stipendiali contrattuali annui (per 12 mensilità)</t>
  </si>
  <si>
    <t>Scostamento percentuale</t>
  </si>
  <si>
    <t>Tot Assunti (Tab 6)</t>
  </si>
  <si>
    <t>Controlli di coerenza</t>
  </si>
  <si>
    <t>IMPORTI</t>
  </si>
  <si>
    <t>Codici spesa</t>
  </si>
  <si>
    <t>Importi comunicati (Tab 14)</t>
  </si>
  <si>
    <t>Incidenza percentuale: Importi comunicati Tab 14 / (Tabella 12 + Tabella 13)</t>
  </si>
  <si>
    <t>N U M E R O   D I   D I P E N D E N T I</t>
  </si>
  <si>
    <t xml:space="preserve">N U M E R O   D I   D I P E N D E N T I </t>
  </si>
  <si>
    <t xml:space="preserve">N U M E R O   D I   D I P E N D E N T I  </t>
  </si>
  <si>
    <t>N U M E R O   G I O R N I   D I   A S S E N Z A</t>
  </si>
  <si>
    <t xml:space="preserve">USCITI da: 
qualifica/posizione economica/profilo
</t>
  </si>
  <si>
    <t xml:space="preserve">Codice
</t>
  </si>
  <si>
    <t>V O C I   D I   S P E S A</t>
  </si>
  <si>
    <t>U O M I N I</t>
  </si>
  <si>
    <t>D O N N E</t>
  </si>
  <si>
    <t>Tavola di controllo degli usciti dalla qualifica di Tabella 4 (Squadratura 4)</t>
  </si>
  <si>
    <t>Tavola di congruenza tra spesa media annua per stipendio (Tabella 12) e importi stipendiali contrattuali</t>
  </si>
  <si>
    <t>Tavola di controllo dei valori di spesa di Tabella 14: incidenza % di ciascun valore sul totale delle spese di Tabella 12+Tabella 13</t>
  </si>
  <si>
    <t>TOTALE TABELLA 12 + TABELLA 13:</t>
  </si>
  <si>
    <t>PARTITA IVA DELL'ENTE</t>
  </si>
  <si>
    <t xml:space="preserve">CODICE FISCALE DELL'ENTE </t>
  </si>
  <si>
    <t>TELEFONO</t>
  </si>
  <si>
    <t xml:space="preserve">FAX </t>
  </si>
  <si>
    <t>E-MAIL</t>
  </si>
  <si>
    <t>INDIRIZZO</t>
  </si>
  <si>
    <t xml:space="preserve">VIA </t>
  </si>
  <si>
    <t>C.A.P.</t>
  </si>
  <si>
    <t>PRESIDENTE:</t>
  </si>
  <si>
    <t>COGNOME</t>
  </si>
  <si>
    <t>NOME</t>
  </si>
  <si>
    <t>COMPONENTI:</t>
  </si>
  <si>
    <t>I modelli debbono essere sottoscritti dai revisori dei conti</t>
  </si>
  <si>
    <t>SI</t>
  </si>
  <si>
    <t>Non compilare</t>
  </si>
  <si>
    <t>numero contratti</t>
  </si>
  <si>
    <t>numero unità</t>
  </si>
  <si>
    <t>(**) il numero delle mensilità va espresso con 2 cifre decimali (cfr. circolare: "istruzioni generali e specifiche di comparto ")</t>
  </si>
  <si>
    <t>0D0163</t>
  </si>
  <si>
    <t>000061</t>
  </si>
  <si>
    <t>PC</t>
  </si>
  <si>
    <t>F999</t>
  </si>
  <si>
    <t>RETRIBUZIONE DI RISULTATO</t>
  </si>
  <si>
    <t xml:space="preserve">COMPENSI PRODUTTIVITA' </t>
  </si>
  <si>
    <t>S630</t>
  </si>
  <si>
    <t>ND</t>
  </si>
  <si>
    <t>E-Mail</t>
  </si>
  <si>
    <t>ESTERO</t>
  </si>
  <si>
    <t>FRIULI VENEZIA GIULIA</t>
  </si>
  <si>
    <t>PROVINCIA AUTONOMA TRENTO</t>
  </si>
  <si>
    <t>PROVINCIA AUTONOMA BOLZANO</t>
  </si>
  <si>
    <t>N° Civico</t>
  </si>
  <si>
    <t>F00</t>
  </si>
  <si>
    <t>SC1</t>
  </si>
  <si>
    <t>SS2</t>
  </si>
  <si>
    <t>Totale uomini e donne (Tab T5)</t>
  </si>
  <si>
    <t>Totale della Tabella T13</t>
  </si>
  <si>
    <t>CONVENZIONI</t>
  </si>
  <si>
    <t>Passaggi ad altra Amministrazione dello stesso comparto (*)</t>
  </si>
  <si>
    <t>Passaggi ad altra Amministrazione di altro comparto (*)</t>
  </si>
  <si>
    <t>LAUREA BREVE</t>
  </si>
  <si>
    <t>SPECIALIZZAZIONE
POST LAUREA/ DOTTORATO DI RICERCA</t>
  </si>
  <si>
    <t>ALTRI TITOLI
POST LAUREA</t>
  </si>
  <si>
    <t>FORMAZIONE</t>
  </si>
  <si>
    <t>Z01</t>
  </si>
  <si>
    <t>o</t>
  </si>
  <si>
    <t>q</t>
  </si>
  <si>
    <t>r</t>
  </si>
  <si>
    <t>Passaggi da altra Amministrazione dello stesso comparto (*)</t>
  </si>
  <si>
    <t>Passaggi da altra Amministrazione di altro comparto (*)</t>
  </si>
  <si>
    <t>TABELLE 12 -13 ASSENTI</t>
  </si>
  <si>
    <t>Totale usciti (Tab T4)</t>
  </si>
  <si>
    <t>Mensilità (Tab T12)</t>
  </si>
  <si>
    <t>Tavola di congruenza tra Presenti al 31-12 del totale  uomini e donne o Totale uomini e donne Tabella 5 e mensilità della Tabella T12</t>
  </si>
  <si>
    <t>Congruenza (se a&gt;0 o b&gt;0 o c&gt;0 e d&gt;0 )</t>
  </si>
  <si>
    <t>1.0</t>
  </si>
  <si>
    <t>ME</t>
  </si>
  <si>
    <t>MD</t>
  </si>
  <si>
    <t>NM</t>
  </si>
  <si>
    <t>0D0097</t>
  </si>
  <si>
    <t>0D0482</t>
  </si>
  <si>
    <t>0D0484</t>
  </si>
  <si>
    <t>SD0E33</t>
  </si>
  <si>
    <t>SD0N33</t>
  </si>
  <si>
    <t>SD0E34</t>
  </si>
  <si>
    <t>SD0N34</t>
  </si>
  <si>
    <t>SD0035</t>
  </si>
  <si>
    <t>SD0036</t>
  </si>
  <si>
    <t>SD0597</t>
  </si>
  <si>
    <t>SD0E74</t>
  </si>
  <si>
    <t>SD0N74</t>
  </si>
  <si>
    <t>SD0E73</t>
  </si>
  <si>
    <t>SD0N73</t>
  </si>
  <si>
    <t>SD0A73</t>
  </si>
  <si>
    <t>SD0072</t>
  </si>
  <si>
    <t>SD0598</t>
  </si>
  <si>
    <t>SD0E49</t>
  </si>
  <si>
    <t>SD0N49</t>
  </si>
  <si>
    <t>SD0E48</t>
  </si>
  <si>
    <t>SD0N48</t>
  </si>
  <si>
    <t>SD0A48</t>
  </si>
  <si>
    <t>SD0047</t>
  </si>
  <si>
    <t>SD0599</t>
  </si>
  <si>
    <t>SD0E39</t>
  </si>
  <si>
    <t>SD0N39</t>
  </si>
  <si>
    <t>SD0E38</t>
  </si>
  <si>
    <t>SD0N38</t>
  </si>
  <si>
    <t>SD0A38</t>
  </si>
  <si>
    <t>SD0037</t>
  </si>
  <si>
    <t>SD0600</t>
  </si>
  <si>
    <t>SD0E13</t>
  </si>
  <si>
    <t>SD0N13</t>
  </si>
  <si>
    <t>SD0E12</t>
  </si>
  <si>
    <t>SMS001</t>
  </si>
  <si>
    <t>SMS002</t>
  </si>
  <si>
    <t>SMS003</t>
  </si>
  <si>
    <t>SMS004</t>
  </si>
  <si>
    <t>SMS006</t>
  </si>
  <si>
    <t>SMS007</t>
  </si>
  <si>
    <t>SMS009</t>
  </si>
  <si>
    <t>SMS010</t>
  </si>
  <si>
    <t>SMS011</t>
  </si>
  <si>
    <t>SMS012</t>
  </si>
  <si>
    <t>SMS013</t>
  </si>
  <si>
    <t>SMS014</t>
  </si>
  <si>
    <t>SMS015</t>
  </si>
  <si>
    <t>SMS016</t>
  </si>
  <si>
    <t>SMS017</t>
  </si>
  <si>
    <t>SMS019</t>
  </si>
  <si>
    <t>SMS020</t>
  </si>
  <si>
    <t>SMS021</t>
  </si>
  <si>
    <t>SMS022</t>
  </si>
  <si>
    <t>SMS023</t>
  </si>
  <si>
    <t>SMS024</t>
  </si>
  <si>
    <t>SMS026</t>
  </si>
  <si>
    <t>SMS027</t>
  </si>
  <si>
    <t>SMS028</t>
  </si>
  <si>
    <t>SMS029</t>
  </si>
  <si>
    <t>SMS030</t>
  </si>
  <si>
    <t>SMS031</t>
  </si>
  <si>
    <t>SMS032</t>
  </si>
  <si>
    <t>SMS034</t>
  </si>
  <si>
    <t>SMS035</t>
  </si>
  <si>
    <t>SMS036</t>
  </si>
  <si>
    <t>SMS038</t>
  </si>
  <si>
    <t>SMS039</t>
  </si>
  <si>
    <t>SMS040</t>
  </si>
  <si>
    <t>SMS041</t>
  </si>
  <si>
    <t>SMS042</t>
  </si>
  <si>
    <t>SMS043</t>
  </si>
  <si>
    <t>SMS045</t>
  </si>
  <si>
    <t>SMS046</t>
  </si>
  <si>
    <t>SMS048</t>
  </si>
  <si>
    <t>SMS049</t>
  </si>
  <si>
    <t>SMS050</t>
  </si>
  <si>
    <t>SMS051</t>
  </si>
  <si>
    <t>SMS053</t>
  </si>
  <si>
    <t>SMS054</t>
  </si>
  <si>
    <t>SMS055</t>
  </si>
  <si>
    <t>SD0N12</t>
  </si>
  <si>
    <t>SD0A12</t>
  </si>
  <si>
    <t>SD0011</t>
  </si>
  <si>
    <t>SD0601</t>
  </si>
  <si>
    <t>SD0E16</t>
  </si>
  <si>
    <t>SD0N16</t>
  </si>
  <si>
    <t>SD0E15</t>
  </si>
  <si>
    <t>SD0N15</t>
  </si>
  <si>
    <t>SD0A15</t>
  </si>
  <si>
    <t>SD0014</t>
  </si>
  <si>
    <t>SD0602</t>
  </si>
  <si>
    <t>SD0E42</t>
  </si>
  <si>
    <t>SD0N42</t>
  </si>
  <si>
    <t>SD0E41</t>
  </si>
  <si>
    <t>SD0N41</t>
  </si>
  <si>
    <t>SD0A41</t>
  </si>
  <si>
    <t>SD0040</t>
  </si>
  <si>
    <t>SD0603</t>
  </si>
  <si>
    <t>SD0E66</t>
  </si>
  <si>
    <t>SD0N66</t>
  </si>
  <si>
    <t>SD0E65</t>
  </si>
  <si>
    <t>SD0N65</t>
  </si>
  <si>
    <t>SD0A65</t>
  </si>
  <si>
    <t>SD0064</t>
  </si>
  <si>
    <t>SD0604</t>
  </si>
  <si>
    <t>PD0010</t>
  </si>
  <si>
    <t>PD0S09</t>
  </si>
  <si>
    <t>PD0A09</t>
  </si>
  <si>
    <t>PD0605</t>
  </si>
  <si>
    <t>PD0046</t>
  </si>
  <si>
    <t>PD0S45</t>
  </si>
  <si>
    <t>PD0A45</t>
  </si>
  <si>
    <t>PD0606</t>
  </si>
  <si>
    <t>PD0004</t>
  </si>
  <si>
    <t>PD0S03</t>
  </si>
  <si>
    <t>PD0A03</t>
  </si>
  <si>
    <t>PD0607</t>
  </si>
  <si>
    <t>PD0044</t>
  </si>
  <si>
    <t>PD0S43</t>
  </si>
  <si>
    <t>PD0A43</t>
  </si>
  <si>
    <t>PD0608</t>
  </si>
  <si>
    <t>TD0002</t>
  </si>
  <si>
    <t>TD0S01</t>
  </si>
  <si>
    <t>TD0A01</t>
  </si>
  <si>
    <t>TD0609</t>
  </si>
  <si>
    <t>TD0071</t>
  </si>
  <si>
    <t>TD0S70</t>
  </si>
  <si>
    <t>TD0A70</t>
  </si>
  <si>
    <t>TD0610</t>
  </si>
  <si>
    <t>TD0068</t>
  </si>
  <si>
    <t>TD0S67</t>
  </si>
  <si>
    <t>TD0A67</t>
  </si>
  <si>
    <t>TD0611</t>
  </si>
  <si>
    <t>AD0032</t>
  </si>
  <si>
    <t>AD0S31</t>
  </si>
  <si>
    <t>AD0A31</t>
  </si>
  <si>
    <t>AD0612</t>
  </si>
  <si>
    <t>Tavola di controllo dei Valori Medi</t>
  </si>
  <si>
    <t>ASSENZE RETRIBUITE</t>
  </si>
  <si>
    <t>ASSENZE NON RETRIBUITE</t>
  </si>
  <si>
    <t>valori medi assenze</t>
  </si>
  <si>
    <t>INDIRIZZO PAGINA WEB DELL'ENTE</t>
  </si>
  <si>
    <t>valore</t>
  </si>
  <si>
    <t>Fino a 1 anno</t>
  </si>
  <si>
    <t>Da 1 a 2 anni</t>
  </si>
  <si>
    <t>Da 2 a 3 anni</t>
  </si>
  <si>
    <t>Oltre i 3 anni</t>
  </si>
  <si>
    <t>Uomo / Donna</t>
  </si>
  <si>
    <t>Tempo determinato</t>
  </si>
  <si>
    <t>TOTALE Tempo determinato</t>
  </si>
  <si>
    <t>T2A</t>
  </si>
  <si>
    <t>(a) personale a tempo indeterminato al quale viene applicato un contratto di lavoro di tipo privatistico (es.: tipografico, chimico, edile,  metalmeccanico, portierato, ecc.) e personale ex medico condotto di cui all'art. 36, comma 3, del CCNL 10.2.2004</t>
  </si>
  <si>
    <t>Anzianità di servizio maturata al 31/12, anche in modo non continuativo, nell'attuale o in altre amministrazioni</t>
  </si>
  <si>
    <t>(1) qualifica unica di dirigente delle professioni sanitarie infermieristiche, tecniche, della riabilitazione, della prevenzione e della professione ostetrica di cui agli artt. 41 e 42 del CCNL 10.2.2004 e all'art. 24, comma 20, del CCNL 3/11/2005</t>
  </si>
  <si>
    <t>(2) profili previsti dall'art.18 del CCNL 19 aprile 2004</t>
  </si>
  <si>
    <t>(b) applicazione dell'art. 15-septies del d.lgs n. 502/92 e successive modificazioni</t>
  </si>
  <si>
    <t>TAB.1A - PERSONALE  DELL'AZIENDA SANITARIA PER  FIGURA PROFESSIONALE</t>
  </si>
  <si>
    <t>PERSONALE</t>
  </si>
  <si>
    <t>TEMPO INDETERMINATO</t>
  </si>
  <si>
    <t>TEMPO DETERMINATO</t>
  </si>
  <si>
    <t xml:space="preserve">COM. DA </t>
  </si>
  <si>
    <t>COM. AD</t>
  </si>
  <si>
    <t>T. PIENO</t>
  </si>
  <si>
    <t>T. PARZ.</t>
  </si>
  <si>
    <t>ALTRI ENTI</t>
  </si>
  <si>
    <t>PROFESSIONI SANITARIE INFERMIERISTICHE</t>
  </si>
  <si>
    <t>Infermiere</t>
  </si>
  <si>
    <t>S07INA</t>
  </si>
  <si>
    <t>Ostetrica</t>
  </si>
  <si>
    <t>Infermiere pediatrico</t>
  </si>
  <si>
    <t>S07IND</t>
  </si>
  <si>
    <t xml:space="preserve">Infermiere generico  </t>
  </si>
  <si>
    <t xml:space="preserve">Infermiere psichiatrico 1 anno scuola  </t>
  </si>
  <si>
    <t>15 septies  (D.Lgs 502/92)</t>
  </si>
  <si>
    <t>TOTALE PERSONALE
(Tab 1F)</t>
  </si>
  <si>
    <t xml:space="preserve">Puericultrice </t>
  </si>
  <si>
    <t>Dietista</t>
  </si>
  <si>
    <t>S07INE</t>
  </si>
  <si>
    <t>Igienista dentale</t>
  </si>
  <si>
    <t>S07TSE</t>
  </si>
  <si>
    <t>Tecnico audioprotesista</t>
  </si>
  <si>
    <t>S07RIE</t>
  </si>
  <si>
    <t>Tecnico audiometrista</t>
  </si>
  <si>
    <t>S07RIF</t>
  </si>
  <si>
    <t xml:space="preserve">Assistente sanitario </t>
  </si>
  <si>
    <t>Tecnico della prevenzione nell'ambiente e nei luoghi di lavoro</t>
  </si>
  <si>
    <t xml:space="preserve">Tecnico di neurofisiopatologia  </t>
  </si>
  <si>
    <t>S07TSA</t>
  </si>
  <si>
    <t>Tecnico sanitario di laboratorio biomedico</t>
  </si>
  <si>
    <t>S07TSB</t>
  </si>
  <si>
    <t xml:space="preserve">Tecnico sanitario di radiologia medica </t>
  </si>
  <si>
    <t>S07TSC</t>
  </si>
  <si>
    <t xml:space="preserve">Tecnico di fisiopatologia cardiocircol. e profusione cardiovasc. </t>
  </si>
  <si>
    <t>S07TSD</t>
  </si>
  <si>
    <t>Ottico</t>
  </si>
  <si>
    <t>S07TSF</t>
  </si>
  <si>
    <t>Odontotecnico</t>
  </si>
  <si>
    <t>S07TSG</t>
  </si>
  <si>
    <t>Tecnico ortopedico</t>
  </si>
  <si>
    <t>S07RIG</t>
  </si>
  <si>
    <t>PROFESSIONI SANITARIE RIABILITATIVE</t>
  </si>
  <si>
    <t>Tavola di compresenza tra importi comunicati in tab.13 e mensilità (tab.12) o personale esterno (tab.3)</t>
  </si>
  <si>
    <t>INFORMAZIONI ISTITUZIONE</t>
  </si>
  <si>
    <t>DOMANDE PRESENTI IN CIRCOLARE</t>
  </si>
  <si>
    <t>Collocamento a riposo per limiti di età</t>
  </si>
  <si>
    <t>ALTRE SPESE ACCESSORIE ED INDENNITA' VARIE</t>
  </si>
  <si>
    <t>Nomina da concorso</t>
  </si>
  <si>
    <t>C01</t>
  </si>
  <si>
    <t>C03</t>
  </si>
  <si>
    <t>C17</t>
  </si>
  <si>
    <t>C18</t>
  </si>
  <si>
    <t>C19</t>
  </si>
  <si>
    <t>C99</t>
  </si>
  <si>
    <t xml:space="preserve">Assunzione per chiamata diretta (L. 68/99 - categorie protette) </t>
  </si>
  <si>
    <t xml:space="preserve">Assunzione per chiamata numerica (L. 68/99 - categorie protette) </t>
  </si>
  <si>
    <t>A23</t>
  </si>
  <si>
    <t>A24</t>
  </si>
  <si>
    <t>A27</t>
  </si>
  <si>
    <t>A28</t>
  </si>
  <si>
    <t>A29</t>
  </si>
  <si>
    <t>A30</t>
  </si>
  <si>
    <t>A31</t>
  </si>
  <si>
    <t>L115</t>
  </si>
  <si>
    <t>CONTRATTI PER RESA SERVIZI/ADEMPIMENTI OBBLIGATORI PER LEGGE</t>
  </si>
  <si>
    <t>P072</t>
  </si>
  <si>
    <t>SOMME RIMBORSATE ALLE UNIVERSITÀ PER INDENNITÀ DE MARIA</t>
  </si>
  <si>
    <t>v</t>
  </si>
  <si>
    <t>u=v</t>
  </si>
  <si>
    <t>I507</t>
  </si>
  <si>
    <t>PERSONALE NON DIRIGENTE</t>
  </si>
  <si>
    <t>Totale Risorse fisse</t>
  </si>
  <si>
    <t>Risorse variabili</t>
  </si>
  <si>
    <t>Totale Risorse variabili</t>
  </si>
  <si>
    <t>U267</t>
  </si>
  <si>
    <t>U268</t>
  </si>
  <si>
    <t>U274</t>
  </si>
  <si>
    <t>T1A</t>
  </si>
  <si>
    <t>T1B</t>
  </si>
  <si>
    <t>T1C</t>
  </si>
  <si>
    <t>T1D</t>
  </si>
  <si>
    <t>T1F</t>
  </si>
  <si>
    <t>ASSENZE PER MALATTIA RETRIBUITE</t>
  </si>
  <si>
    <t>LEGGE 104/92</t>
  </si>
  <si>
    <t>ASS.RETRIB.: MATERNITA', CONGEDO PARENT, MALATTIA FIGLIO</t>
  </si>
  <si>
    <t>ALTRI PERMESSI ED ASSENZE RETRIBUITE</t>
  </si>
  <si>
    <t>M04</t>
  </si>
  <si>
    <t>PR4</t>
  </si>
  <si>
    <t>PR5</t>
  </si>
  <si>
    <t>PR6</t>
  </si>
  <si>
    <t>ABRUZZO</t>
  </si>
  <si>
    <t xml:space="preserve">GESTIONE MENSE </t>
  </si>
  <si>
    <t>SOMME CORRISPOSTE AD AGENZIA DI SOMMINISTRAZIONE(INTERINALI)</t>
  </si>
  <si>
    <t>RETRIBUZIONI PERSONALE  A TEMPO DETERMINATO</t>
  </si>
  <si>
    <t>RETRIBUZIONI PERSONALE CON CONTRATTO DI FORMAZIONE E LAVORO</t>
  </si>
  <si>
    <t>CONTRIBUTI A CARICO DELL'AMM.NE SU COMP. FISSE E ACCESSORIE</t>
  </si>
  <si>
    <t>QUOTE ANNUE ACCANTONAMENTO TFR O ALTRA IND. FINE SERVIZIO</t>
  </si>
  <si>
    <t>ONERI PER I CONTRATTI DI SOMMINISTRAZIONE(INTERINALI)</t>
  </si>
  <si>
    <t>INDENNITA' DI SPECIFICITA' MEDICO-VETERINARIA</t>
  </si>
  <si>
    <t>U449</t>
  </si>
  <si>
    <t>P098</t>
  </si>
  <si>
    <t>Indicare il totale delle somme trattenute ai dipendenti nell'anno di rilevazione per le assenze per malattia in applicazione dell'art. 71 del D.L. n. 112 del 25/06/2008 convertito in L. 133/2008.</t>
  </si>
  <si>
    <t>TEMPO PIENO</t>
  </si>
  <si>
    <t>TEMPO PARZ.</t>
  </si>
  <si>
    <t xml:space="preserve">COM. AD </t>
  </si>
  <si>
    <t>Congruenza (max scostamento consentito +/- 2%)</t>
  </si>
  <si>
    <t>v. a. di f&lt;=2%</t>
  </si>
  <si>
    <t>C25</t>
  </si>
  <si>
    <t>tra 41 e 43 anni</t>
  </si>
  <si>
    <t>44 e oltre</t>
  </si>
  <si>
    <t>tra 65 e 67 anni</t>
  </si>
  <si>
    <t>68 e oltre</t>
  </si>
  <si>
    <t>O10</t>
  </si>
  <si>
    <t>CONGEDI RETRIBUITI AI SENSI DELL'ART.42,C.5, DLGS 151/2001</t>
  </si>
  <si>
    <t>Tavola di controllo dei valori di spesa per arretrati a.p. e altre accessorie di T13: incidenza % di ciascun valore sul totale delle spese di Tabella 13</t>
  </si>
  <si>
    <t>Incidenza percentuale arretrati a.p.</t>
  </si>
  <si>
    <t>Incidenza percentuale altre accessorie</t>
  </si>
  <si>
    <t>Incongruenza 8</t>
  </si>
  <si>
    <t>c=(b/a)</t>
  </si>
  <si>
    <t>f=(e/a)</t>
  </si>
  <si>
    <t>IN 8</t>
  </si>
  <si>
    <t>Congruenza (max incidenza consentita 20%)</t>
  </si>
  <si>
    <t>c&lt;=20%</t>
  </si>
  <si>
    <t>f&lt;=20%</t>
  </si>
  <si>
    <t>M000</t>
  </si>
  <si>
    <t>A015</t>
  </si>
  <si>
    <t>A035</t>
  </si>
  <si>
    <t>A045</t>
  </si>
  <si>
    <t>A070</t>
  </si>
  <si>
    <t>F50H</t>
  </si>
  <si>
    <t>P074</t>
  </si>
  <si>
    <t>P099</t>
  </si>
  <si>
    <t>SOMME RIMBORSATE PER PERSONALE COMAND./FUORI RUOLO/IN CONV.</t>
  </si>
  <si>
    <t>SOMME RICEVUTE DA U.E. E/O PRIVATI (-)</t>
  </si>
  <si>
    <t>RIMBORSI RICEVUTI PER PERS. COMAND./FUORI RUOLO/IN CONV. (-)</t>
  </si>
  <si>
    <t>ALTRI RIMBORSI RICEVUTI DALLE AMMINISTRAZIONI (-)</t>
  </si>
  <si>
    <t>(*)  gli importi vanno indicati in EURO, senza cifre decimali (cfr. circolare: "istruzioni generali e specifiche di comparto")</t>
  </si>
  <si>
    <r>
      <t xml:space="preserve">valori medi annui pro-capite per voci retributive a carattere "stipendiale" </t>
    </r>
    <r>
      <rPr>
        <sz val="8"/>
        <rFont val="Arial"/>
        <family val="2"/>
      </rPr>
      <t>(**)</t>
    </r>
  </si>
  <si>
    <r>
      <t xml:space="preserve">valori medi annui pro-capite per indennità e compensi accessori </t>
    </r>
    <r>
      <rPr>
        <sz val="8"/>
        <rFont val="Arial"/>
        <family val="2"/>
      </rPr>
      <t>(**)</t>
    </r>
  </si>
  <si>
    <t>INDENNITA' FISSE (1)</t>
  </si>
  <si>
    <r>
      <t xml:space="preserve">(1)  è compresa l'INDENNITA' DI ESCLUSIVITA' che viene, invece, esclusa nel calcolo della </t>
    </r>
    <r>
      <rPr>
        <i/>
        <sz val="8"/>
        <rFont val="Arial"/>
        <family val="2"/>
      </rPr>
      <t>"retribuzione media pro-capite"</t>
    </r>
  </si>
  <si>
    <t>(**) Valore medio annuo pro-capite calcolato dividendo la spesa per le unità di riferimento (mensilità della T12 / 12)</t>
  </si>
  <si>
    <t>unità per il calcolo delle assenze (*)</t>
  </si>
  <si>
    <t>Tavola di congruenza tra i giorni di assenza di Tabella 11 e i valori di Organico di Tabella 1, 3, 4, 5; coerenza dei gg di assenza pro-capite con il numero MAX dei gg lavorativi annui</t>
  </si>
  <si>
    <t>NOTE</t>
  </si>
  <si>
    <t>Indicare il numero di contratti per prestazioni professionali consistenti nella resa di servizi o adempimenti obbligatori per legge.</t>
  </si>
  <si>
    <t>Quanti sono i dipendenti al 31.12 in aspettativa per dottorato di ricerca con retribuzione a carico dell'amministrazione ai sensi dell’articolo 2 della legge 476/1984 e s.m.?</t>
  </si>
  <si>
    <t>Indicare il numero delle unita rilevate in tabella 1 tra i "presenti al 31.12" che risultavano titolari di permessi per legge n. 104/92.</t>
  </si>
  <si>
    <t>Indicare il numero delle unita rilevate in tabella 1 tra i "presenti al 31.12" che risultavano titolari di permessi ai sensi dell'art. 42, c.5 D.lgs.151/2001.</t>
  </si>
  <si>
    <t>assenze in T11, ma nessuna unità in T1</t>
  </si>
  <si>
    <t>Voce di spesa (Tab 14)</t>
  </si>
  <si>
    <t>codice (Tab 14)</t>
  </si>
  <si>
    <t>Compresenza 
e/o 
controllo incidenza %</t>
  </si>
  <si>
    <t>Incidenza % 
L105 / P062</t>
  </si>
  <si>
    <t xml:space="preserve">Controllo incidenza % L105 / P062  =&gt;  </t>
  </si>
  <si>
    <t>Incongruenza
[(a-gg formazione)&gt;(mens.T12/12*260)]</t>
  </si>
  <si>
    <t>TREDICESIMA MENSILITA'</t>
  </si>
  <si>
    <t>ARRETRATI PER ANNI PRECEDENTI</t>
  </si>
  <si>
    <t>RECUPERI PER RITARDI ASSENZE ECC.</t>
  </si>
  <si>
    <t>INDENNITA' DE MARIA</t>
  </si>
  <si>
    <t>I421</t>
  </si>
  <si>
    <t>malattie dell'apparato cardiovascolare</t>
  </si>
  <si>
    <t>chirurgia plastica, ricostruttiva ed estetica</t>
  </si>
  <si>
    <t>medicina fisica e riabilitativa</t>
  </si>
  <si>
    <t>oncologia medica</t>
  </si>
  <si>
    <t>medicina d'emergenza-urgenza</t>
  </si>
  <si>
    <t>SMS056</t>
  </si>
  <si>
    <t>medicina termale</t>
  </si>
  <si>
    <t>SMS057</t>
  </si>
  <si>
    <t>SMS058</t>
  </si>
  <si>
    <t>S203</t>
  </si>
  <si>
    <t>ALTRI COMPENSI ACCESSORI PERSONALE UNIVERSITARIO</t>
  </si>
  <si>
    <t>T12 non compilata o assenze comunicate &gt; gg lavorabili (</t>
  </si>
  <si>
    <t>I533</t>
  </si>
  <si>
    <t>INDENNITA' PROFESSIONALE SPECIFICA</t>
  </si>
  <si>
    <t>I424</t>
  </si>
  <si>
    <t>S720</t>
  </si>
  <si>
    <t>S761</t>
  </si>
  <si>
    <t>COMPETENZE PERSONALE COMANDATO/DISTACCATO PRESSO L'AMM.NE</t>
  </si>
  <si>
    <t>TOTALE del personale da distribuire</t>
  </si>
  <si>
    <t>REFERENTE DA CONTATTARE</t>
  </si>
  <si>
    <t>Domande SI_1</t>
  </si>
  <si>
    <t>Unità annue
dichiarate in SI_1</t>
  </si>
  <si>
    <t>Totale presenti al
31-12 dichiarati in T1</t>
  </si>
  <si>
    <t>Controllo</t>
  </si>
  <si>
    <t>Assenze dichiarate</t>
  </si>
  <si>
    <t xml:space="preserve">Compresenza </t>
  </si>
  <si>
    <t>Previsti</t>
  </si>
  <si>
    <t>Assegnati a personale a tempo indeterminato</t>
  </si>
  <si>
    <t>Assegnati a personale art. 15 septies</t>
  </si>
  <si>
    <t>Previste</t>
  </si>
  <si>
    <t>T1G</t>
  </si>
  <si>
    <t>SQ 8</t>
  </si>
  <si>
    <t>Assegnate a personale a tempo indeterminato</t>
  </si>
  <si>
    <t>Assegnate a personale art. 15 septies</t>
  </si>
  <si>
    <t>VOCI DI SPESA RILEVATE</t>
  </si>
  <si>
    <t>IMPORTO SICO</t>
  </si>
  <si>
    <t>IMPORTO BILANCIO (*)</t>
  </si>
  <si>
    <t>TABELLA 12</t>
  </si>
  <si>
    <t>A999</t>
  </si>
  <si>
    <t>TABELLA 13</t>
  </si>
  <si>
    <t>###</t>
  </si>
  <si>
    <t>ASSEGNI NUCLEO FAMILIARE</t>
  </si>
  <si>
    <t>GESTIONE MENSE</t>
  </si>
  <si>
    <t xml:space="preserve">CONTRIBUTI A CARICO DELL'AMMINISTRAZIONE SU COMPETENZE FISSE ED ACCESSORIE </t>
  </si>
  <si>
    <t xml:space="preserve">IRAP </t>
  </si>
  <si>
    <t>SOMME RIMBORSATE ALLE AMMINISTRAZIONI PER SPESE DI PERSONALE (sommatoria dei diversi rimborsi presenti in tabella 14)</t>
  </si>
  <si>
    <t>P998</t>
  </si>
  <si>
    <t>TOTALE GENERALE</t>
  </si>
  <si>
    <t>RIMBORSI RICEVUTI  DALLE AMMINISTRAZIONI PER SPESE DI PERSONALE  (a riduzione) (sommatoria dei diversi rimborsi presenti in tabella 14)</t>
  </si>
  <si>
    <t>P999</t>
  </si>
  <si>
    <t>TOTALE GENERALE AL NETTO DEI RIMBORSI</t>
  </si>
  <si>
    <t>TRC</t>
  </si>
  <si>
    <t>IN 3</t>
  </si>
  <si>
    <t>NOTE: Elenco Istituzioni ed importi dei rimborsi effettuati (**)</t>
  </si>
  <si>
    <t>NOTE: Elenco Istituzioni ed importi dei rimborsi ricevuti (***)</t>
  </si>
  <si>
    <t>(***) campo riservato all'inserimento delle informazioni di dettaglio (nome Istituzione ed importo) riguardanti i rimborsi ricevuti (P090, P098, P099). Eventuali note su altre voci di spesa dovranno essere immesse nel campo "note e chiarimenti" della SI_1</t>
  </si>
  <si>
    <t>(**) campo riservato all'inserimento delle informazioni di dettaglio (nome Istituzione ed importo) riguardanti i rimborsi effettuati (P071, P072, P074). Eventuali note su altre voci di spesa dovranno essere immesse nel campo "note e chiarimenti" della SI_1</t>
  </si>
  <si>
    <t>AZIENDA</t>
  </si>
  <si>
    <t>STRUTTURA 1</t>
  </si>
  <si>
    <t>STRUTTURA 2</t>
  </si>
  <si>
    <t>STRUTTURA 3</t>
  </si>
  <si>
    <t>STRUTTURA 4</t>
  </si>
  <si>
    <t>STRUTTURA 5</t>
  </si>
  <si>
    <t>STRUTTURA 6</t>
  </si>
  <si>
    <t>STRUTTURA 7</t>
  </si>
  <si>
    <t>STRUTTURA 8</t>
  </si>
  <si>
    <t>STRUTTURA 9</t>
  </si>
  <si>
    <t>STRUTTURA 10</t>
  </si>
  <si>
    <t>STRUTTURA 11</t>
  </si>
  <si>
    <t>STRUTTURA 12</t>
  </si>
  <si>
    <t>STRUTTURA 13</t>
  </si>
  <si>
    <t>STRUTTURA 14</t>
  </si>
  <si>
    <t>STRUTTURA 15</t>
  </si>
  <si>
    <t>STRUTTURA 16</t>
  </si>
  <si>
    <t>STRUTTURA 17</t>
  </si>
  <si>
    <t>STRUTTURA 18</t>
  </si>
  <si>
    <t>STRUTTURA 19</t>
  </si>
  <si>
    <t>STRUTTURA 20</t>
  </si>
  <si>
    <t>DIPARTIMENTI</t>
  </si>
  <si>
    <t>SOMME CORRISPOSTE AD AGENZIA DI SOMMINISTRAZIONE (INTERINALI)</t>
  </si>
  <si>
    <t>ONERI PER I CONTRATTI DI SOMMINISTRAZIONE (INTERINALI)</t>
  </si>
  <si>
    <t xml:space="preserve">RETRIBUZIONI PERSONALE A TEMPO DETERMINATO </t>
  </si>
  <si>
    <t>COMPENSI PER PERSONALE ADDETTO A LAVORI SOCIALMENTE UTILI</t>
  </si>
  <si>
    <t>C21</t>
  </si>
  <si>
    <t>A35</t>
  </si>
  <si>
    <t>CONTRIBUTI A CARICO DELL'AMM.NE PER FONDI PREV. COMPLEMENTARE</t>
  </si>
  <si>
    <t>P035</t>
  </si>
  <si>
    <t>Si</t>
  </si>
  <si>
    <t>No</t>
  </si>
  <si>
    <r>
      <rPr>
        <b/>
        <sz val="7"/>
        <rFont val="Helv"/>
      </rPr>
      <t>IRAP</t>
    </r>
    <r>
      <rPr>
        <sz val="7"/>
        <rFont val="Helv"/>
      </rPr>
      <t xml:space="preserve">
</t>
    </r>
    <r>
      <rPr>
        <b/>
        <sz val="7"/>
        <rFont val="Helv"/>
      </rPr>
      <t>Commerciale</t>
    </r>
  </si>
  <si>
    <t>Numero di convenzioni in vigore nel corso dell'anno per l'utilizzo di personale proveniente da altre amministrazioni pubbliche</t>
  </si>
  <si>
    <t>Totale Fondo posizione</t>
  </si>
  <si>
    <t>Totale Fondo condizioni di lavoro</t>
  </si>
  <si>
    <t>Totale Fondo risultato</t>
  </si>
  <si>
    <t>F96H</t>
  </si>
  <si>
    <t>IND. DI VACANZA CONTRATTUALE</t>
  </si>
  <si>
    <t>IND DIREZ. STRUTT. COMP.</t>
  </si>
  <si>
    <t>RETRIBUZIONE DI POSIZIONE</t>
  </si>
  <si>
    <t>RETRIBUZIONE DI POSIZIONE - QUOTA VARIABILE</t>
  </si>
  <si>
    <t>MAGGIORAZIONE RETRIB. DI POSIZIONE DIRETTORE DIPARTIMENTO</t>
  </si>
  <si>
    <t>INDENNITÀ ART. 42, COMMA 5-TER, D.LGS. 151/2001</t>
  </si>
  <si>
    <t>ONORARI AVVOCATI</t>
  </si>
  <si>
    <t>COMPENSO PER TURNI DI GUARDIA NOTTURNI DIRIGENTI</t>
  </si>
  <si>
    <t>I227</t>
  </si>
  <si>
    <t>S750</t>
  </si>
  <si>
    <t xml:space="preserve">ALTRE SOMME RIMBORSATE ALLE AMMINISTRAZIONI </t>
  </si>
  <si>
    <t>Coerenza T1 con personale T3 OUT</t>
  </si>
  <si>
    <t>Coerenza distribuzione territoriale</t>
  </si>
  <si>
    <t>j=k</t>
  </si>
  <si>
    <t>sono presenti unità in T1 o personale esterno in T3, ma non assenze in T11</t>
  </si>
  <si>
    <t xml:space="preserve">CONTRIBUTI A CARICO DELL'AMM.NE PER FONDI PREV. COMPLEMENTARE </t>
  </si>
  <si>
    <t>ATTENZIONE: Per gli Enti che non sono tenuti all’invio della Tabella 10, la Tavola va considerata con riferimento al diagnostico della colonna “Coerenza T1 con personale T3 OUT”</t>
  </si>
  <si>
    <t>Personale stabilizzato da LSU/LPU</t>
  </si>
  <si>
    <t>COMPENSI PER PERSONALE LSU/LPU</t>
  </si>
  <si>
    <t>di cui Psichiatri</t>
  </si>
  <si>
    <t>NOTE E CHIARIMENTI ALLA RILEVAZIONE
(max 1500 caratteri)</t>
  </si>
  <si>
    <t xml:space="preserve">Tavola di congruenza tra il personale a Tempo Determinato comunicato in T2 con la ripartizione dello stesso personale comunicato in T2A
</t>
  </si>
  <si>
    <t>Totale T2</t>
  </si>
  <si>
    <t>Totale T2A</t>
  </si>
  <si>
    <t>Confronto T2/T2A</t>
  </si>
  <si>
    <t>U+D</t>
  </si>
  <si>
    <t>a con d</t>
  </si>
  <si>
    <t>b con e</t>
  </si>
  <si>
    <t>IN 10</t>
  </si>
  <si>
    <r>
      <t xml:space="preserve">COGNOME </t>
    </r>
    <r>
      <rPr>
        <b/>
        <sz val="12"/>
        <rFont val="Arial"/>
        <family val="2"/>
      </rPr>
      <t>*</t>
    </r>
  </si>
  <si>
    <r>
      <t xml:space="preserve">NOME </t>
    </r>
    <r>
      <rPr>
        <b/>
        <sz val="12"/>
        <rFont val="Arial"/>
        <family val="2"/>
      </rPr>
      <t>*</t>
    </r>
  </si>
  <si>
    <r>
      <t xml:space="preserve">E-Mail </t>
    </r>
    <r>
      <rPr>
        <b/>
        <sz val="12"/>
        <rFont val="Arial"/>
        <family val="2"/>
      </rPr>
      <t>*</t>
    </r>
  </si>
  <si>
    <r>
      <rPr>
        <sz val="8"/>
        <rFont val="Arial"/>
        <family val="2"/>
      </rPr>
      <t xml:space="preserve">TELEFONO </t>
    </r>
    <r>
      <rPr>
        <b/>
        <sz val="12"/>
        <rFont val="Arial"/>
        <family val="2"/>
      </rPr>
      <t>*</t>
    </r>
  </si>
  <si>
    <t>Unità di pers. dirigente presenti in tabella 1 per le quali sussiste un giudizio di idoneità condizionata alla mansione ex art. 41,C.6, LETT.B) D.LGS. 81/2008 con solo riferimento alle limitazioni</t>
  </si>
  <si>
    <t xml:space="preserve">Unità di pers. dirigente di cui alla precedente domanda per le quali il giudizio di idoneità condizionata ha determinato l’esclusione dalla turnazione sulle 24 ore e/o dalla pronta disponibilità </t>
  </si>
  <si>
    <t xml:space="preserve">Unità di pers. non dirigente presenti in tabella 1 per le quali sussiste un giudizio di idoneità condizionata alla mansione ex art. 41,C.6, LETT.B) D.LGS. 81/2008 con solo riferimento alle limitazioni </t>
  </si>
  <si>
    <t>Unità di pers. non dirigente di cui alla precedente domanda per le quali il giudizio di idoneità condizionata ha determinato l’esclusione dalla turnazione sulle 24 ore e/o dalla pronta disponibilità</t>
  </si>
  <si>
    <t>(sono evidenziate quelle valorizzate nella T1)</t>
  </si>
  <si>
    <t>(sono evidenziate le qualifiche valorizzate per l'anno)</t>
  </si>
  <si>
    <t>Indicare il numero di personale religioso che sulla base di specifiche convenzioni presta servizio presso la struttura sanitaria</t>
  </si>
  <si>
    <t>Indicare il costo del personale religioso che sulla base di specifiche convenzioni presta servizio presso la struttura sanitaria</t>
  </si>
  <si>
    <t>Risoluz. rapporto di lavoro</t>
  </si>
  <si>
    <t>F27I</t>
  </si>
  <si>
    <t>Indicare il costo dei medici convenzionati cui è stato conferito l'incarico di direttore di distretto ai sensi dell'art.3-SEXIES, comma 3, del D.LGS. 502/92.</t>
  </si>
  <si>
    <t>Indicare il numero dei medici convenzionati cui è stato conferito l'incarico di direttore di distretto ai sensi dell'art. 3-SEXIES, comma 3, del D.LGS. 502/92.</t>
  </si>
  <si>
    <t>Somme
dichiarate in SI_1</t>
  </si>
  <si>
    <t>Medici Universitari</t>
  </si>
  <si>
    <t>I418</t>
  </si>
  <si>
    <t>ASSEGNO AD PERSONAM</t>
  </si>
  <si>
    <t xml:space="preserve"> Incongruenza 11</t>
  </si>
  <si>
    <t>Tavola di compresenza tra valori di organico di personale con rapporto di lavoro flessibile di Tabella 2 e relativa spesa di Tabella 14</t>
  </si>
  <si>
    <t xml:space="preserve"> Incongruenza 1</t>
  </si>
  <si>
    <t>Tavola di compresenza tra valori di organico di personale con rapporto di lavoro flessibile di Scheda Informativa 1 e relativa spesa di Tabella 14</t>
  </si>
  <si>
    <t>Tipologia lavoro flessibile (SI_1)</t>
  </si>
  <si>
    <t>Unità annue 
(SI_1)</t>
  </si>
  <si>
    <t>Valore Medio Unitario:
b / a</t>
  </si>
  <si>
    <t>IN 11</t>
  </si>
  <si>
    <t>Tavola di coerenza tra valori dichiarati in SI_1 come appartenenti a categorie protette, titolari di permessi per legge n. 104/92, titolari di permessi ai sensi dell'art. 42, comma 5 d.lgs. 151/2001, con il personale indicato in  Tab. 1</t>
  </si>
  <si>
    <t xml:space="preserve"> Incongruenza 12</t>
  </si>
  <si>
    <t xml:space="preserve">Tavola di compresenza tra valori dichiarati nella SI_1 come titolari di permessi per legge n. 104/92 e titolari di permessi ai sensi dell'art. 42, comma 5 d.lgs. 151/2001, con le giornate di assenza indicate in Tab. 11 </t>
  </si>
  <si>
    <t xml:space="preserve"> Incongruenza 13</t>
  </si>
  <si>
    <t>Tavola di compresenza tra le somme trattenute per malattia indicate nella SI_1 e i giorni di assenza per malattia retribuita indicati nella Tab. 11</t>
  </si>
  <si>
    <t>IN 12</t>
  </si>
  <si>
    <t>IN 13</t>
  </si>
  <si>
    <t xml:space="preserve">Tavola di congruenza tra i giorni totali pro-capite di assenza (escluse assenze per formazione e quelle non retribuite) calcolati dai valori indicati nella Tabella 11, con il numero MAX dei gg lavorativi annui
</t>
  </si>
  <si>
    <t>Totale della Tabella T11 esclusa formazione e altre ass. non retribuite</t>
  </si>
  <si>
    <t>Mensilità/12</t>
  </si>
  <si>
    <t>Incongruenza 14</t>
  </si>
  <si>
    <t>IN 14</t>
  </si>
  <si>
    <t>INCENTIVI PER FUNZIONI TECNICHE</t>
  </si>
  <si>
    <t>SQUADRATURA 9</t>
  </si>
  <si>
    <t>Risorse / Costituzione del fondo</t>
  </si>
  <si>
    <t>Impeghi / Importi erogati</t>
  </si>
  <si>
    <t>Risorse fisse aventi carattere di certezza e stabilità</t>
  </si>
  <si>
    <t>Fondo</t>
  </si>
  <si>
    <t>Natura</t>
  </si>
  <si>
    <t>Voce</t>
  </si>
  <si>
    <t>Dato</t>
  </si>
  <si>
    <t>INCONGRUENZA 15</t>
  </si>
  <si>
    <t>SCHEDA UNIFICATA EX ART. 40 BIS, COMMA 3 DEL D.LGS. N.165/2001:</t>
  </si>
  <si>
    <t>"SPECIFICHE INFORMAZIONI SULLA CONTRATTAZIONE INTEGRATIVA"</t>
  </si>
  <si>
    <t>INCONGRUENZA 16</t>
  </si>
  <si>
    <t>Contatore</t>
  </si>
  <si>
    <t>GEN</t>
  </si>
  <si>
    <t>FONDO RELATIVO ALL'ANNO DI RILEVAZIONE / TEMPISTICA DELLA C.I.</t>
  </si>
  <si>
    <t>Cod_sez</t>
  </si>
  <si>
    <t>Cod_dom</t>
  </si>
  <si>
    <t>Tipo_dom</t>
  </si>
  <si>
    <t>FLAG</t>
  </si>
  <si>
    <t>DATE</t>
  </si>
  <si>
    <t>GEN195</t>
  </si>
  <si>
    <t>INT</t>
  </si>
  <si>
    <t>Annualità di ritardo nella certificazione del fondo/i contrattazione integrativa alla compilazione/rettifica della presente scheda (0=almeno costituzione fondo/i anno rilevazione certif.; 1=almeno costituzione fondo/i anno precedente certif. ecc.)</t>
  </si>
  <si>
    <t>LEG</t>
  </si>
  <si>
    <t>LEG290</t>
  </si>
  <si>
    <t>ORG</t>
  </si>
  <si>
    <t>ORGANIZZAZIONE E INCARICHI</t>
  </si>
  <si>
    <t>ORG138</t>
  </si>
  <si>
    <t>ORG166</t>
  </si>
  <si>
    <t>ORG132</t>
  </si>
  <si>
    <t>ORG143</t>
  </si>
  <si>
    <t>ORG202</t>
  </si>
  <si>
    <t>Numero degli incarichi di cui all'art. 27, c. 1, lett. c) e d) del Ccnl 8.6.2000 effettivamente coperti al 31.12 dell'anno di rilevazione</t>
  </si>
  <si>
    <t>ORG130</t>
  </si>
  <si>
    <t>ORG271</t>
  </si>
  <si>
    <t>Numero di posizioni dirigenziali effettivamente coperte alla data del 31.12 dell'anno di rilevazione con incarico ad interim</t>
  </si>
  <si>
    <t>ORG272</t>
  </si>
  <si>
    <t>PRD</t>
  </si>
  <si>
    <t>PRD137</t>
  </si>
  <si>
    <t>PRD115</t>
  </si>
  <si>
    <t>INF</t>
  </si>
  <si>
    <t>INFORMAZIONI / CHIARIMENTI</t>
  </si>
  <si>
    <t>INF209</t>
  </si>
  <si>
    <t>Informazioni/chiarimenti da parte dell'Organo di controllo (max 1.500 caratteri)</t>
  </si>
  <si>
    <t>INF127</t>
  </si>
  <si>
    <t>Informazioni/chiarimenti da parte dell'Amministrazione (max 1.500 caratteri)</t>
  </si>
  <si>
    <t>MACROCATEGORIA: PERSONALE NON DIRIGENTE</t>
  </si>
  <si>
    <t>PEO</t>
  </si>
  <si>
    <t>PEO188</t>
  </si>
  <si>
    <t>PEO119</t>
  </si>
  <si>
    <t>PEO133</t>
  </si>
  <si>
    <t>SQ 9</t>
  </si>
  <si>
    <t>IN 15</t>
  </si>
  <si>
    <t>IN 16</t>
  </si>
  <si>
    <t>SICI</t>
  </si>
  <si>
    <t>PERSONALE IN ASPETTATIVA</t>
  </si>
  <si>
    <t>Personale in aspettativa (OUT)
(Tab 3)</t>
  </si>
  <si>
    <t>R.I.A.</t>
  </si>
  <si>
    <t>A031</t>
  </si>
  <si>
    <t xml:space="preserve">STIPENDIO 
più I.I.S </t>
  </si>
  <si>
    <t xml:space="preserve">(1) qualifica unica di dirigente delle professioni sanitarie infermieristiche, tecniche, della riabilitazione, della prevenzione e della professione ostetrica di cui agli artt. 8 e 9 del CCNL 17.10.2008 </t>
  </si>
  <si>
    <t>TAB.1SD - PERSONALE DIPENDENTE E NON DIPENDENTE DEL SERVIZIO DIPENDENZE PER PROFILO PROFESSIONALE</t>
  </si>
  <si>
    <t>Dipendenti (*)</t>
  </si>
  <si>
    <t>Altre forme di rapporto professionale (**)</t>
  </si>
  <si>
    <t>T1SD</t>
  </si>
  <si>
    <t>Decurtazioni</t>
  </si>
  <si>
    <t>INCONGRUENZA 9</t>
  </si>
  <si>
    <t>F00P</t>
  </si>
  <si>
    <t>F01P</t>
  </si>
  <si>
    <t>Totale Decurtazioni</t>
  </si>
  <si>
    <t>U22I</t>
  </si>
  <si>
    <t>GEN353</t>
  </si>
  <si>
    <t>GEN354</t>
  </si>
  <si>
    <t>GEN355</t>
  </si>
  <si>
    <t>IN 9</t>
  </si>
  <si>
    <t>LSU/LPU/ASU(*)</t>
  </si>
  <si>
    <t>PSP871</t>
  </si>
  <si>
    <t>Indicare il costo degli specialisti ambulatoriali interni</t>
  </si>
  <si>
    <t>Indicare il costo dei medici addetti alle attività della medicina dei servizi territoriali</t>
  </si>
  <si>
    <t>A41</t>
  </si>
  <si>
    <t>U01D</t>
  </si>
  <si>
    <t>U01F</t>
  </si>
  <si>
    <t>U01H</t>
  </si>
  <si>
    <t>Altri istituti non compresi fra i precedenti</t>
  </si>
  <si>
    <t>U998</t>
  </si>
  <si>
    <t>Art 1 c 456 L 147/2013 - Decurtazione permanente</t>
  </si>
  <si>
    <t>Art 23 c 2 Dlgs 75/2017 - Dec. fondo rispetto limite 2016</t>
  </si>
  <si>
    <t>U01K</t>
  </si>
  <si>
    <t>U01L</t>
  </si>
  <si>
    <t>Art 40 c 3-q DLgs 165/2001 - Dec. anno per piani di recup.</t>
  </si>
  <si>
    <t>F01S</t>
  </si>
  <si>
    <t>U01N</t>
  </si>
  <si>
    <t>U01P</t>
  </si>
  <si>
    <t>Art 43 L 449/1997 - Entr. conto terzi o utenza o sponsor.</t>
  </si>
  <si>
    <t>Art 16 cc 4-5-6 DL 98/11 - Risp. piani razionalizzazione</t>
  </si>
  <si>
    <t>Art 1 c 456 L. 147/2013 - Decurtazione permanente</t>
  </si>
  <si>
    <t>RISPETTO DI SPECIFICI LIMITI DI LEGGE</t>
  </si>
  <si>
    <t>LEG362</t>
  </si>
  <si>
    <t>Importo del limite di cui all'art. 9, comma 28 del decreto legge n. 78/2010 riferito all'anno corrente (euro)</t>
  </si>
  <si>
    <t>LEG364</t>
  </si>
  <si>
    <t>Importo del limite di cui all'art. 9, comma 28 del decreto legge n. 78/2010 utilizzato ai fini delle assunzioni effettuate nell'anno corrente ai sensi dell'art. 20, comma 3 del Dlgs 75/2017 (stipendio, accessorio e O.R. a carico dell'amministrazione)</t>
  </si>
  <si>
    <t>ORG376</t>
  </si>
  <si>
    <t>ORG377</t>
  </si>
  <si>
    <t>ORG378</t>
  </si>
  <si>
    <t>ORG379</t>
  </si>
  <si>
    <t>ORG380</t>
  </si>
  <si>
    <t>ORG381</t>
  </si>
  <si>
    <t>PERFORMANCE / RISULTATO</t>
  </si>
  <si>
    <t>PRD368</t>
  </si>
  <si>
    <t>Importo totale della performance individuale erogata a valere sul fondo dell'anno di rilevazione (euro)</t>
  </si>
  <si>
    <t>PRD369</t>
  </si>
  <si>
    <t>Importo totale della performance organizzativa erogata a valere sul fondo dell'anno di rilevazione (euro)</t>
  </si>
  <si>
    <t>PRD370</t>
  </si>
  <si>
    <t>Importo totale della performance (individuale e organizzativa) non erogata a seguito della valutazione non piena con riferimento al fondo dell'anno di rilevazione (euro)</t>
  </si>
  <si>
    <t>(eventuale) Importo della decurtazione operata complessivamente sui fondi per la contrattazione integrativa dell'anno corrente a seguito della rideterminazione delle strutture ai sensi dell'art. 9-quinquies del DL 78/2015 (euro)</t>
  </si>
  <si>
    <t>Valore medio su base annua della retribuzione di posizione - parte variabile aziendale - incarichi di struttura complessa (euro)</t>
  </si>
  <si>
    <t>Valore medio su base annua della retribuzione di posizione - parte variabile aziendale - incarichi di struttura semplice (euro)</t>
  </si>
  <si>
    <t>Valore medio su base annua della retribuzione di posizione - parte variabile aziendale - per incarichi di cui all'art. 27, c. 1, lett. c) e d) del Ccnl 8.6.2000 (euro)</t>
  </si>
  <si>
    <t>Valore medio su base annua della retribuzione per gli incarichi dirigenziali ad interim (risultato in euro)</t>
  </si>
  <si>
    <t>Importo totale della retribuzione di risultato erogata a valere sul fondo dell'anno di rilevazione (euro)</t>
  </si>
  <si>
    <t>Importo totale della retribuzione di risultato non erogata a seguito della valutazione non piena con riferimento al fondo dell'anno di rilevazione (euro)</t>
  </si>
  <si>
    <t>Specifico trattamento economico</t>
  </si>
  <si>
    <t>Indennità di incarico di direzione di struttura complessa</t>
  </si>
  <si>
    <t>Indennità condizioni di lavoro</t>
  </si>
  <si>
    <t>Retribuzione di risultato</t>
  </si>
  <si>
    <t>SD0CO1</t>
  </si>
  <si>
    <t>SD0SE1</t>
  </si>
  <si>
    <t>SD0AI1</t>
  </si>
  <si>
    <t>SD048B</t>
  </si>
  <si>
    <t>SD0CO2</t>
  </si>
  <si>
    <t>SD0SE2</t>
  </si>
  <si>
    <t>SD0AI2</t>
  </si>
  <si>
    <t>SD048C</t>
  </si>
  <si>
    <t>SD0CO3</t>
  </si>
  <si>
    <t>SD0SE3</t>
  </si>
  <si>
    <t>SD0AI3</t>
  </si>
  <si>
    <t>SD048D</t>
  </si>
  <si>
    <t>SD0CO4</t>
  </si>
  <si>
    <t>SD0SE4</t>
  </si>
  <si>
    <t>SD0AI4</t>
  </si>
  <si>
    <t>SD048E</t>
  </si>
  <si>
    <t>N18694</t>
  </si>
  <si>
    <t>N16695</t>
  </si>
  <si>
    <t>MEDICI  (***)</t>
  </si>
  <si>
    <t>VETERINARI  (***)</t>
  </si>
  <si>
    <t>ODONTOIATRI  (***)</t>
  </si>
  <si>
    <t>DIRIGENTI PROFESSIONI SANITARIE  (***)</t>
  </si>
  <si>
    <t>PS</t>
  </si>
  <si>
    <t>PROFILI RUOLO SANITARIO - PERSONALE INFERMIERISTICO</t>
  </si>
  <si>
    <t>PROFILI RUOLO SANITARIO - PERSONALE TECNICO SANITARIO</t>
  </si>
  <si>
    <t>PROFILI RUOLO SANITARIO - PERSONALE VIGILANZA E ISPEZIONE</t>
  </si>
  <si>
    <t>PROFILI RUOLO SANITARIO - PERSONALE FUNZIONI RIABILITATIVE</t>
  </si>
  <si>
    <t>DIR. RUOLO PROFESSIONALE  (***)</t>
  </si>
  <si>
    <t>PROFILI RUOLO PROFESSIONALE</t>
  </si>
  <si>
    <t>DIR. RUOLO TECNICO  (***)</t>
  </si>
  <si>
    <t>PROFILI RUOLO TECNICO</t>
  </si>
  <si>
    <t>DIR. RUOLO AMMINISTRATIVO  (***)</t>
  </si>
  <si>
    <t>PROFILI RUOLO AMMINISTRATIVO</t>
  </si>
  <si>
    <t>PERSONALE CONTRATTISTA</t>
  </si>
  <si>
    <t>Uomini
(a)</t>
  </si>
  <si>
    <t>Donne
(b)</t>
  </si>
  <si>
    <t>Uomini
©</t>
  </si>
  <si>
    <t>Donne
(d)</t>
  </si>
  <si>
    <t>Uomini
(e)</t>
  </si>
  <si>
    <t>Donne
(f)</t>
  </si>
  <si>
    <t>Uomini
(a+c+e)</t>
  </si>
  <si>
    <t>Donne
(b+d+f)</t>
  </si>
  <si>
    <t>(*) non concorrono al Totale Personale</t>
  </si>
  <si>
    <t>anestesia, rianimazione, terapia intensiva e del dolore</t>
  </si>
  <si>
    <t>endocrinologia e malattie del metabolismo</t>
  </si>
  <si>
    <t>farmacologia e tossicologia clinica</t>
  </si>
  <si>
    <t>SMS060</t>
  </si>
  <si>
    <t>malattie infettive e tropicali</t>
  </si>
  <si>
    <t>SMS061</t>
  </si>
  <si>
    <t>medicina dello sport e dell'esercizio fisico</t>
  </si>
  <si>
    <t>medicina di comunità e delle cure primarie</t>
  </si>
  <si>
    <t>patologia clinica e biochimica clinica</t>
  </si>
  <si>
    <t>SMS059</t>
  </si>
  <si>
    <t>statistica sanitaria e biometria</t>
  </si>
  <si>
    <t xml:space="preserve">TAB. 1F - DIRIGENTI MEDICI DISTINTI PER SPECIALITA' </t>
  </si>
  <si>
    <t>Licenziamenti disposti dall’ente</t>
  </si>
  <si>
    <t>AP</t>
  </si>
  <si>
    <t>F10O</t>
  </si>
  <si>
    <t>F10M</t>
  </si>
  <si>
    <t>F10N</t>
  </si>
  <si>
    <t>Trattamento accessorio ruolo Ricerca IRCCS/IZS</t>
  </si>
  <si>
    <t>U04D</t>
  </si>
  <si>
    <t>U04E</t>
  </si>
  <si>
    <t>U04F</t>
  </si>
  <si>
    <t>U04G</t>
  </si>
  <si>
    <t>Totale trattamento accessorio Ricerca IRCCS/IZS</t>
  </si>
  <si>
    <t>Art 12 c 2 Ccnl 16-18 - Finanz. passaggi di fascia</t>
  </si>
  <si>
    <t>F10U</t>
  </si>
  <si>
    <t>Art 1 c 429 L 205/17 - Progetti vincitori bandi pubblici</t>
  </si>
  <si>
    <t>F10R</t>
  </si>
  <si>
    <t>F10T</t>
  </si>
  <si>
    <t>LEG398</t>
  </si>
  <si>
    <t>Specialisti Ambulaturiali Convenzionati (*)</t>
  </si>
  <si>
    <t>IN 17</t>
  </si>
  <si>
    <t xml:space="preserve">Numero
Inc.
</t>
  </si>
  <si>
    <r>
      <rPr>
        <b/>
        <sz val="8"/>
        <color indexed="10"/>
        <rFont val="Arial"/>
        <family val="2"/>
      </rPr>
      <t xml:space="preserve">Incongruenza
17
</t>
    </r>
    <r>
      <rPr>
        <b/>
        <sz val="8"/>
        <rFont val="Arial"/>
        <family val="2"/>
      </rPr>
      <t xml:space="preserve">
Controllare RIA e Progressione per scatti</t>
    </r>
  </si>
  <si>
    <t>RIA</t>
  </si>
  <si>
    <t>Progressioni</t>
  </si>
  <si>
    <t>NO</t>
  </si>
  <si>
    <t>DIRETTORI GENERALI</t>
  </si>
  <si>
    <t>MEDICI</t>
  </si>
  <si>
    <t>VETERINARI</t>
  </si>
  <si>
    <t>ODONTOIATRI</t>
  </si>
  <si>
    <t>DIRIG. SANITARI NON MEDICI</t>
  </si>
  <si>
    <t>DIRIGENTI PROFESSIONI SANITARIE</t>
  </si>
  <si>
    <t>DIR. RUOLO PROFESSIONALE</t>
  </si>
  <si>
    <t>DIR. RUOLO TECNICO</t>
  </si>
  <si>
    <t>DIR. RUOLO AMMINISTRATIVO</t>
  </si>
  <si>
    <t>Categorie</t>
  </si>
  <si>
    <t>SPECIALISTA DELLA COMUNICAZIONE ISTITUZIONALE</t>
  </si>
  <si>
    <t>STRUTTURA 21</t>
  </si>
  <si>
    <t>STRUTTURA 22</t>
  </si>
  <si>
    <t>Figura professionale</t>
  </si>
  <si>
    <t>MEDICI, ODONTOIATRI, VETERINARI</t>
  </si>
  <si>
    <t>BIOLOGI, CHIMICI, FARMACISTI, FISICI, PSICOLOGI</t>
  </si>
  <si>
    <t>DIRIGENTI  PROFESSIONALI, TECNICI, AMMINISTRATIVI</t>
  </si>
  <si>
    <t>Incarichi / Funzioni</t>
  </si>
  <si>
    <t>STRUTTURE COMPLESSE (art.18, comma 1, I), lett. a)</t>
  </si>
  <si>
    <t>STRUTTURE SEMPLICI A VALENZA DIPARTIMENTALE (art.18, comma 1, I), lett. b)</t>
  </si>
  <si>
    <t>STRUTTURE SEMPLICI (art.18, comma 1, I), lett. c)</t>
  </si>
  <si>
    <t>ALTISSIMA PROFESSIONALITA' A VALENZA DIPARTIM. (art.18, comma 1, II), lett. a1)</t>
  </si>
  <si>
    <t>ALTISSIMA PROFESSIONALITA' (art.18, comma 1, II), lett. a2)</t>
  </si>
  <si>
    <t>ALTA SPECIALIZZAZIONE (art.18, comma 1, II), lett. b)</t>
  </si>
  <si>
    <t>CONSULENZA, STUDIO E RICERCA, ISPETT., VERIF. e CONTR.(art.18, c.1, II), lett.c)</t>
  </si>
  <si>
    <t>PROFESSIONALE DI BASE (art.18, comma 1, II), lett. d)</t>
  </si>
  <si>
    <t>Posizione</t>
  </si>
  <si>
    <t xml:space="preserve">Assegnati </t>
  </si>
  <si>
    <t>TD0C02</t>
  </si>
  <si>
    <t>TD0S02</t>
  </si>
  <si>
    <t>TD0A02</t>
  </si>
  <si>
    <t>TD0810</t>
  </si>
  <si>
    <t xml:space="preserve">Indicare il numero di dioendenti posti in esenzione dal servizio per emergenza COVID-19 </t>
  </si>
  <si>
    <t>numero giorni</t>
  </si>
  <si>
    <t xml:space="preserve">Indicare il numero dei giorni concessi ai dipendenti posti in esenzione dal servizio per emergenza COVID-19 </t>
  </si>
  <si>
    <t>Unità di personale dirigente collocate in aspettativa senza assegni per assunzione a tempo determinato presso la stessa o altra amministrazione</t>
  </si>
  <si>
    <t>Unità di personale non dirigente collocate in aspettativa senza assegni per assunzione a tempo determinato presso la stessa o altra amministrazione</t>
  </si>
  <si>
    <t>Indicare le ore di servizio effettuate nel corso dell'anno di rilevazione dagli specialisti ambulatoriali interni</t>
  </si>
  <si>
    <t>DR</t>
  </si>
  <si>
    <t>Fondo per la retribuzione degli incarichi</t>
  </si>
  <si>
    <t>Destinazioni erogate per prestazioni rese nell'anno di riferimento</t>
  </si>
  <si>
    <t>F10J</t>
  </si>
  <si>
    <t>SQ9</t>
  </si>
  <si>
    <t>Art 94 c 3 L A Ccnl 16-18 - Increm 248,30 euro da 31.12.2018</t>
  </si>
  <si>
    <t>F12R</t>
  </si>
  <si>
    <t>Art 94 c 3 L B Ccnl 16-18 - RIA e ass pers cess anno prec.te</t>
  </si>
  <si>
    <t>F12S</t>
  </si>
  <si>
    <t>U04X</t>
  </si>
  <si>
    <t>Art 94 c 3 L C Ccnl 16-18 - Incr. rid. stabile dot. org</t>
  </si>
  <si>
    <t>F12T</t>
  </si>
  <si>
    <t>U04Y</t>
  </si>
  <si>
    <t>Art 94 c 3 L D Ccnl 16-18 - Incr dotaz org (mod rami az.li)</t>
  </si>
  <si>
    <t>F12U</t>
  </si>
  <si>
    <t>Art 94 c 3 L D Ccnl 16-18 - Incr dotaz org (nuove ass.ni)</t>
  </si>
  <si>
    <t>F14R</t>
  </si>
  <si>
    <t>U05B</t>
  </si>
  <si>
    <t>F12W</t>
  </si>
  <si>
    <t>Totale Destinazioni erogate per prestazioni rese nell'anno di riferimento</t>
  </si>
  <si>
    <t>Art 94 c 4 L A Ccnl 16-18 - Att nuovi serv a parità di pers</t>
  </si>
  <si>
    <t>F12X</t>
  </si>
  <si>
    <t>F12Y</t>
  </si>
  <si>
    <t>Art 94 c 4 L B Ccnl 16-18 - Altre spec disposizioni di legge</t>
  </si>
  <si>
    <t>F12Z</t>
  </si>
  <si>
    <t>U05E</t>
  </si>
  <si>
    <t>U05F</t>
  </si>
  <si>
    <t>Totale Fondo incarichi</t>
  </si>
  <si>
    <t>Fondo per la retribuzione di risultato</t>
  </si>
  <si>
    <t>U05K</t>
  </si>
  <si>
    <t>F13J</t>
  </si>
  <si>
    <t>Art 95 c 3 L A Ccnl 16-18 - Increm 162,50 euro da 31.12.2018</t>
  </si>
  <si>
    <t>F13K</t>
  </si>
  <si>
    <t>Art 95 c 3 L B Ccnl 16-18 - Incr. rid. stabile dot. org</t>
  </si>
  <si>
    <t>F13L</t>
  </si>
  <si>
    <t>Art 95 c 3 L C Ccnl 16-18 - Incr dotaz org (mod rami az.li)</t>
  </si>
  <si>
    <t>F13M</t>
  </si>
  <si>
    <t>Art 95 c 3 L C Ccnl 16-18 - Incr dotaz org (nuove ass.ni)</t>
  </si>
  <si>
    <t>F14S</t>
  </si>
  <si>
    <t>Art 95 c 4 L A Ccnl 16-18 - Ratei RIA ass pers cess anno pr</t>
  </si>
  <si>
    <t>F13O</t>
  </si>
  <si>
    <t>Art 95 c 4 L B Ccnl 16-18 - Att nuovi serv a parità di pers</t>
  </si>
  <si>
    <t>F13P</t>
  </si>
  <si>
    <t>F13Q</t>
  </si>
  <si>
    <t>F13U</t>
  </si>
  <si>
    <t>Art 95 c 7 L E Ccnl 16-18 - Dec a favore fondo cond lavoro</t>
  </si>
  <si>
    <t>F13V</t>
  </si>
  <si>
    <t>F13W</t>
  </si>
  <si>
    <t>Art 23 c 2 Dlgs 75/2017 - Dec fondo rispetto limite 2016</t>
  </si>
  <si>
    <t>Art 40 c 3-q DLgs 165/2001 - Dec anno per piani di recupero</t>
  </si>
  <si>
    <t>Fondo per la retribuzione delle condizioni di lavoro</t>
  </si>
  <si>
    <t>F13X</t>
  </si>
  <si>
    <t>Art 96 c 3 L A Ccnl 16-18 - Increm 325,00 euro da 31.12.2018</t>
  </si>
  <si>
    <t>F13Y</t>
  </si>
  <si>
    <t>F13Z</t>
  </si>
  <si>
    <t>Art 96 c 3 L C Ccnl 16-18 - Incr dotaz org (mod rami az.li)</t>
  </si>
  <si>
    <t>F14J</t>
  </si>
  <si>
    <t>F14T</t>
  </si>
  <si>
    <t>F14L</t>
  </si>
  <si>
    <t>Art 96 c 4 L A Ccnl 16-18 - Att nuovi serv a parità di pers</t>
  </si>
  <si>
    <t>F14M</t>
  </si>
  <si>
    <t>Art 96 c 4 L B Ccnl16-18 - Altre spec disposiz di legge</t>
  </si>
  <si>
    <t>F14O</t>
  </si>
  <si>
    <t>F14P</t>
  </si>
  <si>
    <t>NS</t>
  </si>
  <si>
    <t>Art 1 c 430 L 205/17 - 5% del 30% c 424 (ricercatori estero)</t>
  </si>
  <si>
    <t>SQUADRATURA 5</t>
  </si>
  <si>
    <t>MACROCATEGORIA: DIRIGENTI SANITARI</t>
  </si>
  <si>
    <t>In caso di certificazione disgiunta: data di certificazione della sola costituzione del fondo/i specificamente riferita all'anno di rilevazione (art. 40-bis, c.1 del Dlgs 165/2001)</t>
  </si>
  <si>
    <t>In caso di certificazione disgiunta: data di certificazione del solo contratto integrativo economico specificamente riferito al fondo/i dell'anno di rilevazione, sulla base di certificazione costituzione fondo effettuata in precedenza (art. 40-bis, c.1 del Dlgs 165/2001)</t>
  </si>
  <si>
    <t>In caso di certificazione congiunta: data di certificazione tanto della costituzione del fondo che del contratto integrativo economico specificamente riferito al fondo/i dell'anno di rilevazione (art. 40-bis, c.1 del Dlgs 165/2001)</t>
  </si>
  <si>
    <t>LEG428</t>
  </si>
  <si>
    <t>Importo del limite 2016 riferito alla presente macrocategoria (euro)</t>
  </si>
  <si>
    <t>LEG425</t>
  </si>
  <si>
    <t>di cui variazione del limite in aumento rispetto al 2016 (in aumento o in diminuzione rispetto all'anno precedente) ex art. 11, comma 1 del DL n. 35/2019 (c.d. Decreto Calabria, in euro)</t>
  </si>
  <si>
    <t>ORG411</t>
  </si>
  <si>
    <t>Numero di incarichi di struttura complessa effettivamente coperti al 31.12 dell'anno di rilevazione (art. 18, comma 1, sezione i), lettera a) del Ccnl 2016-18)</t>
  </si>
  <si>
    <t>ORG412</t>
  </si>
  <si>
    <t>Numero di incarichi di struttura semplice a valenza dipartimentale o distrettuale effettivamente coperti al 31.12 dell'anno di rilevazione (art. 18, comma 1, sezione i), lettera b) del Ccnl 2016-18)</t>
  </si>
  <si>
    <t>ORG413</t>
  </si>
  <si>
    <t>Valore medio su base annua della retribuzione di posizione - parte variabile aziendale - incarichi di struttura semplice a valenza dipartimentale o distrettuale (art. 18, comma 1, sezione i), lettera b) del Ccnl 2016-18, euro)</t>
  </si>
  <si>
    <t>ORG414</t>
  </si>
  <si>
    <t>Numero di incarichi di struttura semplice quale articolazione interna di struttura complessa effettivamente coperti al 31.12 dell'anno di rilevazione (art. 18, comma 1, sezione i), lettera c) del Ccnl 2016-18)</t>
  </si>
  <si>
    <t>ORG415</t>
  </si>
  <si>
    <t>Valore medio su base annua della retribuzione di posizione - parte variabile aziendale - incarichi di struttura semplice articolazioni di struttura complessa (art. 18, comma 1, sezione i), lettera c) del Ccnl 2016-18, euro)</t>
  </si>
  <si>
    <t>ORG416</t>
  </si>
  <si>
    <t>Numero di incarichi di altissima professionalità a valenza dipartimentale effettivamente coperti al 31.12 dell'anno di rilevazione (art. 18, comma 1, sezione ii), lettera a1) del Ccnl 2016-18)</t>
  </si>
  <si>
    <t>ORG417</t>
  </si>
  <si>
    <t>Valore medio su base annua della retribuzione di posizione - parte variabile aziendale - incarichi di altissima professionalità a valenza dipartimentale (art. 18, comma 1, sezione ii), lettera a1) del Ccnl 2016-18, euro)</t>
  </si>
  <si>
    <t>ORG418</t>
  </si>
  <si>
    <t>Numero di incarichi di altissima professionalità articolazioni di struttura complessa effettivamente coperti al 31.12 dell'anno di rilevazione (art. 18, comma 1, sezione ii), lettera a2) del Ccnl 2016-18)</t>
  </si>
  <si>
    <t>ORG419</t>
  </si>
  <si>
    <t>Valore medio su base annua della retribuzione di posizione - parte variabile aziendale - incarichi di altissima professionalità articolazioni di struttura complessa (art. 18, comma 1, sezione ii), lettera a2) del Ccnl 2016-18, euro)</t>
  </si>
  <si>
    <t>ORG420</t>
  </si>
  <si>
    <t>Numero di incarichi professionali di alta specializzazione effettivamente coperti al 31.12 dell'anno di rilevazione (art. 18, comma 1, sezione ii), lettera b) del Ccnl 2016-18)</t>
  </si>
  <si>
    <t>ORG421</t>
  </si>
  <si>
    <t>Valore medio su base annua della retribuzione di posizione - parte variabile aziendale - incarichi di alta specializzazione (art. 18, comma 1, sezione ii), lettera b) del Ccnl 2016-18, euro)</t>
  </si>
  <si>
    <t>ORG422</t>
  </si>
  <si>
    <r>
      <t>Numero di incarichi professionali, di consulenza, di studio e di ricerca, ispettivo, di verifica e di controllo</t>
    </r>
    <r>
      <rPr>
        <b/>
        <sz val="12"/>
        <rFont val="Arial"/>
        <family val="2"/>
      </rPr>
      <t xml:space="preserve"> </t>
    </r>
    <r>
      <rPr>
        <sz val="12"/>
        <rFont val="Arial"/>
        <family val="2"/>
      </rPr>
      <t>coperti al 31.12 dell'anno di rilevazione (art. 18, comma 1, sezione ii), lettera c) del Ccnl 2016-18)</t>
    </r>
  </si>
  <si>
    <t>ORG423</t>
  </si>
  <si>
    <t>Valore medio su base annua della retribuzione di posizione - parte variabile aziendale - incarichi professionali, di consulenza, ecc.  (art. 18, comma 1, sezione ii), lettera c) del Ccnl 2016-18, euro)</t>
  </si>
  <si>
    <t>ORG424</t>
  </si>
  <si>
    <t>Numero di incarichi professionali di base coperti al 31.12 dell'anno di rilevazione (art. 18, comma 1, sezione ii), lettera d) del Ccnl 2016-18)</t>
  </si>
  <si>
    <t>ORG430</t>
  </si>
  <si>
    <t>Valore medio su base annua della retribuzione di posizione - parte variabile aziendale - incarichi professionali di base (art. 18, comma 1, sezione ii), lettera d) del Ccnl 2016-18, euro)</t>
  </si>
  <si>
    <t>Tavola di controllo del rispetto del limite 2016 di cui all'art. 23, comma 2 del decreto legislativo n. 75/2017</t>
  </si>
  <si>
    <t>SQUADRATURA 6</t>
  </si>
  <si>
    <t>Dirigenti sanitari</t>
  </si>
  <si>
    <t>Dirigenti non sanitari</t>
  </si>
  <si>
    <t>Personale
non
dirigente</t>
  </si>
  <si>
    <t>Amministrazione nel suo complesso</t>
  </si>
  <si>
    <t>a.</t>
  </si>
  <si>
    <t>Totale risorse tabella 15</t>
  </si>
  <si>
    <t>b.</t>
  </si>
  <si>
    <r>
      <t>Totale voci non rilevanti ai fini della verifica del limite 2016</t>
    </r>
    <r>
      <rPr>
        <vertAlign val="superscript"/>
        <sz val="8"/>
        <rFont val="Arial"/>
        <family val="2"/>
      </rPr>
      <t xml:space="preserve"> (*)</t>
    </r>
  </si>
  <si>
    <t>c.</t>
  </si>
  <si>
    <t>Totale risorse soggette alla verifica del limite (a-b)</t>
  </si>
  <si>
    <t>d.</t>
  </si>
  <si>
    <r>
      <t>Limite 2016 di cui all'articolo 23, comma 2 del DLgs 75/2017</t>
    </r>
    <r>
      <rPr>
        <vertAlign val="superscript"/>
        <sz val="8"/>
        <rFont val="Arial"/>
        <family val="2"/>
      </rPr>
      <t xml:space="preserve"> (**)</t>
    </r>
  </si>
  <si>
    <t>e.</t>
  </si>
  <si>
    <r>
      <rPr>
        <vertAlign val="superscript"/>
        <sz val="8"/>
        <rFont val="Arial"/>
        <family val="2"/>
      </rPr>
      <t xml:space="preserve">(*) </t>
    </r>
    <r>
      <rPr>
        <sz val="8"/>
        <rFont val="Arial"/>
        <family val="2"/>
      </rPr>
      <t>Voce LEG398 della scheda SICI della corrispondente macro-categoria.</t>
    </r>
  </si>
  <si>
    <t>Tavola di congruenza delle  voci non soggette alla verifica del limite 2016 di cui all'articolo 23,</t>
  </si>
  <si>
    <t>comma 2, del decreto legislativo n. 75/2017 (schede SICI e tabelle 15)</t>
  </si>
  <si>
    <t>Dirigenti professionali, 
tecnici e amministrativi</t>
  </si>
  <si>
    <t>Totale non soggetto a verifica scheda SICI (LEG398)</t>
  </si>
  <si>
    <t>RISORSE FISSE AVENTI CARATTERE DI CERTEZZA E STABILTA'</t>
  </si>
  <si>
    <t>IRCCS/IZS Art 12 c 2 Ccnl 16-18 - Finanz. passaggi di fascia</t>
  </si>
  <si>
    <t>RISORSE VARIABILI</t>
  </si>
  <si>
    <t>IRCCS/IZS Art 1 c 429 L 205/17 - Progetti vincitori bandi pubblici</t>
  </si>
  <si>
    <t>IRCCS/IZS Art 1 c 430 L 205/17 - 5% del 30% c 424 (ricercatori estero)</t>
  </si>
  <si>
    <t>Differenza (a - b)</t>
  </si>
  <si>
    <t>SQ 6</t>
  </si>
  <si>
    <t>MACROCATEGORIA: DIRIGENTI PROFESSIONALI, TECNICI E AMMINISTRATIVI</t>
  </si>
  <si>
    <r>
      <rPr>
        <vertAlign val="superscript"/>
        <sz val="8"/>
        <rFont val="Arial"/>
        <family val="2"/>
      </rPr>
      <t xml:space="preserve">(**) </t>
    </r>
    <r>
      <rPr>
        <sz val="8"/>
        <rFont val="Arial"/>
        <family val="2"/>
      </rPr>
      <t xml:space="preserve">Voce </t>
    </r>
    <r>
      <rPr>
        <sz val="8"/>
        <color indexed="8"/>
        <rFont val="Arial"/>
        <family val="2"/>
      </rPr>
      <t>LEG428</t>
    </r>
    <r>
      <rPr>
        <sz val="8"/>
        <rFont val="Arial"/>
        <family val="2"/>
      </rPr>
      <t xml:space="preserve"> della scheda SICI della corrispondente macro-categoria.</t>
    </r>
  </si>
  <si>
    <t>j=(a+b+c+d-e-f-g-h)</t>
  </si>
  <si>
    <t>a&gt;=(e+f+g+h)</t>
  </si>
  <si>
    <t>s</t>
  </si>
  <si>
    <t>u=(l+m+n+o-p-q-r-s)</t>
  </si>
  <si>
    <t>l&gt;=(p+q+r+s)</t>
  </si>
  <si>
    <t>STRUTTURE COMPLESSE
(art. 70, comma 1, lett.A)</t>
  </si>
  <si>
    <t>STRUTTURE SEMPLICI ANCHE A VALENZA DIPARTIMENTALE O DISTRETTUALE
(art.70, comma 1, lett.B)</t>
  </si>
  <si>
    <t>INCARICO DI NATURA PROFESSIONALE ANCHE DI ALTA SPECIALIZZAZIONE, DI CONSULENZA, DI STUDIO E RICERCA, ISPETTIVO, DI VERIFICA e DI CONTROLLO (art. 70 comma 1, lett.C)</t>
  </si>
  <si>
    <t>Dimissioni con diritto a pensione</t>
  </si>
  <si>
    <t>SEGNALAZIONE - Nuovo controllo</t>
  </si>
  <si>
    <t>Destinazioni erogate per prestazioni rese nell'anno di rilevazione</t>
  </si>
  <si>
    <t>Art 94 c 2 Ccnl 16-18 - Unico importo consolidato 2019</t>
  </si>
  <si>
    <t>Retribuzione di posizione</t>
  </si>
  <si>
    <t>U448</t>
  </si>
  <si>
    <t>Indennità specificità medico-veterinaria</t>
  </si>
  <si>
    <t>Trattamenti economici specifiche disposizioni di legge</t>
  </si>
  <si>
    <t>Assegni personali carico fondo</t>
  </si>
  <si>
    <t>Totale Destinazioni erogate per prestazioni rese nell'anno di rilevazione</t>
  </si>
  <si>
    <t>Art 11 c 1 L B DL 135/18 - Incr acc ass deroga fac ass.li</t>
  </si>
  <si>
    <t>Altre risorse non comprese fra le precedenti</t>
  </si>
  <si>
    <t>F00O</t>
  </si>
  <si>
    <t>Altre decurtazioni non comprese fra le precedenti</t>
  </si>
  <si>
    <t>Art 95 c 2 Ccnl 16-18 - Unico importo consolidato 2019</t>
  </si>
  <si>
    <t>Welfare integrativo a carico del fondo</t>
  </si>
  <si>
    <t>Indennità per sostituzioni</t>
  </si>
  <si>
    <t>Art 96 c 2 Ccnl 16-18 - Unico importo consolidato 2019</t>
  </si>
  <si>
    <t>Compensi correlati alle condizioni di lavoro</t>
  </si>
  <si>
    <t>U07C</t>
  </si>
  <si>
    <t>Attività didattica</t>
  </si>
  <si>
    <t>Art 94 c 3 L D Ccnl 16-18 - Dec. dot org (mod rami az.li)</t>
  </si>
  <si>
    <t>F19T</t>
  </si>
  <si>
    <t>TOTALE GENERALE RISORSE</t>
  </si>
  <si>
    <t>TOTALE GENERALE IMPIEGHI EROGATI</t>
  </si>
  <si>
    <t>Fondo retribuzione di posizione</t>
  </si>
  <si>
    <t>Art 90 c 2 Ccnl 16-18 - Unico importo consolidato 2020</t>
  </si>
  <si>
    <t>F18R</t>
  </si>
  <si>
    <t>Retribuzione di Posizione</t>
  </si>
  <si>
    <t>Art 90 c 3 L A Ccnl 16-18 - Incr. 338,00 euro da 1.1.2018</t>
  </si>
  <si>
    <t>F18S</t>
  </si>
  <si>
    <t>Art 90 c 3 L C Ccnl 16-18 Incr rid stabile dot org</t>
  </si>
  <si>
    <t>F18T</t>
  </si>
  <si>
    <t>Art 90 c 3 L D Ccnl 16-18 - Incr dot org - mod rami az.li</t>
  </si>
  <si>
    <t>F18U</t>
  </si>
  <si>
    <t>Art 90 c 3 L D Ccnl 16-18 - Incr dot org - nuove ass.ni</t>
  </si>
  <si>
    <t>F18V</t>
  </si>
  <si>
    <t>Art 11 c 1 DL 35/19 - Finanz reg.le per nuove assunzioni</t>
  </si>
  <si>
    <t>F18W</t>
  </si>
  <si>
    <t>Art 90 c 4 L A Ccnl 16-18 - Att nuovi serv a parità di pers</t>
  </si>
  <si>
    <t>F18X</t>
  </si>
  <si>
    <t>Art 90 c 4 L B Ccnl 16-18 - Spec disp legge</t>
  </si>
  <si>
    <t>F18Y</t>
  </si>
  <si>
    <t>Fondo retribuzione di risultato e altri trattamenti accessori</t>
  </si>
  <si>
    <t>Art 91 c 2 Ccnl 16-18 - Unico importo consolidato 2020</t>
  </si>
  <si>
    <t>F18Z</t>
  </si>
  <si>
    <t>Art 91 c 3 L A Ccnl 16-18 - Incr. 559,00 euro da 31.12.2018</t>
  </si>
  <si>
    <t>F19J</t>
  </si>
  <si>
    <t>Art 91 c 3 L B Ccnl 16-18 Incr rid stabile dot org</t>
  </si>
  <si>
    <t>F19K</t>
  </si>
  <si>
    <t>Art 91 c 3 L C Ccnl 16-18 - Incr dot org - mod rami az.li</t>
  </si>
  <si>
    <t>F19L</t>
  </si>
  <si>
    <t>Art 91 c 3 L C Ccnl 16-18 - Incr dot org - nuove ass.ni</t>
  </si>
  <si>
    <t>F19M</t>
  </si>
  <si>
    <t>Art 91 c 4 L A Ccnl 16-18 - Ratei RIA ass pers cess anno pr</t>
  </si>
  <si>
    <t>F19N</t>
  </si>
  <si>
    <t>Art 91 c 4 L B Ccnl 16-18 - Att nuovi serv a parità di pers</t>
  </si>
  <si>
    <t>F19O</t>
  </si>
  <si>
    <t>F19P</t>
  </si>
  <si>
    <t>Art 9 c 3 DL 90/2014 - Comp Avvocati carico controparti</t>
  </si>
  <si>
    <t>Art 9 c 6 DL 90/2014 - Comp Avvocati spese compensate</t>
  </si>
  <si>
    <t>F19Q</t>
  </si>
  <si>
    <t>Art 91 c 10 CCNL 16-18 - Dec. a favore fondo posizione</t>
  </si>
  <si>
    <t>F19R</t>
  </si>
  <si>
    <t>Art 90 c 3 L D Ccnl 16-18 - Dec. dot org (mod rami az.li)</t>
  </si>
  <si>
    <t>F19U</t>
  </si>
  <si>
    <t>Compensi lavoro straordinario</t>
  </si>
  <si>
    <t>Indennità di coordinamento ad esaurimento</t>
  </si>
  <si>
    <t>Premi correlati alla performance organizzativa</t>
  </si>
  <si>
    <t>Premi correlati alla performance individuale</t>
  </si>
  <si>
    <t>Welfare integrativo</t>
  </si>
  <si>
    <t>Art 9, cc. 3, 6 DL90/2014 - Comp. professionali Avvocati</t>
  </si>
  <si>
    <t>U07D</t>
  </si>
  <si>
    <t>Altre specifiche disposizioni di legge</t>
  </si>
  <si>
    <t>Fasce superiori attivate anno corrente</t>
  </si>
  <si>
    <t>Performance individuale</t>
  </si>
  <si>
    <t>Performance collettiva</t>
  </si>
  <si>
    <t>Compensi lavoro straordinario collaboratori di ricerca</t>
  </si>
  <si>
    <t>x</t>
  </si>
  <si>
    <t>Totale risorse della tabella 15 (e, ove previste, anche della sezione LEG della scheda SICI) della presente macro-categoria non rilevanti ai fini della verifica del limite art. 23 c. 2 Dlgs 75/2017 (euro)</t>
  </si>
  <si>
    <r>
      <t xml:space="preserve">Numero di incarichi di </t>
    </r>
    <r>
      <rPr>
        <sz val="12"/>
        <rFont val="Arial"/>
        <family val="2"/>
      </rPr>
      <t>direzione di</t>
    </r>
    <r>
      <rPr>
        <sz val="9.6"/>
        <color indexed="12"/>
        <rFont val="Arial"/>
        <family val="2"/>
      </rPr>
      <t xml:space="preserve"> </t>
    </r>
    <r>
      <rPr>
        <sz val="12"/>
        <color indexed="8"/>
        <rFont val="Arial"/>
        <family val="2"/>
      </rPr>
      <t>struttura complessa effettivamente coperti al 31.12 dell'anno di rilevazione</t>
    </r>
  </si>
  <si>
    <r>
      <t xml:space="preserve">Numero di incarichi di </t>
    </r>
    <r>
      <rPr>
        <sz val="12"/>
        <rFont val="Arial"/>
        <family val="2"/>
      </rPr>
      <t>direzione</t>
    </r>
    <r>
      <rPr>
        <b/>
        <sz val="9.6"/>
        <color indexed="12"/>
        <rFont val="Arial"/>
        <family val="2"/>
      </rPr>
      <t xml:space="preserve"> </t>
    </r>
    <r>
      <rPr>
        <sz val="12"/>
        <color indexed="8"/>
        <rFont val="Arial"/>
        <family val="2"/>
      </rPr>
      <t>di struttura semplice effettivamente coperti al 31.12 dell'anno di rilevazione</t>
    </r>
  </si>
  <si>
    <t>Eventuali risorse tabella 15 in eccesso al limite (c - d)</t>
  </si>
  <si>
    <t>f.</t>
  </si>
  <si>
    <t>Tavola di congruenza della retribuzione di posizione esposta in tabella 13 (voce I207) con l'analoga voce esposta in tabella 15 e scheda SICI</t>
  </si>
  <si>
    <t>Dirigenti</t>
  </si>
  <si>
    <t>INCONGRUENZA 3</t>
  </si>
  <si>
    <t>Tabella 13 - Totale retribuzione di posizione e/o di incarico (senza 13ma)</t>
  </si>
  <si>
    <t>Tabella 13 - Totale retribuzione di posizione cod. I207 (senza 13ma)</t>
  </si>
  <si>
    <t>Tabella 13 - Totale retribuzione di posizione var. cod. I507 (senza 13ma)</t>
  </si>
  <si>
    <t>Tabella 13 - Totale indennità di coordinamento cod. S806 (senza 13ma)</t>
  </si>
  <si>
    <r>
      <t>Tabella 13 - Totale retribuzione di posizione (con 13ma)</t>
    </r>
    <r>
      <rPr>
        <vertAlign val="superscript"/>
        <sz val="8"/>
        <rFont val="Arial"/>
        <family val="2"/>
      </rPr>
      <t xml:space="preserve"> (*)</t>
    </r>
  </si>
  <si>
    <t>Tabella 15 - Codice retribuzione macrocategoria di riferimento</t>
  </si>
  <si>
    <t>Tabella 15 - Retribuzione di posizione di competenza dell'anno di rilevazione</t>
  </si>
  <si>
    <t>Differenza T15 - T13 in valore assoluto (c - b)</t>
  </si>
  <si>
    <t>Differenza T15 - T13 in % (d / b x 100)</t>
  </si>
  <si>
    <t>Scheda SICI - n. posizioni fascia più elevata</t>
  </si>
  <si>
    <t>Scheda SICI - valore medio annuo retribuzione di posizione fascia più elevata</t>
  </si>
  <si>
    <t>Scheda SICI - n. posizioni fascia meno elevata</t>
  </si>
  <si>
    <t>Scheda SICI - valore medio annuo retribuzione di posizione fascia meno elevata</t>
  </si>
  <si>
    <t>Scheda SICI - n. posizioni restanti fasce</t>
  </si>
  <si>
    <t>Scheda SICI - valore medio annuo retribuzione di posizione restanti fasce</t>
  </si>
  <si>
    <r>
      <t>Scheda SICI retribuzione totale</t>
    </r>
    <r>
      <rPr>
        <vertAlign val="superscript"/>
        <sz val="8"/>
        <rFont val="Arial"/>
        <family val="2"/>
      </rPr>
      <t xml:space="preserve"> (**)</t>
    </r>
  </si>
  <si>
    <t>g.</t>
  </si>
  <si>
    <t>Differenza SICI - T13 in valore assoluto (k - b)</t>
  </si>
  <si>
    <t>h.</t>
  </si>
  <si>
    <t>Differenza SICI - T13 in % (l / b x 100)</t>
  </si>
  <si>
    <r>
      <rPr>
        <vertAlign val="superscript"/>
        <sz val="8"/>
        <rFont val="Arial"/>
        <family val="2"/>
      </rPr>
      <t xml:space="preserve">(*) </t>
    </r>
    <r>
      <rPr>
        <sz val="8"/>
        <rFont val="Arial"/>
        <family val="2"/>
      </rPr>
      <t xml:space="preserve"> Il calcolo è effettuato dividendo convenzionalmente per 12 il valore della retribuzione di posizione esposto in tabella 13 (valore mensile) e moltiplicando quindi per 13 (valore annuale compresa tredicesima).</t>
    </r>
  </si>
  <si>
    <r>
      <rPr>
        <vertAlign val="superscript"/>
        <sz val="8"/>
        <rFont val="Arial"/>
        <family val="2"/>
      </rPr>
      <t xml:space="preserve">(**) </t>
    </r>
    <r>
      <rPr>
        <sz val="8"/>
        <rFont val="Arial"/>
        <family val="2"/>
      </rPr>
      <t xml:space="preserve"> Il calcolo è effettuato sommando il numero di posizioni di ciascuna "fascia" per il relativo valore medio.</t>
    </r>
  </si>
  <si>
    <t>Totale non soggetto a verifica T15/SICI (voci sotto elencate)</t>
  </si>
  <si>
    <t>Differenza % (a - b) / a x 100</t>
  </si>
  <si>
    <t>MACRO CATEGO RIA</t>
  </si>
  <si>
    <t>F16L</t>
  </si>
  <si>
    <t>FARMACISTI</t>
  </si>
  <si>
    <t>BIOLOGI</t>
  </si>
  <si>
    <t>CHIMICI</t>
  </si>
  <si>
    <t>FISICI</t>
  </si>
  <si>
    <t>PSICOLOGI</t>
  </si>
  <si>
    <t>FM</t>
  </si>
  <si>
    <t>BI</t>
  </si>
  <si>
    <t>CH</t>
  </si>
  <si>
    <t>FI</t>
  </si>
  <si>
    <t>PL</t>
  </si>
  <si>
    <t>INDENNITA' DI SPECIFICITA' INFERMIERISTICA</t>
  </si>
  <si>
    <t>INDENNITA' TUTELA DEL MALATO E PROMOZIONE DELLA SALUTE</t>
  </si>
  <si>
    <t>INDENNITA' PER L'OPERATIVITA' NEI SERVIZI DI PRONTO SOCCORSO</t>
  </si>
  <si>
    <t>I437</t>
  </si>
  <si>
    <t>I438</t>
  </si>
  <si>
    <t>S199</t>
  </si>
  <si>
    <t>Il personale a Tempo determinato è cessato il 31/12?</t>
  </si>
  <si>
    <t>Smart working (**)
Personale indicato in T1</t>
  </si>
  <si>
    <t>Telelavoro (**)
Personale indicato in T1</t>
  </si>
  <si>
    <t>Coworking (**)
Personale indicato in T1</t>
  </si>
  <si>
    <t>Lavoro Agile (**)</t>
  </si>
  <si>
    <t>Telelavoro (**)</t>
  </si>
  <si>
    <t>Coworking (**)</t>
  </si>
  <si>
    <t>Personale soggetto a turnazione (**)</t>
  </si>
  <si>
    <t>Personale soggetto a reperibilità (**)</t>
  </si>
  <si>
    <t>(*) dati su base annua</t>
  </si>
  <si>
    <t>(**) presenti al 31 dicembre anno corrente</t>
  </si>
  <si>
    <t>Dimissioni senza diritto a pensione</t>
  </si>
  <si>
    <t>C28</t>
  </si>
  <si>
    <t>Personale stabilizzato ex Art. 35, c.3-Bis, DLGS 165/01</t>
  </si>
  <si>
    <t>Personale stabilizzato ex art. 20 D.Lgs.75/2017</t>
  </si>
  <si>
    <t>LAVORO A DISTANZA</t>
  </si>
  <si>
    <t>Z02</t>
  </si>
  <si>
    <t>Unità annue 
(Tab 2)</t>
  </si>
  <si>
    <t>Indicare quante unità di personale a tempo indeterminato rilevate in tabella 1 sono state reclutate ai sensi dell’art. 1, c.5, ultimo periodo del d.l. 34/2020 (infermieri di famiglia o di comunità)</t>
  </si>
  <si>
    <t>Indicare il numero delle persone tra quelle rilevate come unità uomo/anno a tempo determinato nella tabella 2 che sono state reclutate ai sensi dell’art. 2-ter del d.l. 18/2020</t>
  </si>
  <si>
    <t>Del costo sostenuto per il personale a tempo determinato rilevato in tabella 14 , quanto si riferisce alle unità reclutate ai sensi dell’art. 2-ter del d.l. 18/2020?</t>
  </si>
  <si>
    <t>Indicare quanto del costo di personale rilevato nelle tabelle del conto annuale si riferisce a quello sostenuto ai sensi dell’art. 1, commi 4 e 8, del d.l. 34/2020</t>
  </si>
  <si>
    <t>Indicare quante tra le unità di personale rilevato nelle tabelle del conto annuale sono state reclutate ai sensi dell’art. 2, comma 5, secondo periodo del d.l. 34/2020</t>
  </si>
  <si>
    <t>Indicare quanto del costo di personale rilevato nelle tabelle del conto annuale si riferisce al personale reclutato ai sensi dell’art. 2, comma 5, secondo periodo del d.l. 34/2020</t>
  </si>
  <si>
    <t>Delle persone rilevate come unità uomo/anno a tempo determinato nella tabella 2, quante sono state reclutate con le risorse di cui all’art. 1, comma 401 ,della legge 28 dicembre 2015, n. 208?</t>
  </si>
  <si>
    <t>Del costo sostenuto per il personale a tempo determinato rilevato in tabella 14 , quanto si riferisce alle unità reclutate con le risorse di cui all’art. 1, comma 401, della legge 208/2015?</t>
  </si>
  <si>
    <t>Il valore comunicato deve essere inferiore o uguale alla sommartoria dei dati indicati nelle domande 6 e 7</t>
  </si>
  <si>
    <t>Il dato è un "di cui" del costo indicato nella T14 alle voci L108 e L109 e deve essere inferiore o uguale alla loro sommatoria</t>
  </si>
  <si>
    <r>
      <t xml:space="preserve">Costituzione fondi per il trattamento accessorio </t>
    </r>
    <r>
      <rPr>
        <vertAlign val="superscript"/>
        <sz val="10"/>
        <rFont val="Arial"/>
        <family val="2"/>
      </rPr>
      <t>(1)</t>
    </r>
  </si>
  <si>
    <r>
      <t xml:space="preserve">Destinazione fondi per il trattamento accessorio </t>
    </r>
    <r>
      <rPr>
        <vertAlign val="superscript"/>
        <sz val="10"/>
        <rFont val="Arial"/>
        <family val="2"/>
      </rPr>
      <t>(1)</t>
    </r>
  </si>
  <si>
    <t>SQUADRATURA 8</t>
  </si>
  <si>
    <t>Art 95 c 3 L C Ccnl 16-18 - Dec. dot org (mod rami az.li)</t>
  </si>
  <si>
    <t>F20W</t>
  </si>
  <si>
    <t>Art 96 c 3 L C Ccnl 16-18 - Dec. dot org (mod rami az.li)</t>
  </si>
  <si>
    <t>F20X</t>
  </si>
  <si>
    <r>
      <rPr>
        <vertAlign val="superscript"/>
        <sz val="7"/>
        <rFont val="Arial"/>
        <family val="2"/>
      </rPr>
      <t xml:space="preserve">(1) </t>
    </r>
    <r>
      <rPr>
        <sz val="8"/>
        <rFont val="Arial"/>
        <family val="2"/>
      </rPr>
      <t>Tutti gli importi vanno indicati in euro e al netto degli oneri sociali (contributi ed IRAP) a carico del datore di lavoro</t>
    </r>
  </si>
  <si>
    <r>
      <t>Costituzione fondi per il trattamento accessorio</t>
    </r>
    <r>
      <rPr>
        <b/>
        <vertAlign val="superscript"/>
        <sz val="10"/>
        <rFont val="Arial"/>
        <family val="2"/>
      </rPr>
      <t xml:space="preserve"> </t>
    </r>
    <r>
      <rPr>
        <vertAlign val="superscript"/>
        <sz val="10"/>
        <rFont val="Arial"/>
        <family val="2"/>
      </rPr>
      <t>(1)</t>
    </r>
  </si>
  <si>
    <r>
      <t>Destinazione fondi per il trattamento accessorio</t>
    </r>
    <r>
      <rPr>
        <b/>
        <vertAlign val="superscript"/>
        <sz val="10"/>
        <rFont val="Arial"/>
        <family val="2"/>
      </rPr>
      <t xml:space="preserve"> </t>
    </r>
    <r>
      <rPr>
        <vertAlign val="superscript"/>
        <sz val="10"/>
        <rFont val="Arial"/>
        <family val="2"/>
      </rPr>
      <t>(1)</t>
    </r>
  </si>
  <si>
    <t>Art 90 c 3 L B Ccnl 16-18 - RIA cess ann prec misura intera</t>
  </si>
  <si>
    <t>F20R</t>
  </si>
  <si>
    <t>Art 91 c 3 L C Ccnl 16-18 - Dec. dot org (mod rami az.li)</t>
  </si>
  <si>
    <t>F20Y</t>
  </si>
  <si>
    <r>
      <rPr>
        <vertAlign val="superscript"/>
        <sz val="8"/>
        <rFont val="Arial"/>
        <family val="2"/>
      </rPr>
      <t xml:space="preserve">(3) </t>
    </r>
    <r>
      <rPr>
        <sz val="8"/>
        <rFont val="Arial"/>
        <family val="2"/>
      </rPr>
      <t>Non soggette al limite 2016 di cui all'art. 23, comma 2, del decreto legislativo n. 75/2017 (cfr. pronunciamento Corte dei Conti sezione FVG n. 40/2018).</t>
    </r>
  </si>
  <si>
    <r>
      <rPr>
        <vertAlign val="superscript"/>
        <sz val="8"/>
        <rFont val="Arial"/>
        <family val="2"/>
      </rPr>
      <t xml:space="preserve">(4) </t>
    </r>
    <r>
      <rPr>
        <sz val="8"/>
        <rFont val="Arial"/>
        <family val="2"/>
      </rPr>
      <t>Escluse le poste identificate in voci specifiche separate.</t>
    </r>
  </si>
  <si>
    <r>
      <rPr>
        <vertAlign val="superscript"/>
        <sz val="8"/>
        <rFont val="Arial"/>
        <family val="2"/>
      </rPr>
      <t xml:space="preserve">(1) </t>
    </r>
    <r>
      <rPr>
        <sz val="8"/>
        <rFont val="Arial"/>
        <family val="2"/>
      </rPr>
      <t>Tutti gli importi vanno indicati in euro e al netto degli oneri sociali (contributi ed IRAP) a carico del datore di lavoro</t>
    </r>
  </si>
  <si>
    <t>PRD455</t>
  </si>
  <si>
    <t>Differenziazione del premio individuale - La contrattazione integrativa ha preventivamente definito la limitata quota massima di personale valutato cui attribuire la maggiorazione del premio individuale (S/N)?</t>
  </si>
  <si>
    <t>PRD456</t>
  </si>
  <si>
    <t>PRD457</t>
  </si>
  <si>
    <t>WLF</t>
  </si>
  <si>
    <t>WELFARE INTEGRATIVO</t>
  </si>
  <si>
    <t>WLF467</t>
  </si>
  <si>
    <t>Welfare integrativo anno di rilevazione - Iniziative di sostegno al reddito della famiglia effettivamente erogate (euro)</t>
  </si>
  <si>
    <t>WLF468</t>
  </si>
  <si>
    <t>Welfare integrativo anno di rilevazione - Supporto all'istruzione e promozione del merito dei figli effettivamente erogate (euro)</t>
  </si>
  <si>
    <t>WLF469</t>
  </si>
  <si>
    <t>Welfare integrativo anno di rilevazione - Contributi a favore di attività culturali, ricreative e con finalità sociale effettivamente erogate (euro)</t>
  </si>
  <si>
    <t>WLF470</t>
  </si>
  <si>
    <t>Welfare integrativo anno di rilevazione - Prestiti a favore di dipendenti in difficoltà effettivamente erogate (euro)</t>
  </si>
  <si>
    <t>WLF471</t>
  </si>
  <si>
    <t>Welfare integrativo anno di rilevazione - Polizze sanitarie integrative effettivamente erogate (euro)</t>
  </si>
  <si>
    <t>Art 102 c 5 Ccnl 19-21 - 145,53 euro art 1 c 612 L 234/2021</t>
  </si>
  <si>
    <t>F28J</t>
  </si>
  <si>
    <t>F28K</t>
  </si>
  <si>
    <t>Art 103 c 7 Ccnl 19-21 - 68,41 euro art 1 c 604 L 234/2021</t>
  </si>
  <si>
    <t>F28L</t>
  </si>
  <si>
    <t>Art 91 c 4 L C Ccnl 16-18 - 1% m.s. 1997 prog conc regionali</t>
  </si>
  <si>
    <t>Art 95 c 4 L C Ccnl 16-18 - 1% ms 1997 progr conc regionali</t>
  </si>
  <si>
    <t>Quante persone sono state assunte nell’anno a tempo determinato con le risorse del PNRR?</t>
  </si>
  <si>
    <t>Quante persone sono state assunte nell’anno con altre forme flessibili di lavoro (ex interinali, LSU, formazione lavoro) con le risorse del PNRR?</t>
  </si>
  <si>
    <t>DIRETTORE GENERALE</t>
  </si>
  <si>
    <t>DIRETTORE SANITARIO</t>
  </si>
  <si>
    <t>DIRETTORE AMMINISTRATIVO</t>
  </si>
  <si>
    <t>DIRETTORE DEI SERVIZI SOCIALI</t>
  </si>
  <si>
    <t>DIR. MEDICO CON INC. STRUTTURA COMPLESSA (RAPP. ESCLUSIVO)</t>
  </si>
  <si>
    <t>DIR. MEDICO CON INC. DI STRUTTURA COMPLESSA (RAPP. NON ESCL.</t>
  </si>
  <si>
    <t>DIR. MEDICO CON INCARICO DI STRUTTURA SEMPLICE (RAPP. ESCLUS</t>
  </si>
  <si>
    <t>DIR. MEDICO CON INCARICO STRUTTURA SEMPLICE (RAPP. NON ESCL.</t>
  </si>
  <si>
    <t>DIRIGENTI MEDICI CON ALTRI INCAR. PROF.LI (RAPP. ESCLUSIVO)</t>
  </si>
  <si>
    <t>DIRIGENTI MEDICI CON ALTRI INCAR. PROF.LI (RAPP. NON ESCL.)</t>
  </si>
  <si>
    <t>DIR. MEDICI A T.  DETERMINATO(ART. 15-SEPTIES D.LGS. 502/92)</t>
  </si>
  <si>
    <t>VETERINARI CON INC. DI STRUTTURA COMPLESSA (RAPP.ESCLUSIVO)</t>
  </si>
  <si>
    <t>VETERINARI CON INC. DI STRUTTURA COMPLESSA (RAPP. NON ESCL.)</t>
  </si>
  <si>
    <t>VETERINARI CON INC. DI STRUTTURA SEMPLICE (RAPP. ESCLUSIVO)</t>
  </si>
  <si>
    <t>VETERINARI CON INC. DI STRUTTURA SEMPLICE (RAPP. NON ESCL.)</t>
  </si>
  <si>
    <t>VETERINARI CON ALTRI INCAR. PROF.LI (RAPP. ESCLUSIVO)</t>
  </si>
  <si>
    <t>VETERINARI CON ALTRI INCAR. PROF.LI (RAPP. NON ESCL.)</t>
  </si>
  <si>
    <t>VETERINARI A T. DETERMINATO (ART. 15-SEPTIES D.LGS. 502/92)</t>
  </si>
  <si>
    <t>ODONTOIATRI CON INC. DI STRUTTURA COMPLESSA (RAPP. ESCL.)</t>
  </si>
  <si>
    <t>ODONTOIATRI CON INC. DI STRUTTURA COMPLESSA (RAPP. NON ESCL.</t>
  </si>
  <si>
    <t>ODONTOIATRI CON INC. DI STRUTTURA SEMPLICE (RAPP. ESCLUSIVO)</t>
  </si>
  <si>
    <t>ODONTOIATRI CON INC. DI STRUTTURA SEMPLICE (RAPP. NON ESCL.)</t>
  </si>
  <si>
    <t>ODONTOIATRI CON ALTRI INCAR. PROF.LI (RAPP. ESCLUSIVO)</t>
  </si>
  <si>
    <t>ODONTOIATRI CON ALTRI INCAR. PROF.LI (RAPP. NON ESCL.)</t>
  </si>
  <si>
    <t>ODONTOIATRI A T. DETERMINATO (ART. 15-SEPTIES D.LGS. 502/92)</t>
  </si>
  <si>
    <t>FARMACISTI CON INC. DI STRUTTURA COMPLESSA (RAPP. ESCLUSIVO)</t>
  </si>
  <si>
    <t>FARMACISTI CON INC. DI STRUTTURA COMPLESSA (RAPP. NON ESCL.)</t>
  </si>
  <si>
    <t>FARMACISTI CON INC. DI STRUTTURA SEMPLICE (RAPP. ESCLUSIVO)</t>
  </si>
  <si>
    <t>FARMACISTI CON INC. DI STRUTTURA SEMPLICE (RAPP. NON ESCL.)</t>
  </si>
  <si>
    <t>FARMACISTI CON ALTRI INCAR. PROF.LI (RAPP. ESCLUSIVO)</t>
  </si>
  <si>
    <t>FARMACISTI CON ALTRI INCAR. PROF.LI (RAPP. NON ESCL.)</t>
  </si>
  <si>
    <t>FARMACISTI A T. DETERMINATO (ART. 15-SEPTIES D.LGS. 502/92)</t>
  </si>
  <si>
    <t>BIOLOGI CON INC. DI STRUTTURA COMPLESSA (RAPP. ESCLUSIVO)</t>
  </si>
  <si>
    <t>BIOLOGI CON INC. DI STRUTTURA COMPLESSA (RAPP. NON ESCL.)</t>
  </si>
  <si>
    <t>BIOLOGI CON INC. DI STRUTTURA SEMPLICE (RAPP. ESCLUSIVO)</t>
  </si>
  <si>
    <t>BIOLOGI CON INC. DI STRUTTURA SEMPLICE (RAPP. NON ESCL.)</t>
  </si>
  <si>
    <t>BIOLOGI CON ALTRI INCAR. PROF.LI (RAPP. ESCLUSIVO)</t>
  </si>
  <si>
    <t>BIOLOGI CON ALTRI INCAR. PROF.LI (RAPP. NON ESCL.)</t>
  </si>
  <si>
    <t>BIOLOGI A T. DETERMINATO (ART. 15-SEPTIES D.LGS. 502/92)</t>
  </si>
  <si>
    <t>CHIMICI CON INC. DI STRUTTURA COMPLESSA (RAPP. ESCLUSIVO)</t>
  </si>
  <si>
    <t>CHIMICI CON INC. DI STRUTTURA COMPLESSA (RAPP.NON ESCL.)</t>
  </si>
  <si>
    <t>CHIMICI CON INC. DI STRUTTURA SEMPLICE (RAPP. ESCLUSIVO)</t>
  </si>
  <si>
    <t>CHIMICI CON INC. DI STRUTTURA SEMPLICE (RAPP. NON ESCL.)</t>
  </si>
  <si>
    <t>CHIMICI CON ALTRI INCAR. PROF.LI (RAPP. ESCLUSIVO)</t>
  </si>
  <si>
    <t>CHIMICI CON ALTRI INCAR. PROF.LI (RAPP. NON ESCL.)</t>
  </si>
  <si>
    <t>CHIMICI A T. DETERMINATO (ART. 15-SEPTIES D.LGS. 502/92)</t>
  </si>
  <si>
    <t>FISICI CON INC. DI STRUTTURA COMPLESSA (RAPP. ESCLUSIVO)</t>
  </si>
  <si>
    <t>FISICI CON INC. DI STRUTTURA COMPLESSA (RAPP. NON ESCL.)</t>
  </si>
  <si>
    <t>FISICI CON INC. DI STRUTTURA SEMPLICE (RAPP. ESCLUSIVO)</t>
  </si>
  <si>
    <t>FISICI CON INC. DI STRUTTURA SEMPLICE (RAPP. NON ESCL.)</t>
  </si>
  <si>
    <t>FISICI CON ALTRI INCAR. PROF.LI (RAPP. ESCLUSIVO)</t>
  </si>
  <si>
    <t>FISICI CON ALTRI INCAR. PROF.LI (RAPP. NON ESCL.)</t>
  </si>
  <si>
    <t>FISICI A T. DETERMINATO (ART. 15-SEPTIES D.LGS. 502/92)</t>
  </si>
  <si>
    <t>PSICOLOGI CON INC. DI STRUTTURA COMPLESSA (RAPP. ESCLUSIVO)</t>
  </si>
  <si>
    <t>PSICOLOGI CON INC. DI STRUTTURA COMPLESSA (RAPP. NON ESCL.)</t>
  </si>
  <si>
    <t>PSICOLOGI CON INC. DI STRUTTURA SEMPLICE (RAPP. ESCLUSIVO)</t>
  </si>
  <si>
    <t>PSICOLOGI CON INC. DI STRUTTURA SEMPLICE (RAPP. NON ESCL.)</t>
  </si>
  <si>
    <t>PSICOLOGI CON ALTRI INCAR. PROF.LI (RAPP. ESCLUSIVO)</t>
  </si>
  <si>
    <t>PSICOLOGI CON ALTRI INCAR. PROF.LI (RAPP. NON ESCL.)</t>
  </si>
  <si>
    <t>PSICOLOGI A T. DETERMINATO (ART. 15-SEPTIES D.LGS. 502/92)</t>
  </si>
  <si>
    <t>DIRIGENTE PROF. SANIT. INFERM/OSTETRICA (INC. STRUT. COMPL.)</t>
  </si>
  <si>
    <t>DIRIGENTE PROF. SANIT. INFERM/OSTETRICA (INC. STRUT. SEMPL.)</t>
  </si>
  <si>
    <t>DIRIGENTE PROF. SANIT. INFERM/OSTETRICA (ALTRI INC. PROF.LI)</t>
  </si>
  <si>
    <t>DIR. PROF.SAN.INFERM/OSTET T.DET.ART.15-SEPTIES DLGS 502/92</t>
  </si>
  <si>
    <t>DIRIGENTE PROF. SANIT. RIABILITATIVE (INC. STRUT. COMPL.)</t>
  </si>
  <si>
    <t>DIRIGENTE PROF. SANIT. RIABILITATIVE (INC. STRUT. SEMPL.)</t>
  </si>
  <si>
    <t>DIRIGENTE PROF. SANIT. RIABILITATIVE (ALTRI INC. PROF.LI)</t>
  </si>
  <si>
    <t>DIR. PROF. SAN. RIABILITAT. T.DET.ART.15-SEPTIES DLGS 502/92</t>
  </si>
  <si>
    <t>DIRIGENTE PROF. TECNICO SANITARIE (INC. STRUT. COMPL.)</t>
  </si>
  <si>
    <t>DIRIGENTE PROF. TECNICO SANITARIE (INC. STRUT. SEMPL.)</t>
  </si>
  <si>
    <t>DIRIGENTE PROF. TECNICO SANITARIE (ALTRI INC. PROF.LI)</t>
  </si>
  <si>
    <t>DIR. PROF.TECNICO SANITARIE T.DET.ART.15-SEPTIES DLGS 502/92</t>
  </si>
  <si>
    <t>DIRIGENTE PROF.TECNICHE DELLA PREVENZIONE (INC.STRUT.COMPL.)</t>
  </si>
  <si>
    <t>DIRIGENTE PROF.TECNICHE DELLA PREVENZIONE (INC.STRUT.SEMPL.)</t>
  </si>
  <si>
    <t>DIRIGENTE PROF.TECNICHE DELLA PREVENZIONE(ALTRI INC.PROF.LI)</t>
  </si>
  <si>
    <t>DIR. PROF.TECNICHE PREVENZ. T.DET.ART.15-SEPTIES DLGS 502/92</t>
  </si>
  <si>
    <t>AVVOCATO DIRIG. CON INCARICO DI STRUTTURA COMPLESSA</t>
  </si>
  <si>
    <t>AVVOCATO DIRIG. CON INCARICO DI STRUTTURA SEMPLICE</t>
  </si>
  <si>
    <t>AVVOCATO DIRIG. CON ALTRI INCAR.PROF.LI</t>
  </si>
  <si>
    <t>AVVOCATO DIR. A T. DETERMINATO(ART. 15-SEPTIES DLGS. 502/92)</t>
  </si>
  <si>
    <t>INGEGNERE DIRIG. CON INCARICO DI STRUTTURA COMPLESSA</t>
  </si>
  <si>
    <t>INGEGNERE DIRIG. CON INCARICO DI STRUTTURA SEMPLICE</t>
  </si>
  <si>
    <t>INGEGNERE DIRIG. CON ALTRI INCAR.PROF.LI</t>
  </si>
  <si>
    <t>INGEGNERE DIR. A T. DETERMINATO(ART.15-SEPTIES DLGS. 502/92)</t>
  </si>
  <si>
    <t>ARCHITETTI DIRIG. CON INCARICO DI STRUTTURA COMPLESSA</t>
  </si>
  <si>
    <t>ARCHITETTI DIRIG. CON INCARICO DI STRUTTURA SEMPLICE</t>
  </si>
  <si>
    <t>ARCHITETTI DIRIG. CON ALTRI INCAR.PROF.LI</t>
  </si>
  <si>
    <t>ARCHITETTI DIR. A T.DETERMINATO(ART. 15-SEPTIES DLGS.502/92)</t>
  </si>
  <si>
    <t>GEOLOGI DIRIG. CON INCARICO DI STRUTTURA COMPLESSA</t>
  </si>
  <si>
    <t>GEOLOGI DIRIG. CON INCARICO DI STRUTTURA SEMPLICE</t>
  </si>
  <si>
    <t>GEOLOGI DIRIG. CON ALTRI INCAR.PROF.LI</t>
  </si>
  <si>
    <t>GEOLOGI  DIR. A T. DETERMINATO(ART. 15-SEPTIES DLGS. 502/92)</t>
  </si>
  <si>
    <t>ANALISTI DIRIG. CON INCARICO DI STRUTTURA COMPLESSA</t>
  </si>
  <si>
    <t>ANALISTI DIRIG. CON INCARICO DI STRUTTURA SEMPLICE</t>
  </si>
  <si>
    <t>ANALISTI DIRIG. CON ALTRI INCAR.PROF.LI</t>
  </si>
  <si>
    <t>ANALISTI DIR. A T. DETERMINATO(ART. 15-SEPTIES DLGS. 502/92)</t>
  </si>
  <si>
    <t>STATISTICO DIRIG. CON INCARICO DI STRUTTURA COMPLESSA</t>
  </si>
  <si>
    <t>STATISTICO DIRIG. CON INCARICO DI STRUTTURA SEMPLICE</t>
  </si>
  <si>
    <t>STATISTICO DIRIG. CON ALTRI INCAR.PROF.LI</t>
  </si>
  <si>
    <t>STATISTICO DIR. A T.DETERMINATO(ART. 15-SEPTIES DLGS.502/92)</t>
  </si>
  <si>
    <t>SOCIOLOGO DIRIG. CON INCARICO DI STRUTTURA COMPLESSA</t>
  </si>
  <si>
    <t>SOCIOLOGO DIRIG. CON INCARICO DI STRUTTURA SEMPLICE</t>
  </si>
  <si>
    <t>SOCIOLOGO DIRIG. CON ALTRI INCAR.PROF.LI</t>
  </si>
  <si>
    <t>SOCIOLOGO DIR. A T. DETERMINATO(ART.15-SEPTIES DLGS. 502/92)</t>
  </si>
  <si>
    <t>DIR. AMBIENTALE CON INCARICO DI STRUTTURA COMPLESSA</t>
  </si>
  <si>
    <t>DIR. AMBIENTALE CON INCARICO DI STRUTTURA SEMPLICE</t>
  </si>
  <si>
    <t>DIR. AMBIENTALE CON ALTRI INCAR.PROF.LI</t>
  </si>
  <si>
    <t>DIR. AMBIENTALE A T.DETERMINATO (ART.15-SEPTIES DLGS 502/92)</t>
  </si>
  <si>
    <t>DIRIGENTE AMM.VO CON INCARICO DI STRUTTURA COMPLESSA</t>
  </si>
  <si>
    <t>DIRIGENTE AMM.VO CON INCARICO DI STRUTTURA SEMPLICE</t>
  </si>
  <si>
    <t>DIRIGENTE AMM.VO CON ALTRI INCAR.PROF.LI</t>
  </si>
  <si>
    <t>DIRIG. AMM.VO A T. DETERMINATO (ART. 15-SEPTIES DLGS.502/92)</t>
  </si>
  <si>
    <t>RICERCATORE SANITARIO - DS</t>
  </si>
  <si>
    <t>CONTRATTISTI</t>
  </si>
  <si>
    <t>Indicare il numero dei contratti di collaborazioni professionali.</t>
  </si>
  <si>
    <t>Quante persone sono state impiegate nell'anno (TEMPO DETER., Collaborazioni Professionali, INCARICHI O ALTRI TIPI DI LAV. FLESSIBILE) il cui costo è totalmente sostenutocon finanziamenti esterni dellU.E. o di privati?</t>
  </si>
  <si>
    <t>Del costo sostenuto per collaborazioni professionali e incarichi di lavoro autonomo rilevato in tab. 14 quanto è riferito agli incarichi conferiti ai sensi dell’art. 2-bis del d.l. 18/2020?</t>
  </si>
  <si>
    <t>Con quante persone sono stati sottoscritti contratti di collaborazioni professionali e incarichi nell’anno con le risorse del PNRR?</t>
  </si>
  <si>
    <t>Personale con contratti di collaborazioni professionali</t>
  </si>
  <si>
    <t>N. di dipendenti a cui nel corso dell'anno è stato attribuito un nuovo differenziale stipendiale / economico di professionalità:</t>
  </si>
  <si>
    <t>SEQINF</t>
  </si>
  <si>
    <t>SEQOST</t>
  </si>
  <si>
    <t>SEQTCN</t>
  </si>
  <si>
    <t>SEQRAB</t>
  </si>
  <si>
    <t>SEQPRV</t>
  </si>
  <si>
    <t>SEQINE</t>
  </si>
  <si>
    <t>SEQASE</t>
  </si>
  <si>
    <t>KEQASC</t>
  </si>
  <si>
    <t>KEQSCE</t>
  </si>
  <si>
    <t>PEQ871</t>
  </si>
  <si>
    <t>PEQ872</t>
  </si>
  <si>
    <t>PEQ006</t>
  </si>
  <si>
    <t>TEQ027</t>
  </si>
  <si>
    <t>TEQCTS</t>
  </si>
  <si>
    <t>AEQ029</t>
  </si>
  <si>
    <t>AEQCAS</t>
  </si>
  <si>
    <t>SPFINF</t>
  </si>
  <si>
    <t>SPFOST</t>
  </si>
  <si>
    <t>SPFTCN</t>
  </si>
  <si>
    <t>SPFRAB</t>
  </si>
  <si>
    <t>SPFPRV</t>
  </si>
  <si>
    <t>SPFINE</t>
  </si>
  <si>
    <t>SPFASE</t>
  </si>
  <si>
    <t>KPFASC</t>
  </si>
  <si>
    <t>KPFSCE</t>
  </si>
  <si>
    <t>PPF871</t>
  </si>
  <si>
    <t>PPF872</t>
  </si>
  <si>
    <t>PPF006</t>
  </si>
  <si>
    <t>TPF026</t>
  </si>
  <si>
    <t>TPFCTS</t>
  </si>
  <si>
    <t>APF028</t>
  </si>
  <si>
    <t>APFCAS</t>
  </si>
  <si>
    <t>SAT162</t>
  </si>
  <si>
    <t>KAT660</t>
  </si>
  <si>
    <t>KAT162</t>
  </si>
  <si>
    <t>PATINZ</t>
  </si>
  <si>
    <t>TATIFC</t>
  </si>
  <si>
    <t>TAT119</t>
  </si>
  <si>
    <t>TAT162</t>
  </si>
  <si>
    <t>AAT117</t>
  </si>
  <si>
    <t>KOP660</t>
  </si>
  <si>
    <t>TOP059</t>
  </si>
  <si>
    <t>AOP870</t>
  </si>
  <si>
    <t>0OP269</t>
  </si>
  <si>
    <t>TPT092</t>
  </si>
  <si>
    <t>APT017</t>
  </si>
  <si>
    <t>0PTSPR</t>
  </si>
  <si>
    <t xml:space="preserve">INDENNITA' DI FUNZIONE </t>
  </si>
  <si>
    <t>INDENNITA' DI POSIZIONE</t>
  </si>
  <si>
    <t>EZ</t>
  </si>
  <si>
    <t>PF</t>
  </si>
  <si>
    <t>AT</t>
  </si>
  <si>
    <t>OP</t>
  </si>
  <si>
    <t>PT</t>
  </si>
  <si>
    <t xml:space="preserve">CONTRATTI DI COLLABORAZIONE PROFESSIONALE </t>
  </si>
  <si>
    <t xml:space="preserve">INCARICHI DI STUDIO/RICERCA/CONSULENZA </t>
  </si>
  <si>
    <t>L111</t>
  </si>
  <si>
    <t>L112</t>
  </si>
  <si>
    <t>A033</t>
  </si>
  <si>
    <t>DIFFERENZIALE STIPENDIALE MATURATO</t>
  </si>
  <si>
    <t>A034</t>
  </si>
  <si>
    <t>DIFFERENZIALE STIPENDIALE / ECONOMICO DI PROFESSIONALITÀ</t>
  </si>
  <si>
    <t>I305</t>
  </si>
  <si>
    <t>I101</t>
  </si>
  <si>
    <t>RUOLO SANITARIO - PROF. SANITARIE INFERMIERISTICHE E.Q.</t>
  </si>
  <si>
    <t>RUOLO SANITARIO - PROF. SANITARIA OSTETRICA E.Q.</t>
  </si>
  <si>
    <t>RUOLO SANITARIO - PROFESSIONI TECNICO SANITARIE E.Q.</t>
  </si>
  <si>
    <t>RUOLO SANITARIO - PROF. SANITARIE DELLA RIABILITAZIONE E.Q.</t>
  </si>
  <si>
    <t>RUOLO SANITARIO - PROF. SANITARIE DELLA PREVENZIONE E.Q.</t>
  </si>
  <si>
    <t>RUOLO SANITARIO - PROF. SAN. INFERM. SENIOR ESAURIMENTO E.Q.</t>
  </si>
  <si>
    <t>RUOLO SANITARIO - ALTRI PROF. SAN. SENIOR A ESAURIMENTO E.Q.</t>
  </si>
  <si>
    <t>RUOLO SOCIOSANITARIO - ASSISTENTE SOCIALE E.Q.</t>
  </si>
  <si>
    <t>RUOLO SOCIOSANITARIO - ASSIST. SOC. SENIOR ESAURIMENTO E.Q.</t>
  </si>
  <si>
    <t>RUOLO PROFESSIONALE - SPECIALISTA DELLA COMUNIC. ISTIT. E.Q.</t>
  </si>
  <si>
    <t>RUOLO PROFESSIONALE - SPECIALISTA RAPPORTI CON I MEDIA E.Q.</t>
  </si>
  <si>
    <t>RUOLO PROFESSIONALE - ASSISTENTE RELIGIOSO E.Q.</t>
  </si>
  <si>
    <t>RUOLO TECNICO - COLLABORATORE TECNICO PROFESSIONALE E.Q.</t>
  </si>
  <si>
    <t>RUOLO TECNICO - COLLAB. TEC. PROF. SENIOR A ESAURIMENTO E.Q.</t>
  </si>
  <si>
    <t>RUOLO AMMINISTRATIVO - COLLAB. AMMINISTRATIVO PROFESS. E.Q.</t>
  </si>
  <si>
    <t>RUOLO AMM.VO - COLLAB. AMM.VO PROF. SENIOR ESAURIMENTO E.Q.</t>
  </si>
  <si>
    <t>RUOLO SANITARIO - PROF. SANITARIE INFERMIERISTICHE</t>
  </si>
  <si>
    <t>RUOLO SANITARIO - PROF. SANITARIA OSTETRICA</t>
  </si>
  <si>
    <t>RUOLO SANITARIO - PROFESSIONI TECNICO SANITARIE</t>
  </si>
  <si>
    <t>RUOLO SANITARIO - PROF. SANITARIE DELLA RIABILITAZIONE</t>
  </si>
  <si>
    <t>RUOLO SANITARIO - PROF. SANITARIE DELLA PREVENZIONE</t>
  </si>
  <si>
    <t>RUOLO SANITARIO - PROF. SAN. INFERMIER. SENIOR A ESAURIMENTO</t>
  </si>
  <si>
    <t>RUOLO SANITARIO - ALTRI PROFILI SANIT. SENIOR A ESAURIMENTO</t>
  </si>
  <si>
    <t>RUOLO SOCIOSANITARIO - ASSISTENTE SOCIALE</t>
  </si>
  <si>
    <t>RUOLO SOCIOSANITARIO - ASSISTENTE SOC. SENIOR AD ESAURIMENTO</t>
  </si>
  <si>
    <t>RUOLO PROFESSIONALE - SPECIALISTA DELLA COMUNIC. ISTIT.</t>
  </si>
  <si>
    <t>RUOLO PROFESSIONALE - SPECIALISTA RAPPORTI CON I MEDIA</t>
  </si>
  <si>
    <t>RUOLO PROFESSIONALE - ASSISTENTE RELIGIOSO</t>
  </si>
  <si>
    <t>RUOLO TECNICO - COLLABORATORE TECNICO PROFESSIONALE</t>
  </si>
  <si>
    <t>RUOLO TECNICO - COLLAB. TECNICO PROF. SENIOR AD ESAURIMENTO</t>
  </si>
  <si>
    <t>RUOLO AMMINISTRATIVO - COLLAB. AMMINISTRATIVO PROFESS.</t>
  </si>
  <si>
    <t>RUOLO AMM.VO - COLLAB. AMM.VO PROFESS. SENIOR AD ESAURIMENTO</t>
  </si>
  <si>
    <t>RUOLO SANITARIO - PROFILI AREA ASSITENTI AD ESAURIMENTO</t>
  </si>
  <si>
    <t>RUOLO SOCIOSANITARIO - OPERATORE SOCIOSANITARIO SENIOR</t>
  </si>
  <si>
    <t>RUOLO SOCIOSANITARIO - PROFILI AREA ASSITENTI AD ESAURIMENTO</t>
  </si>
  <si>
    <t>RUOLO TECNICO - ASSISTENTE INFORMATICO</t>
  </si>
  <si>
    <t>RUOLO TECNICO - ASSISTENTE TECNICO</t>
  </si>
  <si>
    <t>RUOLO TECNICO - PROFILI AREA ASSITENTI AD ESAURIMENTO</t>
  </si>
  <si>
    <t>RUOLO AMMINISTRATIVO - ASSISTENTE AMMINISTRATIVO</t>
  </si>
  <si>
    <t>RUOLO SOCIOSANITARIO - OPERATORE SOCIOSANITARIO</t>
  </si>
  <si>
    <t>RUOLO TECNICO - OPERATORE TECNICO SPECIALIZZATO</t>
  </si>
  <si>
    <t>RUOLO AMMINISTRATIVO - COADIUTORE AMMINISTRATIVO SENIOR</t>
  </si>
  <si>
    <t>PROFILI AREA DEGLI OPERATORI AD ESAURIMENTO</t>
  </si>
  <si>
    <t>RUOLO TECNICO - OPERATORE TECNICO</t>
  </si>
  <si>
    <t>RUOLO AMMINISTRATIVO - COADIUTORE AMMINISTRATIVO</t>
  </si>
  <si>
    <t>PROFILI AREA PERSONALE DI SUPPORTO AD ESAURIMENTO</t>
  </si>
  <si>
    <t xml:space="preserve">TAB. 1E - Distribuzione del personale al 31 dicembre secondo il numero dei differenziali stipendiali / differenziali economici di professionalità / posizioni stipendiali / fasce retributive
</t>
  </si>
  <si>
    <t>senza differenziali stipendiali</t>
  </si>
  <si>
    <t>con 1 differenziale stipendiale</t>
  </si>
  <si>
    <t>con 2 differenziali stipendiali</t>
  </si>
  <si>
    <t>con 3 differenziali stipendiali</t>
  </si>
  <si>
    <t>con 4 differenziali stipendiali</t>
  </si>
  <si>
    <t>con 5 differenziali stipendiali</t>
  </si>
  <si>
    <t>con 6 differenziali stipendiali</t>
  </si>
  <si>
    <t>con 7 differenziali stipendiali</t>
  </si>
  <si>
    <t>PERSONALE DI SUPPORTO</t>
  </si>
  <si>
    <t>CONTRATTI DI COLLABORAZIONE PROFESSIONALE</t>
  </si>
  <si>
    <t>INCARICHI DI STUDIO/RICERCA/CONSULENZA</t>
  </si>
  <si>
    <t>FIGURA PROFESSIONALE</t>
  </si>
  <si>
    <t>PROFESSIONE SANITARIA OSTETRICA</t>
  </si>
  <si>
    <t>S07OST</t>
  </si>
  <si>
    <t xml:space="preserve">PROFESSIONI TECNICO SANITARIE </t>
  </si>
  <si>
    <t>PROFESSIONI SANITARIE DELLA PREVENZIONE</t>
  </si>
  <si>
    <t>S07ASS</t>
  </si>
  <si>
    <t>S07PRE</t>
  </si>
  <si>
    <t>S07RIL</t>
  </si>
  <si>
    <t xml:space="preserve">OPERATORE PROFESSIONALE 2^ CAT. ad esaurimento ai sensi dell'art. 17 del CCNL 2019-21 </t>
  </si>
  <si>
    <t>S05RIG</t>
  </si>
  <si>
    <t>S05RIM</t>
  </si>
  <si>
    <t>S05RIP</t>
  </si>
  <si>
    <t>ALTRE FIGURE</t>
  </si>
  <si>
    <t>Operatori socio sanitari</t>
  </si>
  <si>
    <t>S99OSS</t>
  </si>
  <si>
    <t>Infermieri di famiglia e di comunità</t>
  </si>
  <si>
    <t>S99INF</t>
  </si>
  <si>
    <t>RUOLO SANITARIO</t>
  </si>
  <si>
    <t>OSTETRICA</t>
  </si>
  <si>
    <t>S00I11</t>
  </si>
  <si>
    <t>PERS. SANITARIO DELLA PREVENZIONE</t>
  </si>
  <si>
    <t>S00V11</t>
  </si>
  <si>
    <t xml:space="preserve">SPECIALISTA DELLA COMUNICAZIONE ISTITUZIONALE </t>
  </si>
  <si>
    <t>SPECIALISTA NEI RAPPORTI CON I MEDIA</t>
  </si>
  <si>
    <t>PSP873</t>
  </si>
  <si>
    <t>ASSISTENTE INFORMATICO</t>
  </si>
  <si>
    <t>T00PS1</t>
  </si>
  <si>
    <t>OPERATORE TECNICO SPECIALIZZATO</t>
  </si>
  <si>
    <t>T00OT1</t>
  </si>
  <si>
    <t>RUOLO RICERCA SANITARIA</t>
  </si>
  <si>
    <t>RICERCATORE SANITARIO</t>
  </si>
  <si>
    <t>RRS001</t>
  </si>
  <si>
    <t>COLLABORATORE PROFESSIONALE DI RICERCA SANTARIA</t>
  </si>
  <si>
    <t>RRS002</t>
  </si>
  <si>
    <t xml:space="preserve">ASSISTENTE SOCIALE </t>
  </si>
  <si>
    <t>A99AS0</t>
  </si>
  <si>
    <t>OPERATORE SOCIO SANITARIO</t>
  </si>
  <si>
    <t>A99OSS</t>
  </si>
  <si>
    <t xml:space="preserve">OPERATORE SOCIO SANITARIO </t>
  </si>
  <si>
    <t>Tabella 1G - Incarichi previsti ed assegnati al 31.12</t>
  </si>
  <si>
    <t>INCARICO DI COORDINAMENTO (art. 21, commi 1 e 2 CCNL 2016-2018)</t>
  </si>
  <si>
    <t>Ad esaurimento</t>
  </si>
  <si>
    <t>INCARICO DI POSIZIONE (art. 24, comma 4, lettera a) CCNL 2019-2021) - RUOLO SANITARIO</t>
  </si>
  <si>
    <t>INCARICO DI POSIZIONE (art. 24, comma 4, lettera a) CCNL 2019-2021) - RUOLO SOCIO SANITARIO</t>
  </si>
  <si>
    <t>INCARICO DI POSIZIONE (art. 24, comma 4, lettera a) CCNL 2019-2021) - RUOLO PROFESSIONALE</t>
  </si>
  <si>
    <t>INCARICO DI POSIZIONE (art. 24, comma 4, lettera a) CCNL 2019-2021) - RUOLO TECNICO</t>
  </si>
  <si>
    <t>INCARICO DI POSIZIONE (art. 24, comma 4, lettera a) CCNL 2019-2021) - RUOLO AMMINISTRATIVO</t>
  </si>
  <si>
    <t>INCARICO DI FUNZIONE ORGANIZZATIVA (art. 24, comma 4, lettera b) CCNL 2019-2021)- RUOLO SANITARIO</t>
  </si>
  <si>
    <t>INCARICO DI FUNZIONE ORGANIZZATIVA (art. 24, comma 4, lettera b) CCNL 2019-2021)- RUOLO SOCIO SANITARIO</t>
  </si>
  <si>
    <t>INCARICO DI FUNZIONE ORGANIZZATIVA (art. 24, comma 4, lettera b) CCNL 2019-2021)- RUOLO PROFESSIONALE</t>
  </si>
  <si>
    <t>INCARICO DI FUNZIONE ORGANIZZATIVA (art. 24, comma 4, lettera b) CCNL 2019-2021)- RUOLO TECNICO</t>
  </si>
  <si>
    <t>INCARICO DI FUNZIONE ORGANIZZATIVA (art. 24, comma 4, lettera b) CCNL 2019-2021)- RUOLO AMMINISTRATIVO</t>
  </si>
  <si>
    <t>INCARICO DI FUNZIONE PROFESSIONALE (art. 24, comma 4, lettera c) CCNL 2019-2021)- RUOLO SANITARIO</t>
  </si>
  <si>
    <t>INCARICO DI FUNZIONE PROFESSIONALE (art. 24, comma 4, lettera c) CCNL 2019-2021)- RUOLO SOCIO SANITARIO</t>
  </si>
  <si>
    <t>INCARICO DI FUNZIONE PROFESSIONALE (art. 24, comma 4, lettera c) CCNL 2019-2021)- RUOLO PROFESSIONALE</t>
  </si>
  <si>
    <t>INCARICO DI FUNZIONE PROFESSIONALE (art. 24, comma 4, lettera c) CCNL 2019-2021)- RUOLO TECNICO</t>
  </si>
  <si>
    <t>INCARICO DI FUNZIONE PROFESSIONALE (art. 24, comma 4, lettera c) CCNL 2019-2021)- RUOLO AMMINISTRATIVO</t>
  </si>
  <si>
    <t>Art 72 c 2 L A Ccnl 19-21 - Increm 1.109,31 euro da 31.12.2021</t>
  </si>
  <si>
    <t>F24Q</t>
  </si>
  <si>
    <r>
      <t xml:space="preserve">Art 94 c 3 L E Ccnl 16-18 - Incr stab da fondo risultato </t>
    </r>
    <r>
      <rPr>
        <vertAlign val="superscript"/>
        <sz val="7"/>
        <rFont val="Arial"/>
        <family val="2"/>
      </rPr>
      <t>(2)</t>
    </r>
  </si>
  <si>
    <t>Art 1 c 435-bis L 205/2017 - Incr valorizz servizi</t>
  </si>
  <si>
    <t>Art 73  c 2 L A Ccnl 19-21 - Increm 136,56 euro da 31.12.21</t>
  </si>
  <si>
    <t>F24R</t>
  </si>
  <si>
    <t>Art 96 c 3 L B Ccnl 16-18 - Incr. rid. stabile dot. org.</t>
  </si>
  <si>
    <t>Art 96 c 3 L C Ccnl 16-18 - Incr dotaz org (nuove ass.ni)</t>
  </si>
  <si>
    <t>Art 1 c 435 L 205/2017 - Inc valorizz servizi</t>
  </si>
  <si>
    <t>Art 73 c 3 L A Ccnl 19-21 - Finanz PS art 1 c 293 L 234/2021</t>
  </si>
  <si>
    <t>F24S</t>
  </si>
  <si>
    <t>Art 75 c 4 Ccnl 19-21 - Increm. art 1 c 604 L 234/2021</t>
  </si>
  <si>
    <t>F26T</t>
  </si>
  <si>
    <r>
      <t xml:space="preserve">Art 96 c 4 L C Ccnl16-18 - Risorse da fondo risultato </t>
    </r>
    <r>
      <rPr>
        <vertAlign val="superscript"/>
        <sz val="7"/>
        <rFont val="Arial"/>
        <family val="2"/>
      </rPr>
      <t>(2)</t>
    </r>
  </si>
  <si>
    <t>Art 74 c 2 L A Ccnl 19-21 - Increm 99,97 euro da 31.12.2021</t>
  </si>
  <si>
    <t>F24U</t>
  </si>
  <si>
    <t>Art 75 c 3 Ccnl 19-21 - Risorse INAIL art 1 c 527 L 145/2018</t>
  </si>
  <si>
    <t>F24V</t>
  </si>
  <si>
    <t>Art 75 c 4 Ccnl 19-21 - Incr art 1 c 604 L 234/2021</t>
  </si>
  <si>
    <r>
      <t>Art 95 c 4 L F Ccnl16-18 - Altre spec disposiz di legge</t>
    </r>
    <r>
      <rPr>
        <vertAlign val="superscript"/>
        <sz val="8"/>
        <rFont val="Arial"/>
        <family val="2"/>
      </rPr>
      <t xml:space="preserve"> (4)</t>
    </r>
  </si>
  <si>
    <t>Somme non utilizzate fondo/i anno precedente</t>
  </si>
  <si>
    <r>
      <t>Art 95 c 9 Ccnl 16-18 - Dec stab favore fondo incarichi</t>
    </r>
    <r>
      <rPr>
        <vertAlign val="superscript"/>
        <sz val="8"/>
        <rFont val="Arial"/>
        <family val="2"/>
      </rPr>
      <t xml:space="preserve"> (2)</t>
    </r>
  </si>
  <si>
    <r>
      <rPr>
        <vertAlign val="superscript"/>
        <sz val="8"/>
        <rFont val="Arial"/>
        <family val="2"/>
      </rPr>
      <t xml:space="preserve">(2) </t>
    </r>
    <r>
      <rPr>
        <sz val="8"/>
        <rFont val="Arial"/>
        <family val="2"/>
      </rPr>
      <t>La cessione di risorse da un fondo all'altro va contabilizzata nel Conto Annuale come decurtazione delle risorse di tale fondo e non come uno dei possibili utilizzi. Ciò in quanto tale atto va sottoposto alla verifica</t>
    </r>
  </si>
  <si>
    <t xml:space="preserve">    dell'organo di controllo laddove gli utilizzi del fondo sono rilevati come poste effettivamente pagate ai dipendenti, verificabili nelle scritture contabili degli enti (cedolini degli stipendi).</t>
  </si>
  <si>
    <r>
      <rPr>
        <vertAlign val="superscript"/>
        <sz val="8"/>
        <rFont val="Arial"/>
        <family val="2"/>
      </rPr>
      <t>(4)</t>
    </r>
    <r>
      <rPr>
        <sz val="8"/>
        <rFont val="Arial"/>
        <family val="2"/>
      </rPr>
      <t xml:space="preserve"> Escluse le poste identificate in voci specifiche separate.</t>
    </r>
  </si>
  <si>
    <r>
      <t xml:space="preserve">Art 90 c 3 L E Ccnl 16-18 - Incr stab da fondo risultato </t>
    </r>
    <r>
      <rPr>
        <vertAlign val="superscript"/>
        <sz val="7"/>
        <rFont val="Arial"/>
        <family val="2"/>
      </rPr>
      <t>(2)</t>
    </r>
  </si>
  <si>
    <r>
      <t>Art 91 c 4 L C Ccnl 16-18 - 1% m.s. 1997 prog conc regionali</t>
    </r>
    <r>
      <rPr>
        <vertAlign val="superscript"/>
        <sz val="8"/>
        <color indexed="18"/>
        <rFont val="Arial"/>
        <family val="2"/>
      </rPr>
      <t xml:space="preserve"> </t>
    </r>
    <r>
      <rPr>
        <vertAlign val="superscript"/>
        <sz val="8"/>
        <rFont val="Arial"/>
        <family val="2"/>
      </rPr>
      <t>(3)</t>
    </r>
  </si>
  <si>
    <t>Art 8 c 5 DL 13/2023 - Incent. funz. tecniche progetti PNRR</t>
  </si>
  <si>
    <t>F24M</t>
  </si>
  <si>
    <r>
      <t>Art 91 c 4 L F Ccnl 16-18 - Altre spec disp legge</t>
    </r>
    <r>
      <rPr>
        <vertAlign val="superscript"/>
        <sz val="8"/>
        <rFont val="Arial"/>
        <family val="2"/>
      </rPr>
      <t xml:space="preserve"> (4)</t>
    </r>
  </si>
  <si>
    <t>Fondo incarichi, progressioni economiche e indennità professionali</t>
  </si>
  <si>
    <t>Art 102 c 2 Ccnl 19-21 - Unico importo consolidato 2022</t>
  </si>
  <si>
    <t>F24W</t>
  </si>
  <si>
    <t>Incarico di posizione EQ</t>
  </si>
  <si>
    <t>U07L</t>
  </si>
  <si>
    <t>U07M</t>
  </si>
  <si>
    <t>Art 102 c 3 L C Ccnl 19-21 - Incr per rid stab dotaz. organica</t>
  </si>
  <si>
    <t>F24X</t>
  </si>
  <si>
    <t>U07N</t>
  </si>
  <si>
    <t xml:space="preserve">Art 102 c 3 L C Ccnl 19-21 - Incr dotaz org (mod rami az.li) </t>
  </si>
  <si>
    <t>F24Y</t>
  </si>
  <si>
    <t>DEP (differenziali econ. di prof.tà) non disponibili alla CI</t>
  </si>
  <si>
    <t>U07O</t>
  </si>
  <si>
    <t>Art 102 c 3 L C Ccnl 19-21 - Incr dotaz org (nuove ass.ni)</t>
  </si>
  <si>
    <t>F24Z</t>
  </si>
  <si>
    <t>DEP (differenziali econ. di prof.tà) anno di rilevazione</t>
  </si>
  <si>
    <t>U07P</t>
  </si>
  <si>
    <t>Assegni ad personam art 23 e 37 Ccnl 19-21</t>
  </si>
  <si>
    <t>U07Q</t>
  </si>
  <si>
    <t>Art 102 c 3 L A Ccnl 19-21 - RIA personale cessato</t>
  </si>
  <si>
    <t>F25B</t>
  </si>
  <si>
    <t>Indennità di qualificazione professionale</t>
  </si>
  <si>
    <t>U07R</t>
  </si>
  <si>
    <t>Art 102 c 3 L B Ccnl 19-21 - Ind. art. 32 c 5 non più corr.</t>
  </si>
  <si>
    <t>F25J</t>
  </si>
  <si>
    <t>Indennità professionale specifica</t>
  </si>
  <si>
    <t>U07S</t>
  </si>
  <si>
    <t>Art 102 c 3 L D Ccnl 19-21 - Incr max 30% fondo art 103</t>
  </si>
  <si>
    <t>F25K</t>
  </si>
  <si>
    <t>Totale Fondo incarichi, progressioni e indennità</t>
  </si>
  <si>
    <t>Art 102 c 3 L C Ccnl 19-21- Dec dotaz org (cess rami az.li)</t>
  </si>
  <si>
    <t>F255</t>
  </si>
  <si>
    <t>Fondo premialità e condizioni di lavoro</t>
  </si>
  <si>
    <t>Art 103 c 2 Ccnl 19-21 - Unico importo consolidato 2022</t>
  </si>
  <si>
    <t>Art 103 c 3 Ccnl 19-21 -  Incr rid stab pianta organica</t>
  </si>
  <si>
    <t>F25L</t>
  </si>
  <si>
    <t>Art 103 c 3 Ccnl 19-21 - Incr dotaz org (mod rami az.li)</t>
  </si>
  <si>
    <t>F25M</t>
  </si>
  <si>
    <t>Art 103 c 3 Ccnl 19-21 -  Incr dotaz org (nuove assunz.)</t>
  </si>
  <si>
    <t>F25N</t>
  </si>
  <si>
    <t>Incentivi funzioni tecniche</t>
  </si>
  <si>
    <t>Art 103 c 8 Ccnl 19-21 - Finanz P.S. art 1 c 293 L 234/2021</t>
  </si>
  <si>
    <t>Art. 1 DL 80/2021 Accessorio Pers TD fin. diretto PNRR</t>
  </si>
  <si>
    <t>U70I</t>
  </si>
  <si>
    <t>F25O</t>
  </si>
  <si>
    <t>F24O</t>
  </si>
  <si>
    <t>F24P</t>
  </si>
  <si>
    <t>F25P</t>
  </si>
  <si>
    <t>Art 103 c 5 L E Ccnl 19-21 - RIA cess anno prec mens residue</t>
  </si>
  <si>
    <t>F25Q</t>
  </si>
  <si>
    <t>Art 103 c 3 Ccnl 19-21 - Dec dotaz org (cess rami az.li)</t>
  </si>
  <si>
    <t>F25R</t>
  </si>
  <si>
    <t>Art 103 c 4 Ccnl 19-21 -  Dec Ind art 32 c 5 non più corr</t>
  </si>
  <si>
    <t>F25S</t>
  </si>
  <si>
    <t>Art 103 c 12 Ccnl 19-21 - Dec max 30% favore fondo art 102</t>
  </si>
  <si>
    <t>F25T</t>
  </si>
  <si>
    <t>Totale Fondo premialità e condizioni di lavoro</t>
  </si>
  <si>
    <t>PRD480</t>
  </si>
  <si>
    <t>Differenziazione della retribuzione di risultato - La contrattazione integrativa ha preventivamente definito la limitata quota massima di personale valutato cui attribuire la maggiorazione (S/N)?</t>
  </si>
  <si>
    <t>PRD481</t>
  </si>
  <si>
    <t>Differenziazione della retribuzione di risultato - Numero dipendenti ai quali è stata erogata la maggiorazione con riferimento a prestazioni rese nell'anno di rilevazione (unità)</t>
  </si>
  <si>
    <t>PRD482</t>
  </si>
  <si>
    <t>Differenziazione della retribuzione di risultato - Valore medio individuale della maggiorazione erogata con riferimento a prestazioni rese nell'anno di rilevazione (euro)</t>
  </si>
  <si>
    <t>LEG452</t>
  </si>
  <si>
    <t>ORG495</t>
  </si>
  <si>
    <t>Numero di incarichi di posizione di Elevata qualificazione effettivamente coperti alla data del 31.12 dell'anno di rilevazione</t>
  </si>
  <si>
    <t>ORG496</t>
  </si>
  <si>
    <t>Valore unitario medio su base annua degli incarichi di posizione di Elevata qualificazione (euro)</t>
  </si>
  <si>
    <t>ORG497</t>
  </si>
  <si>
    <t>Numero di incarichi di Funzione organizzativa di complessità Elevata effettivamente coperti alla data del 31.12 dell'anno di rilevazione</t>
  </si>
  <si>
    <t>ORG498</t>
  </si>
  <si>
    <t>Valore unitario medio su base annua degli incarichi di Funzione organizzativa di complessità Elevata (euro)</t>
  </si>
  <si>
    <t>ORG499</t>
  </si>
  <si>
    <t>Numero di incarichi di Funzione organizzativa di complessità Media effettivamente coperti alla data del 31.12 dell'anno di rilevazione</t>
  </si>
  <si>
    <t>ORG500</t>
  </si>
  <si>
    <t>Valore unitario medio su base annua degli incarichi di Funzione organizzativa di complessità Media (euro)</t>
  </si>
  <si>
    <t>ORG501</t>
  </si>
  <si>
    <t>Numero di incarichi di Funzione professionale di complessità Elevata effettivamente coperti alla data del 31.12 dell'anno di rilevazione</t>
  </si>
  <si>
    <t>ORG502</t>
  </si>
  <si>
    <t>Valore unitario medio su base annua degli incarichi di Funzione professionale di complessità Elevata (euro)</t>
  </si>
  <si>
    <t>ORG503</t>
  </si>
  <si>
    <t>Numero di incarichi di Funzione professionale di complessità Media effettivamente coperti alla data del 31.12 dell'anno di rilevazione</t>
  </si>
  <si>
    <t>ORG504</t>
  </si>
  <si>
    <t>Valore unitario medio su base annua degli incarichi di Funzione professionale di complessità Media (euro)</t>
  </si>
  <si>
    <t>ORG505</t>
  </si>
  <si>
    <t>Numero di incarichi di Funzione professionale di complessità Base effettivamente coperti alla data del 31.12 dell'anno di rilevazione</t>
  </si>
  <si>
    <t>ORG506</t>
  </si>
  <si>
    <t>Valore unitario medio su base annua degli incarichi di Funzione professionale di complessità Base (euro)</t>
  </si>
  <si>
    <t>PROGRESSIONI ECONOMICHE ALL'INTERNO DELLE AREE A VALERE SUL FONDO DELL'ANNO DI RILEVAZIONE</t>
  </si>
  <si>
    <t>PEO493</t>
  </si>
  <si>
    <t>Sono stati rispettati i requisiti di cui all'articolo 19, comma 4, lettera a) del Ccnl 02-11-22 ai fini delle procedure per l'attribuzione dei DEP riferiti all'anno di rilevazione (S/N)?</t>
  </si>
  <si>
    <t>PEO483</t>
  </si>
  <si>
    <t>Numero dipendenti che hanno i requisiti per partecipare alle progressioni economiche all'interno delle aree a valere sul fondo dell'anno di rilevazione</t>
  </si>
  <si>
    <t>Numero totale delle progressioni economiche all'interno delle aree effettuate a valere sul fondo dell'anno di rilevazione</t>
  </si>
  <si>
    <t>Le progressioni economiche all'interno delle aree dell'anno di rilevazione sono riferite ad un numero limitato di dipendenti (massimo 50% degli aventi diritto) ed operate con carattere di selettività ex art. 23 c. 2 del DLgs 150/2009 (S/N)?</t>
  </si>
  <si>
    <t>PEO473</t>
  </si>
  <si>
    <t>Le progressioni economiche all'interno delle aree riferite all'anno di rilevazione hanno rispettato le indicazioni di non retrodatazione oltre il 1 gennaio dell'anno di perfezionamento del contratto integrativo (S/N)?</t>
  </si>
  <si>
    <t>Importo delle risorse destinate alle progressioni economiche all'interno delle aree contrattate e certificate a valere sul fondo dell'anno di rilevazione (euro)</t>
  </si>
  <si>
    <t>PRD396</t>
  </si>
  <si>
    <t>L'ente ha rispettato l'indicazione del Ccnl di destinare almeno il 30% di specifiche risorse variabili del fondo dell'anno di rilevazione a performance Individuale (S/N)?</t>
  </si>
  <si>
    <t>Differenziazione del premio individuale - Numero dipendenti ai quali è stata erogata la maggiorazione per le prestazioni rese nell'anno di riferimento (unità)</t>
  </si>
  <si>
    <t>Differenziazione del premio individuale - Valore medio individuale della maggiorazione erogata con riferimento a prestazioni rese nell'anno di rilevazione (euro)</t>
  </si>
  <si>
    <t>WLF494</t>
  </si>
  <si>
    <t>Welfare integrativo anno di rilevazione - Contributi a favore asili nido (euro)</t>
  </si>
  <si>
    <r>
      <rPr>
        <vertAlign val="superscript"/>
        <sz val="11"/>
        <rFont val="Arial"/>
        <family val="2"/>
      </rPr>
      <t>(1)</t>
    </r>
    <r>
      <rPr>
        <sz val="11"/>
        <rFont val="Arial"/>
        <family val="2"/>
      </rPr>
      <t xml:space="preserve"> Inserire in questa voce gli incrementi disposti dall'art. 80, comma 3, lettera a) del CCNL 16-18 e dall'art. 101, comma 1, del CCNL 19-21, confluiti nell'unico importo consilidato 2022.</t>
    </r>
  </si>
  <si>
    <t>Art 1 DL 80/2021 - Increm. ass TD finanz diretto PNRR</t>
  </si>
  <si>
    <t>Art. 45 DLgs 36/2023 - Incentivi alle funzioni tecniche</t>
  </si>
  <si>
    <t>SICI - RISORSE NON SOGGETTE ART. 23 C. 2 dLGS 75/2017 ESPOSTE IN SCHEDA SICI</t>
  </si>
  <si>
    <t>Totale risorse ricomprese nell'unico importo consolidato non rilevanti ai fini della verifica del limite art. 23 c. 2 Dlgs 75/2017 (euro)</t>
  </si>
  <si>
    <t>SQ 5</t>
  </si>
  <si>
    <t>Tabella 13 - Totale indennità di posizione cod. I305 (senza 13ma)</t>
  </si>
  <si>
    <t>Tabella 13 - Totale indennità di funzione cod. I101 (senza 13ma)</t>
  </si>
  <si>
    <t>U07L - U07M - U07N - U01H</t>
  </si>
  <si>
    <t>Spesa di personale autorizzata dalla Regione nell’anno di rilevazione ai sensi della normativa vigente in materia</t>
  </si>
  <si>
    <t>Professionisti della salute e  funzionari</t>
  </si>
  <si>
    <t>Assistenti</t>
  </si>
  <si>
    <t>Operatori</t>
  </si>
  <si>
    <t>Personale di supporto</t>
  </si>
  <si>
    <r>
      <t>Art 95 c 4 L C Ccnl 16-18 - 1% ms 1997 progr conc regionali</t>
    </r>
    <r>
      <rPr>
        <vertAlign val="superscript"/>
        <sz val="8"/>
        <rFont val="Arial"/>
        <family val="2"/>
      </rPr>
      <t xml:space="preserve"> (3)</t>
    </r>
  </si>
  <si>
    <r>
      <t>Incarico di funzione organizzativa</t>
    </r>
    <r>
      <rPr>
        <vertAlign val="superscript"/>
        <sz val="8"/>
        <rFont val="Arial"/>
        <family val="2"/>
      </rPr>
      <t xml:space="preserve"> (7)</t>
    </r>
  </si>
  <si>
    <r>
      <t>Incarico di funzione professionale</t>
    </r>
    <r>
      <rPr>
        <vertAlign val="superscript"/>
        <sz val="8"/>
        <rFont val="Arial"/>
        <family val="2"/>
      </rPr>
      <t>(7)</t>
    </r>
  </si>
  <si>
    <r>
      <t>Art 11 c 1 L B DL 135/18 - Incr acc ass deroga fac ass.li</t>
    </r>
    <r>
      <rPr>
        <vertAlign val="superscript"/>
        <sz val="8"/>
        <rFont val="Arial"/>
        <family val="2"/>
      </rPr>
      <t xml:space="preserve"> </t>
    </r>
  </si>
  <si>
    <r>
      <t>Art 11 c 1 L B DL 135/18 - Incr acc ass deroga fac ass.li</t>
    </r>
    <r>
      <rPr>
        <vertAlign val="superscript"/>
        <sz val="8"/>
        <rFont val="Arial"/>
        <family val="2"/>
      </rPr>
      <t xml:space="preserve"> (2)</t>
    </r>
  </si>
  <si>
    <r>
      <t>Art 103 c 5 L A Ccnl 19-21 - Ris agg reg (1,6% m.s. 1997)</t>
    </r>
    <r>
      <rPr>
        <vertAlign val="superscript"/>
        <sz val="8"/>
        <rFont val="Arial"/>
        <family val="2"/>
      </rPr>
      <t xml:space="preserve"> (3)</t>
    </r>
  </si>
  <si>
    <r>
      <t>Art 1 DL 80/2021 - Increm. ass TD finanz diretto PNRR</t>
    </r>
    <r>
      <rPr>
        <vertAlign val="superscript"/>
        <sz val="8"/>
        <rFont val="Arial"/>
        <family val="2"/>
      </rPr>
      <t xml:space="preserve"> (4)</t>
    </r>
  </si>
  <si>
    <r>
      <t>Art. 45 DLgs 36/2023 - Incentivi alle funzioni tecniche</t>
    </r>
    <r>
      <rPr>
        <vertAlign val="superscript"/>
        <sz val="8"/>
        <rFont val="Arial"/>
        <family val="2"/>
      </rPr>
      <t xml:space="preserve"> (5)</t>
    </r>
  </si>
  <si>
    <r>
      <t xml:space="preserve">Art 103 c 5 L D Ccnl 19-21 - Altre spec. disp. di legge </t>
    </r>
    <r>
      <rPr>
        <vertAlign val="superscript"/>
        <sz val="8"/>
        <rFont val="Arial"/>
        <family val="2"/>
      </rPr>
      <t>(6)</t>
    </r>
  </si>
  <si>
    <r>
      <rPr>
        <vertAlign val="superscript"/>
        <sz val="8"/>
        <rFont val="Arial"/>
        <family val="2"/>
      </rPr>
      <t xml:space="preserve">(2) </t>
    </r>
    <r>
      <rPr>
        <sz val="8"/>
        <rFont val="Arial"/>
        <family val="2"/>
      </rPr>
      <t>Nota bene: gli incrementi della retribuzione accessoria, in deroga al limite 2016, per le assunzioni a t.d. ai sensi dell’art. 1 del DL n. 80/2021 per l’attuazione di progetti PNRR, vanno indicati nelle risorse variabili alla voce F24O.</t>
    </r>
  </si>
  <si>
    <r>
      <rPr>
        <vertAlign val="superscript"/>
        <sz val="8"/>
        <rFont val="Arial"/>
        <family val="2"/>
      </rPr>
      <t xml:space="preserve">(4) </t>
    </r>
    <r>
      <rPr>
        <sz val="8"/>
        <rFont val="Arial"/>
        <family val="2"/>
      </rPr>
      <t>Indicare l’incremento della retribuzione accessoria, in deroga al limite 2016, per assunzioni a t.d. effettuate ai sensi dell’art.1 del DL n. 80/2021, il cui costo è incluso nel quadro economico del progetto con relativo rimborso PNRR.</t>
    </r>
  </si>
  <si>
    <r>
      <rPr>
        <vertAlign val="superscript"/>
        <sz val="8"/>
        <rFont val="Arial"/>
        <family val="2"/>
      </rPr>
      <t xml:space="preserve">(5) </t>
    </r>
    <r>
      <rPr>
        <sz val="8"/>
        <rFont val="Arial"/>
        <family val="2"/>
      </rPr>
      <t>Ricomprendere in questa voce anche gli incentivi ex art. 113 del DLgs n. 50/2016 di competenza dell’anno di rilevazione.</t>
    </r>
  </si>
  <si>
    <r>
      <rPr>
        <vertAlign val="superscript"/>
        <sz val="8"/>
        <rFont val="Arial"/>
        <family val="2"/>
      </rPr>
      <t xml:space="preserve">(6) </t>
    </r>
    <r>
      <rPr>
        <sz val="8"/>
        <rFont val="Arial"/>
        <family val="2"/>
      </rPr>
      <t>Escluse le poste identificate in voci specifiche separate ed incluse, a titolo esemplificativo, le risorse previste dall'art. 8 del D.M. 28/2/1997.</t>
    </r>
  </si>
  <si>
    <r>
      <rPr>
        <vertAlign val="superscript"/>
        <sz val="8"/>
        <rFont val="Arial"/>
        <family val="2"/>
      </rPr>
      <t>(7)</t>
    </r>
    <r>
      <rPr>
        <sz val="8"/>
        <rFont val="Arial"/>
        <family val="2"/>
      </rPr>
      <t xml:space="preserve"> Ricomprendere in questa voce anche gli incarichi già attribuiti in fase di trasposizione al nuovo sistema degli incarichi - art. 102 c.6 lett. a).</t>
    </r>
  </si>
  <si>
    <r>
      <t xml:space="preserve">Totale risorse ricomprese nell'unico importo consolidato non rilevanti ai fini della verifica del limite art. 23 c. 2 Dlgs 75/2017 (euro) </t>
    </r>
    <r>
      <rPr>
        <vertAlign val="superscript"/>
        <sz val="12"/>
        <rFont val="Arial"/>
        <family val="2"/>
      </rPr>
      <t>(1)</t>
    </r>
  </si>
  <si>
    <t>Controllo con T1</t>
  </si>
  <si>
    <t>SQUADRATURA 10</t>
  </si>
  <si>
    <t>SQ 10</t>
  </si>
  <si>
    <t>Dei contratti di collaborazioni professionali e incarichi di lavoro autonomo di cui alle domande 6 e 7, a quante persone sono stati conferiti ai sensi dell’art. 2-bis del d.l. 18/2020?</t>
  </si>
  <si>
    <t>SQ7</t>
  </si>
  <si>
    <t>RUOLO PROFESSIONALE - ASSISTENTE DELLINFORMAZIONE</t>
  </si>
  <si>
    <t>XX</t>
  </si>
  <si>
    <t>Indicare il numero degli incarichi di studio, ricerca e consulenza.</t>
  </si>
  <si>
    <t>PERSONALE DI ELEVATA QUALIFICAZIONE  </t>
  </si>
  <si>
    <t>PROFESSIONISTI DELLA SALUTE E FUNZIONARI   </t>
  </si>
  <si>
    <t>ASSISTENTI   </t>
  </si>
  <si>
    <t>OPERATORI    </t>
  </si>
  <si>
    <t>Conteggio OK</t>
  </si>
  <si>
    <t>AL 31/12/2023</t>
  </si>
  <si>
    <t>COLLABORATORE PROF.LE DI RICERCA SANITARIA - D</t>
  </si>
  <si>
    <t>Vecchi valori della colonna precedente</t>
  </si>
  <si>
    <t>colonna valori assoluti senza segno di colonna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</si>
</sst>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General_)"/>
    <numFmt numFmtId="165" formatCode="0.0000"/>
    <numFmt numFmtId="166" formatCode="_-&quot;L.&quot;\ * #,##0_-;\-&quot;L.&quot;\ * #,##0_-;_-&quot;L.&quot;\ * &quot;-&quot;_-;_-@_-"/>
    <numFmt numFmtId="167" formatCode="[$€]\ #,##0;[Red]\-[$€]\ #,##0"/>
    <numFmt numFmtId="168" formatCode=";;;"/>
    <numFmt numFmtId="169" formatCode="#,###"/>
    <numFmt numFmtId="170" formatCode="_-* #,##0_-;\-* #,##0_-;_-* &quot;-&quot;??_-;_-@_-"/>
    <numFmt numFmtId="171" formatCode="#,##0;\-#,##0;&quot; &quot;"/>
    <numFmt numFmtId="172" formatCode="#,##0.00;\-#,##0.00;&quot; &quot;"/>
    <numFmt numFmtId="173" formatCode="#,###.00;\-#,###.00;;"/>
    <numFmt numFmtId="174" formatCode="#,##0;\-\ #,##0;\-"/>
    <numFmt numFmtId="175" formatCode="#,##0.0;\-\ #,##0.0;\-"/>
    <numFmt numFmtId="176" formatCode="#,##0.00;\-\ #,##0.00;\-"/>
  </numFmts>
  <fonts count="172" x14ac:knownFonts="1">
    <font>
      <sz val="8"/>
      <name val="Helv"/>
    </font>
    <font>
      <sz val="10"/>
      <name val="MS Sans Serif"/>
      <family val="2"/>
    </font>
    <font>
      <b/>
      <sz val="12"/>
      <name val="Arial"/>
      <family val="2"/>
    </font>
    <font>
      <sz val="8"/>
      <name val="Arial"/>
      <family val="2"/>
    </font>
    <font>
      <sz val="9"/>
      <name val="Arial"/>
      <family val="2"/>
    </font>
    <font>
      <b/>
      <sz val="10"/>
      <name val="Arial"/>
      <family val="2"/>
    </font>
    <font>
      <b/>
      <sz val="8"/>
      <name val="Arial"/>
      <family val="2"/>
    </font>
    <font>
      <b/>
      <sz val="18"/>
      <name val="Times New Roman"/>
      <family val="1"/>
    </font>
    <font>
      <u/>
      <sz val="6.4"/>
      <color indexed="12"/>
      <name val="Helv"/>
    </font>
    <font>
      <sz val="11"/>
      <name val="Arial"/>
      <family val="2"/>
    </font>
    <font>
      <b/>
      <i/>
      <sz val="8"/>
      <name val="Arial"/>
      <family val="2"/>
    </font>
    <font>
      <i/>
      <sz val="8"/>
      <name val="Arial"/>
      <family val="2"/>
    </font>
    <font>
      <sz val="8"/>
      <name val="MS Serif"/>
      <family val="1"/>
    </font>
    <font>
      <b/>
      <sz val="8"/>
      <name val="Arial"/>
      <family val="2"/>
    </font>
    <font>
      <sz val="8"/>
      <name val="Arial"/>
      <family val="2"/>
    </font>
    <font>
      <sz val="10"/>
      <name val="Arial"/>
      <family val="2"/>
    </font>
    <font>
      <b/>
      <sz val="6"/>
      <name val="Arial"/>
      <family val="2"/>
    </font>
    <font>
      <sz val="7"/>
      <name val="MS Serif"/>
      <family val="1"/>
    </font>
    <font>
      <sz val="9"/>
      <name val="Arial"/>
      <family val="2"/>
    </font>
    <font>
      <sz val="6"/>
      <name val="MS Serif"/>
      <family val="1"/>
    </font>
    <font>
      <b/>
      <sz val="7"/>
      <name val="Arial"/>
      <family val="2"/>
    </font>
    <font>
      <b/>
      <sz val="10"/>
      <name val="Arial"/>
      <family val="2"/>
    </font>
    <font>
      <b/>
      <sz val="11"/>
      <name val="Arial"/>
      <family val="2"/>
    </font>
    <font>
      <sz val="10"/>
      <name val="Arial"/>
      <family val="2"/>
    </font>
    <font>
      <sz val="7"/>
      <name val="Arial"/>
      <family val="2"/>
    </font>
    <font>
      <sz val="12"/>
      <name val="Arial"/>
      <family val="2"/>
    </font>
    <font>
      <b/>
      <sz val="12"/>
      <name val="Arial"/>
      <family val="2"/>
    </font>
    <font>
      <b/>
      <sz val="9"/>
      <name val="Arial"/>
      <family val="2"/>
    </font>
    <font>
      <sz val="7"/>
      <name val="Arial"/>
      <family val="2"/>
    </font>
    <font>
      <sz val="12"/>
      <name val="Arial"/>
      <family val="2"/>
    </font>
    <font>
      <sz val="8"/>
      <name val="Helv"/>
    </font>
    <font>
      <b/>
      <sz val="8"/>
      <name val="Helv"/>
    </font>
    <font>
      <b/>
      <sz val="6"/>
      <name val="MS Serif"/>
      <family val="1"/>
    </font>
    <font>
      <i/>
      <sz val="9"/>
      <name val="Arial"/>
      <family val="2"/>
    </font>
    <font>
      <sz val="8"/>
      <color indexed="10"/>
      <name val="Arial"/>
      <family val="2"/>
    </font>
    <font>
      <i/>
      <sz val="8"/>
      <name val="Helv"/>
    </font>
    <font>
      <b/>
      <i/>
      <sz val="12"/>
      <name val="Arial"/>
      <family val="2"/>
    </font>
    <font>
      <b/>
      <i/>
      <sz val="12"/>
      <name val="Helv"/>
    </font>
    <font>
      <sz val="6"/>
      <name val="MS Serif"/>
      <family val="1"/>
    </font>
    <font>
      <b/>
      <i/>
      <sz val="11"/>
      <name val="Arial"/>
      <family val="2"/>
    </font>
    <font>
      <sz val="10"/>
      <name val="Courier"/>
      <family val="3"/>
    </font>
    <font>
      <sz val="15"/>
      <name val="Times New Roman"/>
      <family val="1"/>
    </font>
    <font>
      <sz val="15"/>
      <name val="Arial"/>
      <family val="2"/>
    </font>
    <font>
      <b/>
      <sz val="15"/>
      <name val="Arial"/>
      <family val="2"/>
    </font>
    <font>
      <sz val="14"/>
      <name val="Arial"/>
      <family val="2"/>
    </font>
    <font>
      <sz val="8"/>
      <name val="Times New Roman"/>
      <family val="1"/>
    </font>
    <font>
      <sz val="7.5"/>
      <name val="Arial"/>
      <family val="2"/>
    </font>
    <font>
      <sz val="8"/>
      <name val="Courier"/>
      <family val="3"/>
    </font>
    <font>
      <i/>
      <sz val="8"/>
      <name val="Arial"/>
      <family val="2"/>
    </font>
    <font>
      <b/>
      <sz val="10"/>
      <name val="Times New Roman"/>
      <family val="1"/>
    </font>
    <font>
      <sz val="12"/>
      <name val="Courier"/>
      <family val="3"/>
    </font>
    <font>
      <b/>
      <sz val="8"/>
      <color indexed="9"/>
      <name val="Helv"/>
    </font>
    <font>
      <sz val="8"/>
      <color indexed="9"/>
      <name val="Helv"/>
    </font>
    <font>
      <sz val="8"/>
      <name val="Helv"/>
    </font>
    <font>
      <b/>
      <sz val="16"/>
      <name val="Arial"/>
      <family val="2"/>
    </font>
    <font>
      <sz val="12"/>
      <name val="Times New Roman"/>
      <family val="1"/>
    </font>
    <font>
      <b/>
      <sz val="10"/>
      <color indexed="8"/>
      <name val="Arial"/>
      <family val="2"/>
    </font>
    <font>
      <b/>
      <sz val="8"/>
      <color indexed="8"/>
      <name val="Arial"/>
      <family val="2"/>
    </font>
    <font>
      <b/>
      <sz val="6"/>
      <color indexed="8"/>
      <name val="Arial"/>
      <family val="2"/>
    </font>
    <font>
      <sz val="6"/>
      <color indexed="8"/>
      <name val="Arial"/>
      <family val="2"/>
    </font>
    <font>
      <b/>
      <sz val="7"/>
      <color indexed="8"/>
      <name val="Arial"/>
      <family val="2"/>
    </font>
    <font>
      <sz val="7"/>
      <color indexed="8"/>
      <name val="Arial"/>
      <family val="2"/>
    </font>
    <font>
      <b/>
      <sz val="10"/>
      <color indexed="8"/>
      <name val="Arial"/>
      <family val="2"/>
    </font>
    <font>
      <sz val="8"/>
      <color indexed="8"/>
      <name val="Arial"/>
      <family val="2"/>
    </font>
    <font>
      <sz val="7"/>
      <color indexed="9"/>
      <name val="Arial"/>
      <family val="2"/>
    </font>
    <font>
      <b/>
      <sz val="9"/>
      <color indexed="8"/>
      <name val="Arial"/>
      <family val="2"/>
    </font>
    <font>
      <sz val="8"/>
      <name val="MS Serif"/>
      <family val="1"/>
    </font>
    <font>
      <b/>
      <sz val="7"/>
      <name val="MS Serif"/>
      <family val="1"/>
    </font>
    <font>
      <b/>
      <sz val="12"/>
      <color indexed="10"/>
      <name val="Arial"/>
      <family val="2"/>
    </font>
    <font>
      <b/>
      <sz val="9"/>
      <color indexed="10"/>
      <name val="Courier"/>
      <family val="3"/>
    </font>
    <font>
      <u/>
      <sz val="6.4"/>
      <color indexed="12"/>
      <name val="Arial"/>
      <family val="2"/>
    </font>
    <font>
      <b/>
      <i/>
      <sz val="9"/>
      <color indexed="48"/>
      <name val="Courier"/>
      <family val="3"/>
    </font>
    <font>
      <sz val="8"/>
      <color indexed="8"/>
      <name val="MS Serif"/>
      <family val="1"/>
    </font>
    <font>
      <b/>
      <sz val="7"/>
      <name val="Arial"/>
      <family val="2"/>
    </font>
    <font>
      <sz val="7"/>
      <name val="Small Fonts"/>
      <family val="2"/>
    </font>
    <font>
      <sz val="7"/>
      <color indexed="30"/>
      <name val="Arial"/>
      <family val="2"/>
    </font>
    <font>
      <sz val="10"/>
      <name val="MS Sans Serif"/>
      <family val="2"/>
    </font>
    <font>
      <b/>
      <sz val="14"/>
      <color indexed="10"/>
      <name val="Arial"/>
      <family val="2"/>
    </font>
    <font>
      <b/>
      <sz val="8"/>
      <color indexed="10"/>
      <name val="Courier"/>
      <family val="3"/>
    </font>
    <font>
      <b/>
      <sz val="8"/>
      <color indexed="10"/>
      <name val="Arial"/>
      <family val="2"/>
    </font>
    <font>
      <b/>
      <sz val="10"/>
      <color indexed="10"/>
      <name val="Arial"/>
      <family val="2"/>
    </font>
    <font>
      <b/>
      <sz val="8"/>
      <color indexed="10"/>
      <name val="Helv"/>
    </font>
    <font>
      <b/>
      <i/>
      <sz val="13"/>
      <color indexed="8"/>
      <name val="Arial"/>
      <family val="2"/>
    </font>
    <font>
      <b/>
      <sz val="13"/>
      <color indexed="10"/>
      <name val="Arial"/>
      <family val="2"/>
    </font>
    <font>
      <b/>
      <i/>
      <sz val="9"/>
      <name val="Arial"/>
      <family val="2"/>
    </font>
    <font>
      <sz val="8"/>
      <name val="Trebuchet MS"/>
      <family val="2"/>
    </font>
    <font>
      <sz val="8"/>
      <color indexed="8"/>
      <name val="Trebuchet MS"/>
      <family val="2"/>
    </font>
    <font>
      <b/>
      <sz val="18"/>
      <color indexed="8"/>
      <name val="Arial"/>
      <family val="2"/>
    </font>
    <font>
      <sz val="11"/>
      <color indexed="10"/>
      <name val="Arial"/>
      <family val="2"/>
    </font>
    <font>
      <b/>
      <sz val="11"/>
      <color indexed="8"/>
      <name val="Arial"/>
      <family val="2"/>
    </font>
    <font>
      <sz val="8"/>
      <color indexed="30"/>
      <name val="Arial"/>
      <family val="2"/>
    </font>
    <font>
      <i/>
      <sz val="10"/>
      <name val="Arial"/>
      <family val="2"/>
    </font>
    <font>
      <b/>
      <sz val="9"/>
      <color indexed="48"/>
      <name val="Courier"/>
      <family val="3"/>
    </font>
    <font>
      <u/>
      <sz val="8"/>
      <name val="Helv"/>
    </font>
    <font>
      <sz val="7"/>
      <name val="Helv"/>
    </font>
    <font>
      <b/>
      <sz val="7"/>
      <name val="Helv"/>
    </font>
    <font>
      <i/>
      <sz val="10"/>
      <name val="MS Serif"/>
      <family val="1"/>
    </font>
    <font>
      <b/>
      <sz val="14"/>
      <name val="Arial"/>
      <family val="2"/>
    </font>
    <font>
      <u/>
      <sz val="12"/>
      <name val="Arial"/>
      <family val="2"/>
    </font>
    <font>
      <u/>
      <sz val="13"/>
      <name val="Arial"/>
      <family val="2"/>
    </font>
    <font>
      <u/>
      <sz val="11"/>
      <name val="Arial"/>
      <family val="2"/>
    </font>
    <font>
      <b/>
      <sz val="10"/>
      <name val="Courier"/>
      <family val="3"/>
    </font>
    <font>
      <vertAlign val="superscript"/>
      <sz val="10"/>
      <name val="Arial"/>
      <family val="2"/>
    </font>
    <font>
      <b/>
      <sz val="18"/>
      <name val="Arial"/>
      <family val="2"/>
    </font>
    <font>
      <b/>
      <vertAlign val="superscript"/>
      <sz val="10"/>
      <name val="Arial"/>
      <family val="2"/>
    </font>
    <font>
      <vertAlign val="superscript"/>
      <sz val="8"/>
      <name val="Arial"/>
      <family val="2"/>
    </font>
    <font>
      <sz val="10"/>
      <color indexed="8"/>
      <name val="Arial"/>
      <family val="2"/>
    </font>
    <font>
      <b/>
      <sz val="9"/>
      <name val="Verdana"/>
      <family val="2"/>
    </font>
    <font>
      <b/>
      <sz val="10"/>
      <name val="Verdana"/>
      <family val="2"/>
    </font>
    <font>
      <b/>
      <sz val="8"/>
      <name val="Verdana"/>
      <family val="2"/>
    </font>
    <font>
      <sz val="8"/>
      <name val="Verdana"/>
      <family val="2"/>
    </font>
    <font>
      <sz val="11"/>
      <name val="Calibri"/>
      <family val="2"/>
    </font>
    <font>
      <vertAlign val="superscript"/>
      <sz val="7"/>
      <name val="Arial"/>
      <family val="2"/>
    </font>
    <font>
      <sz val="12"/>
      <color indexed="8"/>
      <name val="Arial"/>
      <family val="2"/>
    </font>
    <font>
      <sz val="9.6"/>
      <color indexed="12"/>
      <name val="Arial"/>
      <family val="2"/>
    </font>
    <font>
      <b/>
      <sz val="9.6"/>
      <color indexed="12"/>
      <name val="Arial"/>
      <family val="2"/>
    </font>
    <font>
      <sz val="16"/>
      <name val="Arial"/>
      <family val="2"/>
    </font>
    <font>
      <vertAlign val="superscript"/>
      <sz val="8"/>
      <color indexed="18"/>
      <name val="Arial"/>
      <family val="2"/>
    </font>
    <font>
      <sz val="11"/>
      <color theme="1"/>
      <name val="Calibri"/>
      <family val="2"/>
      <scheme val="minor"/>
    </font>
    <font>
      <sz val="12"/>
      <color theme="1"/>
      <name val="Times New Roman"/>
      <family val="2"/>
    </font>
    <font>
      <b/>
      <sz val="11"/>
      <color theme="1"/>
      <name val="Calibri"/>
      <family val="2"/>
      <scheme val="minor"/>
    </font>
    <font>
      <b/>
      <sz val="12"/>
      <color rgb="FFFF0000"/>
      <name val="Arial"/>
      <family val="2"/>
    </font>
    <font>
      <b/>
      <sz val="8"/>
      <color rgb="FFFF0000"/>
      <name val="Arial"/>
      <family val="2"/>
    </font>
    <font>
      <b/>
      <sz val="8"/>
      <color rgb="FFFF0000"/>
      <name val="Helv"/>
    </font>
    <font>
      <b/>
      <sz val="12"/>
      <color theme="0"/>
      <name val="Arial"/>
      <family val="2"/>
    </font>
    <font>
      <sz val="8"/>
      <color rgb="FFFF0000"/>
      <name val="Arial"/>
      <family val="2"/>
    </font>
    <font>
      <b/>
      <sz val="10"/>
      <color rgb="FFFF0000"/>
      <name val="Arial"/>
      <family val="2"/>
    </font>
    <font>
      <sz val="8"/>
      <color theme="0"/>
      <name val="Helv"/>
    </font>
    <font>
      <b/>
      <sz val="10"/>
      <color rgb="FFFF0000"/>
      <name val="Times New Roman"/>
      <family val="1"/>
    </font>
    <font>
      <sz val="12"/>
      <color theme="1"/>
      <name val="Arial"/>
      <family val="2"/>
    </font>
    <font>
      <sz val="10"/>
      <color theme="1"/>
      <name val="Arial"/>
      <family val="2"/>
    </font>
    <font>
      <sz val="11"/>
      <color theme="1"/>
      <name val="Arial"/>
      <family val="2"/>
    </font>
    <font>
      <sz val="9"/>
      <color theme="1"/>
      <name val="Arial"/>
      <family val="2"/>
    </font>
    <font>
      <sz val="8"/>
      <color theme="1"/>
      <name val="Arial"/>
      <family val="2"/>
    </font>
    <font>
      <b/>
      <sz val="12"/>
      <color theme="1"/>
      <name val="Arial"/>
      <family val="2"/>
    </font>
    <font>
      <sz val="10"/>
      <color rgb="FFFF0000"/>
      <name val="Arial"/>
      <family val="2"/>
    </font>
    <font>
      <b/>
      <sz val="9"/>
      <color theme="1"/>
      <name val="Arial"/>
      <family val="2"/>
    </font>
    <font>
      <i/>
      <sz val="10"/>
      <color theme="1"/>
      <name val="Arial"/>
      <family val="2"/>
    </font>
    <font>
      <sz val="10"/>
      <color theme="1"/>
      <name val="Courier"/>
      <family val="3"/>
    </font>
    <font>
      <b/>
      <sz val="10"/>
      <color theme="1"/>
      <name val="Courier"/>
      <family val="3"/>
    </font>
    <font>
      <b/>
      <sz val="8"/>
      <color theme="1"/>
      <name val="Arial"/>
      <family val="2"/>
    </font>
    <font>
      <i/>
      <sz val="8"/>
      <color theme="1"/>
      <name val="Arial"/>
      <family val="2"/>
    </font>
    <font>
      <sz val="10"/>
      <color theme="0"/>
      <name val="Courier"/>
      <family val="3"/>
    </font>
    <font>
      <sz val="10"/>
      <color theme="0"/>
      <name val="Arial"/>
      <family val="2"/>
    </font>
    <font>
      <sz val="10"/>
      <color rgb="FF0070C0"/>
      <name val="Arial"/>
      <family val="2"/>
    </font>
    <font>
      <b/>
      <sz val="10"/>
      <color rgb="FFFF0000"/>
      <name val="Courier"/>
      <family val="3"/>
    </font>
    <font>
      <sz val="8"/>
      <color rgb="FF00B050"/>
      <name val="Arial"/>
      <family val="2"/>
    </font>
    <font>
      <b/>
      <sz val="10"/>
      <color rgb="FF00B050"/>
      <name val="Arial"/>
      <family val="2"/>
    </font>
    <font>
      <b/>
      <sz val="9"/>
      <color rgb="FFFF0000"/>
      <name val="Arial"/>
      <family val="2"/>
    </font>
    <font>
      <b/>
      <sz val="10"/>
      <color theme="1"/>
      <name val="Arial"/>
      <family val="2"/>
    </font>
    <font>
      <sz val="12"/>
      <color theme="0"/>
      <name val="Arial"/>
      <family val="2"/>
    </font>
    <font>
      <sz val="11"/>
      <color rgb="FFFF0000"/>
      <name val="Arial"/>
      <family val="2"/>
    </font>
    <font>
      <b/>
      <sz val="11"/>
      <color rgb="FFFF0000"/>
      <name val="Arial"/>
      <family val="2"/>
    </font>
    <font>
      <b/>
      <u/>
      <sz val="13"/>
      <color rgb="FFFF0000"/>
      <name val="Arial"/>
      <family val="2"/>
    </font>
    <font>
      <b/>
      <i/>
      <sz val="12"/>
      <color theme="1"/>
      <name val="Arial"/>
      <family val="2"/>
    </font>
    <font>
      <b/>
      <sz val="6"/>
      <color rgb="FFFF0000"/>
      <name val="MS Serif"/>
      <family val="1"/>
    </font>
    <font>
      <sz val="8"/>
      <color theme="0"/>
      <name val="Arial"/>
      <family val="2"/>
    </font>
    <font>
      <sz val="12"/>
      <color rgb="FF0000CC"/>
      <name val="Arial"/>
      <family val="2"/>
    </font>
    <font>
      <sz val="18"/>
      <color rgb="FFFF0000"/>
      <name val="Arial"/>
      <family val="2"/>
    </font>
    <font>
      <sz val="11"/>
      <color rgb="FF000000"/>
      <name val="Arial"/>
      <family val="2"/>
    </font>
    <font>
      <b/>
      <sz val="9"/>
      <color theme="1"/>
      <name val="Verdana"/>
      <family val="2"/>
    </font>
    <font>
      <b/>
      <sz val="10"/>
      <color rgb="FFFF0000"/>
      <name val="Helv"/>
    </font>
    <font>
      <b/>
      <sz val="8"/>
      <color rgb="FF00B0F0"/>
      <name val="Helv"/>
    </font>
    <font>
      <b/>
      <sz val="8"/>
      <color rgb="FF00B0F0"/>
      <name val="Arial"/>
      <family val="2"/>
    </font>
    <font>
      <sz val="8"/>
      <color rgb="FF0000CC"/>
      <name val="Arial"/>
      <family val="2"/>
    </font>
    <font>
      <sz val="11"/>
      <color rgb="FF0000CC"/>
      <name val="Arial"/>
      <family val="2"/>
    </font>
    <font>
      <vertAlign val="superscript"/>
      <sz val="11"/>
      <name val="Arial"/>
      <family val="2"/>
    </font>
    <font>
      <sz val="10"/>
      <color rgb="FFFF0000"/>
      <name val="Courier"/>
      <family val="3"/>
    </font>
    <font>
      <sz val="8"/>
      <color theme="0" tint="-0.14999847407452621"/>
      <name val="Helv"/>
    </font>
    <font>
      <b/>
      <u/>
      <sz val="13"/>
      <name val="Arial"/>
      <family val="2"/>
    </font>
    <font>
      <vertAlign val="superscript"/>
      <sz val="12"/>
      <name val="Arial"/>
      <family val="2"/>
    </font>
    <font>
      <sz val="8"/>
      <color rgb="FF0070C0"/>
      <name val="Arial"/>
      <family val="2"/>
    </font>
  </fonts>
  <fills count="25">
    <fill>
      <patternFill patternType="none"/>
    </fill>
    <fill>
      <patternFill patternType="gray125"/>
    </fill>
    <fill>
      <patternFill patternType="solid">
        <fgColor indexed="9"/>
      </patternFill>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solid">
        <fgColor indexed="43"/>
        <bgColor indexed="64"/>
      </patternFill>
    </fill>
    <fill>
      <patternFill patternType="solid">
        <fgColor indexed="9"/>
        <bgColor indexed="9"/>
      </patternFill>
    </fill>
    <fill>
      <patternFill patternType="gray0625"/>
    </fill>
    <fill>
      <patternFill patternType="gray0625">
        <fgColor indexed="26"/>
        <bgColor indexed="26"/>
      </patternFill>
    </fill>
    <fill>
      <patternFill patternType="solid">
        <fgColor indexed="65"/>
        <bgColor indexed="64"/>
      </patternFill>
    </fill>
    <fill>
      <patternFill patternType="solid">
        <fgColor indexed="8"/>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9"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
      <patternFill patternType="gray0625">
        <bgColor theme="0"/>
      </patternFill>
    </fill>
    <fill>
      <patternFill patternType="gray0625">
        <bgColor theme="0" tint="-4.9989318521683403E-2"/>
      </patternFill>
    </fill>
    <fill>
      <patternFill patternType="solid">
        <fgColor theme="8" tint="0.59999389629810485"/>
        <bgColor indexed="64"/>
      </patternFill>
    </fill>
    <fill>
      <patternFill patternType="solid">
        <fgColor rgb="FFDCDCDC"/>
        <bgColor indexed="64"/>
      </patternFill>
    </fill>
    <fill>
      <patternFill patternType="solid">
        <fgColor theme="8" tint="-0.249977111117893"/>
        <bgColor indexed="64"/>
      </patternFill>
    </fill>
    <fill>
      <patternFill patternType="solid">
        <fgColor theme="0"/>
        <bgColor indexed="9"/>
      </patternFill>
    </fill>
  </fills>
  <borders count="288">
    <border>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style="thin">
        <color indexed="64"/>
      </left>
      <right style="double">
        <color indexed="64"/>
      </right>
      <top/>
      <bottom style="medium">
        <color indexed="64"/>
      </bottom>
      <diagonal/>
    </border>
    <border>
      <left/>
      <right/>
      <top style="medium">
        <color indexed="64"/>
      </top>
      <bottom style="double">
        <color indexed="64"/>
      </bottom>
      <diagonal/>
    </border>
    <border>
      <left style="medium">
        <color indexed="64"/>
      </left>
      <right/>
      <top/>
      <bottom style="medium">
        <color indexed="64"/>
      </bottom>
      <diagonal/>
    </border>
    <border>
      <left style="thin">
        <color indexed="64"/>
      </left>
      <right/>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top/>
      <bottom/>
      <diagonal/>
    </border>
    <border>
      <left style="thin">
        <color indexed="64"/>
      </left>
      <right/>
      <top/>
      <bottom/>
      <diagonal/>
    </border>
    <border>
      <left style="medium">
        <color indexed="64"/>
      </left>
      <right/>
      <top style="double">
        <color indexed="64"/>
      </top>
      <bottom style="medium">
        <color indexed="64"/>
      </bottom>
      <diagonal/>
    </border>
    <border>
      <left style="double">
        <color indexed="64"/>
      </left>
      <right style="double">
        <color indexed="64"/>
      </right>
      <top style="medium">
        <color indexed="64"/>
      </top>
      <bottom/>
      <diagonal/>
    </border>
    <border>
      <left/>
      <right style="double">
        <color indexed="64"/>
      </right>
      <top style="medium">
        <color indexed="64"/>
      </top>
      <bottom/>
      <diagonal/>
    </border>
    <border>
      <left style="thin">
        <color indexed="64"/>
      </left>
      <right style="double">
        <color indexed="64"/>
      </right>
      <top/>
      <bottom style="double">
        <color indexed="64"/>
      </bottom>
      <diagonal/>
    </border>
    <border>
      <left style="double">
        <color indexed="64"/>
      </left>
      <right/>
      <top/>
      <bottom/>
      <diagonal/>
    </border>
    <border>
      <left/>
      <right style="double">
        <color indexed="64"/>
      </right>
      <top/>
      <bottom/>
      <diagonal/>
    </border>
    <border>
      <left style="thin">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bottom style="double">
        <color indexed="64"/>
      </bottom>
      <diagonal/>
    </border>
    <border>
      <left style="double">
        <color indexed="64"/>
      </left>
      <right/>
      <top style="double">
        <color indexed="64"/>
      </top>
      <bottom/>
      <diagonal/>
    </border>
    <border>
      <left style="medium">
        <color indexed="64"/>
      </left>
      <right/>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diagonal/>
    </border>
    <border>
      <left style="double">
        <color indexed="64"/>
      </left>
      <right style="medium">
        <color indexed="64"/>
      </right>
      <top style="double">
        <color indexed="64"/>
      </top>
      <bottom/>
      <diagonal/>
    </border>
    <border>
      <left style="double">
        <color indexed="64"/>
      </left>
      <right style="double">
        <color indexed="64"/>
      </right>
      <top style="double">
        <color indexed="64"/>
      </top>
      <bottom/>
      <diagonal/>
    </border>
    <border>
      <left/>
      <right style="double">
        <color indexed="64"/>
      </right>
      <top style="double">
        <color indexed="64"/>
      </top>
      <bottom/>
      <diagonal/>
    </border>
    <border>
      <left/>
      <right style="medium">
        <color indexed="64"/>
      </right>
      <top style="double">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diagonal/>
    </border>
    <border>
      <left style="thin">
        <color indexed="64"/>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double">
        <color indexed="64"/>
      </left>
      <right/>
      <top/>
      <bottom style="thin">
        <color indexed="64"/>
      </bottom>
      <diagonal/>
    </border>
    <border>
      <left style="double">
        <color indexed="64"/>
      </left>
      <right style="medium">
        <color indexed="64"/>
      </right>
      <top/>
      <bottom style="thin">
        <color indexed="64"/>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double">
        <color indexed="64"/>
      </right>
      <top style="double">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medium">
        <color indexed="64"/>
      </top>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double">
        <color indexed="64"/>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thin">
        <color indexed="64"/>
      </left>
      <right style="double">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double">
        <color indexed="64"/>
      </left>
      <right style="medium">
        <color indexed="64"/>
      </right>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8"/>
      </left>
      <right/>
      <top style="medium">
        <color indexed="8"/>
      </top>
      <bottom/>
      <diagonal/>
    </border>
    <border>
      <left style="medium">
        <color indexed="64"/>
      </left>
      <right style="medium">
        <color indexed="64"/>
      </right>
      <top style="medium">
        <color indexed="8"/>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right/>
      <top style="medium">
        <color indexed="8"/>
      </top>
      <bottom/>
      <diagonal/>
    </border>
    <border>
      <left/>
      <right style="medium">
        <color indexed="64"/>
      </right>
      <top style="medium">
        <color indexed="8"/>
      </top>
      <bottom/>
      <diagonal/>
    </border>
    <border>
      <left/>
      <right/>
      <top/>
      <bottom style="medium">
        <color indexed="64"/>
      </bottom>
      <diagonal/>
    </border>
    <border>
      <left/>
      <right/>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bottom style="medium">
        <color indexed="8"/>
      </bottom>
      <diagonal/>
    </border>
    <border>
      <left/>
      <right style="medium">
        <color indexed="8"/>
      </right>
      <top style="thin">
        <color indexed="8"/>
      </top>
      <bottom style="medium">
        <color indexed="8"/>
      </bottom>
      <diagonal/>
    </border>
    <border>
      <left/>
      <right/>
      <top style="thin">
        <color indexed="8"/>
      </top>
      <bottom style="thin">
        <color indexed="8"/>
      </bottom>
      <diagonal/>
    </border>
    <border>
      <left/>
      <right style="medium">
        <color indexed="8"/>
      </right>
      <top style="medium">
        <color indexed="8"/>
      </top>
      <bottom style="thin">
        <color indexed="8"/>
      </bottom>
      <diagonal/>
    </border>
    <border>
      <left/>
      <right style="medium">
        <color indexed="8"/>
      </right>
      <top/>
      <bottom style="thin">
        <color indexed="8"/>
      </bottom>
      <diagonal/>
    </border>
    <border>
      <left style="medium">
        <color indexed="8"/>
      </left>
      <right style="medium">
        <color indexed="8"/>
      </right>
      <top/>
      <bottom style="thin">
        <color indexed="8"/>
      </bottom>
      <diagonal/>
    </border>
    <border>
      <left style="medium">
        <color indexed="8"/>
      </left>
      <right style="medium">
        <color indexed="8"/>
      </right>
      <top style="thin">
        <color indexed="8"/>
      </top>
      <bottom style="medium">
        <color indexed="8"/>
      </bottom>
      <diagonal/>
    </border>
    <border>
      <left/>
      <right style="medium">
        <color indexed="64"/>
      </right>
      <top/>
      <bottom style="thin">
        <color indexed="8"/>
      </bottom>
      <diagonal/>
    </border>
    <border>
      <left/>
      <right style="medium">
        <color indexed="8"/>
      </right>
      <top style="thin">
        <color indexed="8"/>
      </top>
      <bottom/>
      <diagonal/>
    </border>
    <border>
      <left style="medium">
        <color indexed="8"/>
      </left>
      <right style="medium">
        <color indexed="8"/>
      </right>
      <top style="thin">
        <color indexed="8"/>
      </top>
      <bottom style="thin">
        <color indexed="64"/>
      </bottom>
      <diagonal/>
    </border>
    <border>
      <left/>
      <right style="medium">
        <color indexed="8"/>
      </right>
      <top style="thin">
        <color indexed="8"/>
      </top>
      <bottom style="thin">
        <color indexed="64"/>
      </bottom>
      <diagonal/>
    </border>
    <border>
      <left/>
      <right style="medium">
        <color indexed="8"/>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8"/>
      </top>
      <bottom style="medium">
        <color indexed="64"/>
      </bottom>
      <diagonal/>
    </border>
    <border>
      <left style="medium">
        <color indexed="64"/>
      </left>
      <right/>
      <top style="medium">
        <color indexed="8"/>
      </top>
      <bottom/>
      <diagonal/>
    </border>
    <border>
      <left/>
      <right/>
      <top style="medium">
        <color indexed="8"/>
      </top>
      <bottom style="medium">
        <color indexed="8"/>
      </bottom>
      <diagonal/>
    </border>
    <border>
      <left style="medium">
        <color indexed="8"/>
      </left>
      <right/>
      <top/>
      <bottom/>
      <diagonal/>
    </border>
    <border>
      <left/>
      <right/>
      <top style="medium">
        <color indexed="64"/>
      </top>
      <bottom style="medium">
        <color indexed="64"/>
      </bottom>
      <diagonal/>
    </border>
    <border>
      <left style="medium">
        <color indexed="64"/>
      </left>
      <right style="medium">
        <color indexed="8"/>
      </right>
      <top style="medium">
        <color indexed="8"/>
      </top>
      <bottom style="thin">
        <color indexed="64"/>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medium">
        <color indexed="64"/>
      </left>
      <right style="medium">
        <color indexed="64"/>
      </right>
      <top/>
      <bottom style="thin">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8"/>
      </left>
      <right/>
      <top style="medium">
        <color indexed="64"/>
      </top>
      <bottom style="medium">
        <color indexed="8"/>
      </bottom>
      <diagonal/>
    </border>
    <border>
      <left/>
      <right style="medium">
        <color indexed="8"/>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medium">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medium">
        <color indexed="8"/>
      </left>
      <right style="medium">
        <color indexed="64"/>
      </right>
      <top/>
      <bottom style="medium">
        <color indexed="8"/>
      </bottom>
      <diagonal/>
    </border>
    <border>
      <left style="medium">
        <color indexed="64"/>
      </left>
      <right style="medium">
        <color indexed="64"/>
      </right>
      <top/>
      <bottom/>
      <diagonal/>
    </border>
    <border>
      <left style="medium">
        <color indexed="64"/>
      </left>
      <right style="medium">
        <color indexed="8"/>
      </right>
      <top/>
      <bottom style="medium">
        <color indexed="8"/>
      </bottom>
      <diagonal/>
    </border>
    <border>
      <left style="medium">
        <color indexed="64"/>
      </left>
      <right/>
      <top style="medium">
        <color indexed="8"/>
      </top>
      <bottom style="medium">
        <color indexed="8"/>
      </bottom>
      <diagonal/>
    </border>
    <border>
      <left/>
      <right style="medium">
        <color indexed="8"/>
      </right>
      <top style="medium">
        <color indexed="8"/>
      </top>
      <bottom/>
      <diagonal/>
    </border>
    <border>
      <left style="medium">
        <color indexed="64"/>
      </left>
      <right/>
      <top style="medium">
        <color indexed="64"/>
      </top>
      <bottom style="medium">
        <color indexed="64"/>
      </bottom>
      <diagonal/>
    </border>
    <border>
      <left style="thin">
        <color indexed="8"/>
      </left>
      <right style="medium">
        <color indexed="8"/>
      </right>
      <top style="medium">
        <color indexed="8"/>
      </top>
      <bottom style="medium">
        <color indexed="64"/>
      </bottom>
      <diagonal/>
    </border>
    <border>
      <left/>
      <right style="thin">
        <color indexed="8"/>
      </right>
      <top style="medium">
        <color indexed="8"/>
      </top>
      <bottom/>
      <diagonal/>
    </border>
    <border>
      <left style="medium">
        <color indexed="8"/>
      </left>
      <right style="thin">
        <color indexed="8"/>
      </right>
      <top style="medium">
        <color indexed="64"/>
      </top>
      <bottom style="medium">
        <color indexed="64"/>
      </bottom>
      <diagonal/>
    </border>
    <border>
      <left style="medium">
        <color indexed="8"/>
      </left>
      <right/>
      <top/>
      <bottom style="medium">
        <color indexed="8"/>
      </bottom>
      <diagonal/>
    </border>
    <border>
      <left style="medium">
        <color indexed="8"/>
      </left>
      <right style="thin">
        <color indexed="8"/>
      </right>
      <top style="thin">
        <color indexed="8"/>
      </top>
      <bottom style="thin">
        <color indexed="8"/>
      </bottom>
      <diagonal/>
    </border>
    <border>
      <left/>
      <right style="medium">
        <color indexed="8"/>
      </right>
      <top/>
      <bottom/>
      <diagonal/>
    </border>
    <border>
      <left/>
      <right style="thin">
        <color indexed="8"/>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right style="thin">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medium">
        <color indexed="64"/>
      </left>
      <right style="medium">
        <color indexed="8"/>
      </right>
      <top/>
      <bottom style="medium">
        <color indexed="64"/>
      </bottom>
      <diagonal/>
    </border>
    <border>
      <left style="medium">
        <color indexed="8"/>
      </left>
      <right style="thin">
        <color indexed="8"/>
      </right>
      <top style="medium">
        <color indexed="8"/>
      </top>
      <bottom style="medium">
        <color indexed="64"/>
      </bottom>
      <diagonal/>
    </border>
    <border>
      <left/>
      <right/>
      <top style="medium">
        <color indexed="64"/>
      </top>
      <bottom style="medium">
        <color indexed="8"/>
      </bottom>
      <diagonal/>
    </border>
    <border>
      <left style="medium">
        <color indexed="8"/>
      </left>
      <right style="thin">
        <color indexed="8"/>
      </right>
      <top style="thin">
        <color indexed="8"/>
      </top>
      <bottom style="medium">
        <color indexed="8"/>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style="medium">
        <color indexed="8"/>
      </bottom>
      <diagonal/>
    </border>
    <border>
      <left/>
      <right style="thin">
        <color indexed="64"/>
      </right>
      <top style="double">
        <color indexed="64"/>
      </top>
      <bottom style="medium">
        <color indexed="64"/>
      </bottom>
      <diagonal/>
    </border>
    <border>
      <left style="medium">
        <color indexed="64"/>
      </left>
      <right style="medium">
        <color indexed="64"/>
      </right>
      <top style="double">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double">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double">
        <color indexed="64"/>
      </right>
      <top style="double">
        <color indexed="64"/>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medium">
        <color indexed="8"/>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8"/>
      </left>
      <right/>
      <top style="medium">
        <color indexed="8"/>
      </top>
      <bottom style="thin">
        <color indexed="8"/>
      </bottom>
      <diagonal/>
    </border>
    <border>
      <left style="medium">
        <color indexed="64"/>
      </left>
      <right style="medium">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
      <left style="medium">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8"/>
      </left>
      <right/>
      <top style="thin">
        <color indexed="8"/>
      </top>
      <bottom style="thin">
        <color indexed="8"/>
      </bottom>
      <diagonal/>
    </border>
    <border>
      <left style="medium">
        <color indexed="64"/>
      </left>
      <right style="medium">
        <color indexed="8"/>
      </right>
      <top style="medium">
        <color indexed="64"/>
      </top>
      <bottom style="medium">
        <color indexed="64"/>
      </bottom>
      <diagonal/>
    </border>
    <border>
      <left style="thin">
        <color indexed="8"/>
      </left>
      <right/>
      <top style="medium">
        <color indexed="8"/>
      </top>
      <bottom style="thin">
        <color indexed="8"/>
      </bottom>
      <diagonal/>
    </border>
    <border>
      <left style="medium">
        <color indexed="64"/>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top style="thin">
        <color indexed="8"/>
      </top>
      <bottom style="thin">
        <color indexed="64"/>
      </bottom>
      <diagonal/>
    </border>
    <border>
      <left style="medium">
        <color indexed="64"/>
      </left>
      <right style="thin">
        <color indexed="8"/>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thin">
        <color indexed="8"/>
      </left>
      <right style="thin">
        <color indexed="8"/>
      </right>
      <top/>
      <bottom style="medium">
        <color indexed="64"/>
      </bottom>
      <diagonal/>
    </border>
    <border>
      <left style="thin">
        <color indexed="8"/>
      </left>
      <right style="medium">
        <color indexed="8"/>
      </right>
      <top/>
      <bottom style="medium">
        <color indexed="64"/>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diagonal/>
    </border>
    <border>
      <left/>
      <right style="medium">
        <color indexed="64"/>
      </right>
      <top style="thin">
        <color indexed="8"/>
      </top>
      <bottom/>
      <diagonal/>
    </border>
    <border>
      <left style="medium">
        <color indexed="8"/>
      </left>
      <right/>
      <top style="medium">
        <color indexed="8"/>
      </top>
      <bottom style="thin">
        <color indexed="64"/>
      </bottom>
      <diagonal/>
    </border>
    <border>
      <left style="medium">
        <color indexed="64"/>
      </left>
      <right style="thin">
        <color indexed="8"/>
      </right>
      <top style="medium">
        <color indexed="64"/>
      </top>
      <bottom style="thin">
        <color indexed="64"/>
      </bottom>
      <diagonal/>
    </border>
    <border>
      <left style="thin">
        <color indexed="8"/>
      </left>
      <right style="medium">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medium">
        <color indexed="8"/>
      </left>
      <right style="thin">
        <color indexed="8"/>
      </right>
      <top style="medium">
        <color indexed="64"/>
      </top>
      <bottom style="thin">
        <color indexed="64"/>
      </bottom>
      <diagonal/>
    </border>
    <border>
      <left style="medium">
        <color indexed="8"/>
      </left>
      <right/>
      <top/>
      <bottom style="thin">
        <color indexed="8"/>
      </bottom>
      <diagonal/>
    </border>
    <border>
      <left style="medium">
        <color indexed="64"/>
      </left>
      <right style="medium">
        <color indexed="64"/>
      </right>
      <top/>
      <bottom style="thin">
        <color indexed="8"/>
      </bottom>
      <diagonal/>
    </border>
    <border>
      <left style="medium">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medium">
        <color indexed="64"/>
      </right>
      <top style="thin">
        <color indexed="8"/>
      </top>
      <bottom style="thin">
        <color indexed="8"/>
      </bottom>
      <diagonal/>
    </border>
    <border>
      <left style="medium">
        <color indexed="8"/>
      </left>
      <right/>
      <top style="thin">
        <color indexed="8"/>
      </top>
      <bottom/>
      <diagonal/>
    </border>
    <border>
      <left style="medium">
        <color indexed="8"/>
      </left>
      <right style="thin">
        <color indexed="8"/>
      </right>
      <top style="thin">
        <color indexed="8"/>
      </top>
      <bottom/>
      <diagonal/>
    </border>
    <border>
      <left style="thin">
        <color indexed="8"/>
      </left>
      <right/>
      <top style="thin">
        <color indexed="8"/>
      </top>
      <bottom/>
      <diagonal/>
    </border>
    <border>
      <left style="medium">
        <color indexed="8"/>
      </left>
      <right style="medium">
        <color indexed="8"/>
      </right>
      <top style="thin">
        <color indexed="8"/>
      </top>
      <bottom/>
      <diagonal/>
    </border>
    <border>
      <left/>
      <right style="medium">
        <color indexed="8"/>
      </right>
      <top style="medium">
        <color indexed="64"/>
      </top>
      <bottom style="thin">
        <color indexed="8"/>
      </bottom>
      <diagonal/>
    </border>
    <border>
      <left style="thin">
        <color indexed="8"/>
      </left>
      <right/>
      <top style="medium">
        <color indexed="64"/>
      </top>
      <bottom style="thin">
        <color indexed="8"/>
      </bottom>
      <diagonal/>
    </border>
    <border>
      <left/>
      <right style="medium">
        <color indexed="8"/>
      </right>
      <top style="thin">
        <color indexed="8"/>
      </top>
      <bottom style="medium">
        <color indexed="64"/>
      </bottom>
      <diagonal/>
    </border>
    <border>
      <left style="thin">
        <color indexed="8"/>
      </left>
      <right/>
      <top style="thin">
        <color indexed="8"/>
      </top>
      <bottom style="medium">
        <color indexed="64"/>
      </bottom>
      <diagonal/>
    </border>
    <border>
      <left style="medium">
        <color indexed="8"/>
      </left>
      <right style="medium">
        <color indexed="8"/>
      </right>
      <top style="medium">
        <color indexed="64"/>
      </top>
      <bottom style="thin">
        <color indexed="64"/>
      </bottom>
      <diagonal/>
    </border>
    <border>
      <left style="medium">
        <color indexed="64"/>
      </left>
      <right style="medium">
        <color indexed="8"/>
      </right>
      <top/>
      <bottom/>
      <diagonal/>
    </border>
    <border>
      <left/>
      <right/>
      <top style="medium">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8"/>
      </top>
      <bottom style="medium">
        <color indexed="64"/>
      </bottom>
      <diagonal/>
    </border>
    <border>
      <left style="medium">
        <color indexed="8"/>
      </left>
      <right/>
      <top style="medium">
        <color indexed="64"/>
      </top>
      <bottom style="thin">
        <color indexed="64"/>
      </bottom>
      <diagonal/>
    </border>
    <border>
      <left style="medium">
        <color indexed="64"/>
      </left>
      <right style="medium">
        <color indexed="8"/>
      </right>
      <top/>
      <bottom style="thin">
        <color indexed="64"/>
      </bottom>
      <diagonal/>
    </border>
    <border>
      <left style="medium">
        <color indexed="64"/>
      </left>
      <right/>
      <top style="medium">
        <color indexed="8"/>
      </top>
      <bottom style="thin">
        <color indexed="64"/>
      </bottom>
      <diagonal/>
    </border>
    <border>
      <left style="thin">
        <color indexed="64"/>
      </left>
      <right style="thin">
        <color indexed="64"/>
      </right>
      <top/>
      <bottom style="double">
        <color indexed="64"/>
      </bottom>
      <diagonal/>
    </border>
  </borders>
  <cellStyleXfs count="43">
    <xf numFmtId="0" fontId="0" fillId="0" borderId="0"/>
    <xf numFmtId="0" fontId="8" fillId="0" borderId="0" applyNumberFormat="0" applyFill="0" applyBorder="0" applyAlignment="0" applyProtection="0">
      <alignment vertical="top"/>
      <protection locked="0"/>
    </xf>
    <xf numFmtId="167" fontId="30" fillId="0" borderId="0" applyFont="0" applyFill="0" applyBorder="0" applyAlignment="0" applyProtection="0"/>
    <xf numFmtId="0" fontId="119" fillId="0" borderId="0" applyNumberFormat="0" applyBorder="0" applyAlignment="0"/>
    <xf numFmtId="40" fontId="1" fillId="0" borderId="0" applyFont="0" applyFill="0" applyBorder="0" applyAlignment="0" applyProtection="0"/>
    <xf numFmtId="41" fontId="55" fillId="0" borderId="0" applyFont="0" applyFill="0" applyBorder="0" applyAlignment="0" applyProtection="0"/>
    <xf numFmtId="40" fontId="76" fillId="0" borderId="0" applyFont="0" applyFill="0" applyBorder="0" applyAlignment="0" applyProtection="0"/>
    <xf numFmtId="40" fontId="1" fillId="0" borderId="0" applyFont="0" applyFill="0" applyBorder="0" applyAlignment="0" applyProtection="0"/>
    <xf numFmtId="40" fontId="1" fillId="0" borderId="0" applyFont="0" applyFill="0" applyBorder="0" applyAlignment="0" applyProtection="0"/>
    <xf numFmtId="43" fontId="15" fillId="0" borderId="0" applyFont="0" applyFill="0" applyBorder="0" applyAlignment="0" applyProtection="0"/>
    <xf numFmtId="0" fontId="30" fillId="0" borderId="0"/>
    <xf numFmtId="0" fontId="30" fillId="0" borderId="0"/>
    <xf numFmtId="0" fontId="30" fillId="0" borderId="0"/>
    <xf numFmtId="0" fontId="15" fillId="0" borderId="0"/>
    <xf numFmtId="0" fontId="119" fillId="0" borderId="0"/>
    <xf numFmtId="0" fontId="119" fillId="0" borderId="0"/>
    <xf numFmtId="0" fontId="30" fillId="0" borderId="0"/>
    <xf numFmtId="0" fontId="30" fillId="0" borderId="0"/>
    <xf numFmtId="0" fontId="106" fillId="0" borderId="0"/>
    <xf numFmtId="0" fontId="118" fillId="0" borderId="0"/>
    <xf numFmtId="0" fontId="119" fillId="0" borderId="0"/>
    <xf numFmtId="0" fontId="29" fillId="2" borderId="0"/>
    <xf numFmtId="0" fontId="25" fillId="2" borderId="0"/>
    <xf numFmtId="0" fontId="30" fillId="0" borderId="0"/>
    <xf numFmtId="0" fontId="30" fillId="0" borderId="0"/>
    <xf numFmtId="0" fontId="30" fillId="0" borderId="0"/>
    <xf numFmtId="0" fontId="86" fillId="0" borderId="0"/>
    <xf numFmtId="164" fontId="40" fillId="0" borderId="0"/>
    <xf numFmtId="0" fontId="4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6" fontId="55" fillId="0" borderId="0" applyFont="0" applyFill="0" applyBorder="0" applyAlignment="0" applyProtection="0"/>
  </cellStyleXfs>
  <cellXfs count="2155">
    <xf numFmtId="0" fontId="0" fillId="0" borderId="0" xfId="0"/>
    <xf numFmtId="0" fontId="2" fillId="0" borderId="0" xfId="0" applyFont="1" applyAlignment="1">
      <alignment horizontal="left" vertical="top"/>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4" fillId="0" borderId="0" xfId="0" applyFont="1"/>
    <xf numFmtId="0" fontId="6" fillId="0" borderId="0" xfId="0" applyFont="1" applyAlignment="1">
      <alignment horizontal="right" vertical="center"/>
    </xf>
    <xf numFmtId="0" fontId="3" fillId="0" borderId="1" xfId="0" applyFont="1" applyBorder="1" applyAlignment="1">
      <alignment horizontal="centerContinuous"/>
    </xf>
    <xf numFmtId="0" fontId="3" fillId="0" borderId="2" xfId="0" applyFont="1" applyBorder="1" applyAlignment="1">
      <alignment horizontal="center"/>
    </xf>
    <xf numFmtId="0" fontId="3" fillId="0" borderId="3" xfId="0" applyFont="1" applyBorder="1" applyAlignment="1">
      <alignment horizontal="centerContinuous" vertical="center"/>
    </xf>
    <xf numFmtId="0" fontId="3" fillId="0" borderId="4" xfId="0" applyFont="1" applyBorder="1" applyAlignment="1">
      <alignment horizontal="center"/>
    </xf>
    <xf numFmtId="0" fontId="5" fillId="0" borderId="5" xfId="0" applyFont="1" applyBorder="1" applyAlignment="1">
      <alignment horizontal="centerContinuous" vertical="center"/>
    </xf>
    <xf numFmtId="0" fontId="6" fillId="0" borderId="6" xfId="0" applyFont="1" applyBorder="1" applyAlignment="1">
      <alignment horizontal="right" vertical="center"/>
    </xf>
    <xf numFmtId="0" fontId="11" fillId="0" borderId="7" xfId="0" applyFont="1" applyBorder="1" applyAlignment="1">
      <alignment horizontal="center"/>
    </xf>
    <xf numFmtId="0" fontId="13" fillId="0" borderId="8" xfId="0" applyFont="1" applyBorder="1" applyAlignment="1">
      <alignment horizontal="centerContinuous" vertical="center"/>
    </xf>
    <xf numFmtId="0" fontId="13" fillId="0" borderId="9" xfId="0" applyFont="1" applyBorder="1" applyAlignment="1">
      <alignment horizontal="centerContinuous" vertical="center"/>
    </xf>
    <xf numFmtId="0" fontId="13" fillId="0" borderId="8" xfId="0" applyFont="1" applyBorder="1" applyAlignment="1">
      <alignment horizontal="centerContinuous" vertical="center" wrapText="1"/>
    </xf>
    <xf numFmtId="0" fontId="3" fillId="0" borderId="10" xfId="0" applyFont="1" applyBorder="1" applyAlignment="1">
      <alignment horizontal="left"/>
    </xf>
    <xf numFmtId="0" fontId="3" fillId="0" borderId="11" xfId="0" applyFont="1" applyBorder="1" applyAlignment="1">
      <alignment horizontal="left"/>
    </xf>
    <xf numFmtId="0" fontId="14" fillId="0" borderId="0" xfId="0" applyFont="1"/>
    <xf numFmtId="0" fontId="10" fillId="0" borderId="12" xfId="0" applyFont="1" applyBorder="1" applyAlignment="1">
      <alignment horizontal="center" vertical="center"/>
    </xf>
    <xf numFmtId="0" fontId="2" fillId="0" borderId="0" xfId="37" applyFont="1" applyAlignment="1">
      <alignment horizontal="left" vertical="top"/>
    </xf>
    <xf numFmtId="0" fontId="3" fillId="0" borderId="0" xfId="37" applyFont="1" applyAlignment="1">
      <alignment horizontal="center"/>
    </xf>
    <xf numFmtId="0" fontId="3" fillId="0" borderId="0" xfId="37" applyFont="1"/>
    <xf numFmtId="0" fontId="10" fillId="0" borderId="12" xfId="37" applyFont="1" applyBorder="1" applyAlignment="1">
      <alignment horizontal="center" vertical="center"/>
    </xf>
    <xf numFmtId="0" fontId="6" fillId="0" borderId="13" xfId="37" applyFont="1" applyBorder="1" applyAlignment="1">
      <alignment horizontal="center" vertical="center"/>
    </xf>
    <xf numFmtId="0" fontId="6" fillId="0" borderId="14" xfId="37" applyFont="1" applyBorder="1" applyAlignment="1">
      <alignment horizontal="right" vertical="center"/>
    </xf>
    <xf numFmtId="0" fontId="15" fillId="0" borderId="0" xfId="36"/>
    <xf numFmtId="0" fontId="16" fillId="0" borderId="15" xfId="36" applyFont="1" applyBorder="1" applyAlignment="1">
      <alignment horizontal="centerContinuous" vertical="center" wrapText="1"/>
    </xf>
    <xf numFmtId="0" fontId="3" fillId="0" borderId="16" xfId="36" applyFont="1" applyBorder="1" applyAlignment="1">
      <alignment horizontal="centerContinuous" vertical="center" wrapText="1"/>
    </xf>
    <xf numFmtId="0" fontId="6" fillId="0" borderId="17" xfId="36" applyFont="1" applyBorder="1" applyAlignment="1">
      <alignment horizontal="center" vertical="center"/>
    </xf>
    <xf numFmtId="0" fontId="17" fillId="0" borderId="18" xfId="36" applyFont="1" applyBorder="1" applyAlignment="1">
      <alignment horizontal="centerContinuous" vertical="center" wrapText="1"/>
    </xf>
    <xf numFmtId="0" fontId="17" fillId="0" borderId="0" xfId="36" applyFont="1" applyAlignment="1">
      <alignment horizontal="centerContinuous" vertical="center" wrapText="1"/>
    </xf>
    <xf numFmtId="0" fontId="17" fillId="0" borderId="19" xfId="36" applyFont="1" applyBorder="1" applyAlignment="1">
      <alignment horizontal="center" vertical="center" wrapText="1"/>
    </xf>
    <xf numFmtId="0" fontId="17" fillId="0" borderId="19" xfId="36" applyFont="1" applyBorder="1" applyAlignment="1">
      <alignment horizontal="centerContinuous" vertical="center" wrapText="1"/>
    </xf>
    <xf numFmtId="0" fontId="6" fillId="0" borderId="14" xfId="36" applyFont="1" applyBorder="1" applyAlignment="1">
      <alignment horizontal="right" vertical="center"/>
    </xf>
    <xf numFmtId="0" fontId="3" fillId="0" borderId="20" xfId="36" applyFont="1" applyBorder="1" applyAlignment="1">
      <alignment horizontal="center"/>
    </xf>
    <xf numFmtId="0" fontId="3" fillId="0" borderId="0" xfId="35" applyFont="1"/>
    <xf numFmtId="0" fontId="4" fillId="0" borderId="0" xfId="35" applyFont="1"/>
    <xf numFmtId="0" fontId="3" fillId="0" borderId="0" xfId="35" applyFont="1" applyAlignment="1">
      <alignment horizontal="center"/>
    </xf>
    <xf numFmtId="0" fontId="3" fillId="0" borderId="1" xfId="35" applyFont="1" applyBorder="1" applyAlignment="1">
      <alignment horizontal="centerContinuous"/>
    </xf>
    <xf numFmtId="0" fontId="3" fillId="0" borderId="2" xfId="35" applyFont="1" applyBorder="1" applyAlignment="1">
      <alignment horizontal="center"/>
    </xf>
    <xf numFmtId="0" fontId="6" fillId="0" borderId="3" xfId="35" applyFont="1" applyBorder="1" applyAlignment="1">
      <alignment horizontal="centerContinuous" vertical="center"/>
    </xf>
    <xf numFmtId="0" fontId="3" fillId="0" borderId="3" xfId="35" applyFont="1" applyBorder="1" applyAlignment="1">
      <alignment horizontal="centerContinuous" vertical="center"/>
    </xf>
    <xf numFmtId="0" fontId="3" fillId="0" borderId="21" xfId="35" applyFont="1" applyBorder="1" applyAlignment="1">
      <alignment horizontal="centerContinuous" vertical="center"/>
    </xf>
    <xf numFmtId="0" fontId="6" fillId="0" borderId="13" xfId="35" applyFont="1" applyBorder="1" applyAlignment="1">
      <alignment horizontal="center" vertical="center"/>
    </xf>
    <xf numFmtId="0" fontId="3" fillId="0" borderId="22" xfId="35" applyFont="1" applyBorder="1" applyAlignment="1">
      <alignment horizontal="center"/>
    </xf>
    <xf numFmtId="0" fontId="19" fillId="0" borderId="23" xfId="35" applyFont="1" applyBorder="1" applyAlignment="1">
      <alignment horizontal="center"/>
    </xf>
    <xf numFmtId="0" fontId="19" fillId="0" borderId="24" xfId="35" applyFont="1" applyBorder="1" applyAlignment="1">
      <alignment horizontal="center"/>
    </xf>
    <xf numFmtId="0" fontId="19" fillId="0" borderId="25" xfId="35" applyFont="1" applyBorder="1" applyAlignment="1">
      <alignment horizontal="center"/>
    </xf>
    <xf numFmtId="0" fontId="6" fillId="0" borderId="14" xfId="35" applyFont="1" applyBorder="1" applyAlignment="1">
      <alignment horizontal="right" vertical="center"/>
    </xf>
    <xf numFmtId="0" fontId="3" fillId="0" borderId="20" xfId="35" applyFont="1" applyBorder="1" applyAlignment="1">
      <alignment horizontal="center"/>
    </xf>
    <xf numFmtId="0" fontId="3" fillId="0" borderId="0" xfId="34" applyFont="1"/>
    <xf numFmtId="0" fontId="4" fillId="0" borderId="0" xfId="34" applyFont="1"/>
    <xf numFmtId="0" fontId="3" fillId="0" borderId="0" xfId="34" applyFont="1" applyAlignment="1">
      <alignment horizontal="center"/>
    </xf>
    <xf numFmtId="0" fontId="3" fillId="0" borderId="1" xfId="34" applyFont="1" applyBorder="1" applyAlignment="1">
      <alignment horizontal="centerContinuous"/>
    </xf>
    <xf numFmtId="0" fontId="3" fillId="0" borderId="2" xfId="34" applyFont="1" applyBorder="1" applyAlignment="1">
      <alignment horizontal="center"/>
    </xf>
    <xf numFmtId="0" fontId="6" fillId="0" borderId="3" xfId="34" applyFont="1" applyBorder="1" applyAlignment="1">
      <alignment horizontal="centerContinuous" vertical="center"/>
    </xf>
    <xf numFmtId="0" fontId="3" fillId="0" borderId="3" xfId="34" applyFont="1" applyBorder="1" applyAlignment="1">
      <alignment horizontal="centerContinuous" vertical="center"/>
    </xf>
    <xf numFmtId="0" fontId="3" fillId="0" borderId="21" xfId="34" applyFont="1" applyBorder="1" applyAlignment="1">
      <alignment horizontal="centerContinuous" vertical="center"/>
    </xf>
    <xf numFmtId="0" fontId="6" fillId="0" borderId="13" xfId="34" applyFont="1" applyBorder="1" applyAlignment="1">
      <alignment horizontal="center" vertical="center"/>
    </xf>
    <xf numFmtId="0" fontId="6" fillId="0" borderId="26" xfId="34" applyFont="1" applyBorder="1" applyAlignment="1">
      <alignment horizontal="centerContinuous" vertical="center"/>
    </xf>
    <xf numFmtId="0" fontId="3" fillId="0" borderId="22" xfId="34" applyFont="1" applyBorder="1" applyAlignment="1">
      <alignment horizontal="center"/>
    </xf>
    <xf numFmtId="0" fontId="19" fillId="0" borderId="23" xfId="34" applyFont="1" applyBorder="1" applyAlignment="1">
      <alignment horizontal="center"/>
    </xf>
    <xf numFmtId="0" fontId="19" fillId="0" borderId="24" xfId="34" applyFont="1" applyBorder="1" applyAlignment="1">
      <alignment horizontal="center"/>
    </xf>
    <xf numFmtId="0" fontId="19" fillId="0" borderId="25" xfId="34" applyFont="1" applyBorder="1" applyAlignment="1">
      <alignment horizontal="center"/>
    </xf>
    <xf numFmtId="0" fontId="6" fillId="0" borderId="14" xfId="34" applyFont="1" applyBorder="1" applyAlignment="1">
      <alignment horizontal="right" vertical="center"/>
    </xf>
    <xf numFmtId="0" fontId="3" fillId="0" borderId="20" xfId="34" applyFont="1" applyBorder="1" applyAlignment="1">
      <alignment horizontal="center"/>
    </xf>
    <xf numFmtId="0" fontId="2" fillId="0" borderId="0" xfId="33" applyFont="1" applyAlignment="1">
      <alignment horizontal="left" vertical="top"/>
    </xf>
    <xf numFmtId="0" fontId="3" fillId="0" borderId="0" xfId="33" applyFont="1" applyAlignment="1">
      <alignment horizontal="center"/>
    </xf>
    <xf numFmtId="0" fontId="3" fillId="0" borderId="0" xfId="33" applyFont="1"/>
    <xf numFmtId="0" fontId="3" fillId="0" borderId="0" xfId="33" applyFont="1" applyAlignment="1">
      <alignment horizontal="left"/>
    </xf>
    <xf numFmtId="0" fontId="3" fillId="0" borderId="1" xfId="33" applyFont="1" applyBorder="1" applyAlignment="1">
      <alignment horizontal="centerContinuous"/>
    </xf>
    <xf numFmtId="0" fontId="3" fillId="0" borderId="2" xfId="33" applyFont="1" applyBorder="1" applyAlignment="1">
      <alignment horizontal="center"/>
    </xf>
    <xf numFmtId="0" fontId="6" fillId="0" borderId="3" xfId="33" applyFont="1" applyBorder="1" applyAlignment="1">
      <alignment horizontal="centerContinuous" vertical="center"/>
    </xf>
    <xf numFmtId="0" fontId="3" fillId="0" borderId="3" xfId="33" applyFont="1" applyBorder="1" applyAlignment="1">
      <alignment horizontal="centerContinuous" vertical="center"/>
    </xf>
    <xf numFmtId="0" fontId="3" fillId="0" borderId="21" xfId="33" applyFont="1" applyBorder="1" applyAlignment="1">
      <alignment horizontal="centerContinuous" vertical="center"/>
    </xf>
    <xf numFmtId="0" fontId="6" fillId="0" borderId="13" xfId="33" applyFont="1" applyBorder="1" applyAlignment="1">
      <alignment horizontal="center" vertical="center"/>
    </xf>
    <xf numFmtId="0" fontId="3" fillId="0" borderId="27" xfId="33" applyFont="1" applyBorder="1" applyAlignment="1">
      <alignment horizontal="centerContinuous"/>
    </xf>
    <xf numFmtId="0" fontId="3" fillId="0" borderId="22" xfId="33" applyFont="1" applyBorder="1" applyAlignment="1">
      <alignment horizontal="center"/>
    </xf>
    <xf numFmtId="0" fontId="6" fillId="0" borderId="14" xfId="33" applyFont="1" applyBorder="1" applyAlignment="1">
      <alignment horizontal="right" vertical="center"/>
    </xf>
    <xf numFmtId="0" fontId="3" fillId="0" borderId="20" xfId="33" applyFont="1" applyBorder="1" applyAlignment="1">
      <alignment horizontal="center"/>
    </xf>
    <xf numFmtId="0" fontId="3" fillId="0" borderId="0" xfId="32" applyFont="1"/>
    <xf numFmtId="0" fontId="3" fillId="0" borderId="1" xfId="32" applyFont="1" applyBorder="1" applyAlignment="1">
      <alignment horizontal="centerContinuous"/>
    </xf>
    <xf numFmtId="0" fontId="3" fillId="0" borderId="2" xfId="32" applyFont="1" applyBorder="1" applyAlignment="1">
      <alignment horizontal="center"/>
    </xf>
    <xf numFmtId="0" fontId="3" fillId="0" borderId="3" xfId="32" applyFont="1" applyBorder="1" applyAlignment="1">
      <alignment horizontal="centerContinuous" vertical="center"/>
    </xf>
    <xf numFmtId="0" fontId="3" fillId="0" borderId="21" xfId="32" applyFont="1" applyBorder="1" applyAlignment="1">
      <alignment horizontal="centerContinuous" vertical="center"/>
    </xf>
    <xf numFmtId="0" fontId="6" fillId="0" borderId="13" xfId="32" applyFont="1" applyBorder="1" applyAlignment="1">
      <alignment horizontal="center" vertical="center"/>
    </xf>
    <xf numFmtId="0" fontId="3" fillId="0" borderId="27" xfId="32" applyFont="1" applyBorder="1" applyAlignment="1">
      <alignment horizontal="centerContinuous"/>
    </xf>
    <xf numFmtId="0" fontId="3" fillId="0" borderId="22" xfId="32" applyFont="1" applyBorder="1" applyAlignment="1">
      <alignment horizontal="center"/>
    </xf>
    <xf numFmtId="0" fontId="6" fillId="0" borderId="14" xfId="32" applyFont="1" applyBorder="1" applyAlignment="1">
      <alignment horizontal="right" vertical="center"/>
    </xf>
    <xf numFmtId="0" fontId="3" fillId="0" borderId="20" xfId="32" applyFont="1" applyBorder="1" applyAlignment="1">
      <alignment horizontal="center"/>
    </xf>
    <xf numFmtId="0" fontId="3" fillId="0" borderId="0" xfId="32" applyFont="1" applyAlignment="1">
      <alignment horizontal="center"/>
    </xf>
    <xf numFmtId="0" fontId="3" fillId="0" borderId="5" xfId="0" applyFont="1" applyBorder="1" applyAlignment="1">
      <alignment horizontal="centerContinuous" vertical="center"/>
    </xf>
    <xf numFmtId="0" fontId="23" fillId="0" borderId="0" xfId="0" applyFont="1"/>
    <xf numFmtId="0" fontId="3" fillId="0" borderId="28" xfId="0" applyFont="1" applyBorder="1" applyAlignment="1">
      <alignment horizontal="center"/>
    </xf>
    <xf numFmtId="0" fontId="3" fillId="0" borderId="0" xfId="0" applyFont="1" applyAlignment="1">
      <alignment vertical="center"/>
    </xf>
    <xf numFmtId="0" fontId="3" fillId="0" borderId="29" xfId="0" applyFont="1" applyBorder="1" applyAlignment="1">
      <alignment horizontal="centerContinuous" vertical="center"/>
    </xf>
    <xf numFmtId="0" fontId="0" fillId="0" borderId="0" xfId="0" applyAlignment="1">
      <alignment horizontal="center"/>
    </xf>
    <xf numFmtId="0" fontId="5" fillId="0" borderId="0" xfId="0" applyFont="1"/>
    <xf numFmtId="0" fontId="6" fillId="0" borderId="30" xfId="0" applyFont="1" applyBorder="1" applyAlignment="1">
      <alignment horizontal="center" vertical="center"/>
    </xf>
    <xf numFmtId="0" fontId="14" fillId="0" borderId="31" xfId="0" applyFont="1" applyBorder="1" applyAlignment="1">
      <alignment horizontal="justify"/>
    </xf>
    <xf numFmtId="0" fontId="28" fillId="0" borderId="0" xfId="0" applyFont="1"/>
    <xf numFmtId="0" fontId="14" fillId="0" borderId="32" xfId="0" applyFont="1" applyBorder="1" applyAlignment="1">
      <alignment horizontal="justify" wrapText="1"/>
    </xf>
    <xf numFmtId="0" fontId="14" fillId="0" borderId="33" xfId="0" applyFont="1" applyBorder="1" applyAlignment="1">
      <alignment horizontal="justify"/>
    </xf>
    <xf numFmtId="0" fontId="14" fillId="0" borderId="31" xfId="0" applyFont="1" applyBorder="1" applyAlignment="1">
      <alignment horizontal="left"/>
    </xf>
    <xf numFmtId="0" fontId="14" fillId="0" borderId="31" xfId="0" applyFont="1" applyBorder="1" applyAlignment="1">
      <alignment horizontal="justify" wrapText="1"/>
    </xf>
    <xf numFmtId="0" fontId="14" fillId="0" borderId="31" xfId="0" applyFont="1" applyBorder="1" applyAlignment="1">
      <alignment wrapText="1"/>
    </xf>
    <xf numFmtId="0" fontId="6" fillId="0" borderId="34" xfId="0" applyFont="1" applyBorder="1" applyAlignment="1">
      <alignment horizontal="centerContinuous" vertical="center" wrapText="1"/>
    </xf>
    <xf numFmtId="0" fontId="6" fillId="0" borderId="22" xfId="0" applyFont="1" applyBorder="1" applyAlignment="1">
      <alignment horizontal="center" vertical="center"/>
    </xf>
    <xf numFmtId="0" fontId="3" fillId="0" borderId="25" xfId="0" applyFont="1" applyBorder="1" applyAlignment="1">
      <alignment horizontal="centerContinuous" vertical="center"/>
    </xf>
    <xf numFmtId="0" fontId="6" fillId="0" borderId="14" xfId="0" applyFont="1" applyBorder="1" applyAlignment="1">
      <alignment horizontal="right" vertical="center"/>
    </xf>
    <xf numFmtId="0" fontId="3" fillId="0" borderId="20" xfId="0" applyFont="1" applyBorder="1" applyAlignment="1">
      <alignment horizontal="center"/>
    </xf>
    <xf numFmtId="0" fontId="3" fillId="0" borderId="21" xfId="0" applyFont="1" applyBorder="1" applyAlignment="1">
      <alignment horizontal="centerContinuous" vertical="center"/>
    </xf>
    <xf numFmtId="0" fontId="6" fillId="0" borderId="13" xfId="0" applyFont="1" applyBorder="1" applyAlignment="1">
      <alignment horizontal="center" vertical="center"/>
    </xf>
    <xf numFmtId="0" fontId="14" fillId="0" borderId="26" xfId="0" applyFont="1" applyBorder="1" applyAlignment="1">
      <alignment horizontal="centerContinuous" vertical="center" wrapText="1"/>
    </xf>
    <xf numFmtId="0" fontId="14" fillId="0" borderId="35" xfId="0" applyFont="1" applyBorder="1" applyAlignment="1">
      <alignment horizontal="centerContinuous" vertical="center" wrapText="1"/>
    </xf>
    <xf numFmtId="0" fontId="6" fillId="0" borderId="3" xfId="0" applyFont="1" applyBorder="1" applyAlignment="1">
      <alignment horizontal="centerContinuous" vertical="center"/>
    </xf>
    <xf numFmtId="0" fontId="6" fillId="0" borderId="36" xfId="0" applyFont="1" applyBorder="1" applyAlignment="1">
      <alignment horizontal="centerContinuous" vertical="center" wrapText="1"/>
    </xf>
    <xf numFmtId="0" fontId="6" fillId="0" borderId="37" xfId="0" applyFont="1" applyBorder="1" applyAlignment="1">
      <alignment horizontal="centerContinuous" vertical="center" wrapText="1"/>
    </xf>
    <xf numFmtId="0" fontId="6" fillId="0" borderId="26" xfId="0" applyFont="1" applyBorder="1" applyAlignment="1">
      <alignment horizontal="centerContinuous" vertical="center" wrapText="1"/>
    </xf>
    <xf numFmtId="0" fontId="6" fillId="0" borderId="38" xfId="0" applyFont="1" applyBorder="1" applyAlignment="1">
      <alignment horizontal="centerContinuous" vertical="center" wrapText="1"/>
    </xf>
    <xf numFmtId="0" fontId="6" fillId="0" borderId="35" xfId="0" applyFont="1" applyBorder="1" applyAlignment="1">
      <alignment horizontal="centerContinuous" vertical="center" wrapText="1"/>
    </xf>
    <xf numFmtId="0" fontId="3" fillId="0" borderId="28" xfId="0" applyFont="1" applyBorder="1" applyAlignment="1">
      <alignment horizontal="left"/>
    </xf>
    <xf numFmtId="0" fontId="6" fillId="0" borderId="38" xfId="34" applyFont="1" applyBorder="1" applyAlignment="1">
      <alignment horizontal="centerContinuous" vertical="center"/>
    </xf>
    <xf numFmtId="0" fontId="14" fillId="0" borderId="33" xfId="0" applyFont="1" applyBorder="1" applyAlignment="1">
      <alignment horizontal="justify" wrapText="1"/>
    </xf>
    <xf numFmtId="0" fontId="13" fillId="3" borderId="39" xfId="32" applyFont="1" applyFill="1" applyBorder="1" applyAlignment="1">
      <alignment horizontal="centerContinuous" vertical="center"/>
    </xf>
    <xf numFmtId="0" fontId="3" fillId="3" borderId="3" xfId="32" applyFont="1" applyFill="1" applyBorder="1" applyAlignment="1">
      <alignment horizontal="centerContinuous" vertical="center"/>
    </xf>
    <xf numFmtId="0" fontId="3" fillId="3" borderId="21" xfId="32" applyFont="1" applyFill="1" applyBorder="1" applyAlignment="1">
      <alignment horizontal="centerContinuous" vertical="center"/>
    </xf>
    <xf numFmtId="0" fontId="13" fillId="3" borderId="39" xfId="33" applyFont="1" applyFill="1" applyBorder="1" applyAlignment="1">
      <alignment horizontal="centerContinuous" vertical="center"/>
    </xf>
    <xf numFmtId="0" fontId="3" fillId="3" borderId="3" xfId="33" applyFont="1" applyFill="1" applyBorder="1" applyAlignment="1">
      <alignment horizontal="centerContinuous" vertical="center"/>
    </xf>
    <xf numFmtId="0" fontId="3" fillId="3" borderId="21" xfId="33" applyFont="1" applyFill="1" applyBorder="1" applyAlignment="1">
      <alignment horizontal="centerContinuous" vertical="center"/>
    </xf>
    <xf numFmtId="0" fontId="20" fillId="3" borderId="40" xfId="32" applyFont="1" applyFill="1" applyBorder="1" applyAlignment="1">
      <alignment horizontal="centerContinuous" vertical="center" wrapText="1"/>
    </xf>
    <xf numFmtId="0" fontId="20" fillId="3" borderId="38" xfId="32" applyFont="1" applyFill="1" applyBorder="1" applyAlignment="1">
      <alignment horizontal="centerContinuous" vertical="center"/>
    </xf>
    <xf numFmtId="0" fontId="20" fillId="3" borderId="26" xfId="32" applyFont="1" applyFill="1" applyBorder="1" applyAlignment="1">
      <alignment horizontal="centerContinuous" vertical="center"/>
    </xf>
    <xf numFmtId="0" fontId="20" fillId="3" borderId="38" xfId="33" applyFont="1" applyFill="1" applyBorder="1" applyAlignment="1">
      <alignment horizontal="centerContinuous" vertical="center"/>
    </xf>
    <xf numFmtId="0" fontId="20" fillId="3" borderId="26" xfId="33" applyFont="1" applyFill="1" applyBorder="1" applyAlignment="1">
      <alignment horizontal="centerContinuous" vertical="center"/>
    </xf>
    <xf numFmtId="0" fontId="19" fillId="3" borderId="27" xfId="32" applyFont="1" applyFill="1" applyBorder="1" applyAlignment="1">
      <alignment horizontal="center"/>
    </xf>
    <xf numFmtId="0" fontId="19" fillId="3" borderId="25" xfId="32" applyFont="1" applyFill="1" applyBorder="1" applyAlignment="1">
      <alignment horizontal="center"/>
    </xf>
    <xf numFmtId="0" fontId="19" fillId="3" borderId="23" xfId="32" applyFont="1" applyFill="1" applyBorder="1" applyAlignment="1">
      <alignment horizontal="center"/>
    </xf>
    <xf numFmtId="0" fontId="19" fillId="3" borderId="27" xfId="33" applyFont="1" applyFill="1" applyBorder="1" applyAlignment="1">
      <alignment horizontal="center"/>
    </xf>
    <xf numFmtId="0" fontId="19" fillId="3" borderId="25" xfId="33" applyFont="1" applyFill="1" applyBorder="1" applyAlignment="1">
      <alignment horizontal="center"/>
    </xf>
    <xf numFmtId="0" fontId="19" fillId="3" borderId="23" xfId="33" applyFont="1" applyFill="1" applyBorder="1" applyAlignment="1">
      <alignment horizontal="center"/>
    </xf>
    <xf numFmtId="0" fontId="3" fillId="0" borderId="41" xfId="0" applyFont="1" applyBorder="1" applyAlignment="1">
      <alignment horizontal="center"/>
    </xf>
    <xf numFmtId="0" fontId="3" fillId="0" borderId="42" xfId="0" applyFont="1" applyBorder="1" applyAlignment="1">
      <alignment horizontal="left"/>
    </xf>
    <xf numFmtId="0" fontId="6" fillId="0" borderId="43" xfId="0" applyFont="1" applyBorder="1" applyAlignment="1">
      <alignment horizontal="right" vertical="center"/>
    </xf>
    <xf numFmtId="0" fontId="6" fillId="0" borderId="0" xfId="35" applyFont="1" applyAlignment="1">
      <alignment horizontal="right" vertical="center"/>
    </xf>
    <xf numFmtId="0" fontId="3" fillId="3" borderId="0" xfId="35" applyFont="1" applyFill="1"/>
    <xf numFmtId="0" fontId="23" fillId="0" borderId="44" xfId="0" applyFont="1" applyBorder="1" applyAlignment="1">
      <alignment horizontal="center"/>
    </xf>
    <xf numFmtId="0" fontId="23" fillId="0" borderId="28" xfId="0" applyFont="1" applyBorder="1" applyAlignment="1">
      <alignment horizontal="center"/>
    </xf>
    <xf numFmtId="0" fontId="3" fillId="0" borderId="0" xfId="0" applyFont="1" applyAlignment="1">
      <alignment textRotation="255"/>
    </xf>
    <xf numFmtId="0" fontId="13" fillId="0" borderId="45" xfId="0" applyFont="1" applyBorder="1" applyAlignment="1">
      <alignment horizontal="right"/>
    </xf>
    <xf numFmtId="0" fontId="6" fillId="0" borderId="46" xfId="35" applyFont="1" applyBorder="1" applyAlignment="1">
      <alignment horizontal="center" vertical="center"/>
    </xf>
    <xf numFmtId="0" fontId="6" fillId="0" borderId="46" xfId="35" applyFont="1" applyBorder="1" applyAlignment="1">
      <alignment vertical="center"/>
    </xf>
    <xf numFmtId="0" fontId="34" fillId="0" borderId="20" xfId="32" applyFont="1" applyBorder="1" applyAlignment="1">
      <alignment horizontal="center"/>
    </xf>
    <xf numFmtId="0" fontId="34" fillId="0" borderId="0" xfId="0" applyFont="1" applyAlignment="1">
      <alignment horizontal="center"/>
    </xf>
    <xf numFmtId="0" fontId="23" fillId="0" borderId="47" xfId="0" applyFont="1" applyBorder="1" applyAlignment="1">
      <alignment horizontal="center"/>
    </xf>
    <xf numFmtId="0" fontId="23" fillId="0" borderId="48" xfId="0" applyFont="1" applyBorder="1" applyAlignment="1">
      <alignment horizontal="center"/>
    </xf>
    <xf numFmtId="0" fontId="23" fillId="0" borderId="49" xfId="0" applyFont="1" applyBorder="1" applyAlignment="1">
      <alignment horizontal="center"/>
    </xf>
    <xf numFmtId="0" fontId="14" fillId="0" borderId="33" xfId="0" applyFont="1" applyBorder="1" applyAlignment="1">
      <alignment wrapText="1"/>
    </xf>
    <xf numFmtId="0" fontId="14" fillId="0" borderId="42" xfId="0" applyFont="1" applyBorder="1" applyAlignment="1">
      <alignment horizontal="justify" wrapText="1"/>
    </xf>
    <xf numFmtId="0" fontId="13" fillId="0" borderId="28" xfId="0" applyFont="1" applyBorder="1" applyAlignment="1">
      <alignment horizontal="center"/>
    </xf>
    <xf numFmtId="0" fontId="13" fillId="0" borderId="28" xfId="0" applyFont="1" applyBorder="1" applyAlignment="1">
      <alignment horizontal="center" wrapText="1"/>
    </xf>
    <xf numFmtId="0" fontId="3" fillId="0" borderId="28" xfId="0" applyFont="1" applyBorder="1"/>
    <xf numFmtId="0" fontId="10" fillId="0" borderId="28" xfId="0" applyFont="1" applyBorder="1" applyAlignment="1">
      <alignment horizontal="center" vertical="center"/>
    </xf>
    <xf numFmtId="0" fontId="13" fillId="0" borderId="28" xfId="0" applyFont="1" applyBorder="1" applyAlignment="1">
      <alignment horizontal="center" vertical="center"/>
    </xf>
    <xf numFmtId="0" fontId="13" fillId="0" borderId="28" xfId="0" applyFont="1" applyBorder="1" applyAlignment="1">
      <alignment horizontal="center" vertical="center" wrapText="1"/>
    </xf>
    <xf numFmtId="0" fontId="13" fillId="0" borderId="50" xfId="0" applyFont="1" applyBorder="1" applyAlignment="1">
      <alignment horizontal="center"/>
    </xf>
    <xf numFmtId="0" fontId="10" fillId="0" borderId="44" xfId="0" applyFont="1" applyBorder="1" applyAlignment="1">
      <alignment horizontal="center" wrapText="1"/>
    </xf>
    <xf numFmtId="0" fontId="11" fillId="0" borderId="28" xfId="0" applyFont="1" applyBorder="1" applyAlignment="1">
      <alignment horizontal="center"/>
    </xf>
    <xf numFmtId="0" fontId="13" fillId="0" borderId="44" xfId="0" applyFont="1" applyBorder="1" applyAlignment="1">
      <alignment horizontal="center" vertical="center" wrapText="1"/>
    </xf>
    <xf numFmtId="0" fontId="21" fillId="0" borderId="28" xfId="0" applyFont="1" applyBorder="1" applyAlignment="1">
      <alignment horizontal="center" wrapText="1"/>
    </xf>
    <xf numFmtId="0" fontId="10" fillId="0" borderId="28" xfId="0" applyFont="1" applyBorder="1" applyAlignment="1">
      <alignment horizontal="center"/>
    </xf>
    <xf numFmtId="0" fontId="10" fillId="0" borderId="28" xfId="0" applyFont="1" applyBorder="1" applyAlignment="1">
      <alignment horizontal="center" wrapText="1"/>
    </xf>
    <xf numFmtId="0" fontId="3" fillId="0" borderId="51" xfId="0" applyFont="1" applyBorder="1" applyAlignment="1">
      <alignment horizontal="center"/>
    </xf>
    <xf numFmtId="0" fontId="11" fillId="0" borderId="28" xfId="0" applyFont="1" applyBorder="1"/>
    <xf numFmtId="0" fontId="11" fillId="0" borderId="0" xfId="0" applyFont="1"/>
    <xf numFmtId="0" fontId="10" fillId="0" borderId="28" xfId="0" applyFont="1" applyBorder="1" applyAlignment="1">
      <alignment horizontal="center" vertical="center" wrapText="1"/>
    </xf>
    <xf numFmtId="0" fontId="3" fillId="0" borderId="0" xfId="0" applyFont="1" applyAlignment="1">
      <alignment horizontal="center" vertical="center" wrapText="1"/>
    </xf>
    <xf numFmtId="0" fontId="22" fillId="0" borderId="0" xfId="0" applyFont="1"/>
    <xf numFmtId="0" fontId="11" fillId="0" borderId="0" xfId="0" applyFont="1" applyAlignment="1">
      <alignment horizontal="center" vertical="center" wrapText="1"/>
    </xf>
    <xf numFmtId="0" fontId="35" fillId="0" borderId="0" xfId="0" applyFont="1" applyAlignment="1">
      <alignment horizontal="center"/>
    </xf>
    <xf numFmtId="0" fontId="35" fillId="0" borderId="0" xfId="0" applyFont="1"/>
    <xf numFmtId="0" fontId="14" fillId="0" borderId="42" xfId="0" applyFont="1" applyBorder="1" applyAlignment="1">
      <alignment horizontal="left"/>
    </xf>
    <xf numFmtId="0" fontId="14" fillId="0" borderId="10" xfId="0" applyFont="1" applyBorder="1" applyAlignment="1">
      <alignment horizontal="left"/>
    </xf>
    <xf numFmtId="3" fontId="13" fillId="0" borderId="52" xfId="0" applyNumberFormat="1" applyFont="1" applyBorder="1" applyAlignment="1">
      <alignment horizontal="center"/>
    </xf>
    <xf numFmtId="3" fontId="3" fillId="3" borderId="44" xfId="0" applyNumberFormat="1" applyFont="1" applyFill="1" applyBorder="1" applyAlignment="1">
      <alignment horizontal="center"/>
    </xf>
    <xf numFmtId="3" fontId="3" fillId="3" borderId="28" xfId="0" applyNumberFormat="1" applyFont="1" applyFill="1" applyBorder="1" applyAlignment="1">
      <alignment horizontal="center"/>
    </xf>
    <xf numFmtId="3" fontId="3" fillId="3" borderId="53" xfId="0" applyNumberFormat="1" applyFont="1" applyFill="1" applyBorder="1" applyAlignment="1">
      <alignment horizontal="center"/>
    </xf>
    <xf numFmtId="0" fontId="13" fillId="0" borderId="7" xfId="0" applyFont="1" applyBorder="1" applyAlignment="1">
      <alignment horizontal="center"/>
    </xf>
    <xf numFmtId="0" fontId="13" fillId="0" borderId="54" xfId="0" applyFont="1" applyBorder="1" applyAlignment="1">
      <alignment horizontal="center"/>
    </xf>
    <xf numFmtId="0" fontId="13" fillId="0" borderId="55" xfId="0" applyFont="1" applyBorder="1" applyAlignment="1">
      <alignment horizontal="center"/>
    </xf>
    <xf numFmtId="3" fontId="3" fillId="0" borderId="56" xfId="0" applyNumberFormat="1" applyFont="1" applyBorder="1" applyProtection="1">
      <protection locked="0"/>
    </xf>
    <xf numFmtId="3" fontId="3" fillId="0" borderId="57" xfId="0" applyNumberFormat="1" applyFont="1" applyBorder="1" applyProtection="1">
      <protection locked="0"/>
    </xf>
    <xf numFmtId="4" fontId="3" fillId="0" borderId="56" xfId="0" applyNumberFormat="1" applyFont="1" applyBorder="1" applyProtection="1">
      <protection locked="0"/>
    </xf>
    <xf numFmtId="3" fontId="3" fillId="0" borderId="58" xfId="0" applyNumberFormat="1" applyFont="1" applyBorder="1" applyProtection="1">
      <protection locked="0"/>
    </xf>
    <xf numFmtId="3" fontId="3" fillId="0" borderId="59" xfId="0" applyNumberFormat="1" applyFont="1" applyBorder="1" applyProtection="1">
      <protection locked="0"/>
    </xf>
    <xf numFmtId="3" fontId="3" fillId="0" borderId="60" xfId="0" applyNumberFormat="1" applyFont="1" applyBorder="1" applyProtection="1">
      <protection locked="0"/>
    </xf>
    <xf numFmtId="3" fontId="15" fillId="0" borderId="61" xfId="0" applyNumberFormat="1" applyFont="1" applyBorder="1" applyProtection="1">
      <protection locked="0"/>
    </xf>
    <xf numFmtId="0" fontId="14" fillId="0" borderId="10" xfId="0" applyFont="1" applyBorder="1" applyAlignment="1">
      <alignment horizontal="justify"/>
    </xf>
    <xf numFmtId="0" fontId="13" fillId="0" borderId="62"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64" xfId="0" applyFont="1" applyBorder="1" applyAlignment="1">
      <alignment horizontal="center" vertical="center" wrapText="1"/>
    </xf>
    <xf numFmtId="0" fontId="13" fillId="0" borderId="65" xfId="0" applyFont="1" applyBorder="1" applyAlignment="1">
      <alignment horizontal="right"/>
    </xf>
    <xf numFmtId="0" fontId="3" fillId="0" borderId="4" xfId="0" applyFont="1" applyBorder="1" applyAlignment="1">
      <alignment horizontal="center" vertical="center"/>
    </xf>
    <xf numFmtId="0" fontId="3" fillId="0" borderId="66" xfId="0" applyFont="1" applyBorder="1" applyAlignment="1">
      <alignment horizontal="center" vertical="center"/>
    </xf>
    <xf numFmtId="0" fontId="3" fillId="0" borderId="67" xfId="0" applyFont="1" applyBorder="1" applyAlignment="1">
      <alignment horizontal="center"/>
    </xf>
    <xf numFmtId="3" fontId="3" fillId="0" borderId="10" xfId="32" applyNumberFormat="1" applyFont="1" applyBorder="1" applyProtection="1">
      <protection locked="0"/>
    </xf>
    <xf numFmtId="3" fontId="3" fillId="0" borderId="68" xfId="32" applyNumberFormat="1" applyFont="1" applyBorder="1" applyProtection="1">
      <protection locked="0"/>
    </xf>
    <xf numFmtId="3" fontId="3" fillId="0" borderId="56" xfId="32" applyNumberFormat="1" applyFont="1" applyBorder="1" applyProtection="1">
      <protection locked="0"/>
    </xf>
    <xf numFmtId="3" fontId="3" fillId="0" borderId="69" xfId="32" applyNumberFormat="1" applyFont="1" applyBorder="1" applyProtection="1">
      <protection locked="0"/>
    </xf>
    <xf numFmtId="3" fontId="3" fillId="0" borderId="10" xfId="33" applyNumberFormat="1" applyFont="1" applyBorder="1" applyProtection="1">
      <protection locked="0"/>
    </xf>
    <xf numFmtId="3" fontId="3" fillId="0" borderId="68" xfId="33" applyNumberFormat="1" applyFont="1" applyBorder="1" applyProtection="1">
      <protection locked="0"/>
    </xf>
    <xf numFmtId="3" fontId="3" fillId="0" borderId="56" xfId="33" applyNumberFormat="1" applyFont="1" applyBorder="1" applyProtection="1">
      <protection locked="0"/>
    </xf>
    <xf numFmtId="3" fontId="3" fillId="0" borderId="69" xfId="33" applyNumberFormat="1" applyFont="1" applyBorder="1" applyProtection="1">
      <protection locked="0"/>
    </xf>
    <xf numFmtId="3" fontId="3" fillId="0" borderId="70" xfId="33" applyNumberFormat="1" applyFont="1" applyBorder="1" applyProtection="1">
      <protection locked="0"/>
    </xf>
    <xf numFmtId="3" fontId="3" fillId="0" borderId="71" xfId="33" applyNumberFormat="1" applyFont="1" applyBorder="1" applyProtection="1">
      <protection locked="0"/>
    </xf>
    <xf numFmtId="0" fontId="3" fillId="0" borderId="72" xfId="0" applyFont="1" applyBorder="1" applyAlignment="1">
      <alignment horizontal="center"/>
    </xf>
    <xf numFmtId="3" fontId="3" fillId="0" borderId="41" xfId="32" applyNumberFormat="1" applyFont="1" applyBorder="1" applyProtection="1">
      <protection locked="0"/>
    </xf>
    <xf numFmtId="3" fontId="3" fillId="0" borderId="50" xfId="32" applyNumberFormat="1" applyFont="1" applyBorder="1" applyProtection="1">
      <protection locked="0"/>
    </xf>
    <xf numFmtId="3" fontId="3" fillId="0" borderId="56" xfId="34" applyNumberFormat="1" applyFont="1" applyBorder="1" applyProtection="1">
      <protection locked="0"/>
    </xf>
    <xf numFmtId="3" fontId="3" fillId="0" borderId="41" xfId="34" applyNumberFormat="1" applyFont="1" applyBorder="1" applyProtection="1">
      <protection locked="0"/>
    </xf>
    <xf numFmtId="3" fontId="3" fillId="0" borderId="68" xfId="34" applyNumberFormat="1" applyFont="1" applyBorder="1" applyProtection="1">
      <protection locked="0"/>
    </xf>
    <xf numFmtId="3" fontId="3" fillId="0" borderId="7" xfId="34" applyNumberFormat="1" applyFont="1" applyBorder="1" applyProtection="1">
      <protection locked="0"/>
    </xf>
    <xf numFmtId="3" fontId="3" fillId="0" borderId="50" xfId="34" applyNumberFormat="1" applyFont="1" applyBorder="1" applyProtection="1">
      <protection locked="0"/>
    </xf>
    <xf numFmtId="3" fontId="3" fillId="0" borderId="9" xfId="34" applyNumberFormat="1" applyFont="1" applyBorder="1" applyProtection="1">
      <protection locked="0"/>
    </xf>
    <xf numFmtId="3" fontId="3" fillId="0" borderId="73" xfId="34" applyNumberFormat="1" applyFont="1" applyBorder="1" applyProtection="1">
      <protection locked="0"/>
    </xf>
    <xf numFmtId="0" fontId="19" fillId="0" borderId="23" xfId="0" applyFont="1" applyBorder="1" applyAlignment="1">
      <alignment horizontal="center"/>
    </xf>
    <xf numFmtId="0" fontId="19" fillId="0" borderId="24" xfId="0" applyFont="1" applyBorder="1" applyAlignment="1">
      <alignment horizontal="center"/>
    </xf>
    <xf numFmtId="0" fontId="24" fillId="0" borderId="74" xfId="0" applyFont="1" applyBorder="1" applyAlignment="1">
      <alignment horizontal="center" textRotation="255" wrapText="1"/>
    </xf>
    <xf numFmtId="0" fontId="24" fillId="0" borderId="75" xfId="0" applyFont="1" applyBorder="1" applyAlignment="1">
      <alignment horizontal="center" textRotation="255" wrapText="1"/>
    </xf>
    <xf numFmtId="0" fontId="24" fillId="0" borderId="75" xfId="0" quotePrefix="1" applyFont="1" applyBorder="1" applyAlignment="1">
      <alignment horizontal="center" textRotation="255" wrapText="1"/>
    </xf>
    <xf numFmtId="0" fontId="24" fillId="0" borderId="76" xfId="0" applyFont="1" applyBorder="1" applyAlignment="1">
      <alignment horizontal="center" textRotation="255" wrapText="1"/>
    </xf>
    <xf numFmtId="3" fontId="3" fillId="0" borderId="50" xfId="0" applyNumberFormat="1" applyFont="1" applyBorder="1" applyProtection="1">
      <protection locked="0"/>
    </xf>
    <xf numFmtId="3" fontId="3" fillId="0" borderId="41" xfId="0" applyNumberFormat="1" applyFont="1" applyBorder="1" applyProtection="1">
      <protection locked="0"/>
    </xf>
    <xf numFmtId="3" fontId="3" fillId="0" borderId="67" xfId="0" applyNumberFormat="1" applyFont="1" applyBorder="1" applyProtection="1">
      <protection locked="0"/>
    </xf>
    <xf numFmtId="3" fontId="3" fillId="0" borderId="56" xfId="35" applyNumberFormat="1" applyFont="1" applyBorder="1" applyProtection="1">
      <protection locked="0"/>
    </xf>
    <xf numFmtId="3" fontId="3" fillId="0" borderId="41" xfId="35" applyNumberFormat="1" applyFont="1" applyBorder="1" applyProtection="1">
      <protection locked="0"/>
    </xf>
    <xf numFmtId="3" fontId="3" fillId="0" borderId="68" xfId="35" applyNumberFormat="1" applyFont="1" applyBorder="1" applyProtection="1">
      <protection locked="0"/>
    </xf>
    <xf numFmtId="3" fontId="3" fillId="0" borderId="7" xfId="35" applyNumberFormat="1" applyFont="1" applyBorder="1" applyProtection="1">
      <protection locked="0"/>
    </xf>
    <xf numFmtId="3" fontId="3" fillId="0" borderId="50" xfId="35" applyNumberFormat="1" applyFont="1" applyBorder="1" applyProtection="1">
      <protection locked="0"/>
    </xf>
    <xf numFmtId="3" fontId="3" fillId="0" borderId="72" xfId="35" applyNumberFormat="1" applyFont="1" applyBorder="1" applyProtection="1">
      <protection locked="0"/>
    </xf>
    <xf numFmtId="0" fontId="13" fillId="0" borderId="2" xfId="36" applyFont="1" applyBorder="1" applyAlignment="1">
      <alignment horizontal="center"/>
    </xf>
    <xf numFmtId="0" fontId="6" fillId="0" borderId="77" xfId="0" applyFont="1" applyBorder="1" applyAlignment="1">
      <alignment horizontal="centerContinuous" vertical="center"/>
    </xf>
    <xf numFmtId="0" fontId="6" fillId="0" borderId="19" xfId="0" applyFont="1" applyBorder="1" applyAlignment="1">
      <alignment horizontal="centerContinuous" vertical="center" wrapText="1"/>
    </xf>
    <xf numFmtId="0" fontId="38" fillId="0" borderId="24" xfId="0" applyFont="1" applyBorder="1"/>
    <xf numFmtId="0" fontId="38" fillId="0" borderId="23" xfId="0" applyFont="1" applyBorder="1" applyAlignment="1">
      <alignment horizontal="center"/>
    </xf>
    <xf numFmtId="0" fontId="38" fillId="0" borderId="24" xfId="0" applyFont="1" applyBorder="1" applyAlignment="1">
      <alignment horizontal="center"/>
    </xf>
    <xf numFmtId="0" fontId="38" fillId="0" borderId="25" xfId="0" applyFont="1" applyBorder="1" applyAlignment="1">
      <alignment horizontal="center"/>
    </xf>
    <xf numFmtId="0" fontId="38" fillId="0" borderId="78" xfId="0" applyFont="1" applyBorder="1" applyAlignment="1">
      <alignment horizontal="center"/>
    </xf>
    <xf numFmtId="0" fontId="38" fillId="0" borderId="0" xfId="0" applyFont="1"/>
    <xf numFmtId="3" fontId="3" fillId="0" borderId="79" xfId="37" applyNumberFormat="1" applyFont="1" applyBorder="1" applyProtection="1">
      <protection locked="0"/>
    </xf>
    <xf numFmtId="3" fontId="3" fillId="0" borderId="72" xfId="37" applyNumberFormat="1" applyFont="1" applyBorder="1" applyProtection="1">
      <protection locked="0"/>
    </xf>
    <xf numFmtId="3" fontId="3" fillId="0" borderId="70" xfId="37" applyNumberFormat="1" applyFont="1" applyBorder="1" applyProtection="1">
      <protection locked="0"/>
    </xf>
    <xf numFmtId="3" fontId="3" fillId="0" borderId="67" xfId="37" applyNumberFormat="1" applyFont="1" applyBorder="1" applyProtection="1">
      <protection locked="0"/>
    </xf>
    <xf numFmtId="0" fontId="17" fillId="0" borderId="80" xfId="37" applyFont="1" applyBorder="1" applyAlignment="1">
      <alignment horizontal="centerContinuous" vertical="center"/>
    </xf>
    <xf numFmtId="0" fontId="10" fillId="0" borderId="1" xfId="36" applyFont="1" applyBorder="1" applyAlignment="1">
      <alignment horizontal="centerContinuous"/>
    </xf>
    <xf numFmtId="0" fontId="10" fillId="0" borderId="81" xfId="35" applyFont="1" applyBorder="1" applyAlignment="1">
      <alignment horizontal="center" vertical="center"/>
    </xf>
    <xf numFmtId="0" fontId="10" fillId="0" borderId="81" xfId="34" applyFont="1" applyBorder="1" applyAlignment="1">
      <alignment horizontal="center" vertical="center"/>
    </xf>
    <xf numFmtId="0" fontId="10" fillId="0" borderId="81" xfId="33" applyFont="1" applyBorder="1" applyAlignment="1">
      <alignment horizontal="center" vertical="center"/>
    </xf>
    <xf numFmtId="0" fontId="10" fillId="0" borderId="81" xfId="32" applyFont="1" applyBorder="1" applyAlignment="1">
      <alignment horizontal="center" vertical="center"/>
    </xf>
    <xf numFmtId="0" fontId="10" fillId="0" borderId="13" xfId="32" applyFont="1" applyBorder="1" applyAlignment="1">
      <alignment horizontal="center" vertical="center"/>
    </xf>
    <xf numFmtId="0" fontId="11" fillId="0" borderId="22" xfId="32" applyFont="1" applyBorder="1" applyAlignment="1">
      <alignment horizontal="center"/>
    </xf>
    <xf numFmtId="0" fontId="11" fillId="0" borderId="82" xfId="0" applyFont="1" applyBorder="1" applyAlignment="1">
      <alignment horizontal="center"/>
    </xf>
    <xf numFmtId="0" fontId="11" fillId="0" borderId="69" xfId="0" applyFont="1" applyBorder="1" applyAlignment="1">
      <alignment horizontal="center"/>
    </xf>
    <xf numFmtId="0" fontId="38" fillId="0" borderId="27" xfId="37" applyFont="1" applyBorder="1" applyAlignment="1">
      <alignment horizontal="centerContinuous"/>
    </xf>
    <xf numFmtId="0" fontId="38" fillId="0" borderId="83" xfId="37" applyFont="1" applyBorder="1" applyAlignment="1">
      <alignment horizontal="center"/>
    </xf>
    <xf numFmtId="0" fontId="38" fillId="0" borderId="17" xfId="37" applyFont="1" applyBorder="1" applyAlignment="1">
      <alignment horizontal="center"/>
    </xf>
    <xf numFmtId="0" fontId="38" fillId="0" borderId="0" xfId="37" applyFont="1"/>
    <xf numFmtId="0" fontId="38" fillId="0" borderId="22" xfId="0" applyFont="1" applyBorder="1" applyAlignment="1">
      <alignment horizontal="center"/>
    </xf>
    <xf numFmtId="0" fontId="32" fillId="0" borderId="23" xfId="0" applyFont="1" applyBorder="1" applyAlignment="1">
      <alignment horizontal="center"/>
    </xf>
    <xf numFmtId="0" fontId="32" fillId="0" borderId="84" xfId="0" applyFont="1" applyBorder="1" applyAlignment="1">
      <alignment horizontal="center"/>
    </xf>
    <xf numFmtId="0" fontId="10" fillId="0" borderId="12" xfId="0" applyFont="1" applyBorder="1" applyAlignment="1">
      <alignment horizontal="centerContinuous"/>
    </xf>
    <xf numFmtId="0" fontId="13" fillId="0" borderId="85" xfId="0" applyFont="1" applyBorder="1" applyAlignment="1">
      <alignment horizontal="center"/>
    </xf>
    <xf numFmtId="0" fontId="6" fillId="0" borderId="86" xfId="0" applyFont="1" applyBorder="1" applyAlignment="1">
      <alignment horizontal="center" vertical="center"/>
    </xf>
    <xf numFmtId="0" fontId="13" fillId="0" borderId="87" xfId="0" applyFont="1" applyBorder="1" applyAlignment="1">
      <alignment horizontal="centerContinuous" vertical="center" wrapText="1"/>
    </xf>
    <xf numFmtId="0" fontId="2" fillId="0" borderId="88" xfId="37" applyFont="1" applyBorder="1" applyAlignment="1">
      <alignment horizontal="left" vertical="top"/>
    </xf>
    <xf numFmtId="0" fontId="13" fillId="0" borderId="45" xfId="32" applyFont="1" applyBorder="1" applyAlignment="1">
      <alignment horizontal="right"/>
    </xf>
    <xf numFmtId="0" fontId="6" fillId="0" borderId="65" xfId="0" applyFont="1" applyBorder="1" applyAlignment="1">
      <alignment horizontal="right" vertical="center"/>
    </xf>
    <xf numFmtId="0" fontId="13" fillId="0" borderId="61" xfId="0" applyFont="1" applyBorder="1" applyAlignment="1">
      <alignment horizontal="centerContinuous" vertical="center"/>
    </xf>
    <xf numFmtId="0" fontId="19" fillId="0" borderId="25" xfId="0" applyFont="1" applyBorder="1" applyAlignment="1">
      <alignment horizontal="center"/>
    </xf>
    <xf numFmtId="0" fontId="3" fillId="0" borderId="2" xfId="37" applyFont="1" applyBorder="1" applyAlignment="1">
      <alignment horizontal="center"/>
    </xf>
    <xf numFmtId="0" fontId="13" fillId="0" borderId="5" xfId="37" applyFont="1" applyBorder="1" applyAlignment="1">
      <alignment horizontal="centerContinuous" vertical="center"/>
    </xf>
    <xf numFmtId="0" fontId="13" fillId="0" borderId="29" xfId="37" applyFont="1" applyBorder="1" applyAlignment="1">
      <alignment horizontal="centerContinuous" vertical="center"/>
    </xf>
    <xf numFmtId="0" fontId="6" fillId="0" borderId="5" xfId="32" applyFont="1" applyBorder="1" applyAlignment="1">
      <alignment horizontal="centerContinuous" vertical="center"/>
    </xf>
    <xf numFmtId="0" fontId="21" fillId="0" borderId="89" xfId="0" applyFont="1" applyBorder="1" applyAlignment="1">
      <alignment horizontal="left" vertical="center" wrapText="1"/>
    </xf>
    <xf numFmtId="0" fontId="3" fillId="0" borderId="88" xfId="0" applyFont="1" applyBorder="1" applyAlignment="1">
      <alignment horizontal="centerContinuous"/>
    </xf>
    <xf numFmtId="0" fontId="21" fillId="0" borderId="85" xfId="0" applyFont="1" applyBorder="1" applyAlignment="1">
      <alignment horizontal="centerContinuous" vertical="center" wrapText="1"/>
    </xf>
    <xf numFmtId="0" fontId="13" fillId="0" borderId="17" xfId="0" applyFont="1" applyBorder="1" applyAlignment="1">
      <alignment horizontal="center" vertical="center" wrapText="1"/>
    </xf>
    <xf numFmtId="0" fontId="21" fillId="0" borderId="81" xfId="0" applyFont="1" applyBorder="1" applyAlignment="1">
      <alignment horizontal="centerContinuous" vertical="center" wrapText="1"/>
    </xf>
    <xf numFmtId="0" fontId="21" fillId="0" borderId="90" xfId="0" applyFont="1" applyBorder="1" applyAlignment="1">
      <alignment horizontal="center" vertical="center"/>
    </xf>
    <xf numFmtId="0" fontId="13" fillId="0" borderId="84" xfId="0" applyFont="1" applyBorder="1" applyAlignment="1">
      <alignment horizontal="center" wrapText="1"/>
    </xf>
    <xf numFmtId="0" fontId="7" fillId="0" borderId="0" xfId="0" applyFont="1" applyAlignment="1">
      <alignment horizontal="left" vertical="top"/>
    </xf>
    <xf numFmtId="0" fontId="26" fillId="0" borderId="0" xfId="0" applyFont="1" applyAlignment="1">
      <alignment horizontal="right" vertical="top"/>
    </xf>
    <xf numFmtId="0" fontId="6" fillId="0" borderId="5" xfId="0" applyFont="1" applyBorder="1" applyAlignment="1">
      <alignment horizontal="centerContinuous" vertical="center"/>
    </xf>
    <xf numFmtId="0" fontId="22" fillId="0" borderId="0" xfId="0" applyFont="1" applyAlignment="1">
      <alignment horizontal="center"/>
    </xf>
    <xf numFmtId="0" fontId="7" fillId="0" borderId="0" xfId="0" applyFont="1" applyAlignment="1">
      <alignment vertical="top" wrapText="1"/>
    </xf>
    <xf numFmtId="0" fontId="27" fillId="0" borderId="0" xfId="0" applyFont="1" applyAlignment="1">
      <alignment vertical="center" wrapText="1"/>
    </xf>
    <xf numFmtId="0" fontId="33" fillId="0" borderId="0" xfId="0" applyFont="1"/>
    <xf numFmtId="0" fontId="13" fillId="0" borderId="51" xfId="0" applyFont="1" applyBorder="1" applyAlignment="1">
      <alignment horizontal="center" vertical="center" wrapText="1"/>
    </xf>
    <xf numFmtId="0" fontId="22" fillId="0" borderId="0" xfId="0" applyFont="1" applyAlignment="1">
      <alignment horizontal="left"/>
    </xf>
    <xf numFmtId="38" fontId="14" fillId="0" borderId="44" xfId="4" applyNumberFormat="1" applyFont="1" applyBorder="1"/>
    <xf numFmtId="38" fontId="14" fillId="0" borderId="28" xfId="4" applyNumberFormat="1" applyFont="1" applyBorder="1"/>
    <xf numFmtId="38" fontId="14" fillId="0" borderId="54" xfId="4" applyNumberFormat="1" applyFont="1" applyBorder="1"/>
    <xf numFmtId="38" fontId="14" fillId="0" borderId="53" xfId="4" applyNumberFormat="1" applyFont="1" applyBorder="1"/>
    <xf numFmtId="0" fontId="14" fillId="0" borderId="28" xfId="0" applyFont="1" applyBorder="1" applyAlignment="1">
      <alignment horizontal="center"/>
    </xf>
    <xf numFmtId="0" fontId="14" fillId="0" borderId="44" xfId="0" applyFont="1" applyBorder="1" applyAlignment="1">
      <alignment horizontal="center"/>
    </xf>
    <xf numFmtId="3" fontId="3" fillId="3" borderId="56" xfId="0" applyNumberFormat="1" applyFont="1" applyFill="1" applyBorder="1" applyProtection="1">
      <protection locked="0"/>
    </xf>
    <xf numFmtId="3" fontId="3" fillId="3" borderId="41" xfId="0" applyNumberFormat="1" applyFont="1" applyFill="1" applyBorder="1" applyProtection="1">
      <protection locked="0"/>
    </xf>
    <xf numFmtId="0" fontId="39" fillId="0" borderId="88" xfId="0" applyFont="1" applyBorder="1" applyAlignment="1">
      <alignment horizontal="right" vertical="center" wrapText="1"/>
    </xf>
    <xf numFmtId="3" fontId="3" fillId="0" borderId="8" xfId="36" applyNumberFormat="1" applyFont="1" applyBorder="1" applyProtection="1">
      <protection locked="0"/>
    </xf>
    <xf numFmtId="3" fontId="3" fillId="0" borderId="91" xfId="36" applyNumberFormat="1" applyFont="1" applyBorder="1" applyProtection="1">
      <protection locked="0"/>
    </xf>
    <xf numFmtId="3" fontId="3" fillId="0" borderId="72" xfId="36" applyNumberFormat="1" applyFont="1" applyBorder="1" applyProtection="1">
      <protection locked="0"/>
    </xf>
    <xf numFmtId="3" fontId="3" fillId="0" borderId="92" xfId="36" applyNumberFormat="1" applyFont="1" applyBorder="1" applyProtection="1">
      <protection locked="0"/>
    </xf>
    <xf numFmtId="3" fontId="3" fillId="0" borderId="9" xfId="36" applyNumberFormat="1" applyFont="1" applyBorder="1" applyProtection="1">
      <protection locked="0"/>
    </xf>
    <xf numFmtId="3" fontId="3" fillId="0" borderId="56" xfId="36" applyNumberFormat="1" applyFont="1" applyBorder="1" applyProtection="1">
      <protection locked="0"/>
    </xf>
    <xf numFmtId="3" fontId="3" fillId="0" borderId="7" xfId="36" applyNumberFormat="1" applyFont="1" applyBorder="1" applyProtection="1">
      <protection locked="0"/>
    </xf>
    <xf numFmtId="3" fontId="3" fillId="0" borderId="41" xfId="36" applyNumberFormat="1" applyFont="1" applyBorder="1" applyProtection="1">
      <protection locked="0"/>
    </xf>
    <xf numFmtId="3" fontId="3" fillId="0" borderId="50" xfId="36" applyNumberFormat="1" applyFont="1" applyBorder="1" applyProtection="1">
      <protection locked="0"/>
    </xf>
    <xf numFmtId="3" fontId="3" fillId="0" borderId="73" xfId="36" applyNumberFormat="1" applyFont="1" applyBorder="1" applyProtection="1">
      <protection locked="0"/>
    </xf>
    <xf numFmtId="3" fontId="3" fillId="3" borderId="28" xfId="0" applyNumberFormat="1" applyFont="1" applyFill="1" applyBorder="1"/>
    <xf numFmtId="3" fontId="3" fillId="0" borderId="28" xfId="0" applyNumberFormat="1" applyFont="1" applyBorder="1"/>
    <xf numFmtId="40" fontId="14" fillId="0" borderId="28" xfId="4" applyFont="1" applyBorder="1" applyAlignment="1"/>
    <xf numFmtId="38" fontId="14" fillId="0" borderId="28" xfId="4" applyNumberFormat="1" applyFont="1" applyBorder="1" applyAlignment="1"/>
    <xf numFmtId="4" fontId="14" fillId="0" borderId="28" xfId="0" applyNumberFormat="1" applyFont="1" applyBorder="1"/>
    <xf numFmtId="10" fontId="14" fillId="0" borderId="28" xfId="38" applyNumberFormat="1" applyFont="1" applyBorder="1" applyAlignment="1"/>
    <xf numFmtId="0" fontId="14" fillId="0" borderId="93" xfId="0" applyFont="1" applyBorder="1" applyAlignment="1">
      <alignment horizontal="center" vertical="center" wrapText="1"/>
    </xf>
    <xf numFmtId="0" fontId="13" fillId="0" borderId="0" xfId="0" applyFont="1"/>
    <xf numFmtId="0" fontId="7" fillId="0" borderId="0" xfId="0" applyFont="1" applyAlignment="1">
      <alignment horizontal="left" vertical="top" wrapText="1"/>
    </xf>
    <xf numFmtId="164" fontId="23" fillId="0" borderId="0" xfId="27" applyFont="1" applyAlignment="1">
      <alignment horizontal="left" vertical="center"/>
    </xf>
    <xf numFmtId="164" fontId="14" fillId="0" borderId="0" xfId="27" applyFont="1" applyAlignment="1">
      <alignment horizontal="left" vertical="top"/>
    </xf>
    <xf numFmtId="164" fontId="9" fillId="0" borderId="0" xfId="27" applyFont="1" applyAlignment="1">
      <alignment horizontal="left" vertical="center"/>
    </xf>
    <xf numFmtId="0" fontId="48" fillId="0" borderId="72" xfId="0" applyFont="1" applyBorder="1" applyAlignment="1">
      <alignment horizontal="center"/>
    </xf>
    <xf numFmtId="0" fontId="48" fillId="0" borderId="41" xfId="0" applyFont="1" applyBorder="1" applyAlignment="1">
      <alignment horizontal="center"/>
    </xf>
    <xf numFmtId="0" fontId="48" fillId="0" borderId="41" xfId="0" quotePrefix="1" applyFont="1" applyBorder="1" applyAlignment="1">
      <alignment horizontal="center"/>
    </xf>
    <xf numFmtId="0" fontId="48" fillId="0" borderId="7" xfId="0" applyFont="1" applyBorder="1" applyAlignment="1">
      <alignment horizontal="center"/>
    </xf>
    <xf numFmtId="0" fontId="48" fillId="0" borderId="7" xfId="0" quotePrefix="1" applyFont="1" applyBorder="1" applyAlignment="1">
      <alignment horizontal="center"/>
    </xf>
    <xf numFmtId="3" fontId="3" fillId="0" borderId="0" xfId="0" applyNumberFormat="1" applyFont="1" applyAlignment="1">
      <alignment horizontal="center"/>
    </xf>
    <xf numFmtId="3" fontId="3" fillId="0" borderId="0" xfId="0" applyNumberFormat="1" applyFont="1"/>
    <xf numFmtId="4" fontId="49" fillId="0" borderId="28" xfId="0" applyNumberFormat="1" applyFont="1" applyBorder="1" applyAlignment="1">
      <alignment horizontal="center"/>
    </xf>
    <xf numFmtId="0" fontId="13" fillId="0" borderId="10" xfId="0" applyFont="1" applyBorder="1" applyAlignment="1">
      <alignment horizontal="left"/>
    </xf>
    <xf numFmtId="3" fontId="13" fillId="0" borderId="28" xfId="0" applyNumberFormat="1" applyFont="1" applyBorder="1"/>
    <xf numFmtId="0" fontId="13" fillId="0" borderId="42" xfId="0" applyFont="1" applyBorder="1" applyAlignment="1">
      <alignment horizontal="left"/>
    </xf>
    <xf numFmtId="0" fontId="3" fillId="0" borderId="30" xfId="0" applyFont="1" applyBorder="1" applyAlignment="1">
      <alignment horizontal="centerContinuous"/>
    </xf>
    <xf numFmtId="0" fontId="3" fillId="0" borderId="94" xfId="0" applyFont="1" applyBorder="1" applyAlignment="1">
      <alignment horizontal="center"/>
    </xf>
    <xf numFmtId="164" fontId="23" fillId="0" borderId="0" xfId="27" applyFont="1" applyAlignment="1">
      <alignment vertical="center"/>
    </xf>
    <xf numFmtId="164" fontId="42" fillId="0" borderId="0" xfId="27" applyFont="1" applyAlignment="1">
      <alignment vertical="center"/>
    </xf>
    <xf numFmtId="164" fontId="40" fillId="0" borderId="0" xfId="27" applyAlignment="1">
      <alignment vertical="center"/>
    </xf>
    <xf numFmtId="0" fontId="14" fillId="0" borderId="0" xfId="23" applyFont="1" applyAlignment="1">
      <alignment vertical="center"/>
    </xf>
    <xf numFmtId="164" fontId="14" fillId="0" borderId="0" xfId="27" applyFont="1" applyAlignment="1">
      <alignment vertical="top"/>
    </xf>
    <xf numFmtId="164" fontId="45" fillId="0" borderId="0" xfId="27" applyFont="1" applyAlignment="1">
      <alignment vertical="top"/>
    </xf>
    <xf numFmtId="164" fontId="13" fillId="0" borderId="0" xfId="27" applyFont="1" applyAlignment="1">
      <alignment vertical="center"/>
    </xf>
    <xf numFmtId="164" fontId="45" fillId="0" borderId="0" xfId="27" applyFont="1" applyAlignment="1">
      <alignment vertical="center"/>
    </xf>
    <xf numFmtId="164" fontId="14" fillId="0" borderId="0" xfId="27" applyFont="1" applyAlignment="1">
      <alignment vertical="center"/>
    </xf>
    <xf numFmtId="164" fontId="46" fillId="0" borderId="0" xfId="27" applyFont="1" applyAlignment="1">
      <alignment horizontal="left" vertical="center" wrapText="1"/>
    </xf>
    <xf numFmtId="0" fontId="44" fillId="0" borderId="0" xfId="23" applyFont="1" applyAlignment="1">
      <alignment horizontal="left" vertical="center"/>
    </xf>
    <xf numFmtId="0" fontId="25" fillId="0" borderId="0" xfId="23" applyFont="1" applyAlignment="1">
      <alignment horizontal="center" vertical="center"/>
    </xf>
    <xf numFmtId="164" fontId="9" fillId="0" borderId="0" xfId="30" applyNumberFormat="1" applyFont="1" applyAlignment="1">
      <alignment vertical="center"/>
    </xf>
    <xf numFmtId="164" fontId="22" fillId="0" borderId="0" xfId="30" applyNumberFormat="1" applyFont="1" applyAlignment="1">
      <alignment vertical="center"/>
    </xf>
    <xf numFmtId="164" fontId="23" fillId="0" borderId="0" xfId="30" applyNumberFormat="1" applyFont="1" applyAlignment="1">
      <alignment vertical="center"/>
    </xf>
    <xf numFmtId="0" fontId="21" fillId="0" borderId="0" xfId="0" applyFont="1" applyAlignment="1">
      <alignment horizontal="center" vertical="top"/>
    </xf>
    <xf numFmtId="164" fontId="47" fillId="0" borderId="0" xfId="27" applyFont="1" applyAlignment="1">
      <alignment vertical="center"/>
    </xf>
    <xf numFmtId="0" fontId="15" fillId="0" borderId="0" xfId="30"/>
    <xf numFmtId="164" fontId="21" fillId="0" borderId="28" xfId="27" applyFont="1" applyBorder="1" applyAlignment="1">
      <alignment horizontal="center" vertical="center"/>
    </xf>
    <xf numFmtId="0" fontId="30" fillId="0" borderId="0" xfId="25" applyAlignment="1">
      <alignment vertical="center"/>
    </xf>
    <xf numFmtId="164" fontId="22" fillId="0" borderId="0" xfId="27" applyFont="1" applyAlignment="1">
      <alignment vertical="center"/>
    </xf>
    <xf numFmtId="168" fontId="40" fillId="0" borderId="0" xfId="27" applyNumberFormat="1" applyAlignment="1">
      <alignment vertical="center"/>
    </xf>
    <xf numFmtId="168" fontId="41" fillId="0" borderId="0" xfId="27" applyNumberFormat="1" applyFont="1" applyAlignment="1">
      <alignment vertical="center"/>
    </xf>
    <xf numFmtId="164" fontId="50" fillId="0" borderId="0" xfId="27" applyFont="1" applyAlignment="1">
      <alignment vertical="center"/>
    </xf>
    <xf numFmtId="0" fontId="13" fillId="0" borderId="0" xfId="37" applyFont="1" applyAlignment="1">
      <alignment horizontal="centerContinuous" vertical="center"/>
    </xf>
    <xf numFmtId="0" fontId="17" fillId="0" borderId="95" xfId="37" applyFont="1" applyBorder="1" applyAlignment="1">
      <alignment horizontal="centerContinuous" vertical="center"/>
    </xf>
    <xf numFmtId="1" fontId="3" fillId="0" borderId="0" xfId="0" applyNumberFormat="1" applyFont="1"/>
    <xf numFmtId="1" fontId="13" fillId="0" borderId="28" xfId="0" applyNumberFormat="1" applyFont="1" applyBorder="1" applyAlignment="1">
      <alignment horizontal="center" vertical="center" wrapText="1"/>
    </xf>
    <xf numFmtId="1" fontId="10" fillId="0" borderId="28" xfId="0" applyNumberFormat="1" applyFont="1" applyBorder="1" applyAlignment="1">
      <alignment horizontal="center" vertical="center" wrapText="1"/>
    </xf>
    <xf numFmtId="1" fontId="3" fillId="0" borderId="0" xfId="0" applyNumberFormat="1" applyFont="1" applyAlignment="1">
      <alignment horizontal="center"/>
    </xf>
    <xf numFmtId="3" fontId="13" fillId="0" borderId="28" xfId="0" applyNumberFormat="1" applyFont="1" applyBorder="1" applyAlignment="1">
      <alignment horizontal="center" vertical="center" wrapText="1"/>
    </xf>
    <xf numFmtId="3" fontId="10" fillId="0" borderId="28" xfId="0" applyNumberFormat="1" applyFont="1" applyBorder="1" applyAlignment="1">
      <alignment horizontal="center" vertical="center" wrapText="1"/>
    </xf>
    <xf numFmtId="0" fontId="51" fillId="0" borderId="0" xfId="0" applyFont="1"/>
    <xf numFmtId="0" fontId="52" fillId="0" borderId="0" xfId="0" applyFont="1"/>
    <xf numFmtId="0" fontId="30" fillId="0" borderId="0" xfId="0" applyFont="1"/>
    <xf numFmtId="0" fontId="53" fillId="0" borderId="0" xfId="0" applyFont="1"/>
    <xf numFmtId="10" fontId="30" fillId="0" borderId="69" xfId="38" applyNumberFormat="1" applyFont="1" applyBorder="1" applyAlignment="1">
      <alignment horizontal="center"/>
    </xf>
    <xf numFmtId="10" fontId="30" fillId="0" borderId="71" xfId="38" applyNumberFormat="1" applyFont="1" applyBorder="1" applyAlignment="1">
      <alignment horizontal="center"/>
    </xf>
    <xf numFmtId="10" fontId="30" fillId="0" borderId="96" xfId="38" applyNumberFormat="1" applyFont="1" applyBorder="1" applyAlignment="1">
      <alignment horizontal="center"/>
    </xf>
    <xf numFmtId="10" fontId="31" fillId="0" borderId="54" xfId="38" applyNumberFormat="1" applyFont="1" applyBorder="1" applyAlignment="1">
      <alignment horizontal="center" wrapText="1"/>
    </xf>
    <xf numFmtId="10" fontId="30" fillId="0" borderId="54" xfId="38" applyNumberFormat="1" applyFont="1" applyBorder="1" applyAlignment="1">
      <alignment horizontal="center"/>
    </xf>
    <xf numFmtId="10" fontId="30" fillId="0" borderId="7" xfId="38" applyNumberFormat="1" applyFont="1" applyBorder="1" applyAlignment="1">
      <alignment horizontal="center"/>
    </xf>
    <xf numFmtId="169" fontId="3" fillId="3" borderId="56" xfId="0" applyNumberFormat="1" applyFont="1" applyFill="1" applyBorder="1"/>
    <xf numFmtId="169" fontId="3" fillId="3" borderId="69" xfId="0" applyNumberFormat="1" applyFont="1" applyFill="1" applyBorder="1"/>
    <xf numFmtId="169" fontId="3" fillId="0" borderId="97" xfId="0" applyNumberFormat="1" applyFont="1" applyBorder="1"/>
    <xf numFmtId="169" fontId="3" fillId="0" borderId="98" xfId="0" applyNumberFormat="1" applyFont="1" applyBorder="1"/>
    <xf numFmtId="169" fontId="3" fillId="0" borderId="99" xfId="0" applyNumberFormat="1" applyFont="1" applyBorder="1"/>
    <xf numFmtId="169" fontId="3" fillId="0" borderId="45" xfId="32" applyNumberFormat="1" applyFont="1" applyBorder="1"/>
    <xf numFmtId="169" fontId="3" fillId="0" borderId="98" xfId="32" applyNumberFormat="1" applyFont="1" applyBorder="1"/>
    <xf numFmtId="169" fontId="3" fillId="0" borderId="97" xfId="32" applyNumberFormat="1" applyFont="1" applyBorder="1"/>
    <xf numFmtId="169" fontId="3" fillId="0" borderId="99" xfId="32" applyNumberFormat="1" applyFont="1" applyBorder="1"/>
    <xf numFmtId="169" fontId="3" fillId="3" borderId="57" xfId="0" applyNumberFormat="1" applyFont="1" applyFill="1" applyBorder="1"/>
    <xf numFmtId="169" fontId="3" fillId="3" borderId="100" xfId="0" applyNumberFormat="1" applyFont="1" applyFill="1" applyBorder="1" applyAlignment="1">
      <alignment vertical="center"/>
    </xf>
    <xf numFmtId="169" fontId="3" fillId="0" borderId="97" xfId="0" applyNumberFormat="1" applyFont="1" applyBorder="1" applyAlignment="1">
      <alignment vertical="center"/>
    </xf>
    <xf numFmtId="169" fontId="3" fillId="0" borderId="101" xfId="0" applyNumberFormat="1" applyFont="1" applyBorder="1" applyAlignment="1">
      <alignment vertical="center"/>
    </xf>
    <xf numFmtId="169" fontId="3" fillId="0" borderId="79" xfId="32" applyNumberFormat="1" applyFont="1" applyBorder="1"/>
    <xf numFmtId="169" fontId="3" fillId="0" borderId="82" xfId="32" applyNumberFormat="1" applyFont="1" applyBorder="1"/>
    <xf numFmtId="169" fontId="3" fillId="0" borderId="58" xfId="32" applyNumberFormat="1" applyFont="1" applyBorder="1"/>
    <xf numFmtId="169" fontId="3" fillId="0" borderId="69" xfId="32" applyNumberFormat="1" applyFont="1" applyBorder="1"/>
    <xf numFmtId="169" fontId="14" fillId="0" borderId="70" xfId="33" applyNumberFormat="1" applyFont="1" applyBorder="1"/>
    <xf numFmtId="169" fontId="14" fillId="0" borderId="71" xfId="33" applyNumberFormat="1" applyFont="1" applyBorder="1"/>
    <xf numFmtId="169" fontId="14" fillId="3" borderId="97" xfId="33" applyNumberFormat="1" applyFont="1" applyFill="1" applyBorder="1"/>
    <xf numFmtId="169" fontId="14" fillId="3" borderId="99" xfId="33" applyNumberFormat="1" applyFont="1" applyFill="1" applyBorder="1"/>
    <xf numFmtId="169" fontId="14" fillId="3" borderId="98" xfId="33" applyNumberFormat="1" applyFont="1" applyFill="1" applyBorder="1"/>
    <xf numFmtId="169" fontId="3" fillId="3" borderId="97" xfId="34" applyNumberFormat="1" applyFont="1" applyFill="1" applyBorder="1"/>
    <xf numFmtId="169" fontId="3" fillId="3" borderId="98" xfId="34" applyNumberFormat="1" applyFont="1" applyFill="1" applyBorder="1"/>
    <xf numFmtId="169" fontId="3" fillId="3" borderId="99" xfId="34" applyNumberFormat="1" applyFont="1" applyFill="1" applyBorder="1"/>
    <xf numFmtId="169" fontId="3" fillId="3" borderId="50" xfId="34" applyNumberFormat="1" applyFont="1" applyFill="1" applyBorder="1"/>
    <xf numFmtId="169" fontId="3" fillId="3" borderId="102" xfId="34" applyNumberFormat="1" applyFont="1" applyFill="1" applyBorder="1"/>
    <xf numFmtId="169" fontId="3" fillId="3" borderId="61" xfId="34" applyNumberFormat="1" applyFont="1" applyFill="1" applyBorder="1"/>
    <xf numFmtId="169" fontId="3" fillId="3" borderId="79" xfId="35" applyNumberFormat="1" applyFont="1" applyFill="1" applyBorder="1"/>
    <xf numFmtId="169" fontId="3" fillId="3" borderId="102" xfId="35" applyNumberFormat="1" applyFont="1" applyFill="1" applyBorder="1"/>
    <xf numFmtId="169" fontId="3" fillId="3" borderId="58" xfId="35" applyNumberFormat="1" applyFont="1" applyFill="1" applyBorder="1"/>
    <xf numFmtId="169" fontId="3" fillId="3" borderId="61" xfId="35" applyNumberFormat="1" applyFont="1" applyFill="1" applyBorder="1"/>
    <xf numFmtId="169" fontId="3" fillId="3" borderId="97" xfId="35" applyNumberFormat="1" applyFont="1" applyFill="1" applyBorder="1"/>
    <xf numFmtId="169" fontId="3" fillId="3" borderId="99" xfId="35" applyNumberFormat="1" applyFont="1" applyFill="1" applyBorder="1"/>
    <xf numFmtId="169" fontId="3" fillId="3" borderId="98" xfId="35" applyNumberFormat="1" applyFont="1" applyFill="1" applyBorder="1"/>
    <xf numFmtId="169" fontId="3" fillId="3" borderId="79" xfId="36" applyNumberFormat="1" applyFont="1" applyFill="1" applyBorder="1"/>
    <xf numFmtId="169" fontId="3" fillId="3" borderId="72" xfId="36" applyNumberFormat="1" applyFont="1" applyFill="1" applyBorder="1"/>
    <xf numFmtId="169" fontId="3" fillId="3" borderId="70" xfId="36" applyNumberFormat="1" applyFont="1" applyFill="1" applyBorder="1"/>
    <xf numFmtId="169" fontId="3" fillId="3" borderId="67" xfId="36" applyNumberFormat="1" applyFont="1" applyFill="1" applyBorder="1"/>
    <xf numFmtId="169" fontId="3" fillId="3" borderId="97" xfId="36" applyNumberFormat="1" applyFont="1" applyFill="1" applyBorder="1"/>
    <xf numFmtId="169" fontId="3" fillId="3" borderId="98" xfId="36" applyNumberFormat="1" applyFont="1" applyFill="1" applyBorder="1"/>
    <xf numFmtId="169" fontId="3" fillId="3" borderId="79" xfId="0" applyNumberFormat="1" applyFont="1" applyFill="1" applyBorder="1"/>
    <xf numFmtId="169" fontId="3" fillId="3" borderId="82" xfId="0" applyNumberFormat="1" applyFont="1" applyFill="1" applyBorder="1"/>
    <xf numFmtId="169" fontId="3" fillId="3" borderId="58" xfId="0" applyNumberFormat="1" applyFont="1" applyFill="1" applyBorder="1"/>
    <xf numFmtId="169" fontId="3" fillId="3" borderId="97" xfId="37" applyNumberFormat="1" applyFont="1" applyFill="1" applyBorder="1"/>
    <xf numFmtId="169" fontId="3" fillId="3" borderId="98" xfId="37" applyNumberFormat="1" applyFont="1" applyFill="1" applyBorder="1"/>
    <xf numFmtId="169" fontId="3" fillId="3" borderId="58" xfId="37" applyNumberFormat="1" applyFont="1" applyFill="1" applyBorder="1"/>
    <xf numFmtId="169" fontId="3" fillId="3" borderId="99" xfId="37" applyNumberFormat="1" applyFont="1" applyFill="1" applyBorder="1"/>
    <xf numFmtId="169" fontId="3" fillId="3" borderId="79" xfId="37" applyNumberFormat="1" applyFont="1" applyFill="1" applyBorder="1"/>
    <xf numFmtId="169" fontId="3" fillId="3" borderId="103" xfId="0" applyNumberFormat="1" applyFont="1" applyFill="1" applyBorder="1"/>
    <xf numFmtId="169" fontId="3" fillId="3" borderId="104" xfId="0" applyNumberFormat="1" applyFont="1" applyFill="1" applyBorder="1"/>
    <xf numFmtId="169" fontId="3" fillId="3" borderId="97" xfId="0" applyNumberFormat="1" applyFont="1" applyFill="1" applyBorder="1"/>
    <xf numFmtId="169" fontId="3" fillId="3" borderId="61" xfId="0" applyNumberFormat="1" applyFont="1" applyFill="1" applyBorder="1"/>
    <xf numFmtId="0" fontId="42" fillId="0" borderId="0" xfId="27" applyNumberFormat="1" applyFont="1" applyAlignment="1">
      <alignment vertical="center"/>
    </xf>
    <xf numFmtId="0" fontId="14" fillId="0" borderId="0" xfId="0" applyFont="1" applyAlignment="1">
      <alignment horizontal="center"/>
    </xf>
    <xf numFmtId="0" fontId="26" fillId="2" borderId="0" xfId="21" applyFont="1"/>
    <xf numFmtId="0" fontId="26" fillId="2" borderId="0" xfId="21" applyFont="1" applyAlignment="1">
      <alignment horizontal="center"/>
    </xf>
    <xf numFmtId="0" fontId="29" fillId="2" borderId="0" xfId="21"/>
    <xf numFmtId="0" fontId="56" fillId="2" borderId="0" xfId="21" applyFont="1" applyAlignment="1">
      <alignment horizontal="center"/>
    </xf>
    <xf numFmtId="0" fontId="56" fillId="2" borderId="0" xfId="21" applyFont="1"/>
    <xf numFmtId="0" fontId="25" fillId="2" borderId="0" xfId="21" applyFont="1"/>
    <xf numFmtId="0" fontId="62" fillId="2" borderId="0" xfId="21" applyFont="1" applyAlignment="1">
      <alignment horizontal="center"/>
    </xf>
    <xf numFmtId="0" fontId="56" fillId="2" borderId="0" xfId="21" applyFont="1" applyAlignment="1">
      <alignment horizontal="right"/>
    </xf>
    <xf numFmtId="0" fontId="26" fillId="0" borderId="0" xfId="21" applyFont="1" applyFill="1" applyAlignment="1">
      <alignment vertical="center"/>
    </xf>
    <xf numFmtId="0" fontId="29" fillId="0" borderId="0" xfId="21" applyFill="1" applyAlignment="1">
      <alignment vertical="center"/>
    </xf>
    <xf numFmtId="0" fontId="56" fillId="0" borderId="0" xfId="21" applyFont="1" applyFill="1" applyAlignment="1">
      <alignment vertical="center"/>
    </xf>
    <xf numFmtId="0" fontId="3" fillId="0" borderId="0" xfId="31" applyFont="1" applyAlignment="1">
      <alignment vertical="center"/>
    </xf>
    <xf numFmtId="0" fontId="3" fillId="0" borderId="10" xfId="0" applyFont="1" applyBorder="1" applyAlignment="1">
      <alignment horizontal="left" vertical="center"/>
    </xf>
    <xf numFmtId="0" fontId="11" fillId="0" borderId="69" xfId="0" applyFont="1" applyBorder="1" applyAlignment="1">
      <alignment horizontal="center" vertical="center"/>
    </xf>
    <xf numFmtId="3" fontId="14" fillId="0" borderId="69" xfId="0" applyNumberFormat="1" applyFont="1" applyBorder="1" applyAlignment="1" applyProtection="1">
      <alignment vertical="center"/>
      <protection locked="0"/>
    </xf>
    <xf numFmtId="3" fontId="14" fillId="0" borderId="139" xfId="0" applyNumberFormat="1" applyFont="1" applyBorder="1" applyAlignment="1" applyProtection="1">
      <alignment vertical="center"/>
      <protection locked="0"/>
    </xf>
    <xf numFmtId="0" fontId="3" fillId="0" borderId="42" xfId="0" applyFont="1" applyBorder="1" applyAlignment="1">
      <alignment horizontal="left" vertical="center"/>
    </xf>
    <xf numFmtId="0" fontId="11" fillId="0" borderId="71" xfId="0" applyFont="1" applyBorder="1" applyAlignment="1">
      <alignment horizontal="center" vertical="center"/>
    </xf>
    <xf numFmtId="3" fontId="14" fillId="0" borderId="71" xfId="0" applyNumberFormat="1" applyFont="1" applyBorder="1" applyAlignment="1" applyProtection="1">
      <alignment vertical="center"/>
      <protection locked="0"/>
    </xf>
    <xf numFmtId="0" fontId="3" fillId="0" borderId="0" xfId="0" applyFont="1" applyAlignment="1">
      <alignment horizontal="center" vertical="center"/>
    </xf>
    <xf numFmtId="0" fontId="13" fillId="0" borderId="0" xfId="0" applyFont="1" applyAlignment="1">
      <alignment vertical="center"/>
    </xf>
    <xf numFmtId="0" fontId="18" fillId="0" borderId="0" xfId="0" applyFont="1" applyAlignment="1">
      <alignment horizontal="justify" vertical="center" wrapText="1"/>
    </xf>
    <xf numFmtId="0" fontId="3" fillId="0" borderId="0" xfId="31" applyFont="1" applyAlignment="1">
      <alignment horizontal="center" vertical="center"/>
    </xf>
    <xf numFmtId="0" fontId="13" fillId="0" borderId="0" xfId="31" applyFont="1" applyAlignment="1">
      <alignment vertical="center"/>
    </xf>
    <xf numFmtId="0" fontId="65" fillId="2" borderId="0" xfId="21" applyFont="1" applyAlignment="1">
      <alignment horizontal="left"/>
    </xf>
    <xf numFmtId="0" fontId="15" fillId="0" borderId="0" xfId="31"/>
    <xf numFmtId="0" fontId="15" fillId="0" borderId="0" xfId="31" applyAlignment="1">
      <alignment vertical="center"/>
    </xf>
    <xf numFmtId="0" fontId="24" fillId="0" borderId="0" xfId="31" applyFont="1" applyAlignment="1">
      <alignment horizontal="center"/>
    </xf>
    <xf numFmtId="0" fontId="10" fillId="0" borderId="20" xfId="24" applyFont="1" applyBorder="1" applyAlignment="1">
      <alignment horizontal="center"/>
    </xf>
    <xf numFmtId="0" fontId="21" fillId="0" borderId="0" xfId="31" applyFont="1"/>
    <xf numFmtId="0" fontId="14" fillId="0" borderId="0" xfId="32" applyFont="1"/>
    <xf numFmtId="0" fontId="14" fillId="0" borderId="0" xfId="32" applyFont="1" applyAlignment="1">
      <alignment horizontal="center"/>
    </xf>
    <xf numFmtId="0" fontId="14" fillId="0" borderId="0" xfId="33" applyFont="1"/>
    <xf numFmtId="0" fontId="14" fillId="0" borderId="0" xfId="0" applyFont="1" applyAlignment="1">
      <alignment wrapText="1"/>
    </xf>
    <xf numFmtId="0" fontId="14" fillId="0" borderId="0" xfId="33" applyFont="1" applyAlignment="1">
      <alignment horizontal="center"/>
    </xf>
    <xf numFmtId="0" fontId="14" fillId="0" borderId="0" xfId="34" applyFont="1"/>
    <xf numFmtId="0" fontId="14" fillId="0" borderId="0" xfId="35" applyFont="1"/>
    <xf numFmtId="0" fontId="3" fillId="0" borderId="98" xfId="37" applyFont="1" applyBorder="1" applyAlignment="1">
      <alignment horizontal="center"/>
    </xf>
    <xf numFmtId="0" fontId="14" fillId="0" borderId="0" xfId="37" applyFont="1"/>
    <xf numFmtId="0" fontId="14" fillId="0" borderId="0" xfId="34" applyFont="1" applyAlignment="1">
      <alignment horizontal="center"/>
    </xf>
    <xf numFmtId="0" fontId="67" fillId="0" borderId="140" xfId="0" applyFont="1" applyBorder="1" applyAlignment="1">
      <alignment horizontal="center" wrapText="1"/>
    </xf>
    <xf numFmtId="0" fontId="13" fillId="0" borderId="28" xfId="0" applyFont="1" applyBorder="1" applyAlignment="1">
      <alignment horizontal="left"/>
    </xf>
    <xf numFmtId="3" fontId="13" fillId="3" borderId="28" xfId="0" applyNumberFormat="1" applyFont="1" applyFill="1" applyBorder="1"/>
    <xf numFmtId="0" fontId="14" fillId="0" borderId="53" xfId="0" applyFont="1" applyBorder="1" applyAlignment="1">
      <alignment horizontal="center"/>
    </xf>
    <xf numFmtId="165" fontId="13" fillId="0" borderId="141" xfId="0" applyNumberFormat="1" applyFont="1" applyBorder="1" applyAlignment="1">
      <alignment horizontal="center" vertical="center" wrapText="1"/>
    </xf>
    <xf numFmtId="0" fontId="23" fillId="0" borderId="53" xfId="0" applyFont="1" applyBorder="1" applyAlignment="1">
      <alignment horizontal="center"/>
    </xf>
    <xf numFmtId="2" fontId="13" fillId="0" borderId="130" xfId="0" applyNumberFormat="1" applyFont="1" applyBorder="1" applyAlignment="1">
      <alignment horizontal="center" vertical="center" wrapText="1"/>
    </xf>
    <xf numFmtId="168" fontId="53" fillId="0" borderId="0" xfId="0" applyNumberFormat="1" applyFont="1"/>
    <xf numFmtId="164" fontId="9" fillId="0" borderId="0" xfId="27" applyFont="1" applyAlignment="1">
      <alignment horizontal="left" vertical="center" wrapText="1"/>
    </xf>
    <xf numFmtId="173" fontId="3" fillId="3" borderId="103" xfId="0" applyNumberFormat="1" applyFont="1" applyFill="1" applyBorder="1"/>
    <xf numFmtId="3" fontId="13" fillId="0" borderId="139" xfId="0" applyNumberFormat="1" applyFont="1" applyBorder="1" applyAlignment="1">
      <alignment horizontal="center"/>
    </xf>
    <xf numFmtId="0" fontId="10" fillId="0" borderId="142" xfId="0" applyFont="1" applyBorder="1" applyAlignment="1">
      <alignment horizontal="center" vertical="center" wrapText="1"/>
    </xf>
    <xf numFmtId="0" fontId="10" fillId="0" borderId="143" xfId="0" applyFont="1" applyBorder="1" applyAlignment="1">
      <alignment horizontal="center" vertical="center" wrapText="1"/>
    </xf>
    <xf numFmtId="0" fontId="10" fillId="0" borderId="144" xfId="0" applyFont="1" applyBorder="1" applyAlignment="1">
      <alignment horizontal="center" vertical="center" wrapText="1"/>
    </xf>
    <xf numFmtId="0" fontId="10" fillId="0" borderId="145" xfId="0" applyFont="1" applyBorder="1" applyAlignment="1">
      <alignment horizontal="center" vertical="center" wrapText="1"/>
    </xf>
    <xf numFmtId="49" fontId="70" fillId="0" borderId="51" xfId="1" applyNumberFormat="1" applyFont="1" applyBorder="1" applyAlignment="1" applyProtection="1">
      <alignment horizontal="left" vertical="center"/>
      <protection locked="0"/>
    </xf>
    <xf numFmtId="0" fontId="26" fillId="0" borderId="0" xfId="29" applyFont="1" applyAlignment="1">
      <alignment vertical="top"/>
    </xf>
    <xf numFmtId="0" fontId="15" fillId="0" borderId="0" xfId="29"/>
    <xf numFmtId="0" fontId="23" fillId="0" borderId="0" xfId="29" applyFont="1"/>
    <xf numFmtId="0" fontId="14" fillId="0" borderId="31" xfId="29" applyFont="1" applyBorder="1"/>
    <xf numFmtId="169" fontId="3" fillId="0" borderId="50" xfId="29" applyNumberFormat="1" applyFont="1" applyBorder="1"/>
    <xf numFmtId="169" fontId="3" fillId="0" borderId="71" xfId="29" applyNumberFormat="1" applyFont="1" applyBorder="1"/>
    <xf numFmtId="0" fontId="14" fillId="0" borderId="33" xfId="29" applyFont="1" applyBorder="1"/>
    <xf numFmtId="169" fontId="3" fillId="0" borderId="51" xfId="29" applyNumberFormat="1" applyFont="1" applyBorder="1"/>
    <xf numFmtId="0" fontId="14" fillId="0" borderId="12" xfId="29" applyFont="1" applyBorder="1"/>
    <xf numFmtId="0" fontId="14" fillId="0" borderId="146" xfId="29" applyFont="1" applyBorder="1"/>
    <xf numFmtId="169" fontId="3" fillId="0" borderId="147" xfId="29" applyNumberFormat="1" applyFont="1" applyBorder="1"/>
    <xf numFmtId="169" fontId="3" fillId="0" borderId="148" xfId="29" applyNumberFormat="1" applyFont="1" applyBorder="1"/>
    <xf numFmtId="0" fontId="21" fillId="0" borderId="14" xfId="29" applyFont="1" applyBorder="1" applyAlignment="1">
      <alignment horizontal="left"/>
    </xf>
    <xf numFmtId="0" fontId="3" fillId="0" borderId="149" xfId="0" applyFont="1" applyBorder="1" applyAlignment="1">
      <alignment horizontal="center"/>
    </xf>
    <xf numFmtId="0" fontId="13" fillId="0" borderId="71" xfId="0" applyFont="1" applyBorder="1" applyAlignment="1">
      <alignment horizontal="center" vertical="center" wrapText="1"/>
    </xf>
    <xf numFmtId="0" fontId="10" fillId="0" borderId="71" xfId="0" applyFont="1" applyBorder="1" applyAlignment="1">
      <alignment horizontal="center" wrapText="1"/>
    </xf>
    <xf numFmtId="0" fontId="3" fillId="0" borderId="71" xfId="0" applyFont="1" applyBorder="1" applyAlignment="1">
      <alignment horizontal="center"/>
    </xf>
    <xf numFmtId="0" fontId="13" fillId="0" borderId="42" xfId="0" applyFont="1" applyBorder="1" applyAlignment="1">
      <alignment horizontal="center" vertical="center" wrapText="1"/>
    </xf>
    <xf numFmtId="0" fontId="10" fillId="0" borderId="42" xfId="0" applyFont="1" applyBorder="1" applyAlignment="1">
      <alignment horizontal="center"/>
    </xf>
    <xf numFmtId="3" fontId="3" fillId="0" borderId="42" xfId="0" applyNumberFormat="1" applyFont="1" applyBorder="1"/>
    <xf numFmtId="3" fontId="3" fillId="0" borderId="150" xfId="0" applyNumberFormat="1" applyFont="1" applyBorder="1"/>
    <xf numFmtId="3" fontId="3" fillId="0" borderId="53" xfId="0" applyNumberFormat="1" applyFont="1" applyBorder="1"/>
    <xf numFmtId="0" fontId="26" fillId="0" borderId="0" xfId="29" applyFont="1" applyAlignment="1">
      <alignment horizontal="center" vertical="top"/>
    </xf>
    <xf numFmtId="0" fontId="14" fillId="0" borderId="31" xfId="29" applyFont="1" applyBorder="1" applyAlignment="1">
      <alignment horizontal="center"/>
    </xf>
    <xf numFmtId="0" fontId="14" fillId="0" borderId="33" xfId="29" applyFont="1" applyBorder="1" applyAlignment="1">
      <alignment horizontal="center"/>
    </xf>
    <xf numFmtId="0" fontId="14" fillId="0" borderId="12" xfId="29" applyFont="1" applyBorder="1" applyAlignment="1">
      <alignment horizontal="center"/>
    </xf>
    <xf numFmtId="0" fontId="14" fillId="0" borderId="146" xfId="29" applyFont="1" applyBorder="1" applyAlignment="1">
      <alignment horizontal="center"/>
    </xf>
    <xf numFmtId="0" fontId="21" fillId="0" borderId="14" xfId="29" applyFont="1" applyBorder="1" applyAlignment="1">
      <alignment horizontal="center"/>
    </xf>
    <xf numFmtId="0" fontId="15" fillId="0" borderId="0" xfId="29" applyAlignment="1">
      <alignment horizontal="center"/>
    </xf>
    <xf numFmtId="0" fontId="10" fillId="0" borderId="51" xfId="0" applyFont="1" applyBorder="1" applyAlignment="1">
      <alignment horizontal="center"/>
    </xf>
    <xf numFmtId="3" fontId="3" fillId="0" borderId="51" xfId="0" applyNumberFormat="1" applyFont="1" applyBorder="1"/>
    <xf numFmtId="3" fontId="3" fillId="0" borderId="151" xfId="0" applyNumberFormat="1" applyFont="1" applyBorder="1"/>
    <xf numFmtId="0" fontId="27" fillId="0" borderId="0" xfId="0" applyFont="1" applyAlignment="1">
      <alignment horizontal="left" vertical="center" wrapText="1"/>
    </xf>
    <xf numFmtId="171" fontId="14" fillId="0" borderId="28" xfId="0" applyNumberFormat="1" applyFont="1" applyBorder="1"/>
    <xf numFmtId="171" fontId="13" fillId="0" borderId="28" xfId="0" applyNumberFormat="1" applyFont="1" applyBorder="1"/>
    <xf numFmtId="0" fontId="24" fillId="0" borderId="28" xfId="0" applyFont="1" applyBorder="1" applyAlignment="1">
      <alignment horizontal="center" vertical="center" wrapText="1"/>
    </xf>
    <xf numFmtId="0" fontId="73" fillId="0" borderId="28" xfId="0" applyFont="1" applyBorder="1" applyAlignment="1">
      <alignment horizontal="center" vertical="center" wrapText="1"/>
    </xf>
    <xf numFmtId="0" fontId="75" fillId="0" borderId="28" xfId="0" applyFont="1" applyBorder="1" applyAlignment="1">
      <alignment horizontal="center" vertical="center" wrapText="1"/>
    </xf>
    <xf numFmtId="0" fontId="14" fillId="0" borderId="28" xfId="0" applyFont="1" applyBorder="1" applyAlignment="1">
      <alignment horizontal="center" vertical="center" wrapText="1"/>
    </xf>
    <xf numFmtId="164" fontId="40" fillId="3" borderId="0" xfId="27" applyFill="1" applyAlignment="1">
      <alignment vertical="center"/>
    </xf>
    <xf numFmtId="0" fontId="0" fillId="3" borderId="0" xfId="0" applyFill="1"/>
    <xf numFmtId="164" fontId="23" fillId="3" borderId="0" xfId="27" applyFont="1" applyFill="1" applyAlignment="1">
      <alignment vertical="center"/>
    </xf>
    <xf numFmtId="164" fontId="23" fillId="0" borderId="0" xfId="27" applyFont="1" applyAlignment="1">
      <alignment vertical="top"/>
    </xf>
    <xf numFmtId="168" fontId="0" fillId="3" borderId="0" xfId="0" applyNumberFormat="1" applyFill="1"/>
    <xf numFmtId="0" fontId="82" fillId="3" borderId="0" xfId="0" applyFont="1" applyFill="1" applyAlignment="1">
      <alignment horizontal="center"/>
    </xf>
    <xf numFmtId="1" fontId="0" fillId="3" borderId="0" xfId="0" applyNumberFormat="1" applyFill="1"/>
    <xf numFmtId="0" fontId="83" fillId="3" borderId="0" xfId="0" applyFont="1" applyFill="1" applyAlignment="1">
      <alignment horizontal="center"/>
    </xf>
    <xf numFmtId="0" fontId="84" fillId="3" borderId="0" xfId="0" applyFont="1" applyFill="1"/>
    <xf numFmtId="0" fontId="27" fillId="3" borderId="70" xfId="0" applyFont="1" applyFill="1" applyBorder="1" applyAlignment="1">
      <alignment horizontal="center" wrapText="1"/>
    </xf>
    <xf numFmtId="0" fontId="27" fillId="3" borderId="28" xfId="0" applyFont="1" applyFill="1" applyBorder="1" applyAlignment="1">
      <alignment horizontal="center" wrapText="1"/>
    </xf>
    <xf numFmtId="0" fontId="27" fillId="3" borderId="28" xfId="0" applyFont="1" applyFill="1" applyBorder="1" applyAlignment="1">
      <alignment horizontal="center"/>
    </xf>
    <xf numFmtId="0" fontId="27" fillId="3" borderId="67" xfId="0" applyFont="1" applyFill="1" applyBorder="1" applyAlignment="1">
      <alignment horizontal="center"/>
    </xf>
    <xf numFmtId="0" fontId="18" fillId="3" borderId="54" xfId="0" applyFont="1" applyFill="1" applyBorder="1" applyAlignment="1">
      <alignment horizontal="left"/>
    </xf>
    <xf numFmtId="0" fontId="27" fillId="3" borderId="7" xfId="0" applyFont="1" applyFill="1" applyBorder="1" applyAlignment="1">
      <alignment horizontal="right"/>
    </xf>
    <xf numFmtId="0" fontId="80" fillId="3" borderId="0" xfId="0" applyFont="1" applyFill="1"/>
    <xf numFmtId="3" fontId="18" fillId="3" borderId="28" xfId="0" applyNumberFormat="1" applyFont="1" applyFill="1" applyBorder="1" applyAlignment="1" applyProtection="1">
      <alignment wrapText="1"/>
      <protection locked="0"/>
    </xf>
    <xf numFmtId="3" fontId="18" fillId="3" borderId="28" xfId="0" applyNumberFormat="1" applyFont="1" applyFill="1" applyBorder="1" applyProtection="1">
      <protection locked="0"/>
    </xf>
    <xf numFmtId="3" fontId="18" fillId="3" borderId="70" xfId="0" applyNumberFormat="1" applyFont="1" applyFill="1" applyBorder="1" applyProtection="1">
      <protection locked="0"/>
    </xf>
    <xf numFmtId="3" fontId="18" fillId="3" borderId="67" xfId="0" applyNumberFormat="1" applyFont="1" applyFill="1" applyBorder="1" applyProtection="1">
      <protection locked="0"/>
    </xf>
    <xf numFmtId="3" fontId="18" fillId="3" borderId="70" xfId="0" applyNumberFormat="1" applyFont="1" applyFill="1" applyBorder="1" applyAlignment="1" applyProtection="1">
      <alignment horizontal="right"/>
      <protection locked="0"/>
    </xf>
    <xf numFmtId="169" fontId="18" fillId="3" borderId="58" xfId="0" applyNumberFormat="1" applyFont="1" applyFill="1" applyBorder="1" applyAlignment="1">
      <alignment horizontal="right"/>
    </xf>
    <xf numFmtId="169" fontId="18" fillId="3" borderId="44" xfId="0" applyNumberFormat="1" applyFont="1" applyFill="1" applyBorder="1" applyAlignment="1">
      <alignment horizontal="right"/>
    </xf>
    <xf numFmtId="169" fontId="18" fillId="3" borderId="41" xfId="0" applyNumberFormat="1" applyFont="1" applyFill="1" applyBorder="1" applyAlignment="1">
      <alignment horizontal="right"/>
    </xf>
    <xf numFmtId="1" fontId="23" fillId="6" borderId="28" xfId="27" applyNumberFormat="1" applyFont="1" applyFill="1" applyBorder="1" applyAlignment="1" applyProtection="1">
      <alignment vertical="center"/>
      <protection locked="0"/>
    </xf>
    <xf numFmtId="0" fontId="32" fillId="0" borderId="36" xfId="0" applyFont="1" applyBorder="1" applyAlignment="1">
      <alignment horizontal="center" vertical="center" wrapText="1"/>
    </xf>
    <xf numFmtId="0" fontId="14" fillId="0" borderId="28" xfId="0" applyFont="1" applyBorder="1" applyAlignment="1">
      <alignment horizontal="left"/>
    </xf>
    <xf numFmtId="172" fontId="14" fillId="0" borderId="28" xfId="0" applyNumberFormat="1" applyFont="1" applyBorder="1" applyAlignment="1">
      <alignment horizontal="center"/>
    </xf>
    <xf numFmtId="172" fontId="14" fillId="0" borderId="28" xfId="6" applyNumberFormat="1" applyFont="1" applyBorder="1" applyAlignment="1"/>
    <xf numFmtId="171" fontId="90" fillId="0" borderId="28" xfId="0" applyNumberFormat="1" applyFont="1" applyBorder="1"/>
    <xf numFmtId="0" fontId="0" fillId="0" borderId="0" xfId="0" applyAlignment="1">
      <alignment vertical="top"/>
    </xf>
    <xf numFmtId="0" fontId="17" fillId="0" borderId="96" xfId="37" applyFont="1" applyBorder="1" applyAlignment="1">
      <alignment horizontal="centerContinuous" vertical="center"/>
    </xf>
    <xf numFmtId="0" fontId="38" fillId="0" borderId="153" xfId="37" applyFont="1" applyBorder="1" applyAlignment="1">
      <alignment horizontal="center"/>
    </xf>
    <xf numFmtId="169" fontId="3" fillId="3" borderId="82" xfId="37" applyNumberFormat="1" applyFont="1" applyFill="1" applyBorder="1"/>
    <xf numFmtId="169" fontId="3" fillId="3" borderId="69" xfId="37" applyNumberFormat="1" applyFont="1" applyFill="1" applyBorder="1"/>
    <xf numFmtId="164" fontId="50" fillId="3" borderId="0" xfId="27" applyFont="1" applyFill="1" applyAlignment="1">
      <alignment vertical="center"/>
    </xf>
    <xf numFmtId="3" fontId="4" fillId="3" borderId="67" xfId="0" applyNumberFormat="1" applyFont="1" applyFill="1" applyBorder="1" applyProtection="1">
      <protection locked="0"/>
    </xf>
    <xf numFmtId="0" fontId="19" fillId="0" borderId="74" xfId="32" applyFont="1" applyBorder="1" applyAlignment="1">
      <alignment horizontal="center"/>
    </xf>
    <xf numFmtId="0" fontId="19" fillId="0" borderId="76" xfId="32" applyFont="1" applyBorder="1" applyAlignment="1">
      <alignment horizontal="center"/>
    </xf>
    <xf numFmtId="0" fontId="19" fillId="0" borderId="154" xfId="32" applyFont="1" applyBorder="1" applyAlignment="1">
      <alignment horizontal="center"/>
    </xf>
    <xf numFmtId="0" fontId="19" fillId="0" borderId="74" xfId="33" applyFont="1" applyBorder="1" applyAlignment="1">
      <alignment horizontal="center"/>
    </xf>
    <xf numFmtId="0" fontId="19" fillId="0" borderId="76" xfId="33" applyFont="1" applyBorder="1" applyAlignment="1">
      <alignment horizontal="center"/>
    </xf>
    <xf numFmtId="0" fontId="19" fillId="0" borderId="154" xfId="33" applyFont="1" applyBorder="1" applyAlignment="1">
      <alignment horizontal="center"/>
    </xf>
    <xf numFmtId="0" fontId="6" fillId="0" borderId="28" xfId="0" applyFont="1" applyBorder="1" applyAlignment="1">
      <alignment horizontal="center" vertical="center" wrapText="1"/>
    </xf>
    <xf numFmtId="0" fontId="3" fillId="0" borderId="150" xfId="0" applyFont="1" applyBorder="1" applyAlignment="1">
      <alignment horizontal="left"/>
    </xf>
    <xf numFmtId="0" fontId="3" fillId="0" borderId="28" xfId="0" applyFont="1" applyBorder="1" applyAlignment="1">
      <alignment horizontal="center" vertical="center" wrapText="1"/>
    </xf>
    <xf numFmtId="0" fontId="121" fillId="2" borderId="0" xfId="21" applyFont="1"/>
    <xf numFmtId="0" fontId="122" fillId="2" borderId="0" xfId="21" applyFont="1"/>
    <xf numFmtId="49" fontId="15" fillId="6" borderId="54" xfId="27" applyNumberFormat="1" applyFont="1" applyFill="1" applyBorder="1" applyAlignment="1" applyProtection="1">
      <alignment horizontal="left" vertical="center"/>
      <protection locked="0"/>
    </xf>
    <xf numFmtId="49" fontId="15" fillId="6" borderId="28" xfId="27" applyNumberFormat="1" applyFont="1" applyFill="1" applyBorder="1" applyAlignment="1" applyProtection="1">
      <alignment horizontal="left" vertical="center"/>
      <protection locked="0"/>
    </xf>
    <xf numFmtId="49" fontId="15" fillId="6" borderId="44" xfId="23" applyNumberFormat="1" applyFont="1" applyFill="1" applyBorder="1" applyAlignment="1" applyProtection="1">
      <alignment horizontal="left" vertical="center"/>
      <protection locked="0"/>
    </xf>
    <xf numFmtId="49" fontId="15" fillId="6" borderId="54" xfId="0" applyNumberFormat="1" applyFont="1" applyFill="1" applyBorder="1" applyAlignment="1" applyProtection="1">
      <alignment horizontal="left" vertical="center"/>
      <protection locked="0"/>
    </xf>
    <xf numFmtId="49" fontId="15" fillId="6" borderId="28" xfId="23" applyNumberFormat="1" applyFont="1" applyFill="1" applyBorder="1" applyAlignment="1" applyProtection="1">
      <alignment vertical="center"/>
      <protection locked="0"/>
    </xf>
    <xf numFmtId="49" fontId="15" fillId="6" borderId="28" xfId="0" applyNumberFormat="1" applyFont="1" applyFill="1" applyBorder="1" applyAlignment="1" applyProtection="1">
      <alignment horizontal="left"/>
      <protection locked="0"/>
    </xf>
    <xf numFmtId="0" fontId="11" fillId="0" borderId="150" xfId="0" applyFont="1" applyBorder="1" applyAlignment="1">
      <alignment horizontal="center" vertical="center" wrapText="1"/>
    </xf>
    <xf numFmtId="0" fontId="11" fillId="0" borderId="151" xfId="0" applyFont="1" applyBorder="1" applyAlignment="1">
      <alignment horizontal="center" vertical="center" wrapText="1"/>
    </xf>
    <xf numFmtId="3" fontId="14" fillId="0" borderId="50" xfId="0" applyNumberFormat="1" applyFont="1" applyBorder="1" applyAlignment="1" applyProtection="1">
      <alignment vertical="center"/>
      <protection locked="0"/>
    </xf>
    <xf numFmtId="3" fontId="14" fillId="0" borderId="51" xfId="0" applyNumberFormat="1" applyFont="1" applyBorder="1" applyAlignment="1" applyProtection="1">
      <alignment vertical="center"/>
      <protection locked="0"/>
    </xf>
    <xf numFmtId="3" fontId="14" fillId="0" borderId="61" xfId="0" applyNumberFormat="1" applyFont="1" applyBorder="1" applyAlignment="1" applyProtection="1">
      <alignment vertical="center"/>
      <protection locked="0"/>
    </xf>
    <xf numFmtId="0" fontId="11" fillId="0" borderId="191" xfId="0" applyFont="1" applyBorder="1" applyAlignment="1">
      <alignment horizontal="center" vertical="center" wrapText="1"/>
    </xf>
    <xf numFmtId="0" fontId="11" fillId="0" borderId="32" xfId="0" applyFont="1" applyBorder="1" applyAlignment="1">
      <alignment horizontal="center" vertical="center" wrapText="1"/>
    </xf>
    <xf numFmtId="3" fontId="14" fillId="0" borderId="31" xfId="0" applyNumberFormat="1" applyFont="1" applyBorder="1" applyAlignment="1" applyProtection="1">
      <alignment vertical="center"/>
      <protection locked="0"/>
    </xf>
    <xf numFmtId="3" fontId="3" fillId="0" borderId="192" xfId="0" applyNumberFormat="1" applyFont="1" applyBorder="1" applyAlignment="1" applyProtection="1">
      <alignment vertical="center"/>
      <protection locked="0"/>
    </xf>
    <xf numFmtId="3" fontId="14" fillId="0" borderId="144" xfId="0" applyNumberFormat="1" applyFont="1" applyBorder="1" applyAlignment="1" applyProtection="1">
      <alignment vertical="center"/>
      <protection locked="0"/>
    </xf>
    <xf numFmtId="0" fontId="11" fillId="0" borderId="149" xfId="0" applyFont="1" applyBorder="1" applyAlignment="1">
      <alignment horizontal="center" vertical="center" wrapText="1"/>
    </xf>
    <xf numFmtId="3" fontId="14" fillId="0" borderId="192" xfId="0" applyNumberFormat="1" applyFont="1" applyBorder="1" applyAlignment="1" applyProtection="1">
      <alignment vertical="center"/>
      <protection locked="0"/>
    </xf>
    <xf numFmtId="3" fontId="3" fillId="0" borderId="144" xfId="0" applyNumberFormat="1" applyFont="1" applyBorder="1" applyAlignment="1" applyProtection="1">
      <alignment vertical="center"/>
      <protection locked="0"/>
    </xf>
    <xf numFmtId="0" fontId="3" fillId="0" borderId="193" xfId="0" applyFont="1" applyBorder="1" applyAlignment="1">
      <alignment horizontal="left" vertical="center"/>
    </xf>
    <xf numFmtId="0" fontId="11" fillId="0" borderId="96" xfId="0" applyFont="1" applyBorder="1" applyAlignment="1">
      <alignment horizontal="center" vertical="center"/>
    </xf>
    <xf numFmtId="0" fontId="6" fillId="0" borderId="62" xfId="0" applyFont="1" applyBorder="1" applyAlignment="1">
      <alignment horizontal="right" vertical="center"/>
    </xf>
    <xf numFmtId="0" fontId="3" fillId="0" borderId="64" xfId="0" applyFont="1" applyBorder="1" applyAlignment="1">
      <alignment horizontal="center" vertical="center"/>
    </xf>
    <xf numFmtId="171" fontId="13" fillId="0" borderId="64" xfId="0" applyNumberFormat="1" applyFont="1" applyBorder="1" applyAlignment="1">
      <alignment vertical="center"/>
    </xf>
    <xf numFmtId="171" fontId="13" fillId="0" borderId="194" xfId="0" applyNumberFormat="1" applyFont="1" applyBorder="1" applyAlignment="1">
      <alignment vertical="center"/>
    </xf>
    <xf numFmtId="3" fontId="3" fillId="0" borderId="50" xfId="0" applyNumberFormat="1" applyFont="1" applyBorder="1" applyAlignment="1" applyProtection="1">
      <alignment vertical="center"/>
      <protection locked="0"/>
    </xf>
    <xf numFmtId="3" fontId="3" fillId="0" borderId="69" xfId="0" applyNumberFormat="1" applyFont="1" applyBorder="1" applyAlignment="1" applyProtection="1">
      <alignment vertical="center"/>
      <protection locked="0"/>
    </xf>
    <xf numFmtId="3" fontId="3" fillId="0" borderId="51" xfId="0" applyNumberFormat="1" applyFont="1" applyBorder="1" applyAlignment="1" applyProtection="1">
      <alignment vertical="center"/>
      <protection locked="0"/>
    </xf>
    <xf numFmtId="3" fontId="3" fillId="0" borderId="71" xfId="0" applyNumberFormat="1" applyFont="1" applyBorder="1" applyAlignment="1" applyProtection="1">
      <alignment vertical="center"/>
      <protection locked="0"/>
    </xf>
    <xf numFmtId="0" fontId="6" fillId="0" borderId="28" xfId="0" applyFont="1" applyBorder="1" applyAlignment="1">
      <alignment horizontal="center" vertical="center"/>
    </xf>
    <xf numFmtId="38" fontId="3" fillId="0" borderId="28" xfId="4" applyNumberFormat="1" applyFont="1" applyBorder="1" applyAlignment="1"/>
    <xf numFmtId="10" fontId="3" fillId="0" borderId="28" xfId="38" applyNumberFormat="1" applyFont="1" applyBorder="1" applyAlignment="1"/>
    <xf numFmtId="0" fontId="3" fillId="0" borderId="42" xfId="0" applyFont="1" applyBorder="1" applyAlignment="1">
      <alignment horizontal="justify" wrapText="1"/>
    </xf>
    <xf numFmtId="0" fontId="3" fillId="0" borderId="33" xfId="0" applyFont="1" applyBorder="1" applyAlignment="1">
      <alignment horizontal="justify" wrapText="1"/>
    </xf>
    <xf numFmtId="10" fontId="30" fillId="0" borderId="149" xfId="38" applyNumberFormat="1" applyFont="1" applyBorder="1" applyAlignment="1">
      <alignment horizontal="center"/>
    </xf>
    <xf numFmtId="0" fontId="11" fillId="0" borderId="28" xfId="0" applyFont="1" applyBorder="1" applyAlignment="1">
      <alignment horizontal="center" vertical="center" wrapText="1"/>
    </xf>
    <xf numFmtId="0" fontId="35" fillId="0" borderId="28" xfId="0" applyFont="1" applyBorder="1"/>
    <xf numFmtId="0" fontId="123" fillId="0" borderId="28" xfId="0" applyFont="1" applyBorder="1"/>
    <xf numFmtId="0" fontId="9" fillId="0" borderId="0" xfId="25" applyFont="1" applyAlignment="1">
      <alignment vertical="center"/>
    </xf>
    <xf numFmtId="164" fontId="9" fillId="0" borderId="0" xfId="27" applyFont="1" applyAlignment="1">
      <alignment vertical="center"/>
    </xf>
    <xf numFmtId="164" fontId="9" fillId="0" borderId="0" xfId="27" applyFont="1" applyAlignment="1">
      <alignment horizontal="right" vertical="center"/>
    </xf>
    <xf numFmtId="164" fontId="88" fillId="0" borderId="0" xfId="27" applyFont="1" applyAlignment="1">
      <alignment horizontal="left" vertical="center"/>
    </xf>
    <xf numFmtId="164" fontId="88" fillId="0" borderId="0" xfId="27" applyFont="1" applyAlignment="1">
      <alignment horizontal="right" vertical="center"/>
    </xf>
    <xf numFmtId="164" fontId="88" fillId="0" borderId="0" xfId="27" applyFont="1" applyAlignment="1">
      <alignment vertical="center"/>
    </xf>
    <xf numFmtId="164" fontId="5" fillId="0" borderId="28" xfId="27" applyFont="1" applyBorder="1" applyAlignment="1">
      <alignment horizontal="center" vertical="center"/>
    </xf>
    <xf numFmtId="1" fontId="15" fillId="5" borderId="28" xfId="27" applyNumberFormat="1" applyFont="1" applyFill="1" applyBorder="1" applyAlignment="1">
      <alignment vertical="center"/>
    </xf>
    <xf numFmtId="164" fontId="71" fillId="0" borderId="68" xfId="27" applyFont="1" applyBorder="1" applyAlignment="1">
      <alignment vertical="center" wrapText="1"/>
    </xf>
    <xf numFmtId="0" fontId="24" fillId="0" borderId="42" xfId="0" applyFont="1" applyBorder="1"/>
    <xf numFmtId="0" fontId="24" fillId="0" borderId="193" xfId="0" applyFont="1" applyBorder="1"/>
    <xf numFmtId="0" fontId="3" fillId="0" borderId="48" xfId="0" applyFont="1" applyBorder="1" applyAlignment="1">
      <alignment horizontal="center"/>
    </xf>
    <xf numFmtId="3" fontId="3" fillId="0" borderId="28" xfId="0" applyNumberFormat="1" applyFont="1" applyBorder="1" applyAlignment="1">
      <alignment horizontal="center"/>
    </xf>
    <xf numFmtId="3" fontId="3" fillId="0" borderId="48" xfId="0" applyNumberFormat="1" applyFont="1" applyBorder="1" applyAlignment="1">
      <alignment horizontal="center"/>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49" xfId="0" applyFont="1" applyBorder="1" applyAlignment="1">
      <alignment horizontal="center" wrapText="1"/>
    </xf>
    <xf numFmtId="164" fontId="92" fillId="0" borderId="195" xfId="27" applyFont="1" applyBorder="1" applyAlignment="1">
      <alignment vertical="center" wrapText="1"/>
    </xf>
    <xf numFmtId="3" fontId="14" fillId="0" borderId="79" xfId="33" applyNumberFormat="1" applyFont="1" applyBorder="1" applyProtection="1">
      <protection locked="0"/>
    </xf>
    <xf numFmtId="3" fontId="14" fillId="0" borderId="72" xfId="33" applyNumberFormat="1" applyFont="1" applyBorder="1" applyProtection="1">
      <protection locked="0"/>
    </xf>
    <xf numFmtId="3" fontId="14" fillId="0" borderId="91" xfId="33" applyNumberFormat="1" applyFont="1" applyBorder="1" applyProtection="1">
      <protection locked="0"/>
    </xf>
    <xf numFmtId="3" fontId="14" fillId="0" borderId="70" xfId="33" applyNumberFormat="1" applyFont="1" applyBorder="1" applyProtection="1">
      <protection locked="0"/>
    </xf>
    <xf numFmtId="3" fontId="14" fillId="0" borderId="67" xfId="33" applyNumberFormat="1" applyFont="1" applyBorder="1" applyProtection="1">
      <protection locked="0"/>
    </xf>
    <xf numFmtId="3" fontId="14" fillId="0" borderId="54" xfId="33" applyNumberFormat="1" applyFont="1" applyBorder="1" applyProtection="1">
      <protection locked="0"/>
    </xf>
    <xf numFmtId="3" fontId="3" fillId="0" borderId="79" xfId="0" applyNumberFormat="1" applyFont="1" applyBorder="1" applyProtection="1">
      <protection locked="0"/>
    </xf>
    <xf numFmtId="3" fontId="3" fillId="0" borderId="72" xfId="0" applyNumberFormat="1" applyFont="1" applyBorder="1" applyProtection="1">
      <protection locked="0"/>
    </xf>
    <xf numFmtId="3" fontId="13" fillId="0" borderId="191" xfId="0" applyNumberFormat="1" applyFont="1" applyBorder="1" applyAlignment="1">
      <alignment horizontal="center"/>
    </xf>
    <xf numFmtId="3" fontId="14" fillId="0" borderId="28" xfId="4" applyNumberFormat="1" applyFont="1" applyBorder="1" applyAlignment="1"/>
    <xf numFmtId="0" fontId="124" fillId="0" borderId="0" xfId="0" applyFont="1" applyAlignment="1">
      <alignment horizontal="left" vertical="top"/>
    </xf>
    <xf numFmtId="0" fontId="21" fillId="0" borderId="0" xfId="29" applyFont="1" applyAlignment="1">
      <alignment horizontal="center"/>
    </xf>
    <xf numFmtId="169" fontId="6" fillId="0" borderId="0" xfId="29" applyNumberFormat="1" applyFont="1" applyAlignment="1">
      <alignment horizontal="center" wrapText="1"/>
    </xf>
    <xf numFmtId="1" fontId="15" fillId="5" borderId="54" xfId="27" applyNumberFormat="1" applyFont="1" applyFill="1" applyBorder="1" applyAlignment="1">
      <alignment vertical="center"/>
    </xf>
    <xf numFmtId="1" fontId="15" fillId="5" borderId="42" xfId="27" applyNumberFormat="1" applyFont="1" applyFill="1" applyBorder="1" applyAlignment="1">
      <alignment vertical="center"/>
    </xf>
    <xf numFmtId="1" fontId="15" fillId="5" borderId="71" xfId="27" applyNumberFormat="1" applyFont="1" applyFill="1" applyBorder="1" applyAlignment="1">
      <alignment vertical="center"/>
    </xf>
    <xf numFmtId="1" fontId="15" fillId="5" borderId="51" xfId="27" applyNumberFormat="1" applyFont="1" applyFill="1" applyBorder="1" applyAlignment="1">
      <alignment vertical="center"/>
    </xf>
    <xf numFmtId="1" fontId="15" fillId="5" borderId="52" xfId="27" applyNumberFormat="1" applyFont="1" applyFill="1" applyBorder="1" applyAlignment="1">
      <alignment vertical="center"/>
    </xf>
    <xf numFmtId="164" fontId="41" fillId="0" borderId="0" xfId="27" applyFont="1" applyAlignment="1">
      <alignment vertical="center"/>
    </xf>
    <xf numFmtId="164" fontId="69" fillId="0" borderId="0" xfId="27" applyFont="1" applyAlignment="1">
      <alignment horizontal="center" vertical="center" wrapText="1"/>
    </xf>
    <xf numFmtId="49" fontId="23" fillId="0" borderId="0" xfId="23" applyNumberFormat="1" applyFont="1" applyAlignment="1">
      <alignment vertical="center"/>
    </xf>
    <xf numFmtId="0" fontId="69" fillId="0" borderId="0" xfId="27" applyNumberFormat="1" applyFont="1" applyAlignment="1">
      <alignment horizontal="center" vertical="center" wrapText="1"/>
    </xf>
    <xf numFmtId="164" fontId="40" fillId="0" borderId="0" xfId="30" applyNumberFormat="1" applyFont="1" applyAlignment="1">
      <alignment vertical="center"/>
    </xf>
    <xf numFmtId="0" fontId="40" fillId="0" borderId="0" xfId="27" applyNumberFormat="1" applyAlignment="1">
      <alignment vertical="center"/>
    </xf>
    <xf numFmtId="0" fontId="81" fillId="3" borderId="0" xfId="0" applyFont="1" applyFill="1" applyAlignment="1">
      <alignment horizontal="center" vertical="center" wrapText="1"/>
    </xf>
    <xf numFmtId="168" fontId="23" fillId="0" borderId="0" xfId="27" applyNumberFormat="1" applyFont="1" applyAlignment="1">
      <alignment vertical="center"/>
    </xf>
    <xf numFmtId="169" fontId="6" fillId="0" borderId="14" xfId="29" applyNumberFormat="1" applyFont="1" applyBorder="1" applyAlignment="1">
      <alignment horizontal="right" wrapText="1"/>
    </xf>
    <xf numFmtId="169" fontId="6" fillId="0" borderId="99" xfId="29" applyNumberFormat="1" applyFont="1" applyBorder="1" applyAlignment="1">
      <alignment horizontal="right" wrapText="1"/>
    </xf>
    <xf numFmtId="169" fontId="6" fillId="0" borderId="45" xfId="29" applyNumberFormat="1" applyFont="1" applyBorder="1" applyAlignment="1">
      <alignment horizontal="right" wrapText="1"/>
    </xf>
    <xf numFmtId="169" fontId="6" fillId="0" borderId="198" xfId="29" applyNumberFormat="1" applyFont="1" applyBorder="1" applyAlignment="1">
      <alignment horizontal="right" wrapText="1"/>
    </xf>
    <xf numFmtId="3" fontId="3" fillId="0" borderId="33" xfId="29" applyNumberFormat="1" applyFont="1" applyBorder="1" applyProtection="1">
      <protection locked="0"/>
    </xf>
    <xf numFmtId="3" fontId="3" fillId="0" borderId="71" xfId="29" applyNumberFormat="1" applyFont="1" applyBorder="1" applyProtection="1">
      <protection locked="0"/>
    </xf>
    <xf numFmtId="3" fontId="3" fillId="0" borderId="42" xfId="29" applyNumberFormat="1" applyFont="1" applyBorder="1" applyProtection="1">
      <protection locked="0"/>
    </xf>
    <xf numFmtId="3" fontId="3" fillId="0" borderId="12" xfId="29" applyNumberFormat="1" applyFont="1" applyBorder="1" applyProtection="1">
      <protection locked="0"/>
    </xf>
    <xf numFmtId="3" fontId="3" fillId="0" borderId="148" xfId="29" applyNumberFormat="1" applyFont="1" applyBorder="1" applyProtection="1">
      <protection locked="0"/>
    </xf>
    <xf numFmtId="3" fontId="3" fillId="0" borderId="81" xfId="29" applyNumberFormat="1" applyFont="1" applyBorder="1" applyProtection="1">
      <protection locked="0"/>
    </xf>
    <xf numFmtId="3" fontId="3" fillId="0" borderId="10" xfId="29" applyNumberFormat="1" applyFont="1" applyBorder="1" applyProtection="1">
      <protection locked="0"/>
    </xf>
    <xf numFmtId="3" fontId="3" fillId="0" borderId="69" xfId="29" applyNumberFormat="1" applyFont="1" applyBorder="1" applyProtection="1">
      <protection locked="0"/>
    </xf>
    <xf numFmtId="3" fontId="3" fillId="0" borderId="71" xfId="29" applyNumberFormat="1" applyFont="1" applyBorder="1" applyAlignment="1" applyProtection="1">
      <alignment horizontal="right"/>
      <protection locked="0"/>
    </xf>
    <xf numFmtId="3" fontId="3" fillId="0" borderId="42" xfId="29" applyNumberFormat="1" applyFont="1" applyBorder="1" applyAlignment="1" applyProtection="1">
      <alignment horizontal="right"/>
      <protection locked="0"/>
    </xf>
    <xf numFmtId="0" fontId="3" fillId="0" borderId="0" xfId="0" applyFont="1" applyAlignment="1">
      <alignment horizontal="center" vertical="top"/>
    </xf>
    <xf numFmtId="0" fontId="2" fillId="0" borderId="0" xfId="0" applyFont="1" applyAlignment="1">
      <alignment horizontal="right" vertical="top"/>
    </xf>
    <xf numFmtId="0" fontId="3" fillId="12" borderId="30" xfId="0" applyFont="1" applyFill="1" applyBorder="1"/>
    <xf numFmtId="0" fontId="3" fillId="12" borderId="29" xfId="0" applyFont="1" applyFill="1" applyBorder="1"/>
    <xf numFmtId="0" fontId="6" fillId="12" borderId="199" xfId="0" applyFont="1" applyFill="1" applyBorder="1" applyAlignment="1">
      <alignment horizontal="centerContinuous" vertical="center" wrapText="1"/>
    </xf>
    <xf numFmtId="0" fontId="6" fillId="12" borderId="35" xfId="0" applyFont="1" applyFill="1" applyBorder="1" applyAlignment="1">
      <alignment horizontal="centerContinuous" vertical="center" wrapText="1"/>
    </xf>
    <xf numFmtId="0" fontId="19" fillId="0" borderId="0" xfId="0" applyFont="1" applyAlignment="1">
      <alignment horizontal="center" vertical="top"/>
    </xf>
    <xf numFmtId="0" fontId="19" fillId="12" borderId="12" xfId="0" applyFont="1" applyFill="1" applyBorder="1" applyAlignment="1">
      <alignment horizontal="center"/>
    </xf>
    <xf numFmtId="0" fontId="19" fillId="12" borderId="34" xfId="0" applyFont="1" applyFill="1" applyBorder="1" applyAlignment="1">
      <alignment horizontal="center"/>
    </xf>
    <xf numFmtId="0" fontId="125" fillId="0" borderId="0" xfId="0" applyFont="1" applyAlignment="1">
      <alignment horizontal="center" vertical="center"/>
    </xf>
    <xf numFmtId="169" fontId="3" fillId="12" borderId="142" xfId="0" applyNumberFormat="1" applyFont="1" applyFill="1" applyBorder="1"/>
    <xf numFmtId="169" fontId="3" fillId="12" borderId="144" xfId="0" applyNumberFormat="1" applyFont="1" applyFill="1" applyBorder="1"/>
    <xf numFmtId="169" fontId="3" fillId="12" borderId="42" xfId="0" applyNumberFormat="1" applyFont="1" applyFill="1" applyBorder="1"/>
    <xf numFmtId="169" fontId="3" fillId="12" borderId="71" xfId="0" applyNumberFormat="1" applyFont="1" applyFill="1" applyBorder="1"/>
    <xf numFmtId="169" fontId="3" fillId="12" borderId="62" xfId="0" applyNumberFormat="1" applyFont="1" applyFill="1" applyBorder="1"/>
    <xf numFmtId="169" fontId="3" fillId="12" borderId="64" xfId="0" applyNumberFormat="1" applyFont="1" applyFill="1" applyBorder="1"/>
    <xf numFmtId="164" fontId="5" fillId="0" borderId="0" xfId="27" applyFont="1" applyAlignment="1">
      <alignment vertical="center"/>
    </xf>
    <xf numFmtId="164" fontId="15" fillId="0" borderId="0" xfId="27" applyFont="1" applyAlignment="1">
      <alignment vertical="center"/>
    </xf>
    <xf numFmtId="164" fontId="3" fillId="0" borderId="68" xfId="27" applyFont="1" applyBorder="1" applyAlignment="1">
      <alignment vertical="center"/>
    </xf>
    <xf numFmtId="49" fontId="15" fillId="0" borderId="28" xfId="27" applyNumberFormat="1" applyFont="1" applyBorder="1" applyAlignment="1" applyProtection="1">
      <alignment horizontal="left" vertical="center"/>
      <protection locked="0"/>
    </xf>
    <xf numFmtId="49" fontId="8" fillId="0" borderId="51" xfId="1" applyNumberFormat="1" applyFill="1" applyBorder="1" applyAlignment="1" applyProtection="1">
      <alignment horizontal="left" vertical="center"/>
      <protection locked="0"/>
    </xf>
    <xf numFmtId="49" fontId="15" fillId="0" borderId="28" xfId="0" applyNumberFormat="1" applyFont="1" applyBorder="1" applyAlignment="1" applyProtection="1">
      <alignment horizontal="left"/>
      <protection locked="0"/>
    </xf>
    <xf numFmtId="164" fontId="15" fillId="0" borderId="0" xfId="27" applyFont="1" applyAlignment="1">
      <alignment horizontal="left" vertical="center"/>
    </xf>
    <xf numFmtId="0" fontId="22" fillId="0" borderId="0" xfId="0" applyFont="1" applyAlignment="1">
      <alignment wrapText="1"/>
    </xf>
    <xf numFmtId="0" fontId="10" fillId="0" borderId="88" xfId="0" applyFont="1" applyBorder="1" applyAlignment="1">
      <alignment horizontal="center" vertical="center" wrapText="1"/>
    </xf>
    <xf numFmtId="0" fontId="10" fillId="0" borderId="200" xfId="0" applyFont="1" applyBorder="1" applyAlignment="1">
      <alignment horizontal="center" vertical="center" wrapText="1"/>
    </xf>
    <xf numFmtId="0" fontId="10" fillId="0" borderId="201" xfId="0" applyFont="1" applyBorder="1" applyAlignment="1">
      <alignment horizontal="center" vertical="center" wrapText="1"/>
    </xf>
    <xf numFmtId="0" fontId="15" fillId="0" borderId="142" xfId="0" applyFont="1" applyBorder="1" applyAlignment="1">
      <alignment horizontal="left" vertical="center" wrapText="1"/>
    </xf>
    <xf numFmtId="3" fontId="3" fillId="3" borderId="143" xfId="0" applyNumberFormat="1" applyFont="1" applyFill="1" applyBorder="1" applyAlignment="1">
      <alignment horizontal="center" vertical="center"/>
    </xf>
    <xf numFmtId="0" fontId="15" fillId="0" borderId="42" xfId="0" applyFont="1" applyBorder="1" applyAlignment="1">
      <alignment horizontal="left" vertical="center" wrapText="1"/>
    </xf>
    <xf numFmtId="3" fontId="3" fillId="3" borderId="28" xfId="0" applyNumberFormat="1" applyFont="1" applyFill="1" applyBorder="1" applyAlignment="1">
      <alignment horizontal="center" vertical="center"/>
    </xf>
    <xf numFmtId="0" fontId="15" fillId="0" borderId="150" xfId="0" applyFont="1" applyBorder="1" applyAlignment="1">
      <alignment horizontal="left" vertical="center" wrapText="1"/>
    </xf>
    <xf numFmtId="3" fontId="3" fillId="3" borderId="53" xfId="0" applyNumberFormat="1" applyFont="1" applyFill="1" applyBorder="1" applyAlignment="1">
      <alignment horizontal="center" vertical="center"/>
    </xf>
    <xf numFmtId="0" fontId="10" fillId="0" borderId="62"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4" xfId="0" applyFont="1" applyBorder="1" applyAlignment="1">
      <alignment horizontal="center" vertical="center" wrapText="1"/>
    </xf>
    <xf numFmtId="3" fontId="3" fillId="3" borderId="44" xfId="0" applyNumberFormat="1" applyFont="1" applyFill="1" applyBorder="1" applyAlignment="1">
      <alignment horizontal="center" vertical="center"/>
    </xf>
    <xf numFmtId="3" fontId="3" fillId="0" borderId="44" xfId="0" applyNumberFormat="1" applyFont="1" applyBorder="1" applyAlignment="1">
      <alignment horizontal="center" vertical="center"/>
    </xf>
    <xf numFmtId="3" fontId="3" fillId="0" borderId="53" xfId="0" applyNumberFormat="1" applyFont="1" applyBorder="1" applyAlignment="1">
      <alignment horizontal="center" vertical="center"/>
    </xf>
    <xf numFmtId="0" fontId="26" fillId="0" borderId="0" xfId="29" applyFont="1" applyAlignment="1">
      <alignment vertical="center"/>
    </xf>
    <xf numFmtId="0" fontId="24" fillId="0" borderId="0" xfId="0" applyFont="1"/>
    <xf numFmtId="3" fontId="15" fillId="0" borderId="28" xfId="0" applyNumberFormat="1" applyFont="1" applyBorder="1" applyAlignment="1">
      <alignment vertical="center"/>
    </xf>
    <xf numFmtId="4" fontId="3" fillId="0" borderId="42" xfId="0" applyNumberFormat="1" applyFont="1" applyBorder="1" applyAlignment="1">
      <alignment horizontal="justify"/>
    </xf>
    <xf numFmtId="3" fontId="15" fillId="0" borderId="28" xfId="0" applyNumberFormat="1" applyFont="1" applyBorder="1" applyProtection="1">
      <protection locked="0"/>
    </xf>
    <xf numFmtId="3" fontId="15" fillId="0" borderId="28" xfId="0" applyNumberFormat="1" applyFont="1" applyBorder="1" applyAlignment="1">
      <alignment horizontal="right" vertical="center"/>
    </xf>
    <xf numFmtId="0" fontId="3" fillId="0" borderId="42" xfId="0" applyFont="1" applyBorder="1" applyAlignment="1">
      <alignment horizontal="justify"/>
    </xf>
    <xf numFmtId="3" fontId="15" fillId="0" borderId="53" xfId="0" applyNumberFormat="1" applyFont="1" applyBorder="1" applyProtection="1">
      <protection locked="0"/>
    </xf>
    <xf numFmtId="0" fontId="22" fillId="0" borderId="62" xfId="0" applyFont="1" applyBorder="1" applyAlignment="1">
      <alignment horizontal="center" vertical="center" wrapText="1"/>
    </xf>
    <xf numFmtId="3" fontId="22" fillId="0" borderId="63" xfId="0" applyNumberFormat="1" applyFont="1" applyBorder="1" applyAlignment="1">
      <alignment vertical="center"/>
    </xf>
    <xf numFmtId="0" fontId="0" fillId="0" borderId="143" xfId="0" applyBorder="1"/>
    <xf numFmtId="0" fontId="0" fillId="0" borderId="144" xfId="0" applyBorder="1"/>
    <xf numFmtId="0" fontId="3" fillId="0" borderId="28" xfId="0" applyFont="1" applyBorder="1" applyAlignment="1">
      <alignment horizontal="justify" vertical="center" wrapText="1"/>
    </xf>
    <xf numFmtId="0" fontId="9" fillId="13" borderId="64" xfId="0" applyFont="1" applyFill="1" applyBorder="1" applyAlignment="1">
      <alignment horizontal="center" vertical="center"/>
    </xf>
    <xf numFmtId="0" fontId="93" fillId="0" borderId="0" xfId="0" applyFont="1"/>
    <xf numFmtId="1" fontId="0" fillId="0" borderId="0" xfId="0" applyNumberFormat="1"/>
    <xf numFmtId="0" fontId="11" fillId="2" borderId="0" xfId="21" applyFont="1" applyAlignment="1">
      <alignment horizontal="left" wrapText="1"/>
    </xf>
    <xf numFmtId="0" fontId="126" fillId="2" borderId="0" xfId="21" applyFont="1" applyAlignment="1">
      <alignment horizontal="center" vertical="center" wrapText="1"/>
    </xf>
    <xf numFmtId="0" fontId="2" fillId="2" borderId="0" xfId="21" applyFont="1"/>
    <xf numFmtId="0" fontId="3" fillId="2" borderId="0" xfId="21" applyFont="1"/>
    <xf numFmtId="0" fontId="3" fillId="2" borderId="0" xfId="21" applyFont="1" applyAlignment="1">
      <alignment vertical="center"/>
    </xf>
    <xf numFmtId="0" fontId="14" fillId="0" borderId="0" xfId="0" applyFont="1" applyAlignment="1">
      <alignment horizontal="left" wrapText="1"/>
    </xf>
    <xf numFmtId="3" fontId="3" fillId="0" borderId="79" xfId="33" applyNumberFormat="1" applyFont="1" applyBorder="1" applyProtection="1">
      <protection locked="0"/>
    </xf>
    <xf numFmtId="3" fontId="3" fillId="0" borderId="72" xfId="33" applyNumberFormat="1" applyFont="1" applyBorder="1" applyProtection="1">
      <protection locked="0"/>
    </xf>
    <xf numFmtId="3" fontId="3" fillId="0" borderId="202" xfId="33" applyNumberFormat="1" applyFont="1" applyBorder="1" applyProtection="1">
      <protection locked="0"/>
    </xf>
    <xf numFmtId="3" fontId="3" fillId="0" borderId="67" xfId="33" applyNumberFormat="1" applyFont="1" applyBorder="1" applyProtection="1">
      <protection locked="0"/>
    </xf>
    <xf numFmtId="3" fontId="3" fillId="0" borderId="203" xfId="33" applyNumberFormat="1" applyFont="1" applyBorder="1" applyProtection="1">
      <protection locked="0"/>
    </xf>
    <xf numFmtId="169" fontId="3" fillId="3" borderId="103" xfId="33" applyNumberFormat="1" applyFont="1" applyFill="1" applyBorder="1"/>
    <xf numFmtId="169" fontId="3" fillId="3" borderId="98" xfId="33" applyNumberFormat="1" applyFont="1" applyFill="1" applyBorder="1"/>
    <xf numFmtId="0" fontId="3" fillId="0" borderId="31" xfId="0" applyFont="1" applyBorder="1" applyAlignment="1">
      <alignment horizontal="justify"/>
    </xf>
    <xf numFmtId="0" fontId="15" fillId="0" borderId="44" xfId="0" applyFont="1" applyBorder="1" applyAlignment="1">
      <alignment horizontal="center"/>
    </xf>
    <xf numFmtId="0" fontId="0" fillId="0" borderId="0" xfId="0" applyAlignment="1">
      <alignment horizontal="left"/>
    </xf>
    <xf numFmtId="0" fontId="94" fillId="0" borderId="0" xfId="0" applyFont="1" applyAlignment="1">
      <alignment wrapText="1"/>
    </xf>
    <xf numFmtId="0" fontId="0" fillId="0" borderId="0" xfId="0" applyAlignment="1" applyProtection="1">
      <alignment horizontal="left"/>
      <protection locked="0"/>
    </xf>
    <xf numFmtId="0" fontId="3" fillId="0" borderId="0" xfId="0" applyFont="1" applyAlignment="1">
      <alignment wrapText="1"/>
    </xf>
    <xf numFmtId="0" fontId="68" fillId="0" borderId="0" xfId="0" applyFont="1" applyAlignment="1">
      <alignment horizontal="center" vertical="center" wrapText="1"/>
    </xf>
    <xf numFmtId="0" fontId="68" fillId="0" borderId="0" xfId="0" applyFont="1"/>
    <xf numFmtId="40" fontId="3" fillId="3" borderId="44" xfId="4" applyFont="1" applyFill="1" applyBorder="1" applyAlignment="1">
      <alignment horizontal="center"/>
    </xf>
    <xf numFmtId="40" fontId="3" fillId="3" borderId="28" xfId="4" applyFont="1" applyFill="1" applyBorder="1" applyAlignment="1">
      <alignment horizontal="center"/>
    </xf>
    <xf numFmtId="40" fontId="3" fillId="3" borderId="53" xfId="4" applyFont="1" applyFill="1" applyBorder="1" applyAlignment="1">
      <alignment horizontal="center"/>
    </xf>
    <xf numFmtId="0" fontId="3" fillId="0" borderId="12" xfId="0" applyFont="1" applyBorder="1" applyAlignment="1">
      <alignment horizontal="justify"/>
    </xf>
    <xf numFmtId="0" fontId="22" fillId="0" borderId="142" xfId="0" applyFont="1" applyBorder="1" applyAlignment="1">
      <alignment horizontal="center" vertical="center"/>
    </xf>
    <xf numFmtId="0" fontId="22" fillId="0" borderId="144" xfId="0" applyFont="1" applyBorder="1" applyAlignment="1">
      <alignment horizontal="center" vertical="center" wrapText="1"/>
    </xf>
    <xf numFmtId="0" fontId="22" fillId="3" borderId="0" xfId="0" applyFont="1" applyFill="1" applyAlignment="1">
      <alignment horizontal="center" vertical="center" wrapText="1"/>
    </xf>
    <xf numFmtId="0" fontId="15" fillId="0" borderId="42" xfId="0" applyFont="1" applyBorder="1" applyAlignment="1">
      <alignment horizontal="centerContinuous"/>
    </xf>
    <xf numFmtId="0" fontId="91" fillId="0" borderId="54" xfId="0" applyFont="1" applyBorder="1" applyAlignment="1">
      <alignment horizontal="center"/>
    </xf>
    <xf numFmtId="0" fontId="96" fillId="0" borderId="142" xfId="0" applyFont="1" applyBorder="1" applyAlignment="1">
      <alignment horizontal="center"/>
    </xf>
    <xf numFmtId="0" fontId="96" fillId="0" borderId="143" xfId="0" applyFont="1" applyBorder="1" applyAlignment="1">
      <alignment horizontal="center"/>
    </xf>
    <xf numFmtId="0" fontId="96" fillId="0" borderId="144" xfId="0" applyFont="1" applyBorder="1" applyAlignment="1">
      <alignment horizontal="center"/>
    </xf>
    <xf numFmtId="0" fontId="96" fillId="0" borderId="0" xfId="0" applyFont="1" applyAlignment="1">
      <alignment horizontal="center"/>
    </xf>
    <xf numFmtId="0" fontId="10" fillId="0" borderId="42" xfId="0" applyFont="1" applyBorder="1" applyAlignment="1">
      <alignment horizontal="center" vertical="center"/>
    </xf>
    <xf numFmtId="0" fontId="10" fillId="0" borderId="54" xfId="0" applyFont="1" applyBorder="1" applyAlignment="1">
      <alignment horizontal="center" vertical="center" wrapText="1"/>
    </xf>
    <xf numFmtId="1" fontId="11" fillId="0" borderId="42" xfId="0" applyNumberFormat="1" applyFont="1" applyBorder="1" applyAlignment="1">
      <alignment horizontal="center" vertical="center" wrapText="1"/>
    </xf>
    <xf numFmtId="0" fontId="11" fillId="0" borderId="71" xfId="0" applyFont="1" applyBorder="1" applyAlignment="1">
      <alignment horizontal="center" vertical="center" wrapText="1"/>
    </xf>
    <xf numFmtId="3" fontId="15" fillId="3" borderId="0" xfId="0" applyNumberFormat="1" applyFont="1" applyFill="1" applyProtection="1">
      <protection locked="0"/>
    </xf>
    <xf numFmtId="0" fontId="11" fillId="0" borderId="42" xfId="0" applyFont="1" applyBorder="1" applyAlignment="1">
      <alignment horizontal="center" vertical="center" wrapText="1"/>
    </xf>
    <xf numFmtId="0" fontId="15" fillId="0" borderId="42" xfId="0" applyFont="1" applyBorder="1" applyAlignment="1">
      <alignment horizontal="left"/>
    </xf>
    <xf numFmtId="0" fontId="3" fillId="0" borderId="54" xfId="0" applyFont="1" applyBorder="1" applyAlignment="1">
      <alignment horizontal="center"/>
    </xf>
    <xf numFmtId="4" fontId="15" fillId="3" borderId="42" xfId="0" applyNumberFormat="1" applyFont="1" applyFill="1" applyBorder="1" applyProtection="1">
      <protection locked="0"/>
    </xf>
    <xf numFmtId="4" fontId="15" fillId="3" borderId="28" xfId="0" applyNumberFormat="1" applyFont="1" applyFill="1" applyBorder="1" applyProtection="1">
      <protection locked="0"/>
    </xf>
    <xf numFmtId="4" fontId="15" fillId="3" borderId="71" xfId="0" applyNumberFormat="1" applyFont="1" applyFill="1" applyBorder="1" applyProtection="1">
      <protection locked="0"/>
    </xf>
    <xf numFmtId="3" fontId="15" fillId="3" borderId="42" xfId="0" applyNumberFormat="1" applyFont="1" applyFill="1" applyBorder="1" applyProtection="1">
      <protection locked="0"/>
    </xf>
    <xf numFmtId="3" fontId="15" fillId="3" borderId="28" xfId="0" applyNumberFormat="1" applyFont="1" applyFill="1" applyBorder="1" applyProtection="1">
      <protection locked="0"/>
    </xf>
    <xf numFmtId="3" fontId="15" fillId="3" borderId="71" xfId="0" applyNumberFormat="1" applyFont="1" applyFill="1" applyBorder="1" applyProtection="1">
      <protection locked="0"/>
    </xf>
    <xf numFmtId="0" fontId="15" fillId="0" borderId="42" xfId="0" applyFont="1" applyBorder="1" applyAlignment="1">
      <alignment horizontal="center"/>
    </xf>
    <xf numFmtId="0" fontId="15" fillId="0" borderId="71" xfId="0" applyFont="1" applyBorder="1" applyAlignment="1">
      <alignment horizontal="center"/>
    </xf>
    <xf numFmtId="0" fontId="5" fillId="0" borderId="62" xfId="0" applyFont="1" applyBorder="1" applyAlignment="1">
      <alignment horizontal="right" vertical="center"/>
    </xf>
    <xf numFmtId="0" fontId="15" fillId="0" borderId="204" xfId="0" applyFont="1" applyBorder="1" applyAlignment="1">
      <alignment horizontal="center"/>
    </xf>
    <xf numFmtId="4" fontId="15" fillId="0" borderId="62" xfId="4" applyNumberFormat="1" applyFont="1" applyFill="1" applyBorder="1" applyAlignment="1"/>
    <xf numFmtId="4" fontId="15" fillId="0" borderId="63" xfId="4" applyNumberFormat="1" applyFont="1" applyFill="1" applyBorder="1" applyAlignment="1"/>
    <xf numFmtId="4" fontId="15" fillId="0" borderId="64" xfId="4" applyNumberFormat="1" applyFont="1" applyFill="1" applyBorder="1" applyAlignment="1"/>
    <xf numFmtId="38" fontId="15" fillId="0" borderId="62" xfId="4" applyNumberFormat="1" applyFont="1" applyFill="1" applyBorder="1" applyAlignment="1"/>
    <xf numFmtId="38" fontId="15" fillId="0" borderId="63" xfId="4" applyNumberFormat="1" applyFont="1" applyFill="1" applyBorder="1" applyAlignment="1"/>
    <xf numFmtId="38" fontId="15" fillId="0" borderId="64" xfId="4" applyNumberFormat="1" applyFont="1" applyFill="1" applyBorder="1" applyAlignment="1"/>
    <xf numFmtId="0" fontId="15" fillId="0" borderId="62" xfId="0" applyFont="1" applyBorder="1" applyAlignment="1">
      <alignment horizontal="center"/>
    </xf>
    <xf numFmtId="0" fontId="15" fillId="0" borderId="64" xfId="0" applyFont="1" applyBorder="1" applyAlignment="1">
      <alignment horizontal="center"/>
    </xf>
    <xf numFmtId="164" fontId="3" fillId="0" borderId="0" xfId="27" applyFont="1" applyAlignment="1">
      <alignment vertical="center"/>
    </xf>
    <xf numFmtId="49" fontId="8" fillId="6" borderId="51" xfId="1" applyNumberFormat="1" applyFill="1" applyBorder="1" applyAlignment="1" applyProtection="1">
      <alignment horizontal="left" vertical="center"/>
      <protection locked="0"/>
    </xf>
    <xf numFmtId="0" fontId="10" fillId="0" borderId="205" xfId="0" applyFont="1" applyBorder="1" applyAlignment="1">
      <alignment horizontal="center" vertical="center"/>
    </xf>
    <xf numFmtId="0" fontId="6" fillId="14" borderId="27" xfId="32" applyFont="1" applyFill="1" applyBorder="1" applyAlignment="1">
      <alignment horizontal="center"/>
    </xf>
    <xf numFmtId="0" fontId="6" fillId="0" borderId="0" xfId="32" applyFont="1" applyAlignment="1">
      <alignment horizontal="center" vertical="center"/>
    </xf>
    <xf numFmtId="0" fontId="6" fillId="14" borderId="147" xfId="32" applyFont="1" applyFill="1" applyBorder="1" applyAlignment="1">
      <alignment horizontal="center"/>
    </xf>
    <xf numFmtId="0" fontId="3" fillId="15" borderId="0" xfId="0" applyFont="1" applyFill="1"/>
    <xf numFmtId="0" fontId="6" fillId="0" borderId="147" xfId="32" applyFont="1" applyBorder="1" applyAlignment="1">
      <alignment horizontal="center"/>
    </xf>
    <xf numFmtId="0" fontId="15" fillId="0" borderId="208" xfId="0" applyFont="1" applyBorder="1" applyAlignment="1" applyProtection="1">
      <alignment wrapText="1"/>
      <protection locked="0"/>
    </xf>
    <xf numFmtId="0" fontId="11" fillId="0" borderId="10" xfId="0" applyFont="1" applyBorder="1" applyAlignment="1">
      <alignment horizontal="center" vertical="center"/>
    </xf>
    <xf numFmtId="3" fontId="10" fillId="0" borderId="31" xfId="0" applyNumberFormat="1" applyFont="1" applyBorder="1" applyAlignment="1" applyProtection="1">
      <alignment vertical="center"/>
      <protection locked="0"/>
    </xf>
    <xf numFmtId="3" fontId="10" fillId="0" borderId="69" xfId="0" applyNumberFormat="1" applyFont="1" applyBorder="1" applyAlignment="1" applyProtection="1">
      <alignment vertical="center"/>
      <protection locked="0"/>
    </xf>
    <xf numFmtId="3" fontId="10" fillId="0" borderId="50" xfId="0" applyNumberFormat="1" applyFont="1" applyBorder="1" applyAlignment="1" applyProtection="1">
      <alignment vertical="center"/>
      <protection locked="0"/>
    </xf>
    <xf numFmtId="3" fontId="10" fillId="0" borderId="61" xfId="0" applyNumberFormat="1" applyFont="1" applyBorder="1" applyAlignment="1" applyProtection="1">
      <alignment vertical="center"/>
      <protection locked="0"/>
    </xf>
    <xf numFmtId="3" fontId="10" fillId="0" borderId="139" xfId="0" applyNumberFormat="1" applyFont="1" applyBorder="1" applyAlignment="1" applyProtection="1">
      <alignment vertical="center"/>
      <protection locked="0"/>
    </xf>
    <xf numFmtId="169" fontId="3" fillId="3" borderId="56" xfId="0" applyNumberFormat="1" applyFont="1" applyFill="1" applyBorder="1" applyProtection="1">
      <protection locked="0"/>
    </xf>
    <xf numFmtId="169" fontId="3" fillId="3" borderId="41" xfId="0" applyNumberFormat="1" applyFont="1" applyFill="1" applyBorder="1" applyProtection="1">
      <protection locked="0"/>
    </xf>
    <xf numFmtId="169" fontId="3" fillId="0" borderId="56" xfId="0" applyNumberFormat="1" applyFont="1" applyBorder="1" applyProtection="1">
      <protection locked="0"/>
    </xf>
    <xf numFmtId="169" fontId="3" fillId="0" borderId="41" xfId="0" applyNumberFormat="1" applyFont="1" applyBorder="1" applyProtection="1">
      <protection locked="0"/>
    </xf>
    <xf numFmtId="169" fontId="3" fillId="0" borderId="67" xfId="0" applyNumberFormat="1" applyFont="1" applyBorder="1" applyProtection="1">
      <protection locked="0"/>
    </xf>
    <xf numFmtId="169" fontId="3" fillId="3" borderId="67" xfId="0" applyNumberFormat="1" applyFont="1" applyFill="1" applyBorder="1" applyProtection="1">
      <protection locked="0"/>
    </xf>
    <xf numFmtId="169" fontId="3" fillId="7" borderId="56" xfId="0" applyNumberFormat="1" applyFont="1" applyFill="1" applyBorder="1" applyProtection="1">
      <protection locked="0"/>
    </xf>
    <xf numFmtId="169" fontId="3" fillId="7" borderId="41" xfId="0" applyNumberFormat="1" applyFont="1" applyFill="1" applyBorder="1" applyProtection="1">
      <protection locked="0"/>
    </xf>
    <xf numFmtId="169" fontId="3" fillId="7" borderId="67" xfId="0" applyNumberFormat="1" applyFont="1" applyFill="1" applyBorder="1" applyProtection="1">
      <protection locked="0"/>
    </xf>
    <xf numFmtId="0" fontId="7" fillId="0" borderId="0" xfId="0" applyFont="1" applyAlignment="1">
      <alignment vertical="top"/>
    </xf>
    <xf numFmtId="169" fontId="3" fillId="0" borderId="79" xfId="37" applyNumberFormat="1" applyFont="1" applyBorder="1" applyProtection="1">
      <protection locked="0"/>
    </xf>
    <xf numFmtId="169" fontId="3" fillId="0" borderId="72" xfId="37" applyNumberFormat="1" applyFont="1" applyBorder="1" applyProtection="1">
      <protection locked="0"/>
    </xf>
    <xf numFmtId="169" fontId="3" fillId="0" borderId="70" xfId="37" applyNumberFormat="1" applyFont="1" applyBorder="1" applyProtection="1">
      <protection locked="0"/>
    </xf>
    <xf numFmtId="169" fontId="3" fillId="0" borderId="67" xfId="37" applyNumberFormat="1" applyFont="1" applyBorder="1" applyProtection="1">
      <protection locked="0"/>
    </xf>
    <xf numFmtId="169" fontId="3" fillId="0" borderId="57" xfId="0" applyNumberFormat="1" applyFont="1" applyBorder="1" applyProtection="1">
      <protection locked="0"/>
    </xf>
    <xf numFmtId="169" fontId="3" fillId="0" borderId="58" xfId="0" applyNumberFormat="1" applyFont="1" applyBorder="1" applyProtection="1">
      <protection locked="0"/>
    </xf>
    <xf numFmtId="169" fontId="3" fillId="0" borderId="59" xfId="0" applyNumberFormat="1" applyFont="1" applyBorder="1" applyProtection="1">
      <protection locked="0"/>
    </xf>
    <xf numFmtId="169" fontId="3" fillId="0" borderId="60" xfId="0" applyNumberFormat="1" applyFont="1" applyBorder="1" applyProtection="1">
      <protection locked="0"/>
    </xf>
    <xf numFmtId="0" fontId="6" fillId="0" borderId="94" xfId="0" applyFont="1" applyBorder="1" applyAlignment="1">
      <alignment horizontal="center" vertical="center"/>
    </xf>
    <xf numFmtId="0" fontId="23" fillId="0" borderId="68" xfId="0" applyFont="1" applyBorder="1" applyAlignment="1">
      <alignment horizontal="center"/>
    </xf>
    <xf numFmtId="0" fontId="23" fillId="0" borderId="0" xfId="0" applyFont="1" applyAlignment="1">
      <alignment horizontal="center"/>
    </xf>
    <xf numFmtId="0" fontId="15" fillId="0" borderId="68" xfId="0" applyFont="1" applyBorder="1" applyAlignment="1">
      <alignment horizontal="center"/>
    </xf>
    <xf numFmtId="3" fontId="23" fillId="0" borderId="68" xfId="0" applyNumberFormat="1" applyFont="1" applyBorder="1" applyAlignment="1">
      <alignment horizontal="center"/>
    </xf>
    <xf numFmtId="0" fontId="33" fillId="0" borderId="0" xfId="29" applyFont="1"/>
    <xf numFmtId="3" fontId="3" fillId="0" borderId="54" xfId="29" applyNumberFormat="1" applyFont="1" applyBorder="1" applyProtection="1">
      <protection locked="0"/>
    </xf>
    <xf numFmtId="3" fontId="3" fillId="0" borderId="54" xfId="29" applyNumberFormat="1" applyFont="1" applyBorder="1" applyAlignment="1" applyProtection="1">
      <alignment horizontal="right"/>
      <protection locked="0"/>
    </xf>
    <xf numFmtId="3" fontId="3" fillId="0" borderId="13" xfId="29" applyNumberFormat="1" applyFont="1" applyBorder="1" applyProtection="1">
      <protection locked="0"/>
    </xf>
    <xf numFmtId="169" fontId="6" fillId="0" borderId="20" xfId="29" applyNumberFormat="1" applyFont="1" applyBorder="1" applyAlignment="1">
      <alignment horizontal="right" wrapText="1"/>
    </xf>
    <xf numFmtId="0" fontId="3" fillId="0" borderId="12" xfId="0" applyFont="1" applyBorder="1"/>
    <xf numFmtId="0" fontId="3" fillId="0" borderId="34" xfId="0" applyFont="1" applyBorder="1"/>
    <xf numFmtId="0" fontId="97" fillId="0" borderId="0" xfId="0" applyFont="1"/>
    <xf numFmtId="0" fontId="2" fillId="0" borderId="0" xfId="0" applyFont="1" applyAlignment="1">
      <alignment wrapText="1"/>
    </xf>
    <xf numFmtId="0" fontId="10" fillId="0" borderId="141" xfId="0" applyFont="1" applyBorder="1" applyAlignment="1">
      <alignment horizontal="center" vertical="center" wrapText="1"/>
    </xf>
    <xf numFmtId="0" fontId="3" fillId="0" borderId="113" xfId="0" applyFont="1" applyBorder="1"/>
    <xf numFmtId="0" fontId="2" fillId="0" borderId="113" xfId="0" applyFont="1" applyBorder="1" applyAlignment="1">
      <alignment vertical="top" wrapText="1"/>
    </xf>
    <xf numFmtId="0" fontId="2" fillId="0" borderId="113" xfId="0" applyFont="1" applyBorder="1"/>
    <xf numFmtId="4" fontId="128" fillId="0" borderId="28" xfId="0" applyNumberFormat="1" applyFont="1" applyBorder="1" applyAlignment="1">
      <alignment horizontal="center"/>
    </xf>
    <xf numFmtId="0" fontId="6" fillId="0" borderId="144"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149" xfId="0" applyFont="1" applyBorder="1" applyAlignment="1">
      <alignment horizontal="center" vertical="center" wrapText="1"/>
    </xf>
    <xf numFmtId="0" fontId="6" fillId="0" borderId="69" xfId="0" applyFont="1" applyBorder="1" applyAlignment="1">
      <alignment horizontal="center" vertical="center" wrapText="1"/>
    </xf>
    <xf numFmtId="0" fontId="126" fillId="0" borderId="0" xfId="15" applyFont="1" applyAlignment="1" applyProtection="1">
      <alignment horizontal="centerContinuous" vertical="center"/>
      <protection hidden="1"/>
    </xf>
    <xf numFmtId="0" fontId="126" fillId="0" borderId="0" xfId="15" applyFont="1" applyAlignment="1" applyProtection="1">
      <alignment horizontal="center" vertical="center"/>
      <protection hidden="1"/>
    </xf>
    <xf numFmtId="0" fontId="129" fillId="0" borderId="0" xfId="15" applyFont="1" applyAlignment="1">
      <alignment wrapText="1"/>
    </xf>
    <xf numFmtId="0" fontId="129" fillId="0" borderId="0" xfId="15" applyFont="1"/>
    <xf numFmtId="0" fontId="129" fillId="0" borderId="0" xfId="15" applyFont="1" applyAlignment="1">
      <alignment vertical="center" wrapText="1"/>
    </xf>
    <xf numFmtId="0" fontId="129" fillId="0" borderId="0" xfId="15" applyFont="1" applyAlignment="1">
      <alignment vertical="center"/>
    </xf>
    <xf numFmtId="0" fontId="130" fillId="0" borderId="0" xfId="15" applyFont="1" applyAlignment="1">
      <alignment vertical="center" wrapText="1"/>
    </xf>
    <xf numFmtId="0" fontId="131" fillId="0" borderId="0" xfId="15" applyFont="1" applyAlignment="1">
      <alignment vertical="center"/>
    </xf>
    <xf numFmtId="0" fontId="132" fillId="0" borderId="0" xfId="15" applyFont="1" applyAlignment="1">
      <alignment horizontal="center" vertical="center"/>
    </xf>
    <xf numFmtId="0" fontId="133" fillId="0" borderId="0" xfId="15" applyFont="1" applyAlignment="1">
      <alignment horizontal="center" vertical="center"/>
    </xf>
    <xf numFmtId="0" fontId="131" fillId="0" borderId="28" xfId="15" applyFont="1" applyBorder="1" applyAlignment="1" applyProtection="1">
      <alignment horizontal="center" vertical="center" wrapText="1"/>
      <protection locked="0"/>
    </xf>
    <xf numFmtId="0" fontId="129" fillId="0" borderId="0" xfId="15" applyFont="1" applyAlignment="1" applyProtection="1">
      <alignment horizontal="center" vertical="center"/>
      <protection hidden="1"/>
    </xf>
    <xf numFmtId="0" fontId="134" fillId="0" borderId="0" xfId="15" applyFont="1" applyAlignment="1">
      <alignment vertical="center" wrapText="1"/>
    </xf>
    <xf numFmtId="14" fontId="131" fillId="0" borderId="28" xfId="10" applyNumberFormat="1" applyFont="1" applyBorder="1" applyAlignment="1" applyProtection="1">
      <alignment horizontal="center" vertical="center" wrapText="1"/>
      <protection locked="0"/>
    </xf>
    <xf numFmtId="3" fontId="131" fillId="0" borderId="28" xfId="15" applyNumberFormat="1" applyFont="1" applyBorder="1" applyAlignment="1" applyProtection="1">
      <alignment horizontal="center" vertical="center" wrapText="1"/>
      <protection locked="0"/>
    </xf>
    <xf numFmtId="0" fontId="130" fillId="0" borderId="0" xfId="15" applyFont="1" applyAlignment="1">
      <alignment horizontal="center" vertical="center" wrapText="1"/>
    </xf>
    <xf numFmtId="0" fontId="25" fillId="0" borderId="0" xfId="15" applyFont="1" applyAlignment="1">
      <alignment vertical="center" wrapText="1"/>
    </xf>
    <xf numFmtId="0" fontId="15" fillId="0" borderId="0" xfId="15" applyFont="1" applyAlignment="1">
      <alignment vertical="center" wrapText="1"/>
    </xf>
    <xf numFmtId="0" fontId="4" fillId="0" borderId="0" xfId="15" applyFont="1" applyAlignment="1">
      <alignment horizontal="center" vertical="center"/>
    </xf>
    <xf numFmtId="0" fontId="15" fillId="0" borderId="0" xfId="15" applyFont="1" applyAlignment="1">
      <alignment horizontal="center" vertical="center" wrapText="1"/>
    </xf>
    <xf numFmtId="0" fontId="135" fillId="0" borderId="0" xfId="15" applyFont="1" applyAlignment="1">
      <alignment vertical="center" wrapText="1"/>
    </xf>
    <xf numFmtId="0" fontId="25" fillId="0" borderId="0" xfId="15" applyFont="1" applyAlignment="1">
      <alignment vertical="center"/>
    </xf>
    <xf numFmtId="0" fontId="9" fillId="0" borderId="0" xfId="15" applyFont="1" applyAlignment="1">
      <alignment vertical="center"/>
    </xf>
    <xf numFmtId="0" fontId="2" fillId="0" borderId="0" xfId="15" applyFont="1" applyAlignment="1">
      <alignment vertical="center" wrapText="1"/>
    </xf>
    <xf numFmtId="0" fontId="136" fillId="0" borderId="0" xfId="15" applyFont="1" applyAlignment="1">
      <alignment horizontal="center" vertical="center"/>
    </xf>
    <xf numFmtId="0" fontId="137" fillId="0" borderId="0" xfId="15" applyFont="1" applyAlignment="1">
      <alignment vertical="top"/>
    </xf>
    <xf numFmtId="0" fontId="130" fillId="0" borderId="0" xfId="15" applyFont="1" applyAlignment="1">
      <alignment wrapText="1"/>
    </xf>
    <xf numFmtId="0" fontId="131" fillId="0" borderId="0" xfId="15" applyFont="1" applyAlignment="1">
      <alignment wrapText="1"/>
    </xf>
    <xf numFmtId="0" fontId="129" fillId="0" borderId="0" xfId="10" applyFont="1" applyAlignment="1">
      <alignment horizontal="center" vertical="center"/>
    </xf>
    <xf numFmtId="0" fontId="137" fillId="0" borderId="0" xfId="15" applyFont="1"/>
    <xf numFmtId="0" fontId="131" fillId="0" borderId="0" xfId="15" applyFont="1"/>
    <xf numFmtId="0" fontId="138" fillId="0" borderId="0" xfId="15" applyFont="1" applyAlignment="1">
      <alignment wrapText="1"/>
    </xf>
    <xf numFmtId="0" fontId="138" fillId="0" borderId="0" xfId="15" applyFont="1" applyAlignment="1">
      <alignment vertical="center" wrapText="1"/>
    </xf>
    <xf numFmtId="0" fontId="133" fillId="0" borderId="0" xfId="15" applyFont="1" applyAlignment="1">
      <alignment vertical="center" wrapText="1"/>
    </xf>
    <xf numFmtId="0" fontId="139" fillId="0" borderId="0" xfId="15" applyFont="1" applyAlignment="1">
      <alignment vertical="center" wrapText="1"/>
    </xf>
    <xf numFmtId="0" fontId="133" fillId="0" borderId="0" xfId="15" applyFont="1" applyAlignment="1">
      <alignment horizontal="center" vertical="center" wrapText="1"/>
    </xf>
    <xf numFmtId="0" fontId="3" fillId="0" borderId="0" xfId="15" applyFont="1" applyAlignment="1">
      <alignment horizontal="center" vertical="center" wrapText="1"/>
    </xf>
    <xf numFmtId="0" fontId="3" fillId="0" borderId="0" xfId="15" applyFont="1" applyAlignment="1">
      <alignment horizontal="center" vertical="center"/>
    </xf>
    <xf numFmtId="0" fontId="101" fillId="0" borderId="0" xfId="15" applyFont="1" applyAlignment="1">
      <alignment vertical="center" wrapText="1"/>
    </xf>
    <xf numFmtId="0" fontId="140" fillId="0" borderId="0" xfId="15" applyFont="1" applyAlignment="1">
      <alignment horizontal="center" vertical="center"/>
    </xf>
    <xf numFmtId="0" fontId="141" fillId="0" borderId="0" xfId="15" applyFont="1" applyAlignment="1">
      <alignment vertical="top"/>
    </xf>
    <xf numFmtId="0" fontId="141" fillId="0" borderId="0" xfId="15" applyFont="1"/>
    <xf numFmtId="164" fontId="142" fillId="0" borderId="0" xfId="27" applyFont="1" applyAlignment="1">
      <alignment vertical="center"/>
    </xf>
    <xf numFmtId="164" fontId="143" fillId="0" borderId="0" xfId="27" applyFont="1" applyAlignment="1">
      <alignment vertical="center"/>
    </xf>
    <xf numFmtId="0" fontId="3" fillId="15" borderId="0" xfId="10" applyFont="1" applyFill="1" applyAlignment="1">
      <alignment horizontal="center"/>
    </xf>
    <xf numFmtId="2" fontId="3" fillId="0" borderId="28" xfId="4" applyNumberFormat="1" applyFont="1" applyBorder="1" applyAlignment="1"/>
    <xf numFmtId="0" fontId="3" fillId="0" borderId="37" xfId="0" applyFont="1" applyBorder="1" applyAlignment="1">
      <alignment horizontal="center" vertical="center" wrapText="1"/>
    </xf>
    <xf numFmtId="0" fontId="14" fillId="0" borderId="36" xfId="0" applyFont="1" applyBorder="1" applyAlignment="1">
      <alignment horizontal="center" vertical="center"/>
    </xf>
    <xf numFmtId="0" fontId="14" fillId="0" borderId="77" xfId="0" applyFont="1" applyBorder="1"/>
    <xf numFmtId="0" fontId="2" fillId="0" borderId="0" xfId="22" applyFont="1" applyFill="1" applyAlignment="1">
      <alignment vertical="center"/>
    </xf>
    <xf numFmtId="0" fontId="25" fillId="0" borderId="0" xfId="22" applyFill="1" applyAlignment="1">
      <alignment vertical="center"/>
    </xf>
    <xf numFmtId="0" fontId="56" fillId="0" borderId="0" xfId="22" applyFont="1" applyFill="1" applyAlignment="1">
      <alignment vertical="center"/>
    </xf>
    <xf numFmtId="3" fontId="3" fillId="0" borderId="31" xfId="0" applyNumberFormat="1" applyFont="1" applyBorder="1" applyAlignment="1" applyProtection="1">
      <alignment vertical="center"/>
      <protection locked="0"/>
    </xf>
    <xf numFmtId="3" fontId="3" fillId="0" borderId="61" xfId="0" applyNumberFormat="1" applyFont="1" applyBorder="1" applyAlignment="1" applyProtection="1">
      <alignment vertical="center"/>
      <protection locked="0"/>
    </xf>
    <xf numFmtId="3" fontId="3" fillId="0" borderId="139" xfId="0" applyNumberFormat="1" applyFont="1" applyBorder="1" applyAlignment="1" applyProtection="1">
      <alignment vertical="center"/>
      <protection locked="0"/>
    </xf>
    <xf numFmtId="171" fontId="6" fillId="0" borderId="194" xfId="0" applyNumberFormat="1" applyFont="1" applyBorder="1" applyAlignment="1">
      <alignment vertical="center"/>
    </xf>
    <xf numFmtId="171" fontId="6" fillId="0" borderId="64" xfId="0" applyNumberFormat="1" applyFont="1" applyBorder="1" applyAlignment="1">
      <alignment vertical="center"/>
    </xf>
    <xf numFmtId="0" fontId="6" fillId="0" borderId="0" xfId="0" applyFont="1" applyAlignment="1">
      <alignment vertical="center"/>
    </xf>
    <xf numFmtId="0" fontId="4" fillId="0" borderId="0" xfId="0" applyFont="1" applyAlignment="1">
      <alignment horizontal="justify" vertical="center" wrapText="1"/>
    </xf>
    <xf numFmtId="0" fontId="6" fillId="0" borderId="0" xfId="31" applyFont="1" applyAlignment="1">
      <alignment vertical="center"/>
    </xf>
    <xf numFmtId="0" fontId="4" fillId="0" borderId="0" xfId="13" applyFont="1" applyAlignment="1">
      <alignment horizontal="center" vertical="center"/>
    </xf>
    <xf numFmtId="0" fontId="3" fillId="0" borderId="0" xfId="13" applyFont="1" applyAlignment="1">
      <alignment horizontal="center" vertical="center"/>
    </xf>
    <xf numFmtId="0" fontId="25" fillId="0" borderId="0" xfId="13" applyFont="1" applyAlignment="1">
      <alignment vertical="center" wrapText="1"/>
    </xf>
    <xf numFmtId="0" fontId="129" fillId="0" borderId="0" xfId="13" applyFont="1" applyAlignment="1">
      <alignment vertical="center"/>
    </xf>
    <xf numFmtId="0" fontId="132" fillId="0" borderId="0" xfId="13" applyFont="1" applyAlignment="1">
      <alignment horizontal="center" vertical="center"/>
    </xf>
    <xf numFmtId="0" fontId="133" fillId="0" borderId="0" xfId="13" applyFont="1" applyAlignment="1">
      <alignment horizontal="center" vertical="center" wrapText="1"/>
    </xf>
    <xf numFmtId="0" fontId="130" fillId="0" borderId="0" xfId="13" applyFont="1" applyAlignment="1">
      <alignment vertical="center" wrapText="1"/>
    </xf>
    <xf numFmtId="0" fontId="131" fillId="0" borderId="0" xfId="13" applyFont="1" applyAlignment="1">
      <alignment horizontal="center" vertical="center"/>
    </xf>
    <xf numFmtId="0" fontId="134" fillId="0" borderId="0" xfId="20" applyFont="1" applyAlignment="1">
      <alignment vertical="center" wrapText="1"/>
    </xf>
    <xf numFmtId="3" fontId="3" fillId="0" borderId="210" xfId="0" applyNumberFormat="1" applyFont="1" applyBorder="1" applyProtection="1">
      <protection locked="0"/>
    </xf>
    <xf numFmtId="3" fontId="3" fillId="0" borderId="28" xfId="0" quotePrefix="1" applyNumberFormat="1" applyFont="1" applyBorder="1"/>
    <xf numFmtId="0" fontId="144" fillId="0" borderId="0" xfId="0" applyFont="1" applyAlignment="1">
      <alignment vertical="center" wrapText="1"/>
    </xf>
    <xf numFmtId="0" fontId="25" fillId="0" borderId="0" xfId="13" applyFont="1" applyAlignment="1">
      <alignment vertical="center"/>
    </xf>
    <xf numFmtId="0" fontId="129" fillId="0" borderId="0" xfId="13" applyFont="1" applyAlignment="1" applyProtection="1">
      <alignment horizontal="center" vertical="center"/>
      <protection hidden="1"/>
    </xf>
    <xf numFmtId="0" fontId="9" fillId="0" borderId="0" xfId="13" applyFont="1" applyAlignment="1">
      <alignment horizontal="center" vertical="center"/>
    </xf>
    <xf numFmtId="0" fontId="134" fillId="0" borderId="0" xfId="13" applyFont="1" applyAlignment="1">
      <alignment vertical="center" wrapText="1"/>
    </xf>
    <xf numFmtId="0" fontId="145" fillId="0" borderId="0" xfId="10" applyFont="1" applyAlignment="1">
      <alignment vertical="center" wrapText="1"/>
    </xf>
    <xf numFmtId="0" fontId="24" fillId="0" borderId="211" xfId="0" applyFont="1" applyBorder="1" applyAlignment="1">
      <alignment horizontal="center" textRotation="255" wrapText="1"/>
    </xf>
    <xf numFmtId="0" fontId="146" fillId="15" borderId="0" xfId="0" applyFont="1" applyFill="1"/>
    <xf numFmtId="0" fontId="13" fillId="15" borderId="0" xfId="0" applyFont="1" applyFill="1"/>
    <xf numFmtId="0" fontId="15" fillId="0" borderId="0" xfId="29" applyAlignment="1">
      <alignment horizontal="left"/>
    </xf>
    <xf numFmtId="0" fontId="4" fillId="0" borderId="42" xfId="0" applyFont="1" applyBorder="1" applyAlignment="1">
      <alignment horizontal="left"/>
    </xf>
    <xf numFmtId="0" fontId="4" fillId="0" borderId="10" xfId="0" applyFont="1" applyBorder="1" applyAlignment="1">
      <alignment horizontal="left"/>
    </xf>
    <xf numFmtId="3" fontId="3" fillId="0" borderId="7" xfId="29" applyNumberFormat="1" applyFont="1" applyBorder="1" applyProtection="1">
      <protection locked="0"/>
    </xf>
    <xf numFmtId="169" fontId="3" fillId="0" borderId="69" xfId="29" applyNumberFormat="1" applyFont="1" applyBorder="1"/>
    <xf numFmtId="0" fontId="72" fillId="2" borderId="65" xfId="21" applyFont="1" applyBorder="1" applyAlignment="1">
      <alignment horizontal="centerContinuous" vertical="center" wrapText="1"/>
    </xf>
    <xf numFmtId="0" fontId="72" fillId="2" borderId="212" xfId="21" applyFont="1" applyBorder="1" applyAlignment="1">
      <alignment horizontal="center" vertical="center" wrapText="1"/>
    </xf>
    <xf numFmtId="0" fontId="72" fillId="2" borderId="213" xfId="21" applyFont="1" applyBorder="1" applyAlignment="1">
      <alignment horizontal="center" vertical="center" wrapText="1"/>
    </xf>
    <xf numFmtId="0" fontId="72" fillId="2" borderId="152" xfId="21" applyFont="1" applyBorder="1" applyAlignment="1">
      <alignment horizontal="centerContinuous" vertical="center" wrapText="1"/>
    </xf>
    <xf numFmtId="0" fontId="66" fillId="0" borderId="213" xfId="24" applyFont="1" applyBorder="1" applyAlignment="1">
      <alignment horizontal="center"/>
    </xf>
    <xf numFmtId="0" fontId="66" fillId="0" borderId="53" xfId="31" applyFont="1" applyBorder="1" applyAlignment="1">
      <alignment horizontal="center"/>
    </xf>
    <xf numFmtId="0" fontId="66" fillId="0" borderId="149" xfId="31" applyFont="1" applyBorder="1" applyAlignment="1">
      <alignment horizontal="center"/>
    </xf>
    <xf numFmtId="0" fontId="106" fillId="0" borderId="0" xfId="0" applyFont="1"/>
    <xf numFmtId="0" fontId="144" fillId="0" borderId="0" xfId="0" applyFont="1"/>
    <xf numFmtId="0" fontId="15" fillId="0" borderId="0" xfId="0" applyFont="1"/>
    <xf numFmtId="4" fontId="106" fillId="0" borderId="0" xfId="0" applyNumberFormat="1" applyFont="1"/>
    <xf numFmtId="4" fontId="147" fillId="0" borderId="0" xfId="0" applyNumberFormat="1" applyFont="1"/>
    <xf numFmtId="0" fontId="3" fillId="16" borderId="141" xfId="0" applyFont="1" applyFill="1" applyBorder="1"/>
    <xf numFmtId="0" fontId="125" fillId="15" borderId="0" xfId="0" applyFont="1" applyFill="1" applyAlignment="1">
      <alignment horizontal="center" wrapText="1"/>
    </xf>
    <xf numFmtId="0" fontId="148" fillId="0" borderId="68" xfId="0" applyFont="1" applyBorder="1" applyAlignment="1">
      <alignment horizontal="center"/>
    </xf>
    <xf numFmtId="0" fontId="19" fillId="0" borderId="0" xfId="0" applyFont="1"/>
    <xf numFmtId="0" fontId="3" fillId="0" borderId="142" xfId="0" applyFont="1" applyBorder="1"/>
    <xf numFmtId="0" fontId="3" fillId="0" borderId="214" xfId="0" applyFont="1" applyBorder="1"/>
    <xf numFmtId="0" fontId="3" fillId="0" borderId="44" xfId="0" applyFont="1" applyBorder="1"/>
    <xf numFmtId="0" fontId="10" fillId="17" borderId="141" xfId="0" applyFont="1" applyFill="1" applyBorder="1" applyAlignment="1">
      <alignment horizontal="center" vertical="center"/>
    </xf>
    <xf numFmtId="0" fontId="6" fillId="17" borderId="215" xfId="32" applyFont="1" applyFill="1" applyBorder="1" applyAlignment="1">
      <alignment horizontal="center"/>
    </xf>
    <xf numFmtId="0" fontId="3" fillId="17" borderId="0" xfId="0" applyFont="1" applyFill="1"/>
    <xf numFmtId="0" fontId="146" fillId="17" borderId="0" xfId="0" applyFont="1" applyFill="1"/>
    <xf numFmtId="0" fontId="110" fillId="0" borderId="54" xfId="0" applyFont="1" applyBorder="1" applyAlignment="1">
      <alignment horizontal="left" vertical="center" wrapText="1"/>
    </xf>
    <xf numFmtId="0" fontId="110" fillId="15" borderId="54" xfId="0" applyFont="1" applyFill="1" applyBorder="1" applyAlignment="1">
      <alignment horizontal="left" vertical="center" wrapText="1"/>
    </xf>
    <xf numFmtId="0" fontId="110" fillId="0" borderId="214" xfId="0" applyFont="1" applyBorder="1" applyAlignment="1">
      <alignment horizontal="left" vertical="center" wrapText="1"/>
    </xf>
    <xf numFmtId="0" fontId="110" fillId="0" borderId="55" xfId="0" applyFont="1" applyBorder="1" applyAlignment="1">
      <alignment horizontal="left" vertical="center" wrapText="1"/>
    </xf>
    <xf numFmtId="0" fontId="3" fillId="0" borderId="0" xfId="0" applyFont="1" applyAlignment="1">
      <alignment horizontal="left" wrapText="1"/>
    </xf>
    <xf numFmtId="0" fontId="111" fillId="0" borderId="0" xfId="0" applyFont="1" applyAlignment="1">
      <alignment vertical="center"/>
    </xf>
    <xf numFmtId="0" fontId="11" fillId="0" borderId="7" xfId="0" applyFont="1" applyBorder="1" applyAlignment="1">
      <alignment horizontal="center" wrapText="1"/>
    </xf>
    <xf numFmtId="1" fontId="15" fillId="6" borderId="28" xfId="27" applyNumberFormat="1" applyFont="1" applyFill="1" applyBorder="1" applyAlignment="1" applyProtection="1">
      <alignment vertical="center"/>
      <protection locked="0"/>
    </xf>
    <xf numFmtId="0" fontId="17" fillId="0" borderId="95" xfId="37" applyFont="1" applyBorder="1" applyAlignment="1">
      <alignment horizontal="center" vertical="center"/>
    </xf>
    <xf numFmtId="0" fontId="149" fillId="0" borderId="0" xfId="15" applyFont="1" applyAlignment="1">
      <alignment vertical="center" wrapText="1"/>
    </xf>
    <xf numFmtId="0" fontId="5" fillId="0" borderId="0" xfId="15" applyFont="1" applyAlignment="1">
      <alignment vertical="center" wrapText="1"/>
    </xf>
    <xf numFmtId="0" fontId="126" fillId="0" borderId="0" xfId="10" applyFont="1" applyAlignment="1">
      <alignment vertical="center" wrapText="1"/>
    </xf>
    <xf numFmtId="174" fontId="3" fillId="3" borderId="28" xfId="0" applyNumberFormat="1" applyFont="1" applyFill="1" applyBorder="1" applyAlignment="1">
      <alignment horizontal="center" vertical="center"/>
    </xf>
    <xf numFmtId="0" fontId="6" fillId="0" borderId="54" xfId="0" applyFont="1" applyBorder="1" applyAlignment="1">
      <alignment vertical="center"/>
    </xf>
    <xf numFmtId="0" fontId="6" fillId="0" borderId="203" xfId="0" applyFont="1" applyBorder="1" applyAlignment="1">
      <alignment vertical="center"/>
    </xf>
    <xf numFmtId="0" fontId="3" fillId="0" borderId="0" xfId="10" applyFont="1" applyProtection="1">
      <protection locked="0"/>
    </xf>
    <xf numFmtId="0" fontId="6" fillId="0" borderId="176" xfId="0" applyFont="1" applyBorder="1" applyAlignment="1">
      <alignment horizontal="centerContinuous" vertical="center"/>
    </xf>
    <xf numFmtId="0" fontId="6" fillId="0" borderId="194" xfId="0" applyFont="1" applyBorder="1" applyAlignment="1">
      <alignment horizontal="centerContinuous" vertical="center" wrapText="1"/>
    </xf>
    <xf numFmtId="0" fontId="2" fillId="0" borderId="176" xfId="0" applyFont="1" applyBorder="1" applyAlignment="1">
      <alignment horizontal="centerContinuous" vertical="center"/>
    </xf>
    <xf numFmtId="0" fontId="6" fillId="0" borderId="135" xfId="0" applyFont="1" applyBorder="1" applyAlignment="1">
      <alignment horizontal="centerContinuous" vertical="center" wrapText="1"/>
    </xf>
    <xf numFmtId="0" fontId="6" fillId="0" borderId="93" xfId="0" applyFont="1" applyBorder="1" applyAlignment="1">
      <alignment horizontal="centerContinuous" vertical="center" wrapText="1"/>
    </xf>
    <xf numFmtId="0" fontId="6" fillId="0" borderId="130" xfId="0" applyFont="1" applyBorder="1" applyAlignment="1">
      <alignment horizontal="center" vertical="center" wrapText="1"/>
    </xf>
    <xf numFmtId="0" fontId="2" fillId="0" borderId="93" xfId="0" applyFont="1" applyBorder="1" applyAlignment="1">
      <alignment horizontal="centerContinuous" vertical="center" wrapText="1"/>
    </xf>
    <xf numFmtId="174" fontId="3" fillId="3" borderId="44" xfId="0" applyNumberFormat="1" applyFont="1" applyFill="1" applyBorder="1" applyAlignment="1">
      <alignment horizontal="center" vertical="center"/>
    </xf>
    <xf numFmtId="0" fontId="140" fillId="0" borderId="130" xfId="0" applyFont="1" applyBorder="1" applyAlignment="1">
      <alignment horizontal="center" vertical="center" wrapText="1"/>
    </xf>
    <xf numFmtId="0" fontId="133" fillId="0" borderId="93" xfId="0" applyFont="1" applyBorder="1" applyAlignment="1">
      <alignment horizontal="centerContinuous" wrapText="1"/>
    </xf>
    <xf numFmtId="1" fontId="31" fillId="0" borderId="28" xfId="0" applyNumberFormat="1" applyFont="1" applyBorder="1" applyAlignment="1" applyProtection="1">
      <alignment horizontal="center" vertical="center"/>
      <protection locked="0"/>
    </xf>
    <xf numFmtId="3" fontId="0" fillId="0" borderId="142" xfId="0" applyNumberFormat="1" applyBorder="1" applyProtection="1">
      <protection locked="0"/>
    </xf>
    <xf numFmtId="3" fontId="0" fillId="0" borderId="143" xfId="0" applyNumberFormat="1" applyBorder="1" applyProtection="1">
      <protection locked="0"/>
    </xf>
    <xf numFmtId="3" fontId="0" fillId="0" borderId="42" xfId="0" applyNumberFormat="1" applyBorder="1" applyProtection="1">
      <protection locked="0"/>
    </xf>
    <xf numFmtId="3" fontId="0" fillId="0" borderId="28" xfId="0" applyNumberFormat="1" applyBorder="1" applyProtection="1">
      <protection locked="0"/>
    </xf>
    <xf numFmtId="3" fontId="0" fillId="0" borderId="144" xfId="0" applyNumberFormat="1" applyBorder="1"/>
    <xf numFmtId="3" fontId="0" fillId="0" borderId="71" xfId="0" applyNumberFormat="1" applyBorder="1"/>
    <xf numFmtId="1" fontId="31" fillId="18" borderId="42" xfId="0" applyNumberFormat="1" applyFont="1" applyFill="1" applyBorder="1" applyAlignment="1">
      <alignment horizontal="center" vertical="center"/>
    </xf>
    <xf numFmtId="0" fontId="58" fillId="12" borderId="88" xfId="21" applyFont="1" applyFill="1" applyBorder="1" applyAlignment="1">
      <alignment horizontal="centerContinuous" vertical="center"/>
    </xf>
    <xf numFmtId="0" fontId="58" fillId="12" borderId="200" xfId="21" applyFont="1" applyFill="1" applyBorder="1" applyAlignment="1">
      <alignment horizontal="centerContinuous" vertical="center"/>
    </xf>
    <xf numFmtId="170" fontId="3" fillId="4" borderId="28" xfId="9" applyNumberFormat="1" applyFont="1" applyFill="1" applyBorder="1" applyProtection="1"/>
    <xf numFmtId="3" fontId="150" fillId="2" borderId="0" xfId="21" applyNumberFormat="1" applyFont="1"/>
    <xf numFmtId="0" fontId="103" fillId="0" borderId="0" xfId="10" applyFont="1" applyAlignment="1">
      <alignment vertical="top"/>
    </xf>
    <xf numFmtId="0" fontId="103" fillId="0" borderId="0" xfId="10" applyFont="1" applyAlignment="1">
      <alignment horizontal="left" vertical="top" wrapText="1"/>
    </xf>
    <xf numFmtId="0" fontId="2" fillId="0" borderId="0" xfId="10" applyFont="1" applyAlignment="1">
      <alignment horizontal="right" vertical="top"/>
    </xf>
    <xf numFmtId="0" fontId="3" fillId="0" borderId="0" xfId="10" applyFont="1"/>
    <xf numFmtId="0" fontId="11" fillId="0" borderId="0" xfId="10" applyFont="1"/>
    <xf numFmtId="0" fontId="27" fillId="0" borderId="0" xfId="10" applyFont="1" applyAlignment="1">
      <alignment vertical="center" wrapText="1"/>
    </xf>
    <xf numFmtId="0" fontId="5" fillId="0" borderId="142" xfId="10" applyFont="1" applyBorder="1" applyAlignment="1">
      <alignment horizontal="centerContinuous" vertical="center" wrapText="1"/>
    </xf>
    <xf numFmtId="0" fontId="3" fillId="0" borderId="3" xfId="10" applyFont="1" applyBorder="1" applyAlignment="1">
      <alignment horizontal="centerContinuous"/>
    </xf>
    <xf numFmtId="0" fontId="3" fillId="0" borderId="21" xfId="10" applyFont="1" applyBorder="1" applyAlignment="1">
      <alignment horizontal="centerContinuous" vertical="center"/>
    </xf>
    <xf numFmtId="0" fontId="3" fillId="0" borderId="3" xfId="10" applyFont="1" applyBorder="1" applyAlignment="1">
      <alignment horizontal="centerContinuous" vertical="center"/>
    </xf>
    <xf numFmtId="0" fontId="36" fillId="0" borderId="130" xfId="10" applyFont="1" applyBorder="1" applyAlignment="1">
      <alignment horizontal="center" vertical="center"/>
    </xf>
    <xf numFmtId="0" fontId="97" fillId="0" borderId="0" xfId="10" applyFont="1" applyAlignment="1">
      <alignment vertical="center"/>
    </xf>
    <xf numFmtId="0" fontId="97" fillId="0" borderId="0" xfId="10" applyFont="1" applyAlignment="1">
      <alignment vertical="center" wrapText="1"/>
    </xf>
    <xf numFmtId="0" fontId="3" fillId="0" borderId="42" xfId="10" applyFont="1" applyBorder="1" applyAlignment="1">
      <alignment horizontal="centerContinuous"/>
    </xf>
    <xf numFmtId="0" fontId="3" fillId="0" borderId="28" xfId="10" applyFont="1" applyBorder="1" applyAlignment="1">
      <alignment horizontal="center"/>
    </xf>
    <xf numFmtId="0" fontId="3" fillId="0" borderId="28" xfId="10" applyFont="1" applyBorder="1" applyAlignment="1">
      <alignment horizontal="centerContinuous"/>
    </xf>
    <xf numFmtId="0" fontId="24" fillId="8" borderId="172" xfId="10" applyFont="1" applyFill="1" applyBorder="1" applyAlignment="1">
      <alignment horizontal="center" vertical="center" wrapText="1"/>
    </xf>
    <xf numFmtId="0" fontId="3" fillId="0" borderId="54" xfId="10" applyFont="1" applyBorder="1" applyAlignment="1">
      <alignment horizontal="center"/>
    </xf>
    <xf numFmtId="0" fontId="3" fillId="0" borderId="71" xfId="10" applyFont="1" applyBorder="1" applyAlignment="1">
      <alignment horizontal="centerContinuous"/>
    </xf>
    <xf numFmtId="0" fontId="77" fillId="0" borderId="0" xfId="10" applyFont="1" applyAlignment="1">
      <alignment vertical="center" wrapText="1"/>
    </xf>
    <xf numFmtId="0" fontId="2" fillId="0" borderId="146" xfId="10" applyFont="1" applyBorder="1"/>
    <xf numFmtId="0" fontId="2" fillId="0" borderId="195" xfId="10" applyFont="1" applyBorder="1"/>
    <xf numFmtId="0" fontId="2" fillId="0" borderId="207" xfId="10" applyFont="1" applyBorder="1"/>
    <xf numFmtId="0" fontId="5" fillId="0" borderId="195" xfId="10" applyFont="1" applyBorder="1"/>
    <xf numFmtId="0" fontId="5" fillId="0" borderId="207" xfId="10" applyFont="1" applyBorder="1"/>
    <xf numFmtId="0" fontId="25" fillId="0" borderId="0" xfId="10" applyFont="1" applyAlignment="1">
      <alignment horizontal="centerContinuous" vertical="center"/>
    </xf>
    <xf numFmtId="0" fontId="3" fillId="0" borderId="0" xfId="10" applyFont="1" applyAlignment="1">
      <alignment horizontal="centerContinuous" vertical="center"/>
    </xf>
    <xf numFmtId="0" fontId="91" fillId="0" borderId="31" xfId="10" applyFont="1" applyBorder="1" applyAlignment="1">
      <alignment horizontal="left" vertical="top" wrapText="1"/>
    </xf>
    <xf numFmtId="0" fontId="5" fillId="0" borderId="68" xfId="10" applyFont="1" applyBorder="1" applyAlignment="1">
      <alignment horizontal="left"/>
    </xf>
    <xf numFmtId="0" fontId="5" fillId="0" borderId="61" xfId="10" applyFont="1" applyBorder="1" applyAlignment="1">
      <alignment horizontal="left"/>
    </xf>
    <xf numFmtId="0" fontId="91" fillId="0" borderId="31" xfId="10" applyFont="1" applyBorder="1" applyAlignment="1">
      <alignment horizontal="left" vertical="top"/>
    </xf>
    <xf numFmtId="0" fontId="3" fillId="0" borderId="42" xfId="10" applyFont="1" applyBorder="1" applyAlignment="1">
      <alignment horizontal="left"/>
    </xf>
    <xf numFmtId="3" fontId="3" fillId="0" borderId="71" xfId="10" applyNumberFormat="1" applyFont="1" applyBorder="1" applyProtection="1">
      <protection locked="0"/>
    </xf>
    <xf numFmtId="0" fontId="3" fillId="0" borderId="28" xfId="13" applyFont="1" applyBorder="1" applyAlignment="1">
      <alignment horizontal="center"/>
    </xf>
    <xf numFmtId="0" fontId="3" fillId="0" borderId="0" xfId="10" applyFont="1" applyAlignment="1">
      <alignment horizontal="center"/>
    </xf>
    <xf numFmtId="0" fontId="11" fillId="0" borderId="0" xfId="10" applyFont="1" applyAlignment="1">
      <alignment horizontal="center"/>
    </xf>
    <xf numFmtId="3" fontId="3" fillId="0" borderId="0" xfId="10" applyNumberFormat="1" applyFont="1" applyAlignment="1">
      <alignment horizontal="center" vertical="center"/>
    </xf>
    <xf numFmtId="0" fontId="3" fillId="0" borderId="0" xfId="10" applyFont="1" applyAlignment="1">
      <alignment horizontal="center" vertical="center"/>
    </xf>
    <xf numFmtId="0" fontId="36" fillId="0" borderId="130" xfId="10" applyFont="1" applyBorder="1" applyAlignment="1">
      <alignment horizontal="center" vertical="center" wrapText="1"/>
    </xf>
    <xf numFmtId="0" fontId="151" fillId="0" borderId="172" xfId="13" applyFont="1" applyBorder="1" applyAlignment="1">
      <alignment horizontal="center"/>
    </xf>
    <xf numFmtId="0" fontId="3" fillId="17" borderId="0" xfId="15" applyFont="1" applyFill="1" applyAlignment="1">
      <alignment horizontal="center" vertical="center"/>
    </xf>
    <xf numFmtId="0" fontId="3" fillId="17" borderId="0" xfId="10" applyFont="1" applyFill="1" applyAlignment="1">
      <alignment horizontal="center" vertical="center"/>
    </xf>
    <xf numFmtId="3" fontId="3" fillId="17" borderId="0" xfId="10" applyNumberFormat="1" applyFont="1" applyFill="1" applyAlignment="1">
      <alignment horizontal="center" vertical="center"/>
    </xf>
    <xf numFmtId="0" fontId="33" fillId="0" borderId="32" xfId="10" applyFont="1" applyBorder="1" applyAlignment="1">
      <alignment horizontal="left"/>
    </xf>
    <xf numFmtId="0" fontId="33" fillId="0" borderId="151" xfId="10" applyFont="1" applyBorder="1" applyAlignment="1">
      <alignment horizontal="center"/>
    </xf>
    <xf numFmtId="169" fontId="33" fillId="0" borderId="149" xfId="10" applyNumberFormat="1" applyFont="1" applyBorder="1"/>
    <xf numFmtId="0" fontId="36" fillId="0" borderId="0" xfId="10" applyFont="1" applyAlignment="1">
      <alignment vertical="center" wrapText="1"/>
    </xf>
    <xf numFmtId="0" fontId="5" fillId="0" borderId="1" xfId="10" applyFont="1" applyBorder="1" applyAlignment="1">
      <alignment horizontal="right"/>
    </xf>
    <xf numFmtId="0" fontId="5" fillId="0" borderId="216" xfId="10" applyFont="1" applyBorder="1"/>
    <xf numFmtId="169" fontId="5" fillId="0" borderId="96" xfId="10" applyNumberFormat="1" applyFont="1" applyBorder="1" applyAlignment="1">
      <alignment vertical="center"/>
    </xf>
    <xf numFmtId="0" fontId="151" fillId="0" borderId="172" xfId="13" applyFont="1" applyBorder="1" applyAlignment="1">
      <alignment horizontal="center" wrapText="1"/>
    </xf>
    <xf numFmtId="0" fontId="3" fillId="8" borderId="1" xfId="10" applyFont="1" applyFill="1" applyBorder="1"/>
    <xf numFmtId="0" fontId="3" fillId="8" borderId="77" xfId="10" applyFont="1" applyFill="1" applyBorder="1"/>
    <xf numFmtId="0" fontId="3" fillId="8" borderId="66" xfId="10" applyFont="1" applyFill="1" applyBorder="1"/>
    <xf numFmtId="0" fontId="151" fillId="0" borderId="34" xfId="13" applyFont="1" applyBorder="1" applyAlignment="1">
      <alignment horizontal="center"/>
    </xf>
    <xf numFmtId="0" fontId="3" fillId="17" borderId="0" xfId="10" applyFont="1" applyFill="1" applyAlignment="1">
      <alignment horizontal="center"/>
    </xf>
    <xf numFmtId="0" fontId="11" fillId="17" borderId="0" xfId="10" applyFont="1" applyFill="1" applyAlignment="1">
      <alignment horizontal="center"/>
    </xf>
    <xf numFmtId="0" fontId="33" fillId="0" borderId="32" xfId="10" applyFont="1" applyBorder="1" applyAlignment="1">
      <alignment horizontal="right"/>
    </xf>
    <xf numFmtId="0" fontId="33" fillId="0" borderId="151" xfId="10" applyFont="1" applyBorder="1"/>
    <xf numFmtId="0" fontId="3" fillId="8" borderId="12" xfId="10" applyFont="1" applyFill="1" applyBorder="1"/>
    <xf numFmtId="0" fontId="3" fillId="8" borderId="0" xfId="10" applyFont="1" applyFill="1"/>
    <xf numFmtId="0" fontId="3" fillId="8" borderId="34" xfId="10" applyFont="1" applyFill="1" applyBorder="1"/>
    <xf numFmtId="0" fontId="151" fillId="0" borderId="34" xfId="10" applyFont="1" applyBorder="1" applyAlignment="1">
      <alignment horizontal="center" vertical="center"/>
    </xf>
    <xf numFmtId="0" fontId="91" fillId="0" borderId="39" xfId="10" applyFont="1" applyBorder="1" applyAlignment="1">
      <alignment wrapText="1"/>
    </xf>
    <xf numFmtId="0" fontId="5" fillId="0" borderId="3" xfId="10" applyFont="1" applyBorder="1"/>
    <xf numFmtId="0" fontId="5" fillId="0" borderId="21" xfId="10" applyFont="1" applyBorder="1"/>
    <xf numFmtId="0" fontId="151" fillId="0" borderId="34" xfId="10" applyFont="1" applyBorder="1" applyAlignment="1">
      <alignment horizontal="center" vertical="center" wrapText="1"/>
    </xf>
    <xf numFmtId="0" fontId="91" fillId="0" borderId="31" xfId="10" applyFont="1" applyBorder="1" applyAlignment="1">
      <alignment horizontal="left" wrapText="1"/>
    </xf>
    <xf numFmtId="0" fontId="152" fillId="0" borderId="217" xfId="10" applyFont="1" applyBorder="1" applyAlignment="1">
      <alignment vertical="center" wrapText="1"/>
    </xf>
    <xf numFmtId="0" fontId="5" fillId="0" borderId="176" xfId="10" applyFont="1" applyBorder="1" applyAlignment="1">
      <alignment horizontal="right"/>
    </xf>
    <xf numFmtId="0" fontId="5" fillId="0" borderId="135" xfId="10" applyFont="1" applyBorder="1"/>
    <xf numFmtId="169" fontId="5" fillId="0" borderId="64" xfId="10" applyNumberFormat="1" applyFont="1" applyBorder="1" applyAlignment="1">
      <alignment vertical="center"/>
    </xf>
    <xf numFmtId="0" fontId="3" fillId="8" borderId="6" xfId="10" applyFont="1" applyFill="1" applyBorder="1"/>
    <xf numFmtId="0" fontId="3" fillId="8" borderId="113" xfId="10" applyFont="1" applyFill="1" applyBorder="1"/>
    <xf numFmtId="0" fontId="3" fillId="8" borderId="217" xfId="10" applyFont="1" applyFill="1" applyBorder="1"/>
    <xf numFmtId="0" fontId="2" fillId="0" borderId="1" xfId="10" applyFont="1" applyBorder="1"/>
    <xf numFmtId="0" fontId="5" fillId="0" borderId="77" xfId="10" applyFont="1" applyBorder="1"/>
    <xf numFmtId="0" fontId="5" fillId="0" borderId="66" xfId="10" applyFont="1" applyBorder="1"/>
    <xf numFmtId="0" fontId="24" fillId="8" borderId="12" xfId="10" applyFont="1" applyFill="1" applyBorder="1" applyAlignment="1">
      <alignment horizontal="center" vertical="center" wrapText="1"/>
    </xf>
    <xf numFmtId="0" fontId="91" fillId="8" borderId="12" xfId="10" applyFont="1" applyFill="1" applyBorder="1" applyAlignment="1">
      <alignment horizontal="right" vertical="top"/>
    </xf>
    <xf numFmtId="0" fontId="5" fillId="8" borderId="0" xfId="10" applyFont="1" applyFill="1" applyAlignment="1">
      <alignment vertical="top"/>
    </xf>
    <xf numFmtId="169" fontId="6" fillId="8" borderId="34" xfId="10" applyNumberFormat="1" applyFont="1" applyFill="1" applyBorder="1" applyAlignment="1">
      <alignment vertical="top"/>
    </xf>
    <xf numFmtId="0" fontId="91" fillId="8" borderId="12" xfId="10" applyFont="1" applyFill="1" applyBorder="1" applyAlignment="1">
      <alignment horizontal="center"/>
    </xf>
    <xf numFmtId="0" fontId="91" fillId="8" borderId="0" xfId="10" applyFont="1" applyFill="1" applyAlignment="1">
      <alignment horizontal="center"/>
    </xf>
    <xf numFmtId="0" fontId="91" fillId="8" borderId="34" xfId="10" applyFont="1" applyFill="1" applyBorder="1" applyAlignment="1">
      <alignment horizontal="center"/>
    </xf>
    <xf numFmtId="0" fontId="91" fillId="8" borderId="6" xfId="10" applyFont="1" applyFill="1" applyBorder="1" applyAlignment="1">
      <alignment horizontal="center"/>
    </xf>
    <xf numFmtId="0" fontId="91" fillId="8" borderId="113" xfId="10" applyFont="1" applyFill="1" applyBorder="1" applyAlignment="1">
      <alignment horizontal="center"/>
    </xf>
    <xf numFmtId="0" fontId="91" fillId="8" borderId="217" xfId="10" applyFont="1" applyFill="1" applyBorder="1" applyAlignment="1">
      <alignment horizontal="center"/>
    </xf>
    <xf numFmtId="0" fontId="5" fillId="0" borderId="194" xfId="10" applyFont="1" applyBorder="1"/>
    <xf numFmtId="169" fontId="5" fillId="0" borderId="93" xfId="10" applyNumberFormat="1" applyFont="1" applyBorder="1" applyAlignment="1">
      <alignment vertical="center"/>
    </xf>
    <xf numFmtId="0" fontId="5" fillId="8" borderId="1" xfId="10" applyFont="1" applyFill="1" applyBorder="1" applyAlignment="1">
      <alignment horizontal="right"/>
    </xf>
    <xf numFmtId="0" fontId="5" fillId="8" borderId="77" xfId="10" applyFont="1" applyFill="1" applyBorder="1"/>
    <xf numFmtId="169" fontId="5" fillId="8" borderId="66" xfId="10" applyNumberFormat="1" applyFont="1" applyFill="1" applyBorder="1" applyAlignment="1">
      <alignment vertical="center"/>
    </xf>
    <xf numFmtId="0" fontId="5" fillId="8" borderId="12" xfId="10" applyFont="1" applyFill="1" applyBorder="1" applyAlignment="1">
      <alignment horizontal="right"/>
    </xf>
    <xf numFmtId="0" fontId="5" fillId="8" borderId="0" xfId="10" applyFont="1" applyFill="1"/>
    <xf numFmtId="169" fontId="5" fillId="8" borderId="34" xfId="10" applyNumberFormat="1" applyFont="1" applyFill="1" applyBorder="1" applyAlignment="1">
      <alignment vertical="center"/>
    </xf>
    <xf numFmtId="0" fontId="5" fillId="0" borderId="151" xfId="10" applyFont="1" applyBorder="1" applyAlignment="1">
      <alignment vertical="top"/>
    </xf>
    <xf numFmtId="169" fontId="11" fillId="0" borderId="149" xfId="10" applyNumberFormat="1" applyFont="1" applyBorder="1" applyAlignment="1">
      <alignment vertical="center"/>
    </xf>
    <xf numFmtId="0" fontId="5" fillId="0" borderId="6" xfId="10" applyFont="1" applyBorder="1" applyAlignment="1">
      <alignment horizontal="center" vertical="center"/>
    </xf>
    <xf numFmtId="0" fontId="5" fillId="0" borderId="194" xfId="10" applyFont="1" applyBorder="1" applyAlignment="1">
      <alignment horizontal="center"/>
    </xf>
    <xf numFmtId="0" fontId="5" fillId="0" borderId="176" xfId="10" applyFont="1" applyBorder="1" applyAlignment="1">
      <alignment horizontal="center" vertical="center"/>
    </xf>
    <xf numFmtId="168" fontId="3" fillId="0" borderId="0" xfId="10" applyNumberFormat="1" applyFont="1"/>
    <xf numFmtId="0" fontId="36" fillId="0" borderId="93" xfId="10" applyFont="1" applyBorder="1" applyAlignment="1">
      <alignment horizontal="center" vertical="center"/>
    </xf>
    <xf numFmtId="0" fontId="3" fillId="0" borderId="0" xfId="10" applyFont="1" applyAlignment="1">
      <alignment vertical="center"/>
    </xf>
    <xf numFmtId="3" fontId="3" fillId="0" borderId="0" xfId="10" applyNumberFormat="1" applyFont="1" applyAlignment="1">
      <alignment horizontal="center"/>
    </xf>
    <xf numFmtId="0" fontId="36" fillId="0" borderId="93" xfId="10" applyFont="1" applyBorder="1" applyAlignment="1">
      <alignment horizontal="center" vertical="center" wrapText="1"/>
    </xf>
    <xf numFmtId="0" fontId="33" fillId="0" borderId="151" xfId="10" applyFont="1" applyBorder="1" applyAlignment="1">
      <alignment horizontal="right"/>
    </xf>
    <xf numFmtId="0" fontId="151" fillId="0" borderId="34" xfId="13" applyFont="1" applyBorder="1" applyAlignment="1">
      <alignment horizontal="center" wrapText="1"/>
    </xf>
    <xf numFmtId="0" fontId="3" fillId="19" borderId="1" xfId="10" applyFont="1" applyFill="1" applyBorder="1"/>
    <xf numFmtId="0" fontId="3" fillId="19" borderId="77" xfId="10" applyFont="1" applyFill="1" applyBorder="1"/>
    <xf numFmtId="0" fontId="3" fillId="19" borderId="66" xfId="10" applyFont="1" applyFill="1" applyBorder="1"/>
    <xf numFmtId="0" fontId="3" fillId="19" borderId="12" xfId="10" applyFont="1" applyFill="1" applyBorder="1"/>
    <xf numFmtId="0" fontId="3" fillId="19" borderId="0" xfId="10" applyFont="1" applyFill="1"/>
    <xf numFmtId="0" fontId="3" fillId="19" borderId="34" xfId="10" applyFont="1" applyFill="1" applyBorder="1"/>
    <xf numFmtId="0" fontId="27" fillId="0" borderId="151" xfId="10" applyFont="1" applyBorder="1"/>
    <xf numFmtId="169" fontId="33" fillId="0" borderId="149" xfId="10" applyNumberFormat="1" applyFont="1" applyBorder="1" applyAlignment="1">
      <alignment vertical="center"/>
    </xf>
    <xf numFmtId="0" fontId="36" fillId="0" borderId="0" xfId="10" applyFont="1" applyAlignment="1">
      <alignment horizontal="center" wrapText="1"/>
    </xf>
    <xf numFmtId="0" fontId="84" fillId="0" borderId="151" xfId="10" applyFont="1" applyBorder="1"/>
    <xf numFmtId="0" fontId="91" fillId="19" borderId="6" xfId="10" applyFont="1" applyFill="1" applyBorder="1" applyAlignment="1">
      <alignment horizontal="right"/>
    </xf>
    <xf numFmtId="0" fontId="5" fillId="19" borderId="113" xfId="10" applyFont="1" applyFill="1" applyBorder="1"/>
    <xf numFmtId="169" fontId="6" fillId="19" borderId="217" xfId="10" applyNumberFormat="1" applyFont="1" applyFill="1" applyBorder="1" applyAlignment="1">
      <alignment vertical="center"/>
    </xf>
    <xf numFmtId="0" fontId="25" fillId="0" borderId="0" xfId="10" applyFont="1" applyAlignment="1">
      <alignment horizontal="center"/>
    </xf>
    <xf numFmtId="0" fontId="91" fillId="19" borderId="12" xfId="10" applyFont="1" applyFill="1" applyBorder="1" applyAlignment="1">
      <alignment horizontal="right"/>
    </xf>
    <xf numFmtId="0" fontId="5" fillId="19" borderId="0" xfId="10" applyFont="1" applyFill="1"/>
    <xf numFmtId="169" fontId="6" fillId="19" borderId="34" xfId="10" applyNumberFormat="1" applyFont="1" applyFill="1" applyBorder="1" applyAlignment="1">
      <alignment vertical="center"/>
    </xf>
    <xf numFmtId="0" fontId="15" fillId="19" borderId="0" xfId="10" applyFont="1" applyFill="1"/>
    <xf numFmtId="169" fontId="3" fillId="19" borderId="34" xfId="10" applyNumberFormat="1" applyFont="1" applyFill="1" applyBorder="1" applyAlignment="1">
      <alignment vertical="center"/>
    </xf>
    <xf numFmtId="0" fontId="24" fillId="0" borderId="0" xfId="10" applyFont="1" applyAlignment="1">
      <alignment horizontal="center" vertical="center" wrapText="1"/>
    </xf>
    <xf numFmtId="0" fontId="6" fillId="0" borderId="194" xfId="10" applyFont="1" applyBorder="1" applyAlignment="1">
      <alignment horizontal="right"/>
    </xf>
    <xf numFmtId="0" fontId="3" fillId="0" borderId="77" xfId="10" applyFont="1" applyBorder="1"/>
    <xf numFmtId="0" fontId="151" fillId="0" borderId="172" xfId="10" applyFont="1" applyBorder="1" applyAlignment="1">
      <alignment horizontal="center" vertical="center"/>
    </xf>
    <xf numFmtId="0" fontId="6" fillId="0" borderId="176" xfId="10" applyFont="1" applyBorder="1" applyAlignment="1">
      <alignment horizontal="right"/>
    </xf>
    <xf numFmtId="169" fontId="6" fillId="0" borderId="64" xfId="10" applyNumberFormat="1" applyFont="1" applyBorder="1" applyAlignment="1">
      <alignment vertical="center"/>
    </xf>
    <xf numFmtId="0" fontId="6" fillId="8" borderId="12" xfId="10" applyFont="1" applyFill="1" applyBorder="1" applyAlignment="1">
      <alignment horizontal="right"/>
    </xf>
    <xf numFmtId="169" fontId="6" fillId="8" borderId="66" xfId="10" applyNumberFormat="1" applyFont="1" applyFill="1" applyBorder="1" applyAlignment="1">
      <alignment vertical="center"/>
    </xf>
    <xf numFmtId="0" fontId="91" fillId="0" borderId="39" xfId="10" applyFont="1" applyBorder="1"/>
    <xf numFmtId="169" fontId="6" fillId="8" borderId="34" xfId="10" applyNumberFormat="1" applyFont="1" applyFill="1" applyBorder="1" applyAlignment="1">
      <alignment vertical="center"/>
    </xf>
    <xf numFmtId="0" fontId="152" fillId="0" borderId="215" xfId="10" applyFont="1" applyBorder="1" applyAlignment="1">
      <alignment vertical="center" wrapText="1"/>
    </xf>
    <xf numFmtId="169" fontId="6" fillId="8" borderId="217" xfId="10" applyNumberFormat="1" applyFont="1" applyFill="1" applyBorder="1" applyAlignment="1">
      <alignment vertical="center"/>
    </xf>
    <xf numFmtId="0" fontId="25" fillId="0" borderId="0" xfId="10" applyFont="1" applyAlignment="1">
      <alignment horizontal="center" vertical="center"/>
    </xf>
    <xf numFmtId="0" fontId="6" fillId="0" borderId="151" xfId="10" applyFont="1" applyBorder="1"/>
    <xf numFmtId="3" fontId="3" fillId="0" borderId="96" xfId="10" applyNumberFormat="1" applyFont="1" applyBorder="1" applyProtection="1">
      <protection locked="0"/>
    </xf>
    <xf numFmtId="0" fontId="6" fillId="8" borderId="1" xfId="10" applyFont="1" applyFill="1" applyBorder="1" applyAlignment="1">
      <alignment horizontal="right"/>
    </xf>
    <xf numFmtId="0" fontId="6" fillId="8" borderId="6" xfId="10" applyFont="1" applyFill="1" applyBorder="1" applyAlignment="1">
      <alignment horizontal="right"/>
    </xf>
    <xf numFmtId="0" fontId="5" fillId="8" borderId="113" xfId="10" applyFont="1" applyFill="1" applyBorder="1"/>
    <xf numFmtId="164" fontId="40" fillId="5" borderId="195" xfId="28" applyNumberFormat="1" applyFill="1" applyBorder="1" applyAlignment="1">
      <alignment horizontal="right" vertical="top"/>
    </xf>
    <xf numFmtId="164" fontId="47" fillId="5" borderId="195" xfId="28" applyNumberFormat="1" applyFont="1" applyFill="1" applyBorder="1" applyAlignment="1">
      <alignment horizontal="right" vertical="top"/>
    </xf>
    <xf numFmtId="0" fontId="87" fillId="5" borderId="195" xfId="26" applyFont="1" applyFill="1" applyBorder="1" applyAlignment="1">
      <alignment vertical="top"/>
    </xf>
    <xf numFmtId="164" fontId="15" fillId="5" borderId="195" xfId="28" applyNumberFormat="1" applyFont="1" applyFill="1" applyBorder="1" applyAlignment="1">
      <alignment vertical="top"/>
    </xf>
    <xf numFmtId="168" fontId="40" fillId="0" borderId="0" xfId="28" applyNumberFormat="1" applyAlignment="1">
      <alignment horizontal="center" vertical="center" wrapText="1"/>
    </xf>
    <xf numFmtId="164" fontId="40" fillId="0" borderId="0" xfId="28" applyNumberFormat="1" applyAlignment="1">
      <alignment vertical="center"/>
    </xf>
    <xf numFmtId="0" fontId="87" fillId="5" borderId="13" xfId="26" applyFont="1" applyFill="1" applyBorder="1" applyAlignment="1">
      <alignment horizontal="centerContinuous" readingOrder="1"/>
    </xf>
    <xf numFmtId="0" fontId="57" fillId="5" borderId="0" xfId="26" applyFont="1" applyFill="1" applyAlignment="1">
      <alignment horizontal="centerContinuous" readingOrder="1"/>
    </xf>
    <xf numFmtId="164" fontId="15" fillId="5" borderId="0" xfId="28" applyNumberFormat="1" applyFont="1" applyFill="1" applyAlignment="1">
      <alignment horizontal="centerContinuous" vertical="center" readingOrder="1"/>
    </xf>
    <xf numFmtId="164" fontId="15" fillId="5" borderId="34" xfId="28" applyNumberFormat="1" applyFont="1" applyFill="1" applyBorder="1" applyAlignment="1">
      <alignment horizontal="centerContinuous" vertical="center" readingOrder="1"/>
    </xf>
    <xf numFmtId="0" fontId="87" fillId="5" borderId="0" xfId="26" applyFont="1" applyFill="1" applyAlignment="1">
      <alignment horizontal="centerContinuous"/>
    </xf>
    <xf numFmtId="164" fontId="15" fillId="5" borderId="0" xfId="28" applyNumberFormat="1" applyFont="1" applyFill="1" applyAlignment="1">
      <alignment horizontal="centerContinuous" vertical="center"/>
    </xf>
    <xf numFmtId="164" fontId="15" fillId="5" borderId="34" xfId="28" applyNumberFormat="1" applyFont="1" applyFill="1" applyBorder="1" applyAlignment="1">
      <alignment horizontal="centerContinuous" vertical="center"/>
    </xf>
    <xf numFmtId="164" fontId="40" fillId="0" borderId="0" xfId="28" applyNumberFormat="1" applyAlignment="1">
      <alignment vertical="top"/>
    </xf>
    <xf numFmtId="164" fontId="40" fillId="5" borderId="7" xfId="28" applyNumberFormat="1" applyFill="1" applyBorder="1" applyAlignment="1">
      <alignment horizontal="right" vertical="top"/>
    </xf>
    <xf numFmtId="164" fontId="47" fillId="5" borderId="68" xfId="28" applyNumberFormat="1" applyFont="1" applyFill="1" applyBorder="1" applyAlignment="1">
      <alignment horizontal="right" vertical="top"/>
    </xf>
    <xf numFmtId="0" fontId="87" fillId="5" borderId="68" xfId="26" applyFont="1" applyFill="1" applyBorder="1" applyAlignment="1">
      <alignment vertical="top"/>
    </xf>
    <xf numFmtId="164" fontId="15" fillId="5" borderId="68" xfId="28" applyNumberFormat="1" applyFont="1" applyFill="1" applyBorder="1" applyAlignment="1">
      <alignment vertical="top"/>
    </xf>
    <xf numFmtId="164" fontId="36" fillId="0" borderId="130" xfId="28" applyNumberFormat="1" applyFont="1" applyBorder="1" applyAlignment="1">
      <alignment horizontal="center" vertical="center" wrapText="1"/>
    </xf>
    <xf numFmtId="164" fontId="54" fillId="0" borderId="0" xfId="28" applyNumberFormat="1" applyFont="1" applyAlignment="1">
      <alignment horizontal="centerContinuous" vertical="center"/>
    </xf>
    <xf numFmtId="164" fontId="40" fillId="0" borderId="0" xfId="28" applyNumberFormat="1" applyAlignment="1">
      <alignment horizontal="centerContinuous" vertical="center"/>
    </xf>
    <xf numFmtId="164" fontId="42" fillId="0" borderId="0" xfId="28" applyNumberFormat="1" applyFont="1" applyAlignment="1">
      <alignment horizontal="centerContinuous" vertical="center"/>
    </xf>
    <xf numFmtId="164" fontId="41" fillId="0" borderId="0" xfId="28" applyNumberFormat="1" applyFont="1" applyAlignment="1">
      <alignment horizontal="centerContinuous" vertical="center"/>
    </xf>
    <xf numFmtId="164" fontId="41" fillId="0" borderId="0" xfId="28" applyNumberFormat="1" applyFont="1" applyAlignment="1">
      <alignment vertical="center"/>
    </xf>
    <xf numFmtId="164" fontId="50" fillId="0" borderId="0" xfId="28" applyNumberFormat="1" applyFont="1" applyAlignment="1">
      <alignment horizontal="right" vertical="center"/>
    </xf>
    <xf numFmtId="164" fontId="36" fillId="0" borderId="0" xfId="28" applyNumberFormat="1" applyFont="1" applyAlignment="1">
      <alignment horizontal="center" vertical="center" wrapText="1"/>
    </xf>
    <xf numFmtId="164" fontId="43" fillId="9" borderId="28" xfId="28" applyNumberFormat="1" applyFont="1" applyFill="1" applyBorder="1" applyAlignment="1">
      <alignment horizontal="center" vertical="center"/>
    </xf>
    <xf numFmtId="164" fontId="42" fillId="0" borderId="0" xfId="28" applyNumberFormat="1" applyFont="1" applyAlignment="1">
      <alignment vertical="center"/>
    </xf>
    <xf numFmtId="164" fontId="43" fillId="0" borderId="0" xfId="28" applyNumberFormat="1" applyFont="1" applyAlignment="1">
      <alignment horizontal="left" vertical="center"/>
    </xf>
    <xf numFmtId="164" fontId="2" fillId="0" borderId="0" xfId="28" applyNumberFormat="1" applyFont="1" applyAlignment="1">
      <alignment vertical="center" wrapText="1"/>
    </xf>
    <xf numFmtId="164" fontId="41" fillId="0" borderId="0" xfId="28" applyNumberFormat="1" applyFont="1" applyAlignment="1">
      <alignment horizontal="center" vertical="center"/>
    </xf>
    <xf numFmtId="164" fontId="43" fillId="0" borderId="0" xfId="28" applyNumberFormat="1" applyFont="1" applyAlignment="1">
      <alignment horizontal="center" vertical="center"/>
    </xf>
    <xf numFmtId="0" fontId="98" fillId="12" borderId="0" xfId="10" applyFont="1" applyFill="1" applyAlignment="1">
      <alignment horizontal="centerContinuous" vertical="center"/>
    </xf>
    <xf numFmtId="0" fontId="99" fillId="12" borderId="0" xfId="10" applyFont="1" applyFill="1" applyAlignment="1">
      <alignment horizontal="center" vertical="center"/>
    </xf>
    <xf numFmtId="0" fontId="98" fillId="12" borderId="0" xfId="10" applyFont="1" applyFill="1" applyAlignment="1">
      <alignment horizontal="center" vertical="center"/>
    </xf>
    <xf numFmtId="0" fontId="100" fillId="12" borderId="0" xfId="10" applyFont="1" applyFill="1" applyAlignment="1">
      <alignment horizontal="center" vertical="center"/>
    </xf>
    <xf numFmtId="0" fontId="121" fillId="0" borderId="0" xfId="15" applyFont="1" applyAlignment="1">
      <alignment vertical="center"/>
    </xf>
    <xf numFmtId="0" fontId="121" fillId="0" borderId="0" xfId="20" applyFont="1" applyAlignment="1">
      <alignment vertical="center" wrapText="1"/>
    </xf>
    <xf numFmtId="0" fontId="15" fillId="0" borderId="0" xfId="13" applyAlignment="1">
      <alignment vertical="center" wrapText="1"/>
    </xf>
    <xf numFmtId="0" fontId="121" fillId="0" borderId="0" xfId="13" applyFont="1" applyAlignment="1">
      <alignment vertical="center" wrapText="1"/>
    </xf>
    <xf numFmtId="0" fontId="153" fillId="12" borderId="0" xfId="10" applyFont="1" applyFill="1" applyAlignment="1">
      <alignment horizontal="center" vertical="center"/>
    </xf>
    <xf numFmtId="0" fontId="121" fillId="0" borderId="0" xfId="13" applyFont="1" applyAlignment="1">
      <alignment vertical="center"/>
    </xf>
    <xf numFmtId="3" fontId="131" fillId="0" borderId="28" xfId="13" applyNumberFormat="1" applyFont="1" applyBorder="1" applyAlignment="1" applyProtection="1">
      <alignment horizontal="center" vertical="center" wrapText="1"/>
      <protection locked="0"/>
    </xf>
    <xf numFmtId="3" fontId="9" fillId="0" borderId="28" xfId="13" applyNumberFormat="1" applyFont="1" applyBorder="1" applyAlignment="1" applyProtection="1">
      <alignment horizontal="center" vertical="center" wrapText="1"/>
      <protection locked="0"/>
    </xf>
    <xf numFmtId="0" fontId="25" fillId="0" borderId="0" xfId="20" applyFont="1" applyAlignment="1">
      <alignment vertical="center" wrapText="1"/>
    </xf>
    <xf numFmtId="0" fontId="130" fillId="0" borderId="0" xfId="15" applyFont="1" applyAlignment="1">
      <alignment vertical="center"/>
    </xf>
    <xf numFmtId="0" fontId="130" fillId="0" borderId="0" xfId="15" applyFont="1"/>
    <xf numFmtId="0" fontId="87" fillId="5" borderId="0" xfId="26" applyFont="1" applyFill="1" applyAlignment="1">
      <alignment horizontal="centerContinuous" readingOrder="1"/>
    </xf>
    <xf numFmtId="164" fontId="15" fillId="5" borderId="147" xfId="28" applyNumberFormat="1" applyFont="1" applyFill="1" applyBorder="1" applyAlignment="1">
      <alignment horizontal="centerContinuous" vertical="center" readingOrder="1"/>
    </xf>
    <xf numFmtId="164" fontId="15" fillId="5" borderId="147" xfId="28" applyNumberFormat="1" applyFont="1" applyFill="1" applyBorder="1" applyAlignment="1">
      <alignment horizontal="centerContinuous" vertical="center"/>
    </xf>
    <xf numFmtId="164" fontId="40" fillId="5" borderId="7" xfId="28" applyNumberFormat="1" applyFill="1" applyBorder="1" applyAlignment="1">
      <alignment horizontal="centerContinuous"/>
    </xf>
    <xf numFmtId="164" fontId="47" fillId="5" borderId="68" xfId="28" applyNumberFormat="1" applyFont="1" applyFill="1" applyBorder="1" applyAlignment="1">
      <alignment horizontal="centerContinuous"/>
    </xf>
    <xf numFmtId="0" fontId="87" fillId="5" borderId="68" xfId="26" applyFont="1" applyFill="1" applyBorder="1" applyAlignment="1">
      <alignment horizontal="centerContinuous"/>
    </xf>
    <xf numFmtId="164" fontId="15" fillId="5" borderId="68" xfId="28" applyNumberFormat="1" applyFont="1" applyFill="1" applyBorder="1" applyAlignment="1">
      <alignment horizontal="centerContinuous"/>
    </xf>
    <xf numFmtId="164" fontId="15" fillId="5" borderId="50" xfId="28" applyNumberFormat="1" applyFont="1" applyFill="1" applyBorder="1" applyAlignment="1">
      <alignment horizontal="centerContinuous"/>
    </xf>
    <xf numFmtId="164" fontId="6" fillId="0" borderId="0" xfId="28" applyNumberFormat="1" applyFont="1" applyAlignment="1">
      <alignment horizontal="centerContinuous" vertical="center"/>
    </xf>
    <xf numFmtId="164" fontId="45" fillId="0" borderId="0" xfId="28" applyNumberFormat="1" applyFont="1" applyAlignment="1">
      <alignment horizontal="centerContinuous" vertical="center"/>
    </xf>
    <xf numFmtId="164" fontId="43" fillId="0" borderId="0" xfId="28" applyNumberFormat="1" applyFont="1" applyAlignment="1">
      <alignment horizontal="centerContinuous" vertical="center" wrapText="1"/>
    </xf>
    <xf numFmtId="164" fontId="47" fillId="0" borderId="0" xfId="28" applyNumberFormat="1" applyFont="1" applyAlignment="1">
      <alignment horizontal="right" vertical="center"/>
    </xf>
    <xf numFmtId="0" fontId="3" fillId="0" borderId="0" xfId="15" applyFont="1" applyAlignment="1">
      <alignment vertical="center" wrapText="1"/>
    </xf>
    <xf numFmtId="0" fontId="133" fillId="0" borderId="0" xfId="15" applyFont="1" applyAlignment="1">
      <alignment vertical="center"/>
    </xf>
    <xf numFmtId="0" fontId="133" fillId="0" borderId="0" xfId="15" applyFont="1"/>
    <xf numFmtId="164" fontId="15" fillId="5" borderId="195" xfId="28" applyNumberFormat="1" applyFont="1" applyFill="1" applyBorder="1" applyAlignment="1">
      <alignment horizontal="right" vertical="top"/>
    </xf>
    <xf numFmtId="168" fontId="15" fillId="0" borderId="0" xfId="28" applyNumberFormat="1" applyFont="1" applyAlignment="1">
      <alignment vertical="center" wrapText="1"/>
    </xf>
    <xf numFmtId="164" fontId="15" fillId="0" borderId="0" xfId="28" applyNumberFormat="1" applyFont="1" applyAlignment="1">
      <alignment vertical="center"/>
    </xf>
    <xf numFmtId="164" fontId="15" fillId="0" borderId="0" xfId="28" applyNumberFormat="1" applyFont="1" applyAlignment="1">
      <alignment vertical="top"/>
    </xf>
    <xf numFmtId="164" fontId="15" fillId="5" borderId="7" xfId="28" applyNumberFormat="1" applyFont="1" applyFill="1" applyBorder="1" applyAlignment="1">
      <alignment horizontal="right" vertical="top"/>
    </xf>
    <xf numFmtId="164" fontId="15" fillId="5" borderId="68" xfId="28" applyNumberFormat="1" applyFont="1" applyFill="1" applyBorder="1" applyAlignment="1">
      <alignment horizontal="right" vertical="top"/>
    </xf>
    <xf numFmtId="164" fontId="15" fillId="5" borderId="50" xfId="28" applyNumberFormat="1" applyFont="1" applyFill="1" applyBorder="1" applyAlignment="1">
      <alignment vertical="top"/>
    </xf>
    <xf numFmtId="164" fontId="42" fillId="0" borderId="0" xfId="28" applyNumberFormat="1" applyFont="1" applyAlignment="1">
      <alignment horizontal="right" vertical="center"/>
    </xf>
    <xf numFmtId="164" fontId="43" fillId="0" borderId="0" xfId="28" applyNumberFormat="1" applyFont="1" applyAlignment="1">
      <alignment horizontal="center" vertical="center" wrapText="1"/>
    </xf>
    <xf numFmtId="164" fontId="25" fillId="0" borderId="0" xfId="28" applyNumberFormat="1" applyFont="1" applyAlignment="1">
      <alignment horizontal="right" vertical="center"/>
    </xf>
    <xf numFmtId="164" fontId="2" fillId="0" borderId="0" xfId="28" applyNumberFormat="1" applyFont="1" applyAlignment="1">
      <alignment horizontal="center" vertical="center" wrapText="1"/>
    </xf>
    <xf numFmtId="164" fontId="42" fillId="0" borderId="0" xfId="28" applyNumberFormat="1" applyFont="1" applyAlignment="1">
      <alignment horizontal="center" vertical="center"/>
    </xf>
    <xf numFmtId="0" fontId="129" fillId="0" borderId="0" xfId="15" applyFont="1" applyAlignment="1">
      <alignment horizontal="center" vertical="center" wrapText="1"/>
    </xf>
    <xf numFmtId="14" fontId="131" fillId="0" borderId="0" xfId="10" applyNumberFormat="1" applyFont="1" applyAlignment="1">
      <alignment horizontal="center" vertical="center" wrapText="1"/>
    </xf>
    <xf numFmtId="0" fontId="103" fillId="0" borderId="0" xfId="0" applyFont="1" applyAlignment="1">
      <alignment horizontal="left" vertical="top"/>
    </xf>
    <xf numFmtId="164" fontId="154" fillId="0" borderId="176" xfId="28" applyNumberFormat="1" applyFont="1" applyBorder="1" applyAlignment="1">
      <alignment horizontal="centerContinuous" vertical="center" wrapText="1"/>
    </xf>
    <xf numFmtId="0" fontId="3" fillId="0" borderId="7" xfId="0" applyFont="1" applyBorder="1" applyAlignment="1">
      <alignment horizontal="left" vertical="center"/>
    </xf>
    <xf numFmtId="0" fontId="3" fillId="0" borderId="50" xfId="0" applyFont="1" applyBorder="1" applyAlignment="1">
      <alignment horizontal="left" vertical="center"/>
    </xf>
    <xf numFmtId="174" fontId="11" fillId="0" borderId="44" xfId="0" applyNumberFormat="1" applyFont="1" applyBorder="1" applyAlignment="1">
      <alignment horizontal="center" vertical="center"/>
    </xf>
    <xf numFmtId="0" fontId="3" fillId="0" borderId="54" xfId="0" applyFont="1" applyBorder="1" applyAlignment="1">
      <alignment horizontal="left" vertical="center"/>
    </xf>
    <xf numFmtId="0" fontId="3" fillId="0" borderId="51" xfId="0" applyFont="1" applyBorder="1" applyAlignment="1">
      <alignment horizontal="left" vertical="center"/>
    </xf>
    <xf numFmtId="174" fontId="11" fillId="0" borderId="28" xfId="0" applyNumberFormat="1" applyFont="1" applyBorder="1" applyAlignment="1">
      <alignment horizontal="center" vertical="center"/>
    </xf>
    <xf numFmtId="0" fontId="6" fillId="0" borderId="54" xfId="0" applyFont="1" applyBorder="1" applyAlignment="1">
      <alignment horizontal="left" vertical="center"/>
    </xf>
    <xf numFmtId="0" fontId="6" fillId="0" borderId="68" xfId="0" applyFont="1" applyBorder="1" applyAlignment="1">
      <alignment horizontal="left" vertical="center"/>
    </xf>
    <xf numFmtId="174" fontId="10" fillId="0" borderId="7" xfId="0" applyNumberFormat="1" applyFont="1" applyBorder="1" applyAlignment="1">
      <alignment horizontal="center" vertical="center"/>
    </xf>
    <xf numFmtId="0" fontId="3" fillId="0" borderId="68" xfId="0" applyFont="1" applyBorder="1" applyAlignment="1">
      <alignment horizontal="left" vertical="center"/>
    </xf>
    <xf numFmtId="174" fontId="11" fillId="0" borderId="7" xfId="0" applyNumberFormat="1" applyFont="1" applyBorder="1" applyAlignment="1">
      <alignment horizontal="center" vertical="center"/>
    </xf>
    <xf numFmtId="174" fontId="27" fillId="0" borderId="54" xfId="0" applyNumberFormat="1" applyFont="1" applyBorder="1" applyAlignment="1">
      <alignment horizontal="center" vertical="center"/>
    </xf>
    <xf numFmtId="174" fontId="27" fillId="0" borderId="28" xfId="0" applyNumberFormat="1" applyFont="1" applyBorder="1" applyAlignment="1">
      <alignment horizontal="center" vertical="center"/>
    </xf>
    <xf numFmtId="0" fontId="6" fillId="0" borderId="203" xfId="0" applyFont="1" applyBorder="1" applyAlignment="1">
      <alignment horizontal="left" vertical="center"/>
    </xf>
    <xf numFmtId="174" fontId="10" fillId="0" borderId="28" xfId="0" applyNumberFormat="1" applyFont="1" applyBorder="1" applyAlignment="1">
      <alignment horizontal="center" vertical="center" wrapText="1"/>
    </xf>
    <xf numFmtId="0" fontId="22" fillId="0" borderId="0" xfId="0" applyFont="1" applyAlignment="1">
      <alignment vertical="top"/>
    </xf>
    <xf numFmtId="0" fontId="6" fillId="0" borderId="130" xfId="0" applyFont="1" applyBorder="1" applyAlignment="1">
      <alignment horizontal="centerContinuous" vertical="center"/>
    </xf>
    <xf numFmtId="0" fontId="6" fillId="0" borderId="130" xfId="0" applyFont="1" applyBorder="1" applyAlignment="1">
      <alignment horizontal="centerContinuous" vertical="center" wrapText="1"/>
    </xf>
    <xf numFmtId="0" fontId="2" fillId="0" borderId="130" xfId="0" applyFont="1" applyBorder="1" applyAlignment="1">
      <alignment horizontal="centerContinuous" vertical="center"/>
    </xf>
    <xf numFmtId="0" fontId="3" fillId="0" borderId="130" xfId="0" applyFont="1" applyBorder="1" applyAlignment="1">
      <alignment horizontal="center" vertical="center" wrapText="1"/>
    </xf>
    <xf numFmtId="174" fontId="4" fillId="0" borderId="44" xfId="0" applyNumberFormat="1" applyFont="1" applyBorder="1" applyAlignment="1">
      <alignment horizontal="center" vertical="center"/>
    </xf>
    <xf numFmtId="0" fontId="3" fillId="0" borderId="203" xfId="0" applyFont="1" applyBorder="1" applyAlignment="1">
      <alignment horizontal="left" vertical="center"/>
    </xf>
    <xf numFmtId="0" fontId="125" fillId="17" borderId="0" xfId="0" applyFont="1" applyFill="1"/>
    <xf numFmtId="0" fontId="11" fillId="0" borderId="54" xfId="0" applyFont="1" applyBorder="1" applyAlignment="1">
      <alignment horizontal="left" vertical="center"/>
    </xf>
    <xf numFmtId="0" fontId="11" fillId="0" borderId="68" xfId="0" applyFont="1" applyBorder="1" applyAlignment="1">
      <alignment horizontal="left" vertical="center"/>
    </xf>
    <xf numFmtId="0" fontId="11" fillId="0" borderId="51" xfId="0" applyFont="1" applyBorder="1" applyAlignment="1">
      <alignment horizontal="left" vertical="center"/>
    </xf>
    <xf numFmtId="174" fontId="84" fillId="0" borderId="44" xfId="0" applyNumberFormat="1" applyFont="1" applyBorder="1" applyAlignment="1">
      <alignment horizontal="center" vertical="center"/>
    </xf>
    <xf numFmtId="0" fontId="11" fillId="0" borderId="0" xfId="0" applyFont="1" applyAlignment="1">
      <alignment vertical="center"/>
    </xf>
    <xf numFmtId="0" fontId="3" fillId="0" borderId="54" xfId="0" applyFont="1" applyBorder="1" applyAlignment="1">
      <alignment vertical="center"/>
    </xf>
    <xf numFmtId="175" fontId="4" fillId="0" borderId="44" xfId="0" applyNumberFormat="1" applyFont="1" applyBorder="1" applyAlignment="1">
      <alignment horizontal="center" vertical="center"/>
    </xf>
    <xf numFmtId="0" fontId="6" fillId="0" borderId="7" xfId="0" applyFont="1" applyBorder="1" applyAlignment="1">
      <alignment horizontal="left" vertical="center"/>
    </xf>
    <xf numFmtId="0" fontId="6" fillId="0" borderId="50" xfId="0" applyFont="1" applyBorder="1" applyAlignment="1">
      <alignment horizontal="left" vertical="center"/>
    </xf>
    <xf numFmtId="174" fontId="27" fillId="0" borderId="44" xfId="0" applyNumberFormat="1" applyFont="1" applyBorder="1" applyAlignment="1">
      <alignment horizontal="center" vertical="center"/>
    </xf>
    <xf numFmtId="0" fontId="6" fillId="0" borderId="51" xfId="0" applyFont="1" applyBorder="1" applyAlignment="1">
      <alignment horizontal="left" vertical="center"/>
    </xf>
    <xf numFmtId="0" fontId="6" fillId="0" borderId="28" xfId="0" applyFont="1" applyBorder="1" applyAlignment="1">
      <alignment horizontal="left" vertical="center"/>
    </xf>
    <xf numFmtId="0" fontId="11" fillId="0" borderId="203" xfId="0" applyFont="1" applyBorder="1" applyAlignment="1">
      <alignment horizontal="centerContinuous" vertical="center"/>
    </xf>
    <xf numFmtId="174" fontId="4" fillId="0" borderId="203" xfId="0" applyNumberFormat="1" applyFont="1" applyBorder="1" applyAlignment="1">
      <alignment horizontal="centerContinuous" vertical="center"/>
    </xf>
    <xf numFmtId="174" fontId="4" fillId="0" borderId="51" xfId="0" applyNumberFormat="1" applyFont="1" applyBorder="1" applyAlignment="1">
      <alignment horizontal="centerContinuous" vertical="center"/>
    </xf>
    <xf numFmtId="174" fontId="33" fillId="0" borderId="28" xfId="0" applyNumberFormat="1" applyFont="1" applyBorder="1" applyAlignment="1">
      <alignment horizontal="center" vertical="center"/>
    </xf>
    <xf numFmtId="174" fontId="4" fillId="15" borderId="203" xfId="0" applyNumberFormat="1" applyFont="1" applyFill="1" applyBorder="1" applyAlignment="1">
      <alignment horizontal="centerContinuous" vertical="center"/>
    </xf>
    <xf numFmtId="174" fontId="4" fillId="15" borderId="51" xfId="0" applyNumberFormat="1" applyFont="1" applyFill="1" applyBorder="1" applyAlignment="1">
      <alignment horizontal="centerContinuous" vertical="center"/>
    </xf>
    <xf numFmtId="0" fontId="155" fillId="17" borderId="218" xfId="0" applyFont="1" applyFill="1" applyBorder="1" applyAlignment="1">
      <alignment horizontal="center" vertical="center" wrapText="1"/>
    </xf>
    <xf numFmtId="0" fontId="122" fillId="17" borderId="0" xfId="0" applyFont="1" applyFill="1" applyAlignment="1">
      <alignment horizontal="center"/>
    </xf>
    <xf numFmtId="3" fontId="3" fillId="17" borderId="0" xfId="10" applyNumberFormat="1" applyFont="1" applyFill="1" applyAlignment="1">
      <alignment horizontal="center"/>
    </xf>
    <xf numFmtId="3" fontId="18" fillId="3" borderId="70" xfId="0" applyNumberFormat="1" applyFont="1" applyFill="1" applyBorder="1" applyAlignment="1" applyProtection="1">
      <alignment wrapText="1"/>
      <protection locked="0"/>
    </xf>
    <xf numFmtId="0" fontId="3" fillId="2" borderId="0" xfId="22" applyFont="1"/>
    <xf numFmtId="0" fontId="156" fillId="0" borderId="0" xfId="0" applyFont="1" applyAlignment="1">
      <alignment horizontal="center" vertical="center"/>
    </xf>
    <xf numFmtId="0" fontId="5" fillId="0" borderId="113" xfId="0" applyFont="1" applyBorder="1" applyAlignment="1">
      <alignment vertical="center" wrapText="1"/>
    </xf>
    <xf numFmtId="0" fontId="127" fillId="0" borderId="0" xfId="0" applyFont="1" applyAlignment="1">
      <alignment horizontal="center" vertical="center"/>
    </xf>
    <xf numFmtId="0" fontId="2" fillId="0" borderId="3" xfId="0" applyFont="1" applyBorder="1" applyAlignment="1">
      <alignment horizontal="centerContinuous" vertical="center"/>
    </xf>
    <xf numFmtId="0" fontId="3" fillId="0" borderId="68" xfId="0" applyFont="1" applyBorder="1" applyAlignment="1">
      <alignment horizontal="centerContinuous" vertical="center"/>
    </xf>
    <xf numFmtId="0" fontId="27" fillId="0" borderId="12" xfId="0" applyFont="1" applyBorder="1" applyAlignment="1">
      <alignment horizontal="center" vertical="center"/>
    </xf>
    <xf numFmtId="0" fontId="6" fillId="0" borderId="13" xfId="0" applyFont="1" applyBorder="1" applyAlignment="1">
      <alignment horizontal="center" vertical="center" wrapText="1"/>
    </xf>
    <xf numFmtId="0" fontId="6" fillId="0" borderId="37" xfId="0" applyFont="1" applyBorder="1" applyAlignment="1">
      <alignment horizontal="centerContinuous" vertical="center"/>
    </xf>
    <xf numFmtId="0" fontId="6" fillId="0" borderId="38" xfId="0" applyFont="1" applyBorder="1" applyAlignment="1">
      <alignment horizontal="centerContinuous" vertical="center"/>
    </xf>
    <xf numFmtId="0" fontId="3" fillId="0" borderId="89" xfId="0" applyFont="1" applyBorder="1" applyAlignment="1">
      <alignment horizontal="centerContinuous"/>
    </xf>
    <xf numFmtId="0" fontId="11" fillId="0" borderId="22"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2" fillId="0" borderId="34" xfId="0" applyFont="1" applyBorder="1" applyAlignment="1">
      <alignment horizontal="center"/>
    </xf>
    <xf numFmtId="0" fontId="4" fillId="0" borderId="31" xfId="0" applyFont="1" applyBorder="1" applyAlignment="1">
      <alignment horizontal="left"/>
    </xf>
    <xf numFmtId="0" fontId="33" fillId="0" borderId="13" xfId="0" applyFont="1" applyBorder="1" applyAlignment="1">
      <alignment horizontal="center"/>
    </xf>
    <xf numFmtId="2" fontId="3" fillId="0" borderId="210" xfId="4" applyNumberFormat="1" applyFont="1" applyFill="1" applyBorder="1" applyAlignment="1" applyProtection="1">
      <protection locked="0"/>
    </xf>
    <xf numFmtId="2" fontId="3" fillId="0" borderId="67" xfId="4" applyNumberFormat="1" applyFont="1" applyFill="1" applyBorder="1" applyAlignment="1" applyProtection="1">
      <protection locked="0"/>
    </xf>
    <xf numFmtId="2" fontId="3" fillId="0" borderId="71" xfId="4" applyNumberFormat="1" applyFont="1" applyFill="1" applyBorder="1" applyAlignment="1" applyProtection="1">
      <protection locked="0"/>
    </xf>
    <xf numFmtId="0" fontId="33" fillId="0" borderId="54" xfId="0" applyFont="1" applyBorder="1" applyAlignment="1">
      <alignment horizontal="center"/>
    </xf>
    <xf numFmtId="2" fontId="3" fillId="0" borderId="18" xfId="4" applyNumberFormat="1" applyFont="1" applyFill="1" applyBorder="1" applyAlignment="1" applyProtection="1">
      <protection locked="0"/>
    </xf>
    <xf numFmtId="2" fontId="3" fillId="0" borderId="41" xfId="4" applyNumberFormat="1" applyFont="1" applyFill="1" applyBorder="1" applyAlignment="1" applyProtection="1">
      <protection locked="0"/>
    </xf>
    <xf numFmtId="2" fontId="3" fillId="0" borderId="69" xfId="4" applyNumberFormat="1" applyFont="1" applyFill="1" applyBorder="1" applyAlignment="1" applyProtection="1">
      <protection locked="0"/>
    </xf>
    <xf numFmtId="2" fontId="3" fillId="0" borderId="70" xfId="4" applyNumberFormat="1" applyFont="1" applyFill="1" applyBorder="1" applyAlignment="1" applyProtection="1">
      <protection locked="0"/>
    </xf>
    <xf numFmtId="2" fontId="3" fillId="0" borderId="56" xfId="4" applyNumberFormat="1" applyFont="1" applyFill="1" applyBorder="1" applyAlignment="1" applyProtection="1">
      <protection locked="0"/>
    </xf>
    <xf numFmtId="0" fontId="33" fillId="0" borderId="7" xfId="0" applyFont="1" applyBorder="1" applyAlignment="1">
      <alignment horizontal="center"/>
    </xf>
    <xf numFmtId="40" fontId="3" fillId="0" borderId="97" xfId="4" applyFont="1" applyFill="1" applyBorder="1" applyAlignment="1"/>
    <xf numFmtId="40" fontId="3" fillId="0" borderId="98" xfId="4" applyFont="1" applyFill="1" applyBorder="1" applyAlignment="1"/>
    <xf numFmtId="40" fontId="3" fillId="0" borderId="99" xfId="4" applyFont="1" applyFill="1" applyBorder="1" applyAlignment="1"/>
    <xf numFmtId="0" fontId="3" fillId="0" borderId="113" xfId="0" applyFont="1" applyBorder="1" applyAlignment="1">
      <alignment horizontal="centerContinuous" vertical="center"/>
    </xf>
    <xf numFmtId="0" fontId="3" fillId="0" borderId="78" xfId="0" applyFont="1" applyBorder="1" applyAlignment="1">
      <alignment horizontal="centerContinuous" vertical="center"/>
    </xf>
    <xf numFmtId="0" fontId="3" fillId="0" borderId="5" xfId="0" applyFont="1" applyBorder="1"/>
    <xf numFmtId="0" fontId="3" fillId="0" borderId="29" xfId="0" applyFont="1" applyBorder="1"/>
    <xf numFmtId="169" fontId="3" fillId="0" borderId="210" xfId="4" applyNumberFormat="1" applyFont="1" applyFill="1" applyBorder="1" applyAlignment="1" applyProtection="1">
      <protection locked="0"/>
    </xf>
    <xf numFmtId="169" fontId="3" fillId="0" borderId="71" xfId="4" applyNumberFormat="1" applyFont="1" applyFill="1" applyBorder="1" applyAlignment="1" applyProtection="1">
      <protection locked="0"/>
    </xf>
    <xf numFmtId="169" fontId="3" fillId="0" borderId="18" xfId="4" applyNumberFormat="1" applyFont="1" applyFill="1" applyBorder="1" applyAlignment="1" applyProtection="1">
      <protection locked="0"/>
    </xf>
    <xf numFmtId="169" fontId="3" fillId="0" borderId="69" xfId="4" applyNumberFormat="1" applyFont="1" applyFill="1" applyBorder="1" applyAlignment="1" applyProtection="1">
      <protection locked="0"/>
    </xf>
    <xf numFmtId="169" fontId="3" fillId="0" borderId="70" xfId="4" applyNumberFormat="1" applyFont="1" applyFill="1" applyBorder="1" applyAlignment="1" applyProtection="1">
      <protection locked="0"/>
    </xf>
    <xf numFmtId="169" fontId="3" fillId="0" borderId="56" xfId="4" applyNumberFormat="1" applyFont="1" applyFill="1" applyBorder="1" applyAlignment="1" applyProtection="1">
      <protection locked="0"/>
    </xf>
    <xf numFmtId="0" fontId="111" fillId="0" borderId="0" xfId="0" applyFont="1" applyAlignment="1">
      <alignment vertical="center" wrapText="1"/>
    </xf>
    <xf numFmtId="0" fontId="157" fillId="17" borderId="0" xfId="10" applyFont="1" applyFill="1" applyAlignment="1">
      <alignment horizontal="center" vertical="center"/>
    </xf>
    <xf numFmtId="0" fontId="116" fillId="0" borderId="0" xfId="10" applyFont="1" applyAlignment="1">
      <alignment horizontal="centerContinuous" vertical="center"/>
    </xf>
    <xf numFmtId="0" fontId="0" fillId="0" borderId="0" xfId="0" applyAlignment="1">
      <alignment horizontal="centerContinuous" vertical="center"/>
    </xf>
    <xf numFmtId="0" fontId="97" fillId="0" borderId="12" xfId="10" applyFont="1" applyBorder="1" applyAlignment="1">
      <alignment vertical="center" wrapText="1"/>
    </xf>
    <xf numFmtId="0" fontId="2" fillId="0" borderId="12" xfId="10" applyFont="1" applyBorder="1" applyAlignment="1">
      <alignment horizontal="center" vertical="center"/>
    </xf>
    <xf numFmtId="0" fontId="116" fillId="0" borderId="0" xfId="10" applyFont="1" applyAlignment="1">
      <alignment horizontal="left" vertical="center"/>
    </xf>
    <xf numFmtId="0" fontId="2" fillId="0" borderId="1" xfId="10" applyFont="1" applyBorder="1" applyAlignment="1">
      <alignment vertical="center" wrapText="1"/>
    </xf>
    <xf numFmtId="0" fontId="2" fillId="0" borderId="12" xfId="10" applyFont="1" applyBorder="1" applyAlignment="1">
      <alignment vertical="center" wrapText="1"/>
    </xf>
    <xf numFmtId="0" fontId="2" fillId="0" borderId="12" xfId="10" applyFont="1" applyBorder="1"/>
    <xf numFmtId="0" fontId="0" fillId="0" borderId="0" xfId="0" applyAlignment="1">
      <alignment horizontal="centerContinuous" vertical="center" wrapText="1"/>
    </xf>
    <xf numFmtId="0" fontId="2" fillId="0" borderId="1" xfId="10" applyFont="1" applyBorder="1" applyAlignment="1">
      <alignment horizontal="center" vertical="center" wrapText="1"/>
    </xf>
    <xf numFmtId="0" fontId="2" fillId="0" borderId="12" xfId="10" applyFont="1" applyBorder="1" applyAlignment="1">
      <alignment horizontal="center" vertical="center" wrapText="1"/>
    </xf>
    <xf numFmtId="0" fontId="131" fillId="0" borderId="28" xfId="13" applyFont="1" applyBorder="1" applyAlignment="1" applyProtection="1">
      <alignment horizontal="center" vertical="center" wrapText="1"/>
      <protection locked="0"/>
    </xf>
    <xf numFmtId="0" fontId="100" fillId="12" borderId="0" xfId="10" applyFont="1" applyFill="1" applyAlignment="1">
      <alignment horizontal="centerContinuous" vertical="center"/>
    </xf>
    <xf numFmtId="0" fontId="121" fillId="0" borderId="0" xfId="14" applyFont="1" applyAlignment="1">
      <alignment vertical="center" wrapText="1"/>
    </xf>
    <xf numFmtId="0" fontId="129" fillId="0" borderId="0" xfId="14" applyFont="1" applyAlignment="1">
      <alignment vertical="center"/>
    </xf>
    <xf numFmtId="0" fontId="157" fillId="0" borderId="0" xfId="14" applyFont="1" applyAlignment="1">
      <alignment vertical="center"/>
    </xf>
    <xf numFmtId="0" fontId="130" fillId="0" borderId="0" xfId="14" applyFont="1" applyAlignment="1">
      <alignment vertical="center" wrapText="1"/>
    </xf>
    <xf numFmtId="0" fontId="131" fillId="0" borderId="0" xfId="14" applyFont="1" applyAlignment="1">
      <alignment horizontal="center" vertical="center"/>
    </xf>
    <xf numFmtId="0" fontId="134" fillId="0" borderId="0" xfId="14" applyFont="1" applyAlignment="1">
      <alignment vertical="center" wrapText="1"/>
    </xf>
    <xf numFmtId="0" fontId="4" fillId="0" borderId="0" xfId="14" applyFont="1" applyAlignment="1">
      <alignment horizontal="center" vertical="center"/>
    </xf>
    <xf numFmtId="0" fontId="3" fillId="0" borderId="0" xfId="14" applyFont="1" applyAlignment="1">
      <alignment horizontal="center" vertical="center"/>
    </xf>
    <xf numFmtId="0" fontId="25" fillId="0" borderId="0" xfId="14" applyFont="1" applyAlignment="1">
      <alignment vertical="center"/>
    </xf>
    <xf numFmtId="0" fontId="25" fillId="0" borderId="0" xfId="14" applyFont="1" applyAlignment="1">
      <alignment vertical="center" wrapText="1"/>
    </xf>
    <xf numFmtId="3" fontId="131" fillId="0" borderId="28" xfId="14" applyNumberFormat="1" applyFont="1" applyBorder="1" applyAlignment="1" applyProtection="1">
      <alignment horizontal="center" vertical="center" wrapText="1"/>
      <protection locked="0"/>
    </xf>
    <xf numFmtId="0" fontId="129" fillId="0" borderId="0" xfId="14" applyFont="1" applyAlignment="1" applyProtection="1">
      <alignment horizontal="center" vertical="center"/>
      <protection hidden="1"/>
    </xf>
    <xf numFmtId="0" fontId="15" fillId="0" borderId="0" xfId="14" applyFont="1" applyAlignment="1">
      <alignment vertical="center" wrapText="1"/>
    </xf>
    <xf numFmtId="176" fontId="4" fillId="20" borderId="209" xfId="0" applyNumberFormat="1" applyFont="1" applyFill="1" applyBorder="1" applyAlignment="1">
      <alignment horizontal="center" vertical="center"/>
    </xf>
    <xf numFmtId="176" fontId="4" fillId="20" borderId="147" xfId="0" applyNumberFormat="1" applyFont="1" applyFill="1" applyBorder="1" applyAlignment="1">
      <alignment horizontal="center" vertical="center"/>
    </xf>
    <xf numFmtId="0" fontId="125" fillId="0" borderId="0" xfId="0" applyFont="1"/>
    <xf numFmtId="176" fontId="4" fillId="20" borderId="13" xfId="0" applyNumberFormat="1" applyFont="1" applyFill="1" applyBorder="1" applyAlignment="1">
      <alignment horizontal="center" vertical="center"/>
    </xf>
    <xf numFmtId="176" fontId="4" fillId="20" borderId="7" xfId="0" applyNumberFormat="1" applyFont="1" applyFill="1" applyBorder="1" applyAlignment="1">
      <alignment horizontal="center" vertical="center"/>
    </xf>
    <xf numFmtId="176" fontId="4" fillId="20" borderId="50" xfId="0" applyNumberFormat="1" applyFont="1" applyFill="1" applyBorder="1" applyAlignment="1">
      <alignment horizontal="center" vertical="center"/>
    </xf>
    <xf numFmtId="0" fontId="156" fillId="0" borderId="0" xfId="0" applyFont="1" applyAlignment="1">
      <alignment horizontal="center"/>
    </xf>
    <xf numFmtId="0" fontId="156" fillId="0" borderId="0" xfId="0" quotePrefix="1" applyFont="1" applyAlignment="1">
      <alignment horizontal="center"/>
    </xf>
    <xf numFmtId="0" fontId="158" fillId="0" borderId="0" xfId="0" applyFont="1" applyAlignment="1">
      <alignment horizontal="left" vertical="top"/>
    </xf>
    <xf numFmtId="174" fontId="33" fillId="20" borderId="209" xfId="0" applyNumberFormat="1" applyFont="1" applyFill="1" applyBorder="1" applyAlignment="1">
      <alignment horizontal="center" vertical="center"/>
    </xf>
    <xf numFmtId="174" fontId="33" fillId="20" borderId="216" xfId="0" applyNumberFormat="1" applyFont="1" applyFill="1" applyBorder="1" applyAlignment="1">
      <alignment horizontal="center" vertical="center"/>
    </xf>
    <xf numFmtId="174" fontId="33" fillId="20" borderId="13" xfId="0" applyNumberFormat="1" applyFont="1" applyFill="1" applyBorder="1" applyAlignment="1">
      <alignment horizontal="center" vertical="center"/>
    </xf>
    <xf numFmtId="174" fontId="33" fillId="20" borderId="147" xfId="0" applyNumberFormat="1" applyFont="1" applyFill="1" applyBorder="1" applyAlignment="1">
      <alignment horizontal="center" vertical="center"/>
    </xf>
    <xf numFmtId="174" fontId="33" fillId="20" borderId="7" xfId="0" applyNumberFormat="1" applyFont="1" applyFill="1" applyBorder="1" applyAlignment="1">
      <alignment horizontal="center" vertical="center"/>
    </xf>
    <xf numFmtId="174" fontId="33" fillId="20" borderId="0" xfId="0" applyNumberFormat="1" applyFont="1" applyFill="1" applyAlignment="1">
      <alignment horizontal="center" vertical="center"/>
    </xf>
    <xf numFmtId="174" fontId="33" fillId="20" borderId="50" xfId="0" applyNumberFormat="1" applyFont="1" applyFill="1" applyBorder="1" applyAlignment="1">
      <alignment horizontal="center" vertical="center"/>
    </xf>
    <xf numFmtId="174" fontId="33" fillId="20" borderId="48" xfId="0" applyNumberFormat="1" applyFont="1" applyFill="1" applyBorder="1" applyAlignment="1">
      <alignment horizontal="center" vertical="center"/>
    </xf>
    <xf numFmtId="174" fontId="33" fillId="20" borderId="28" xfId="0" applyNumberFormat="1" applyFont="1" applyFill="1" applyBorder="1" applyAlignment="1">
      <alignment horizontal="center" vertical="center"/>
    </xf>
    <xf numFmtId="174" fontId="33" fillId="20" borderId="49" xfId="0" applyNumberFormat="1" applyFont="1" applyFill="1" applyBorder="1" applyAlignment="1">
      <alignment horizontal="center" vertical="center"/>
    </xf>
    <xf numFmtId="0" fontId="24" fillId="10" borderId="0" xfId="10" applyFont="1" applyFill="1" applyAlignment="1">
      <alignment horizontal="center" vertical="center" wrapText="1"/>
    </xf>
    <xf numFmtId="0" fontId="9" fillId="0" borderId="0" xfId="0" applyFont="1" applyAlignment="1">
      <alignment vertical="top"/>
    </xf>
    <xf numFmtId="0" fontId="3" fillId="0" borderId="210" xfId="4" applyNumberFormat="1" applyFont="1" applyFill="1" applyBorder="1" applyAlignment="1" applyProtection="1">
      <protection locked="0"/>
    </xf>
    <xf numFmtId="0" fontId="3" fillId="0" borderId="71" xfId="4" applyNumberFormat="1" applyFont="1" applyFill="1" applyBorder="1" applyAlignment="1" applyProtection="1">
      <protection locked="0"/>
    </xf>
    <xf numFmtId="0" fontId="3" fillId="0" borderId="18" xfId="4" applyNumberFormat="1" applyFont="1" applyFill="1" applyBorder="1" applyAlignment="1" applyProtection="1">
      <protection locked="0"/>
    </xf>
    <xf numFmtId="0" fontId="3" fillId="0" borderId="69" xfId="4" applyNumberFormat="1" applyFont="1" applyFill="1" applyBorder="1" applyAlignment="1" applyProtection="1">
      <protection locked="0"/>
    </xf>
    <xf numFmtId="0" fontId="3" fillId="0" borderId="70" xfId="4" applyNumberFormat="1" applyFont="1" applyFill="1" applyBorder="1" applyAlignment="1" applyProtection="1">
      <protection locked="0"/>
    </xf>
    <xf numFmtId="0" fontId="3" fillId="0" borderId="56" xfId="4" applyNumberFormat="1" applyFont="1" applyFill="1" applyBorder="1" applyAlignment="1" applyProtection="1">
      <protection locked="0"/>
    </xf>
    <xf numFmtId="0" fontId="78" fillId="0" borderId="0" xfId="27" applyNumberFormat="1" applyFont="1" applyAlignment="1">
      <alignment horizontal="center" vertical="center" wrapText="1"/>
    </xf>
    <xf numFmtId="0" fontId="127" fillId="0" borderId="0" xfId="0" applyFont="1" applyAlignment="1" applyProtection="1">
      <alignment horizontal="center" vertical="center"/>
      <protection locked="0"/>
    </xf>
    <xf numFmtId="0" fontId="27" fillId="0" borderId="113" xfId="0" applyFont="1" applyBorder="1" applyAlignment="1">
      <alignment horizontal="left" vertical="center" wrapText="1"/>
    </xf>
    <xf numFmtId="0" fontId="27" fillId="0" borderId="176" xfId="0" applyFont="1" applyBorder="1" applyAlignment="1">
      <alignment vertical="center"/>
    </xf>
    <xf numFmtId="0" fontId="3" fillId="0" borderId="135" xfId="0" applyFont="1" applyBorder="1" applyAlignment="1">
      <alignment horizontal="center"/>
    </xf>
    <xf numFmtId="0" fontId="3" fillId="0" borderId="135" xfId="0" applyFont="1" applyBorder="1"/>
    <xf numFmtId="0" fontId="27" fillId="0" borderId="135" xfId="0" applyFont="1" applyBorder="1" applyAlignment="1">
      <alignment horizontal="left" vertical="center" wrapText="1"/>
    </xf>
    <xf numFmtId="0" fontId="27" fillId="0" borderId="93" xfId="0" applyFont="1" applyBorder="1" applyAlignment="1">
      <alignment horizontal="left" vertical="center" wrapText="1"/>
    </xf>
    <xf numFmtId="0" fontId="27" fillId="0" borderId="34" xfId="0" applyFont="1" applyBorder="1" applyAlignment="1">
      <alignment horizontal="left" vertical="center" wrapText="1"/>
    </xf>
    <xf numFmtId="0" fontId="3" fillId="0" borderId="12" xfId="0" applyFont="1" applyBorder="1" applyAlignment="1">
      <alignment horizontal="right"/>
    </xf>
    <xf numFmtId="0" fontId="3" fillId="0" borderId="0" xfId="0" applyFont="1" applyAlignment="1">
      <alignment horizontal="right"/>
    </xf>
    <xf numFmtId="0" fontId="3" fillId="0" borderId="6" xfId="0" applyFont="1" applyBorder="1"/>
    <xf numFmtId="0" fontId="3" fillId="0" borderId="113" xfId="0" applyFont="1" applyBorder="1" applyAlignment="1">
      <alignment horizontal="center"/>
    </xf>
    <xf numFmtId="0" fontId="27" fillId="0" borderId="217" xfId="0" applyFont="1" applyBorder="1" applyAlignment="1">
      <alignment horizontal="left" vertical="center" wrapText="1"/>
    </xf>
    <xf numFmtId="0" fontId="3" fillId="12" borderId="28" xfId="0" applyFont="1" applyFill="1" applyBorder="1"/>
    <xf numFmtId="40" fontId="49" fillId="0" borderId="28" xfId="4" applyFont="1" applyBorder="1" applyAlignment="1">
      <alignment horizontal="center"/>
    </xf>
    <xf numFmtId="0" fontId="15" fillId="0" borderId="28" xfId="0" applyFont="1" applyBorder="1" applyAlignment="1">
      <alignment horizontal="center"/>
    </xf>
    <xf numFmtId="0" fontId="3" fillId="0" borderId="21" xfId="0" applyFont="1" applyBorder="1" applyAlignment="1">
      <alignment horizontal="center" vertical="center"/>
    </xf>
    <xf numFmtId="0" fontId="14" fillId="0" borderId="26" xfId="0" applyFont="1" applyBorder="1" applyAlignment="1">
      <alignment horizontal="center" vertical="center" wrapText="1"/>
    </xf>
    <xf numFmtId="0" fontId="14" fillId="0" borderId="35" xfId="0" applyFont="1" applyBorder="1" applyAlignment="1">
      <alignment horizontal="center" vertical="center" wrapText="1"/>
    </xf>
    <xf numFmtId="0" fontId="3" fillId="0" borderId="46" xfId="0" applyFont="1" applyBorder="1" applyAlignment="1">
      <alignment horizontal="center" vertical="center" wrapText="1"/>
    </xf>
    <xf numFmtId="0" fontId="12" fillId="0" borderId="23" xfId="0" applyFont="1" applyBorder="1" applyAlignment="1">
      <alignment horizontal="center"/>
    </xf>
    <xf numFmtId="0" fontId="12" fillId="0" borderId="24" xfId="0" applyFont="1" applyBorder="1" applyAlignment="1">
      <alignment horizontal="center"/>
    </xf>
    <xf numFmtId="0" fontId="12" fillId="0" borderId="25" xfId="0" applyFont="1" applyBorder="1" applyAlignment="1">
      <alignment horizontal="center"/>
    </xf>
    <xf numFmtId="0" fontId="6" fillId="13" borderId="88" xfId="0" applyFont="1" applyFill="1" applyBorder="1" applyAlignment="1">
      <alignment horizontal="center" vertical="center"/>
    </xf>
    <xf numFmtId="0" fontId="6" fillId="13" borderId="200" xfId="0" applyFont="1" applyFill="1" applyBorder="1" applyAlignment="1">
      <alignment horizontal="center" vertical="center" wrapText="1"/>
    </xf>
    <xf numFmtId="0" fontId="6" fillId="13" borderId="201" xfId="0" applyFont="1" applyFill="1" applyBorder="1" applyAlignment="1">
      <alignment horizontal="center" vertical="center" wrapText="1"/>
    </xf>
    <xf numFmtId="0" fontId="22" fillId="0" borderId="65" xfId="0" applyFont="1" applyBorder="1" applyAlignment="1">
      <alignment horizontal="center" vertical="center" wrapText="1"/>
    </xf>
    <xf numFmtId="3" fontId="22" fillId="0" borderId="220" xfId="0" applyNumberFormat="1" applyFont="1" applyBorder="1" applyAlignment="1">
      <alignment vertical="center"/>
    </xf>
    <xf numFmtId="0" fontId="9" fillId="13" borderId="212" xfId="0" applyFont="1" applyFill="1" applyBorder="1" applyAlignment="1">
      <alignment horizontal="center" vertical="center" wrapText="1"/>
    </xf>
    <xf numFmtId="0" fontId="6" fillId="13" borderId="28" xfId="0" applyFont="1" applyFill="1" applyBorder="1" applyAlignment="1">
      <alignment horizontal="center" vertical="center" wrapText="1"/>
    </xf>
    <xf numFmtId="0" fontId="3" fillId="0" borderId="142" xfId="0" applyFont="1" applyBorder="1" applyAlignment="1">
      <alignment horizontal="justify" wrapText="1"/>
    </xf>
    <xf numFmtId="3" fontId="15" fillId="0" borderId="143" xfId="0" applyNumberFormat="1" applyFont="1" applyBorder="1" applyAlignment="1">
      <alignment vertical="center"/>
    </xf>
    <xf numFmtId="0" fontId="15" fillId="0" borderId="71" xfId="0" applyFont="1" applyBorder="1" applyAlignment="1" applyProtection="1">
      <alignment wrapText="1"/>
      <protection locked="0"/>
    </xf>
    <xf numFmtId="0" fontId="6" fillId="13" borderId="71" xfId="0" applyFont="1" applyFill="1" applyBorder="1" applyAlignment="1">
      <alignment horizontal="center" vertical="center" wrapText="1"/>
    </xf>
    <xf numFmtId="0" fontId="3" fillId="0" borderId="150" xfId="0" applyFont="1" applyBorder="1" applyAlignment="1">
      <alignment horizontal="justify"/>
    </xf>
    <xf numFmtId="3" fontId="15" fillId="0" borderId="53" xfId="0" applyNumberFormat="1" applyFont="1" applyBorder="1" applyAlignment="1">
      <alignment vertical="center"/>
    </xf>
    <xf numFmtId="0" fontId="15" fillId="0" borderId="149" xfId="0" applyFont="1" applyBorder="1" applyAlignment="1" applyProtection="1">
      <alignment wrapText="1"/>
      <protection locked="0"/>
    </xf>
    <xf numFmtId="164" fontId="135" fillId="0" borderId="0" xfId="27" applyFont="1" applyAlignment="1">
      <alignment vertical="center"/>
    </xf>
    <xf numFmtId="0" fontId="2" fillId="2" borderId="0" xfId="22" applyFont="1"/>
    <xf numFmtId="0" fontId="2" fillId="2" borderId="0" xfId="22" applyFont="1" applyAlignment="1">
      <alignment horizontal="center"/>
    </xf>
    <xf numFmtId="0" fontId="25" fillId="2" borderId="0" xfId="22"/>
    <xf numFmtId="0" fontId="56" fillId="2" borderId="0" xfId="22" applyFont="1" applyAlignment="1">
      <alignment horizontal="center"/>
    </xf>
    <xf numFmtId="0" fontId="58" fillId="2" borderId="107" xfId="22" applyFont="1" applyBorder="1" applyAlignment="1">
      <alignment horizontal="centerContinuous" vertical="center"/>
    </xf>
    <xf numFmtId="0" fontId="59" fillId="2" borderId="108" xfId="22" applyFont="1" applyBorder="1" applyAlignment="1">
      <alignment horizontal="centerContinuous" vertical="center"/>
    </xf>
    <xf numFmtId="0" fontId="58" fillId="2" borderId="105" xfId="22" applyFont="1" applyBorder="1" applyAlignment="1">
      <alignment horizontal="centerContinuous" vertical="center" wrapText="1"/>
    </xf>
    <xf numFmtId="0" fontId="58" fillId="2" borderId="109" xfId="22" applyFont="1" applyBorder="1" applyAlignment="1">
      <alignment horizontal="centerContinuous" vertical="center"/>
    </xf>
    <xf numFmtId="0" fontId="122" fillId="2" borderId="0" xfId="22" applyFont="1"/>
    <xf numFmtId="3" fontId="3" fillId="2" borderId="228" xfId="22" applyNumberFormat="1" applyFont="1" applyBorder="1" applyProtection="1">
      <protection locked="0"/>
    </xf>
    <xf numFmtId="3" fontId="3" fillId="2" borderId="229" xfId="22" applyNumberFormat="1" applyFont="1" applyBorder="1" applyProtection="1">
      <protection locked="0"/>
    </xf>
    <xf numFmtId="3" fontId="3" fillId="2" borderId="232" xfId="22" applyNumberFormat="1" applyFont="1" applyBorder="1" applyAlignment="1" applyProtection="1">
      <alignment vertical="center"/>
      <protection locked="0"/>
    </xf>
    <xf numFmtId="3" fontId="3" fillId="2" borderId="233" xfId="22" applyNumberFormat="1" applyFont="1" applyBorder="1" applyAlignment="1" applyProtection="1">
      <alignment vertical="center"/>
      <protection locked="0"/>
    </xf>
    <xf numFmtId="3" fontId="3" fillId="2" borderId="170" xfId="22" applyNumberFormat="1" applyFont="1" applyBorder="1" applyProtection="1">
      <protection locked="0"/>
    </xf>
    <xf numFmtId="3" fontId="3" fillId="2" borderId="169" xfId="22" applyNumberFormat="1" applyFont="1" applyBorder="1" applyProtection="1">
      <protection locked="0"/>
    </xf>
    <xf numFmtId="3" fontId="3" fillId="2" borderId="159" xfId="22" applyNumberFormat="1" applyFont="1" applyBorder="1" applyAlignment="1" applyProtection="1">
      <alignment vertical="center"/>
      <protection locked="0"/>
    </xf>
    <xf numFmtId="3" fontId="3" fillId="2" borderId="160" xfId="22" applyNumberFormat="1" applyFont="1" applyBorder="1" applyAlignment="1" applyProtection="1">
      <alignment vertical="center"/>
      <protection locked="0"/>
    </xf>
    <xf numFmtId="3" fontId="3" fillId="2" borderId="238" xfId="22" applyNumberFormat="1" applyFont="1" applyBorder="1" applyAlignment="1" applyProtection="1">
      <alignment vertical="center"/>
      <protection locked="0"/>
    </xf>
    <xf numFmtId="3" fontId="3" fillId="2" borderId="161" xfId="22" applyNumberFormat="1" applyFont="1" applyBorder="1" applyAlignment="1" applyProtection="1">
      <alignment vertical="center"/>
      <protection locked="0"/>
    </xf>
    <xf numFmtId="3" fontId="3" fillId="2" borderId="162" xfId="22" applyNumberFormat="1" applyFont="1" applyBorder="1" applyAlignment="1" applyProtection="1">
      <alignment vertical="center"/>
      <protection locked="0"/>
    </xf>
    <xf numFmtId="3" fontId="3" fillId="2" borderId="196" xfId="22" applyNumberFormat="1" applyFont="1" applyBorder="1" applyAlignment="1" applyProtection="1">
      <alignment vertical="center"/>
      <protection locked="0"/>
    </xf>
    <xf numFmtId="3" fontId="3" fillId="2" borderId="167" xfId="22" applyNumberFormat="1" applyFont="1" applyBorder="1" applyAlignment="1" applyProtection="1">
      <alignment vertical="center"/>
      <protection locked="0"/>
    </xf>
    <xf numFmtId="3" fontId="3" fillId="2" borderId="168" xfId="22" applyNumberFormat="1" applyFont="1" applyBorder="1" applyAlignment="1" applyProtection="1">
      <alignment vertical="center"/>
      <protection locked="0"/>
    </xf>
    <xf numFmtId="3" fontId="3" fillId="2" borderId="243" xfId="22" applyNumberFormat="1" applyFont="1" applyBorder="1" applyAlignment="1" applyProtection="1">
      <alignment vertical="center"/>
      <protection locked="0"/>
    </xf>
    <xf numFmtId="3" fontId="3" fillId="2" borderId="244" xfId="22" applyNumberFormat="1" applyFont="1" applyBorder="1" applyAlignment="1" applyProtection="1">
      <alignment vertical="center"/>
      <protection locked="0"/>
    </xf>
    <xf numFmtId="3" fontId="3" fillId="2" borderId="245" xfId="22" applyNumberFormat="1" applyFont="1" applyBorder="1" applyAlignment="1" applyProtection="1">
      <alignment vertical="center"/>
      <protection locked="0"/>
    </xf>
    <xf numFmtId="3" fontId="3" fillId="2" borderId="246" xfId="22" applyNumberFormat="1" applyFont="1" applyBorder="1" applyAlignment="1" applyProtection="1">
      <alignment vertical="center"/>
      <protection locked="0"/>
    </xf>
    <xf numFmtId="0" fontId="122" fillId="2" borderId="68" xfId="22" applyFont="1" applyBorder="1"/>
    <xf numFmtId="0" fontId="3" fillId="2" borderId="111" xfId="22" applyFont="1" applyBorder="1"/>
    <xf numFmtId="3" fontId="3" fillId="2" borderId="228" xfId="22" applyNumberFormat="1" applyFont="1" applyBorder="1" applyAlignment="1" applyProtection="1">
      <alignment vertical="center"/>
      <protection locked="0"/>
    </xf>
    <xf numFmtId="3" fontId="3" fillId="2" borderId="229" xfId="22" applyNumberFormat="1" applyFont="1" applyBorder="1" applyAlignment="1" applyProtection="1">
      <alignment vertical="center"/>
      <protection locked="0"/>
    </xf>
    <xf numFmtId="3" fontId="3" fillId="2" borderId="254" xfId="22" applyNumberFormat="1" applyFont="1" applyBorder="1" applyAlignment="1" applyProtection="1">
      <alignment vertical="center"/>
      <protection locked="0"/>
    </xf>
    <xf numFmtId="3" fontId="3" fillId="2" borderId="255" xfId="22" applyNumberFormat="1" applyFont="1" applyBorder="1" applyAlignment="1" applyProtection="1">
      <alignment vertical="center"/>
      <protection locked="0"/>
    </xf>
    <xf numFmtId="3" fontId="3" fillId="2" borderId="163" xfId="22" applyNumberFormat="1" applyFont="1" applyBorder="1" applyAlignment="1" applyProtection="1">
      <alignment vertical="center"/>
      <protection locked="0"/>
    </xf>
    <xf numFmtId="3" fontId="3" fillId="2" borderId="164" xfId="22" applyNumberFormat="1" applyFont="1" applyBorder="1" applyAlignment="1" applyProtection="1">
      <alignment vertical="center"/>
      <protection locked="0"/>
    </xf>
    <xf numFmtId="3" fontId="3" fillId="2" borderId="261" xfId="22" applyNumberFormat="1" applyFont="1" applyBorder="1" applyAlignment="1" applyProtection="1">
      <alignment vertical="center"/>
      <protection locked="0"/>
    </xf>
    <xf numFmtId="3" fontId="3" fillId="2" borderId="262" xfId="22" applyNumberFormat="1" applyFont="1" applyBorder="1" applyAlignment="1" applyProtection="1">
      <alignment vertical="center"/>
      <protection locked="0"/>
    </xf>
    <xf numFmtId="3" fontId="3" fillId="2" borderId="263" xfId="22" applyNumberFormat="1" applyFont="1" applyBorder="1" applyAlignment="1" applyProtection="1">
      <alignment vertical="center"/>
      <protection locked="0"/>
    </xf>
    <xf numFmtId="3" fontId="3" fillId="2" borderId="249" xfId="22" applyNumberFormat="1" applyFont="1" applyBorder="1" applyAlignment="1" applyProtection="1">
      <alignment vertical="center"/>
      <protection locked="0"/>
    </xf>
    <xf numFmtId="3" fontId="3" fillId="2" borderId="241" xfId="22" applyNumberFormat="1" applyFont="1" applyBorder="1" applyAlignment="1" applyProtection="1">
      <alignment vertical="center"/>
      <protection locked="0"/>
    </xf>
    <xf numFmtId="3" fontId="3" fillId="2" borderId="250" xfId="22" applyNumberFormat="1" applyFont="1" applyBorder="1" applyAlignment="1" applyProtection="1">
      <alignment vertical="center"/>
      <protection locked="0"/>
    </xf>
    <xf numFmtId="169" fontId="3" fillId="2" borderId="0" xfId="22" applyNumberFormat="1" applyFont="1" applyAlignment="1">
      <alignment vertical="center"/>
    </xf>
    <xf numFmtId="3" fontId="3" fillId="2" borderId="142" xfId="22" applyNumberFormat="1" applyFont="1" applyBorder="1" applyAlignment="1" applyProtection="1">
      <alignment vertical="center"/>
      <protection locked="0"/>
    </xf>
    <xf numFmtId="3" fontId="3" fillId="2" borderId="144" xfId="22" applyNumberFormat="1" applyFont="1" applyBorder="1" applyAlignment="1" applyProtection="1">
      <alignment vertical="center"/>
      <protection locked="0"/>
    </xf>
    <xf numFmtId="3" fontId="3" fillId="2" borderId="150" xfId="22" applyNumberFormat="1" applyFont="1" applyBorder="1" applyAlignment="1" applyProtection="1">
      <alignment vertical="center"/>
      <protection locked="0"/>
    </xf>
    <xf numFmtId="3" fontId="3" fillId="2" borderId="149" xfId="22" applyNumberFormat="1" applyFont="1" applyBorder="1" applyAlignment="1" applyProtection="1">
      <alignment vertical="center"/>
      <protection locked="0"/>
    </xf>
    <xf numFmtId="0" fontId="57" fillId="2" borderId="130" xfId="22" applyFont="1" applyBorder="1" applyAlignment="1">
      <alignment horizontal="center" vertical="center"/>
    </xf>
    <xf numFmtId="0" fontId="25" fillId="2" borderId="0" xfId="22" applyAlignment="1">
      <alignment horizontal="center"/>
    </xf>
    <xf numFmtId="0" fontId="56" fillId="2" borderId="0" xfId="22" applyFont="1" applyAlignment="1">
      <alignment horizontal="left"/>
    </xf>
    <xf numFmtId="0" fontId="56" fillId="2" borderId="0" xfId="22" applyFont="1" applyAlignment="1">
      <alignment horizontal="right"/>
    </xf>
    <xf numFmtId="0" fontId="56" fillId="2" borderId="105" xfId="22" applyFont="1" applyBorder="1" applyAlignment="1">
      <alignment horizontal="center"/>
    </xf>
    <xf numFmtId="0" fontId="58" fillId="2" borderId="132" xfId="22" applyFont="1" applyBorder="1" applyAlignment="1">
      <alignment horizontal="center"/>
    </xf>
    <xf numFmtId="0" fontId="58" fillId="2" borderId="133" xfId="22" applyFont="1" applyBorder="1" applyAlignment="1">
      <alignment horizontal="centerContinuous"/>
    </xf>
    <xf numFmtId="0" fontId="58" fillId="2" borderId="134" xfId="22" applyFont="1" applyBorder="1" applyAlignment="1">
      <alignment horizontal="center"/>
    </xf>
    <xf numFmtId="0" fontId="58" fillId="2" borderId="12" xfId="22" applyFont="1" applyBorder="1" applyAlignment="1">
      <alignment horizontal="center" vertical="center"/>
    </xf>
    <xf numFmtId="0" fontId="57" fillId="0" borderId="109" xfId="22" applyFont="1" applyFill="1" applyBorder="1" applyAlignment="1">
      <alignment horizontal="center" vertical="center"/>
    </xf>
    <xf numFmtId="0" fontId="58" fillId="2" borderId="135" xfId="22" applyFont="1" applyBorder="1" applyAlignment="1">
      <alignment horizontal="center"/>
    </xf>
    <xf numFmtId="0" fontId="58" fillId="2" borderId="155" xfId="22" applyFont="1" applyBorder="1" applyAlignment="1">
      <alignment horizontal="center"/>
    </xf>
    <xf numFmtId="0" fontId="63" fillId="2" borderId="136" xfId="22" applyFont="1" applyBorder="1" applyAlignment="1">
      <alignment vertical="center"/>
    </xf>
    <xf numFmtId="0" fontId="63" fillId="2" borderId="121" xfId="22" applyFont="1" applyBorder="1" applyAlignment="1">
      <alignment horizontal="center" vertical="center"/>
    </xf>
    <xf numFmtId="3" fontId="3" fillId="2" borderId="181" xfId="22" applyNumberFormat="1" applyFont="1" applyBorder="1" applyProtection="1">
      <protection locked="0"/>
    </xf>
    <xf numFmtId="3" fontId="3" fillId="2" borderId="162" xfId="22" applyNumberFormat="1" applyFont="1" applyBorder="1" applyProtection="1">
      <protection locked="0"/>
    </xf>
    <xf numFmtId="3" fontId="3" fillId="2" borderId="116" xfId="22" applyNumberFormat="1" applyFont="1" applyBorder="1" applyProtection="1">
      <protection locked="0"/>
    </xf>
    <xf numFmtId="3" fontId="3" fillId="2" borderId="161" xfId="22" applyNumberFormat="1" applyFont="1" applyBorder="1" applyProtection="1">
      <protection locked="0"/>
    </xf>
    <xf numFmtId="3" fontId="3" fillId="2" borderId="196" xfId="22" applyNumberFormat="1" applyFont="1" applyBorder="1" applyProtection="1">
      <protection locked="0"/>
    </xf>
    <xf numFmtId="0" fontId="63" fillId="2" borderId="117" xfId="22" applyFont="1" applyBorder="1" applyAlignment="1">
      <alignment vertical="center"/>
    </xf>
    <xf numFmtId="0" fontId="63" fillId="2" borderId="116" xfId="22" applyFont="1" applyBorder="1" applyAlignment="1">
      <alignment horizontal="center" vertical="center"/>
    </xf>
    <xf numFmtId="0" fontId="63" fillId="2" borderId="126" xfId="22" applyFont="1" applyBorder="1" applyAlignment="1">
      <alignment horizontal="center" vertical="center"/>
    </xf>
    <xf numFmtId="3" fontId="3" fillId="2" borderId="190" xfId="22" applyNumberFormat="1" applyFont="1" applyBorder="1" applyProtection="1">
      <protection locked="0"/>
    </xf>
    <xf numFmtId="3" fontId="3" fillId="2" borderId="166" xfId="22" applyNumberFormat="1" applyFont="1" applyBorder="1" applyProtection="1">
      <protection locked="0"/>
    </xf>
    <xf numFmtId="3" fontId="3" fillId="2" borderId="119" xfId="22" applyNumberFormat="1" applyFont="1" applyBorder="1" applyProtection="1">
      <protection locked="0"/>
    </xf>
    <xf numFmtId="3" fontId="3" fillId="2" borderId="165" xfId="22" applyNumberFormat="1" applyFont="1" applyBorder="1" applyProtection="1">
      <protection locked="0"/>
    </xf>
    <xf numFmtId="3" fontId="3" fillId="2" borderId="197" xfId="22" applyNumberFormat="1" applyFont="1" applyBorder="1" applyProtection="1">
      <protection locked="0"/>
    </xf>
    <xf numFmtId="0" fontId="57" fillId="2" borderId="115" xfId="22" applyFont="1" applyBorder="1" applyAlignment="1">
      <alignment horizontal="center" vertical="center"/>
    </xf>
    <xf numFmtId="0" fontId="3" fillId="2" borderId="114" xfId="22" applyFont="1" applyBorder="1"/>
    <xf numFmtId="3" fontId="3" fillId="2" borderId="271" xfId="22" applyNumberFormat="1" applyFont="1" applyBorder="1" applyProtection="1">
      <protection locked="0"/>
    </xf>
    <xf numFmtId="3" fontId="3" fillId="2" borderId="164" xfId="22" applyNumberFormat="1" applyFont="1" applyBorder="1" applyProtection="1">
      <protection locked="0"/>
    </xf>
    <xf numFmtId="3" fontId="3" fillId="2" borderId="126" xfId="22" applyNumberFormat="1" applyFont="1" applyBorder="1" applyProtection="1">
      <protection locked="0"/>
    </xf>
    <xf numFmtId="3" fontId="3" fillId="2" borderId="163" xfId="22" applyNumberFormat="1" applyFont="1" applyBorder="1" applyProtection="1">
      <protection locked="0"/>
    </xf>
    <xf numFmtId="3" fontId="3" fillId="2" borderId="272" xfId="22" applyNumberFormat="1" applyFont="1" applyBorder="1" applyProtection="1">
      <protection locked="0"/>
    </xf>
    <xf numFmtId="0" fontId="57" fillId="0" borderId="115" xfId="22" applyFont="1" applyFill="1" applyBorder="1" applyAlignment="1">
      <alignment horizontal="center" vertical="center"/>
    </xf>
    <xf numFmtId="0" fontId="63" fillId="0" borderId="117" xfId="22" applyFont="1" applyFill="1" applyBorder="1" applyAlignment="1">
      <alignment vertical="center"/>
    </xf>
    <xf numFmtId="3" fontId="3" fillId="0" borderId="181" xfId="22" applyNumberFormat="1" applyFont="1" applyFill="1" applyBorder="1" applyProtection="1">
      <protection locked="0"/>
    </xf>
    <xf numFmtId="3" fontId="3" fillId="0" borderId="162" xfId="22" applyNumberFormat="1" applyFont="1" applyFill="1" applyBorder="1" applyProtection="1">
      <protection locked="0"/>
    </xf>
    <xf numFmtId="3" fontId="3" fillId="0" borderId="116" xfId="22" applyNumberFormat="1" applyFont="1" applyFill="1" applyBorder="1" applyProtection="1">
      <protection locked="0"/>
    </xf>
    <xf numFmtId="3" fontId="3" fillId="0" borderId="161" xfId="22" applyNumberFormat="1" applyFont="1" applyFill="1" applyBorder="1" applyProtection="1">
      <protection locked="0"/>
    </xf>
    <xf numFmtId="3" fontId="3" fillId="0" borderId="196" xfId="22" applyNumberFormat="1" applyFont="1" applyFill="1" applyBorder="1" applyProtection="1">
      <protection locked="0"/>
    </xf>
    <xf numFmtId="0" fontId="63" fillId="2" borderId="124" xfId="22" applyFont="1" applyBorder="1" applyAlignment="1">
      <alignment vertical="center"/>
    </xf>
    <xf numFmtId="0" fontId="63" fillId="2" borderId="119" xfId="22" applyFont="1" applyBorder="1" applyAlignment="1">
      <alignment horizontal="center" vertical="center"/>
    </xf>
    <xf numFmtId="0" fontId="57" fillId="0" borderId="123" xfId="22" applyFont="1" applyFill="1" applyBorder="1" applyAlignment="1">
      <alignment horizontal="center" vertical="center"/>
    </xf>
    <xf numFmtId="0" fontId="63" fillId="2" borderId="273" xfId="22" applyFont="1" applyBorder="1" applyAlignment="1">
      <alignment vertical="center"/>
    </xf>
    <xf numFmtId="0" fontId="57" fillId="0" borderId="130" xfId="22" applyFont="1" applyFill="1" applyBorder="1" applyAlignment="1">
      <alignment horizontal="center" vertical="center"/>
    </xf>
    <xf numFmtId="0" fontId="63" fillId="2" borderId="265" xfId="22" applyFont="1" applyBorder="1" applyAlignment="1">
      <alignment vertical="center"/>
    </xf>
    <xf numFmtId="3" fontId="3" fillId="2" borderId="184" xfId="22" applyNumberFormat="1" applyFont="1" applyBorder="1" applyProtection="1">
      <protection locked="0"/>
    </xf>
    <xf numFmtId="3" fontId="3" fillId="2" borderId="274" xfId="22" applyNumberFormat="1" applyFont="1" applyBorder="1" applyProtection="1">
      <protection locked="0"/>
    </xf>
    <xf numFmtId="3" fontId="3" fillId="2" borderId="275" xfId="22" applyNumberFormat="1" applyFont="1" applyBorder="1" applyProtection="1">
      <protection locked="0"/>
    </xf>
    <xf numFmtId="0" fontId="63" fillId="2" borderId="270" xfId="22" applyFont="1" applyBorder="1" applyAlignment="1">
      <alignment vertical="center"/>
    </xf>
    <xf numFmtId="3" fontId="3" fillId="2" borderId="234" xfId="22" applyNumberFormat="1" applyFont="1" applyBorder="1" applyProtection="1">
      <protection locked="0"/>
    </xf>
    <xf numFmtId="3" fontId="3" fillId="2" borderId="233" xfId="22" applyNumberFormat="1" applyFont="1" applyBorder="1" applyProtection="1">
      <protection locked="0"/>
    </xf>
    <xf numFmtId="3" fontId="3" fillId="2" borderId="276" xfId="22" applyNumberFormat="1" applyFont="1" applyBorder="1" applyProtection="1">
      <protection locked="0"/>
    </xf>
    <xf numFmtId="3" fontId="3" fillId="2" borderId="232" xfId="22" applyNumberFormat="1" applyFont="1" applyBorder="1" applyProtection="1">
      <protection locked="0"/>
    </xf>
    <xf numFmtId="3" fontId="3" fillId="2" borderId="277" xfId="22" applyNumberFormat="1" applyFont="1" applyBorder="1" applyProtection="1">
      <protection locked="0"/>
    </xf>
    <xf numFmtId="3" fontId="3" fillId="2" borderId="281" xfId="22" applyNumberFormat="1" applyFont="1" applyBorder="1" applyProtection="1">
      <protection locked="0"/>
    </xf>
    <xf numFmtId="3" fontId="3" fillId="2" borderId="282" xfId="22" applyNumberFormat="1" applyFont="1" applyBorder="1" applyProtection="1">
      <protection locked="0"/>
    </xf>
    <xf numFmtId="3" fontId="3" fillId="2" borderId="93" xfId="22" applyNumberFormat="1" applyFont="1" applyBorder="1" applyProtection="1">
      <protection locked="0"/>
    </xf>
    <xf numFmtId="0" fontId="57" fillId="2" borderId="283" xfId="22" applyFont="1" applyBorder="1" applyAlignment="1">
      <alignment horizontal="center" vertical="center"/>
    </xf>
    <xf numFmtId="169" fontId="3" fillId="2" borderId="184" xfId="22" applyNumberFormat="1" applyFont="1" applyBorder="1" applyAlignment="1" applyProtection="1">
      <alignment vertical="center"/>
      <protection locked="0"/>
    </xf>
    <xf numFmtId="169" fontId="3" fillId="2" borderId="234" xfId="22" applyNumberFormat="1" applyFont="1" applyBorder="1" applyAlignment="1" applyProtection="1">
      <alignment vertical="center"/>
      <protection locked="0"/>
    </xf>
    <xf numFmtId="169" fontId="3" fillId="2" borderId="181" xfId="22" applyNumberFormat="1" applyFont="1" applyBorder="1" applyAlignment="1" applyProtection="1">
      <alignment vertical="center"/>
      <protection locked="0"/>
    </xf>
    <xf numFmtId="169" fontId="3" fillId="2" borderId="116" xfId="22" applyNumberFormat="1" applyFont="1" applyBorder="1" applyAlignment="1" applyProtection="1">
      <alignment vertical="center"/>
      <protection locked="0"/>
    </xf>
    <xf numFmtId="0" fontId="121" fillId="2" borderId="0" xfId="22" applyFont="1"/>
    <xf numFmtId="0" fontId="56" fillId="2" borderId="0" xfId="22" applyFont="1"/>
    <xf numFmtId="0" fontId="57" fillId="2" borderId="105" xfId="22" applyFont="1" applyBorder="1" applyAlignment="1">
      <alignment horizontal="center"/>
    </xf>
    <xf numFmtId="0" fontId="58" fillId="2" borderId="106" xfId="22" applyFont="1" applyBorder="1" applyAlignment="1">
      <alignment horizontal="center"/>
    </xf>
    <xf numFmtId="0" fontId="59" fillId="2" borderId="108" xfId="22" applyFont="1" applyBorder="1" applyAlignment="1">
      <alignment horizontal="centerContinuous"/>
    </xf>
    <xf numFmtId="0" fontId="60" fillId="2" borderId="134" xfId="22" applyFont="1" applyBorder="1" applyAlignment="1">
      <alignment horizontal="center"/>
    </xf>
    <xf numFmtId="0" fontId="60" fillId="2" borderId="172" xfId="22" applyFont="1" applyBorder="1" applyAlignment="1">
      <alignment horizontal="center" vertical="center"/>
    </xf>
    <xf numFmtId="0" fontId="58" fillId="2" borderId="174" xfId="22" applyFont="1" applyBorder="1" applyAlignment="1">
      <alignment horizontal="centerContinuous" vertical="center"/>
    </xf>
    <xf numFmtId="0" fontId="58" fillId="2" borderId="108" xfId="22" applyFont="1" applyBorder="1" applyAlignment="1">
      <alignment horizontal="centerContinuous" vertical="center"/>
    </xf>
    <xf numFmtId="0" fontId="58" fillId="2" borderId="180" xfId="22" applyFont="1" applyBorder="1" applyAlignment="1">
      <alignment horizontal="centerContinuous" vertical="center"/>
    </xf>
    <xf numFmtId="14" fontId="58" fillId="2" borderId="118" xfId="22" applyNumberFormat="1" applyFont="1" applyBorder="1" applyAlignment="1">
      <alignment horizontal="centerContinuous" vertical="center"/>
    </xf>
    <xf numFmtId="0" fontId="60" fillId="2" borderId="171" xfId="22" applyFont="1" applyBorder="1" applyAlignment="1">
      <alignment horizontal="center"/>
    </xf>
    <xf numFmtId="0" fontId="60" fillId="2" borderId="173" xfId="22" applyFont="1" applyBorder="1" applyAlignment="1">
      <alignment horizontal="center" vertical="center"/>
    </xf>
    <xf numFmtId="0" fontId="61" fillId="2" borderId="138" xfId="22" applyFont="1" applyBorder="1" applyAlignment="1">
      <alignment horizontal="center" vertical="center"/>
    </xf>
    <xf numFmtId="0" fontId="61" fillId="2" borderId="133" xfId="22" applyFont="1" applyBorder="1" applyAlignment="1">
      <alignment horizontal="center" vertical="center"/>
    </xf>
    <xf numFmtId="0" fontId="61" fillId="2" borderId="137" xfId="22" applyFont="1" applyBorder="1" applyAlignment="1">
      <alignment horizontal="center" vertical="center"/>
    </xf>
    <xf numFmtId="0" fontId="60" fillId="2" borderId="110" xfId="22" applyFont="1" applyBorder="1" applyAlignment="1">
      <alignment horizontal="center" vertical="center"/>
    </xf>
    <xf numFmtId="0" fontId="60" fillId="2" borderId="111" xfId="22" applyFont="1" applyBorder="1" applyAlignment="1">
      <alignment horizontal="center" vertical="center"/>
    </xf>
    <xf numFmtId="0" fontId="57" fillId="2" borderId="111" xfId="22" applyFont="1" applyBorder="1" applyAlignment="1">
      <alignment horizontal="center"/>
    </xf>
    <xf numFmtId="0" fontId="57" fillId="2" borderId="112" xfId="22" applyFont="1" applyBorder="1" applyAlignment="1">
      <alignment horizontal="center"/>
    </xf>
    <xf numFmtId="0" fontId="61" fillId="2" borderId="226" xfId="22" applyFont="1" applyBorder="1" applyAlignment="1">
      <alignment vertical="center"/>
    </xf>
    <xf numFmtId="0" fontId="61" fillId="2" borderId="227" xfId="22" applyFont="1" applyBorder="1" applyAlignment="1">
      <alignment horizontal="center" vertical="center"/>
    </xf>
    <xf numFmtId="0" fontId="61" fillId="2" borderId="180" xfId="22" applyFont="1" applyBorder="1" applyAlignment="1">
      <alignment vertical="center"/>
    </xf>
    <xf numFmtId="0" fontId="61" fillId="2" borderId="231" xfId="22" applyFont="1" applyBorder="1" applyAlignment="1">
      <alignment horizontal="center" vertical="center"/>
    </xf>
    <xf numFmtId="0" fontId="3" fillId="2" borderId="0" xfId="22" applyFont="1" applyAlignment="1">
      <alignment vertical="center"/>
    </xf>
    <xf numFmtId="0" fontId="60" fillId="2" borderId="0" xfId="22" applyFont="1" applyAlignment="1">
      <alignment horizontal="center" vertical="center"/>
    </xf>
    <xf numFmtId="0" fontId="57" fillId="2" borderId="0" xfId="22" applyFont="1" applyAlignment="1">
      <alignment horizontal="center"/>
    </xf>
    <xf numFmtId="0" fontId="57" fillId="2" borderId="34" xfId="22" applyFont="1" applyBorder="1" applyAlignment="1">
      <alignment horizontal="center"/>
    </xf>
    <xf numFmtId="0" fontId="61" fillId="2" borderId="236" xfId="22" applyFont="1" applyBorder="1" applyAlignment="1">
      <alignment vertical="center"/>
    </xf>
    <xf numFmtId="0" fontId="24" fillId="0" borderId="237" xfId="22" applyFont="1" applyFill="1" applyBorder="1" applyAlignment="1">
      <alignment horizontal="center" vertical="center"/>
    </xf>
    <xf numFmtId="3" fontId="3" fillId="2" borderId="170" xfId="22" applyNumberFormat="1" applyFont="1" applyBorder="1"/>
    <xf numFmtId="3" fontId="3" fillId="2" borderId="169" xfId="22" applyNumberFormat="1" applyFont="1" applyBorder="1"/>
    <xf numFmtId="0" fontId="61" fillId="2" borderId="0" xfId="22" applyFont="1" applyAlignment="1">
      <alignment horizontal="center" vertical="center"/>
    </xf>
    <xf numFmtId="0" fontId="3" fillId="2" borderId="34" xfId="22" applyFont="1" applyBorder="1"/>
    <xf numFmtId="0" fontId="61" fillId="2" borderId="117" xfId="22" applyFont="1" applyBorder="1" applyAlignment="1">
      <alignment vertical="center"/>
    </xf>
    <xf numFmtId="0" fontId="61" fillId="2" borderId="121" xfId="22" applyFont="1" applyBorder="1" applyAlignment="1">
      <alignment horizontal="center" vertical="center"/>
    </xf>
    <xf numFmtId="0" fontId="61" fillId="2" borderId="122" xfId="22" applyFont="1" applyBorder="1" applyAlignment="1">
      <alignment horizontal="center" vertical="center"/>
    </xf>
    <xf numFmtId="0" fontId="61" fillId="2" borderId="123" xfId="22" applyFont="1" applyBorder="1" applyAlignment="1">
      <alignment vertical="center"/>
    </xf>
    <xf numFmtId="0" fontId="61" fillId="2" borderId="116" xfId="22" applyFont="1" applyBorder="1" applyAlignment="1">
      <alignment horizontal="center" vertical="center"/>
    </xf>
    <xf numFmtId="0" fontId="61" fillId="2" borderId="127" xfId="22" applyFont="1" applyBorder="1" applyAlignment="1">
      <alignment vertical="center"/>
    </xf>
    <xf numFmtId="0" fontId="61" fillId="2" borderId="128" xfId="22" applyFont="1" applyBorder="1" applyAlignment="1">
      <alignment horizontal="center" vertical="center"/>
    </xf>
    <xf numFmtId="0" fontId="3" fillId="2" borderId="68" xfId="22" applyFont="1" applyBorder="1" applyAlignment="1">
      <alignment vertical="center"/>
    </xf>
    <xf numFmtId="0" fontId="61" fillId="0" borderId="123" xfId="22" applyFont="1" applyFill="1" applyBorder="1" applyAlignment="1">
      <alignment vertical="center"/>
    </xf>
    <xf numFmtId="0" fontId="61" fillId="0" borderId="117" xfId="22" applyFont="1" applyFill="1" applyBorder="1" applyAlignment="1">
      <alignment vertical="center"/>
    </xf>
    <xf numFmtId="0" fontId="60" fillId="2" borderId="109" xfId="22" applyFont="1" applyBorder="1" applyAlignment="1">
      <alignment horizontal="center" vertical="center"/>
    </xf>
    <xf numFmtId="0" fontId="61" fillId="2" borderId="111" xfId="22" applyFont="1" applyBorder="1" applyAlignment="1">
      <alignment horizontal="center" vertical="center"/>
    </xf>
    <xf numFmtId="0" fontId="61" fillId="2" borderId="252" xfId="22" applyFont="1" applyBorder="1" applyAlignment="1">
      <alignment vertical="center"/>
    </xf>
    <xf numFmtId="0" fontId="24" fillId="0" borderId="227" xfId="22" applyFont="1" applyFill="1" applyBorder="1" applyAlignment="1">
      <alignment horizontal="center" vertical="center"/>
    </xf>
    <xf numFmtId="0" fontId="61" fillId="2" borderId="253" xfId="22" applyFont="1" applyBorder="1" applyAlignment="1">
      <alignment vertical="center"/>
    </xf>
    <xf numFmtId="0" fontId="24" fillId="0" borderId="231" xfId="22" applyFont="1" applyFill="1" applyBorder="1" applyAlignment="1">
      <alignment horizontal="center" vertical="center"/>
    </xf>
    <xf numFmtId="0" fontId="60" fillId="2" borderId="123" xfId="22" applyFont="1" applyBorder="1" applyAlignment="1">
      <alignment horizontal="center" vertical="center"/>
    </xf>
    <xf numFmtId="0" fontId="61" fillId="2" borderId="256" xfId="22" applyFont="1" applyBorder="1" applyAlignment="1">
      <alignment horizontal="center" vertical="center"/>
    </xf>
    <xf numFmtId="0" fontId="61" fillId="0" borderId="236" xfId="22" applyFont="1" applyFill="1" applyBorder="1" applyAlignment="1">
      <alignment vertical="center"/>
    </xf>
    <xf numFmtId="0" fontId="61" fillId="2" borderId="257" xfId="22" applyFont="1" applyBorder="1" applyAlignment="1">
      <alignment horizontal="center" vertical="center"/>
    </xf>
    <xf numFmtId="0" fontId="61" fillId="2" borderId="258" xfId="22" applyFont="1" applyBorder="1" applyAlignment="1">
      <alignment horizontal="center" vertical="center"/>
    </xf>
    <xf numFmtId="0" fontId="24" fillId="2" borderId="236" xfId="22" applyFont="1" applyBorder="1" applyAlignment="1">
      <alignment vertical="center"/>
    </xf>
    <xf numFmtId="0" fontId="24" fillId="2" borderId="258" xfId="22" applyFont="1" applyBorder="1" applyAlignment="1">
      <alignment horizontal="center" vertical="center"/>
    </xf>
    <xf numFmtId="0" fontId="60" fillId="2" borderId="123" xfId="22" applyFont="1" applyBorder="1" applyAlignment="1">
      <alignment horizontal="center" vertical="center" wrapText="1"/>
    </xf>
    <xf numFmtId="0" fontId="61" fillId="2" borderId="260" xfId="22" applyFont="1" applyBorder="1" applyAlignment="1">
      <alignment vertical="center"/>
    </xf>
    <xf numFmtId="0" fontId="61" fillId="2" borderId="145" xfId="22" applyFont="1" applyBorder="1" applyAlignment="1">
      <alignment horizontal="center" vertical="center"/>
    </xf>
    <xf numFmtId="0" fontId="24" fillId="2" borderId="265" xfId="22" applyFont="1" applyBorder="1" applyAlignment="1">
      <alignment vertical="center"/>
    </xf>
    <xf numFmtId="0" fontId="24" fillId="0" borderId="266" xfId="22" applyFont="1" applyFill="1" applyBorder="1" applyAlignment="1">
      <alignment horizontal="center" vertical="center"/>
    </xf>
    <xf numFmtId="0" fontId="24" fillId="0" borderId="269" xfId="22" applyFont="1" applyFill="1" applyBorder="1" applyAlignment="1">
      <alignment horizontal="center" vertical="center"/>
    </xf>
    <xf numFmtId="0" fontId="24" fillId="2" borderId="270" xfId="22" applyFont="1" applyBorder="1" applyAlignment="1">
      <alignment vertical="center"/>
    </xf>
    <xf numFmtId="0" fontId="24" fillId="0" borderId="253" xfId="22" applyFont="1" applyFill="1" applyBorder="1" applyAlignment="1">
      <alignment horizontal="center" vertical="center"/>
    </xf>
    <xf numFmtId="0" fontId="60" fillId="2" borderId="130" xfId="22" applyFont="1" applyBorder="1" applyAlignment="1">
      <alignment horizontal="center" vertical="center"/>
    </xf>
    <xf numFmtId="3" fontId="3" fillId="2" borderId="0" xfId="22" applyNumberFormat="1" applyFont="1" applyAlignment="1">
      <alignment vertical="center"/>
    </xf>
    <xf numFmtId="169" fontId="3" fillId="2" borderId="0" xfId="22" applyNumberFormat="1" applyFont="1"/>
    <xf numFmtId="0" fontId="61" fillId="2" borderId="39" xfId="22" applyFont="1" applyBorder="1" applyAlignment="1">
      <alignment horizontal="center" vertical="center"/>
    </xf>
    <xf numFmtId="0" fontId="61" fillId="2" borderId="32" xfId="22" applyFont="1" applyBorder="1" applyAlignment="1">
      <alignment horizontal="center" vertical="center"/>
    </xf>
    <xf numFmtId="0" fontId="57" fillId="2" borderId="131" xfId="22" applyFont="1" applyBorder="1" applyAlignment="1">
      <alignment horizontal="center" vertical="center"/>
    </xf>
    <xf numFmtId="0" fontId="58" fillId="2" borderId="173" xfId="22" applyFont="1" applyBorder="1" applyAlignment="1">
      <alignment horizontal="center" vertical="center"/>
    </xf>
    <xf numFmtId="0" fontId="61" fillId="2" borderId="169" xfId="22" applyFont="1" applyBorder="1" applyAlignment="1">
      <alignment horizontal="center" vertical="center"/>
    </xf>
    <xf numFmtId="0" fontId="57" fillId="2" borderId="111" xfId="22" applyFont="1" applyBorder="1" applyAlignment="1">
      <alignment horizontal="center" vertical="center"/>
    </xf>
    <xf numFmtId="0" fontId="58" fillId="2" borderId="183" xfId="22" applyFont="1" applyBorder="1" applyAlignment="1">
      <alignment horizontal="center"/>
    </xf>
    <xf numFmtId="0" fontId="58" fillId="2" borderId="93" xfId="22" applyFont="1" applyBorder="1" applyAlignment="1">
      <alignment horizontal="center"/>
    </xf>
    <xf numFmtId="0" fontId="63" fillId="2" borderId="111" xfId="22" applyFont="1" applyBorder="1" applyAlignment="1">
      <alignment horizontal="center" vertical="center"/>
    </xf>
    <xf numFmtId="0" fontId="3" fillId="2" borderId="113" xfId="22" applyFont="1" applyBorder="1"/>
    <xf numFmtId="0" fontId="3" fillId="0" borderId="116" xfId="22" applyFont="1" applyFill="1" applyBorder="1" applyAlignment="1">
      <alignment horizontal="center" vertical="center"/>
    </xf>
    <xf numFmtId="0" fontId="63" fillId="0" borderId="111" xfId="22" applyFont="1" applyFill="1" applyBorder="1" applyAlignment="1">
      <alignment horizontal="center" vertical="center"/>
    </xf>
    <xf numFmtId="0" fontId="63" fillId="0" borderId="116" xfId="22" applyFont="1" applyFill="1" applyBorder="1" applyAlignment="1">
      <alignment horizontal="center" vertical="center"/>
    </xf>
    <xf numFmtId="0" fontId="3" fillId="0" borderId="0" xfId="22" applyFont="1" applyFill="1"/>
    <xf numFmtId="0" fontId="63" fillId="0" borderId="0" xfId="22" applyFont="1" applyFill="1" applyAlignment="1">
      <alignment horizontal="center" vertical="center"/>
    </xf>
    <xf numFmtId="0" fontId="63" fillId="2" borderId="273" xfId="22" applyFont="1" applyBorder="1" applyAlignment="1">
      <alignment horizontal="center" vertical="center"/>
    </xf>
    <xf numFmtId="0" fontId="63" fillId="0" borderId="141" xfId="22" applyFont="1" applyFill="1" applyBorder="1" applyAlignment="1">
      <alignment horizontal="center" vertical="center"/>
    </xf>
    <xf numFmtId="0" fontId="3" fillId="0" borderId="227" xfId="22" applyFont="1" applyFill="1" applyBorder="1" applyAlignment="1">
      <alignment horizontal="center" vertical="center"/>
    </xf>
    <xf numFmtId="0" fontId="3" fillId="0" borderId="231" xfId="22" applyFont="1" applyFill="1" applyBorder="1" applyAlignment="1">
      <alignment horizontal="center" vertical="center"/>
    </xf>
    <xf numFmtId="0" fontId="63" fillId="2" borderId="114" xfId="22" applyFont="1" applyBorder="1" applyAlignment="1">
      <alignment horizontal="center" vertical="center"/>
    </xf>
    <xf numFmtId="0" fontId="63" fillId="2" borderId="278" xfId="22" applyFont="1" applyBorder="1" applyAlignment="1">
      <alignment vertical="center"/>
    </xf>
    <xf numFmtId="0" fontId="3" fillId="0" borderId="120" xfId="22" applyFont="1" applyFill="1" applyBorder="1" applyAlignment="1">
      <alignment horizontal="center" vertical="center"/>
    </xf>
    <xf numFmtId="0" fontId="63" fillId="2" borderId="279" xfId="22" applyFont="1" applyBorder="1" applyAlignment="1">
      <alignment vertical="center"/>
    </xf>
    <xf numFmtId="0" fontId="3" fillId="2" borderId="180" xfId="22" applyFont="1" applyBorder="1" applyAlignment="1">
      <alignment horizontal="center" vertical="center"/>
    </xf>
    <xf numFmtId="3" fontId="3" fillId="2" borderId="0" xfId="22" applyNumberFormat="1" applyFont="1"/>
    <xf numFmtId="0" fontId="63" fillId="2" borderId="280" xfId="22" applyFont="1" applyBorder="1" applyAlignment="1">
      <alignment horizontal="center" vertical="center"/>
    </xf>
    <xf numFmtId="3" fontId="3" fillId="2" borderId="65" xfId="22" applyNumberFormat="1" applyFont="1" applyBorder="1"/>
    <xf numFmtId="3" fontId="3" fillId="2" borderId="212" xfId="22" applyNumberFormat="1" applyFont="1" applyBorder="1"/>
    <xf numFmtId="0" fontId="11" fillId="0" borderId="0" xfId="0" applyFont="1" applyAlignment="1">
      <alignment wrapText="1"/>
    </xf>
    <xf numFmtId="0" fontId="64" fillId="0" borderId="0" xfId="22" applyFont="1" applyFill="1" applyAlignment="1">
      <alignment vertical="top"/>
    </xf>
    <xf numFmtId="0" fontId="24" fillId="2" borderId="0" xfId="22" applyFont="1"/>
    <xf numFmtId="0" fontId="6" fillId="2" borderId="0" xfId="22" applyFont="1"/>
    <xf numFmtId="0" fontId="58" fillId="2" borderId="187" xfId="22" applyFont="1" applyBorder="1" applyAlignment="1">
      <alignment horizontal="center" vertical="center"/>
    </xf>
    <xf numFmtId="0" fontId="59" fillId="2" borderId="188" xfId="22" applyFont="1" applyBorder="1" applyAlignment="1">
      <alignment horizontal="center" vertical="center"/>
    </xf>
    <xf numFmtId="0" fontId="59" fillId="2" borderId="177" xfId="22" applyFont="1" applyBorder="1" applyAlignment="1">
      <alignment horizontal="center" vertical="center"/>
    </xf>
    <xf numFmtId="0" fontId="57" fillId="2" borderId="157" xfId="22" applyFont="1" applyBorder="1" applyAlignment="1">
      <alignment horizontal="center" vertical="center"/>
    </xf>
    <xf numFmtId="0" fontId="58" fillId="2" borderId="133" xfId="22" applyFont="1" applyBorder="1" applyAlignment="1">
      <alignment horizontal="center"/>
    </xf>
    <xf numFmtId="0" fontId="58" fillId="2" borderId="189" xfId="22" applyFont="1" applyBorder="1" applyAlignment="1">
      <alignment horizontal="center"/>
    </xf>
    <xf numFmtId="0" fontId="58" fillId="2" borderId="156" xfId="22" applyFont="1" applyBorder="1" applyAlignment="1">
      <alignment horizontal="center"/>
    </xf>
    <xf numFmtId="0" fontId="3" fillId="2" borderId="116" xfId="22" applyFont="1" applyBorder="1" applyAlignment="1">
      <alignment horizontal="center" vertical="center"/>
    </xf>
    <xf numFmtId="0" fontId="63" fillId="2" borderId="107" xfId="22" applyFont="1" applyBorder="1" applyAlignment="1">
      <alignment horizontal="center" vertical="center"/>
    </xf>
    <xf numFmtId="0" fontId="3" fillId="2" borderId="133" xfId="22" applyFont="1" applyBorder="1"/>
    <xf numFmtId="0" fontId="3" fillId="2" borderId="135" xfId="22" applyFont="1" applyBorder="1"/>
    <xf numFmtId="0" fontId="3" fillId="2" borderId="117" xfId="22" applyFont="1" applyBorder="1" applyAlignment="1">
      <alignment vertical="center"/>
    </xf>
    <xf numFmtId="0" fontId="3" fillId="2" borderId="126" xfId="22" applyFont="1" applyBorder="1" applyAlignment="1">
      <alignment horizontal="center" vertical="center"/>
    </xf>
    <xf numFmtId="0" fontId="63" fillId="0" borderId="107" xfId="22" applyFont="1" applyFill="1" applyBorder="1" applyAlignment="1">
      <alignment horizontal="center" vertical="center"/>
    </xf>
    <xf numFmtId="3" fontId="3" fillId="2" borderId="190" xfId="22" applyNumberFormat="1" applyFont="1" applyBorder="1" applyAlignment="1" applyProtection="1">
      <alignment vertical="center"/>
      <protection locked="0"/>
    </xf>
    <xf numFmtId="3" fontId="3" fillId="2" borderId="166" xfId="22" applyNumberFormat="1" applyFont="1" applyBorder="1" applyAlignment="1" applyProtection="1">
      <alignment vertical="center"/>
      <protection locked="0"/>
    </xf>
    <xf numFmtId="3" fontId="3" fillId="2" borderId="165" xfId="22" applyNumberFormat="1" applyFont="1" applyBorder="1" applyAlignment="1" applyProtection="1">
      <alignment vertical="center"/>
      <protection locked="0"/>
    </xf>
    <xf numFmtId="3" fontId="3" fillId="2" borderId="239" xfId="22" applyNumberFormat="1" applyFont="1" applyBorder="1" applyAlignment="1" applyProtection="1">
      <alignment vertical="center"/>
      <protection locked="0"/>
    </xf>
    <xf numFmtId="0" fontId="63" fillId="2" borderId="124" xfId="22" applyFont="1" applyBorder="1" applyAlignment="1">
      <alignment horizontal="center" vertical="center"/>
    </xf>
    <xf numFmtId="3" fontId="3" fillId="2" borderId="197" xfId="22" applyNumberFormat="1" applyFont="1" applyBorder="1" applyAlignment="1" applyProtection="1">
      <alignment vertical="center"/>
      <protection locked="0"/>
    </xf>
    <xf numFmtId="0" fontId="63" fillId="2" borderId="0" xfId="22" applyFont="1" applyAlignment="1">
      <alignment horizontal="center" vertical="center"/>
    </xf>
    <xf numFmtId="0" fontId="63" fillId="2" borderId="227" xfId="22" applyFont="1" applyBorder="1" applyAlignment="1">
      <alignment horizontal="center" vertical="center"/>
    </xf>
    <xf numFmtId="169" fontId="3" fillId="2" borderId="274" xfId="22" applyNumberFormat="1" applyFont="1" applyBorder="1" applyAlignment="1" applyProtection="1">
      <alignment vertical="center"/>
      <protection locked="0"/>
    </xf>
    <xf numFmtId="0" fontId="63" fillId="2" borderId="231" xfId="22" applyFont="1" applyBorder="1" applyAlignment="1">
      <alignment horizontal="center" vertical="center"/>
    </xf>
    <xf numFmtId="169" fontId="3" fillId="2" borderId="276" xfId="22" applyNumberFormat="1" applyFont="1" applyBorder="1" applyAlignment="1" applyProtection="1">
      <alignment vertical="center"/>
      <protection locked="0"/>
    </xf>
    <xf numFmtId="0" fontId="63" fillId="2" borderId="284" xfId="22" applyFont="1" applyBorder="1" applyAlignment="1">
      <alignment vertical="center"/>
    </xf>
    <xf numFmtId="0" fontId="3" fillId="0" borderId="145" xfId="22" applyFont="1" applyFill="1" applyBorder="1" applyAlignment="1">
      <alignment horizontal="center" vertical="center"/>
    </xf>
    <xf numFmtId="3" fontId="3" fillId="2" borderId="192" xfId="22" applyNumberFormat="1" applyFont="1" applyBorder="1" applyAlignment="1" applyProtection="1">
      <alignment vertical="center"/>
      <protection locked="0"/>
    </xf>
    <xf numFmtId="3" fontId="3" fillId="2" borderId="143" xfId="22" applyNumberFormat="1" applyFont="1" applyBorder="1" applyAlignment="1" applyProtection="1">
      <alignment vertical="center"/>
      <protection locked="0"/>
    </xf>
    <xf numFmtId="0" fontId="63" fillId="2" borderId="12" xfId="22" applyFont="1" applyBorder="1" applyAlignment="1">
      <alignment vertical="center"/>
    </xf>
    <xf numFmtId="0" fontId="63" fillId="2" borderId="191" xfId="22" applyFont="1" applyBorder="1" applyAlignment="1">
      <alignment horizontal="center" vertical="center"/>
    </xf>
    <xf numFmtId="3" fontId="3" fillId="2" borderId="151" xfId="22" applyNumberFormat="1" applyFont="1" applyBorder="1" applyAlignment="1" applyProtection="1">
      <alignment vertical="center"/>
      <protection locked="0"/>
    </xf>
    <xf numFmtId="3" fontId="3" fillId="2" borderId="53" xfId="22" applyNumberFormat="1" applyFont="1" applyBorder="1" applyAlignment="1" applyProtection="1">
      <alignment vertical="center"/>
      <protection locked="0"/>
    </xf>
    <xf numFmtId="0" fontId="3" fillId="2" borderId="68" xfId="22" applyFont="1" applyBorder="1"/>
    <xf numFmtId="0" fontId="63" fillId="0" borderId="114" xfId="22" applyFont="1" applyFill="1" applyBorder="1" applyAlignment="1">
      <alignment horizontal="center" vertical="center"/>
    </xf>
    <xf numFmtId="0" fontId="63" fillId="2" borderId="285" xfId="22" applyFont="1" applyBorder="1" applyAlignment="1">
      <alignment vertical="center"/>
    </xf>
    <xf numFmtId="0" fontId="63" fillId="2" borderId="286" xfId="22" applyFont="1" applyBorder="1" applyAlignment="1">
      <alignment horizontal="center" vertical="center"/>
    </xf>
    <xf numFmtId="3" fontId="3" fillId="2" borderId="62" xfId="22" applyNumberFormat="1" applyFont="1" applyBorder="1" applyAlignment="1" applyProtection="1">
      <alignment vertical="center"/>
      <protection locked="0"/>
    </xf>
    <xf numFmtId="3" fontId="3" fillId="2" borderId="64" xfId="22" applyNumberFormat="1" applyFont="1" applyBorder="1" applyAlignment="1" applyProtection="1">
      <alignment vertical="center"/>
      <protection locked="0"/>
    </xf>
    <xf numFmtId="3" fontId="3" fillId="2" borderId="281" xfId="22" applyNumberFormat="1" applyFont="1" applyBorder="1"/>
    <xf numFmtId="3" fontId="3" fillId="2" borderId="282" xfId="22" applyNumberFormat="1" applyFont="1" applyBorder="1"/>
    <xf numFmtId="0" fontId="163" fillId="2" borderId="0" xfId="22" applyFont="1"/>
    <xf numFmtId="3" fontId="162" fillId="0" borderId="28" xfId="0" applyNumberFormat="1" applyFont="1" applyBorder="1" applyProtection="1">
      <protection locked="0"/>
    </xf>
    <xf numFmtId="0" fontId="163" fillId="2" borderId="0" xfId="22" applyFont="1" applyAlignment="1">
      <alignment vertical="center"/>
    </xf>
    <xf numFmtId="0" fontId="110" fillId="0" borderId="209" xfId="0" applyFont="1" applyBorder="1" applyAlignment="1">
      <alignment horizontal="left" vertical="center" wrapText="1"/>
    </xf>
    <xf numFmtId="3" fontId="0" fillId="0" borderId="193" xfId="0" applyNumberFormat="1" applyBorder="1" applyProtection="1">
      <protection locked="0"/>
    </xf>
    <xf numFmtId="3" fontId="0" fillId="0" borderId="48" xfId="0" applyNumberFormat="1" applyBorder="1" applyProtection="1">
      <protection locked="0"/>
    </xf>
    <xf numFmtId="3" fontId="0" fillId="0" borderId="96" xfId="0" applyNumberFormat="1" applyBorder="1"/>
    <xf numFmtId="3" fontId="162" fillId="0" borderId="53" xfId="0" applyNumberFormat="1" applyFont="1" applyBorder="1" applyProtection="1">
      <protection locked="0"/>
    </xf>
    <xf numFmtId="3" fontId="162" fillId="0" borderId="51" xfId="0" applyNumberFormat="1" applyFont="1" applyBorder="1" applyProtection="1">
      <protection locked="0"/>
    </xf>
    <xf numFmtId="3" fontId="162" fillId="0" borderId="50" xfId="0" applyNumberFormat="1" applyFont="1" applyBorder="1" applyProtection="1">
      <protection locked="0"/>
    </xf>
    <xf numFmtId="3" fontId="162" fillId="0" borderId="151" xfId="0" applyNumberFormat="1" applyFont="1" applyBorder="1" applyProtection="1">
      <protection locked="0"/>
    </xf>
    <xf numFmtId="0" fontId="3" fillId="8" borderId="172" xfId="10" applyFont="1" applyFill="1" applyBorder="1"/>
    <xf numFmtId="0" fontId="164" fillId="0" borderId="0" xfId="10" applyFont="1" applyAlignment="1">
      <alignment horizontal="center"/>
    </xf>
    <xf numFmtId="0" fontId="164" fillId="17" borderId="0" xfId="10" applyFont="1" applyFill="1" applyAlignment="1">
      <alignment horizontal="center"/>
    </xf>
    <xf numFmtId="0" fontId="165" fillId="0" borderId="28" xfId="14" applyFont="1" applyBorder="1" applyAlignment="1" applyProtection="1">
      <alignment horizontal="center" vertical="center" wrapText="1"/>
      <protection locked="0"/>
    </xf>
    <xf numFmtId="0" fontId="25" fillId="0" borderId="0" xfId="14" applyFont="1" applyAlignment="1" applyProtection="1">
      <alignment horizontal="center" vertical="center"/>
      <protection hidden="1"/>
    </xf>
    <xf numFmtId="0" fontId="157" fillId="0" borderId="0" xfId="14" applyFont="1" applyAlignment="1" applyProtection="1">
      <alignment horizontal="center" vertical="center"/>
      <protection hidden="1"/>
    </xf>
    <xf numFmtId="0" fontId="9" fillId="0" borderId="0" xfId="10" applyFont="1"/>
    <xf numFmtId="0" fontId="156" fillId="0" borderId="0" xfId="0" applyFont="1"/>
    <xf numFmtId="176" fontId="4" fillId="20" borderId="195" xfId="0" applyNumberFormat="1" applyFont="1" applyFill="1" applyBorder="1" applyAlignment="1">
      <alignment horizontal="center" vertical="center"/>
    </xf>
    <xf numFmtId="176" fontId="4" fillId="20" borderId="216" xfId="0" applyNumberFormat="1" applyFont="1" applyFill="1" applyBorder="1" applyAlignment="1">
      <alignment horizontal="center" vertical="center"/>
    </xf>
    <xf numFmtId="176" fontId="4" fillId="20" borderId="0" xfId="0" applyNumberFormat="1" applyFont="1" applyFill="1" applyAlignment="1">
      <alignment horizontal="center" vertical="center"/>
    </xf>
    <xf numFmtId="176" fontId="4" fillId="20" borderId="68" xfId="0" applyNumberFormat="1" applyFont="1" applyFill="1" applyBorder="1" applyAlignment="1">
      <alignment horizontal="center" vertical="center"/>
    </xf>
    <xf numFmtId="0" fontId="125" fillId="0" borderId="0" xfId="0" applyFont="1" applyAlignment="1">
      <alignment horizontal="center"/>
    </xf>
    <xf numFmtId="0" fontId="3" fillId="0" borderId="203" xfId="0" applyFont="1" applyBorder="1" applyAlignment="1">
      <alignment vertical="center"/>
    </xf>
    <xf numFmtId="0" fontId="3" fillId="0" borderId="68" xfId="0" applyFont="1" applyBorder="1" applyAlignment="1">
      <alignment horizontal="left" vertical="center" wrapText="1"/>
    </xf>
    <xf numFmtId="174" fontId="4" fillId="20" borderId="54" xfId="0" applyNumberFormat="1" applyFont="1" applyFill="1" applyBorder="1" applyAlignment="1">
      <alignment horizontal="center" vertical="center"/>
    </xf>
    <xf numFmtId="174" fontId="4" fillId="20" borderId="51" xfId="0" applyNumberFormat="1" applyFont="1" applyFill="1" applyBorder="1" applyAlignment="1">
      <alignment horizontal="center" vertical="center"/>
    </xf>
    <xf numFmtId="174" fontId="4" fillId="0" borderId="28" xfId="0" applyNumberFormat="1" applyFont="1" applyBorder="1" applyAlignment="1">
      <alignment horizontal="center" vertical="center"/>
    </xf>
    <xf numFmtId="0" fontId="6" fillId="0" borderId="68" xfId="0" applyFont="1" applyBorder="1" applyAlignment="1">
      <alignment vertical="center"/>
    </xf>
    <xf numFmtId="0" fontId="164" fillId="0" borderId="68" xfId="0" applyFont="1" applyBorder="1" applyAlignment="1">
      <alignment horizontal="left" vertical="center"/>
    </xf>
    <xf numFmtId="164" fontId="167" fillId="0" borderId="0" xfId="27" applyFont="1" applyAlignment="1">
      <alignment vertical="center"/>
    </xf>
    <xf numFmtId="0" fontId="127" fillId="0" borderId="0" xfId="0" applyFont="1"/>
    <xf numFmtId="0" fontId="5" fillId="0" borderId="61" xfId="10" applyFont="1" applyBorder="1" applyAlignment="1" applyProtection="1">
      <alignment horizontal="left"/>
      <protection locked="0"/>
    </xf>
    <xf numFmtId="170" fontId="3" fillId="4" borderId="54" xfId="9" applyNumberFormat="1" applyFont="1" applyFill="1" applyBorder="1" applyProtection="1"/>
    <xf numFmtId="0" fontId="156" fillId="0" borderId="0" xfId="0" applyFont="1" applyAlignment="1">
      <alignment horizontal="right"/>
    </xf>
    <xf numFmtId="3" fontId="15" fillId="0" borderId="68" xfId="0" applyNumberFormat="1" applyFont="1" applyBorder="1" applyProtection="1">
      <protection locked="0"/>
    </xf>
    <xf numFmtId="3" fontId="168" fillId="12" borderId="130" xfId="0" applyNumberFormat="1" applyFont="1" applyFill="1" applyBorder="1"/>
    <xf numFmtId="0" fontId="109" fillId="0" borderId="71" xfId="0" applyFont="1" applyBorder="1" applyAlignment="1">
      <alignment horizontal="left" vertical="center" wrapText="1"/>
    </xf>
    <xf numFmtId="0" fontId="109" fillId="0" borderId="69" xfId="0" applyFont="1" applyBorder="1" applyAlignment="1">
      <alignment horizontal="left" vertical="center" wrapText="1"/>
    </xf>
    <xf numFmtId="0" fontId="109" fillId="0" borderId="149" xfId="0" applyFont="1" applyBorder="1" applyAlignment="1">
      <alignment horizontal="left" vertical="center" wrapText="1"/>
    </xf>
    <xf numFmtId="3" fontId="0" fillId="0" borderId="149" xfId="0" applyNumberFormat="1" applyBorder="1"/>
    <xf numFmtId="0" fontId="3" fillId="0" borderId="42" xfId="10" applyFont="1" applyBorder="1" applyAlignment="1">
      <alignment horizontal="left" wrapText="1"/>
    </xf>
    <xf numFmtId="0" fontId="3" fillId="0" borderId="50" xfId="10" applyFont="1" applyBorder="1"/>
    <xf numFmtId="0" fontId="2" fillId="0" borderId="146" xfId="10" applyFont="1" applyBorder="1" applyAlignment="1">
      <alignment wrapText="1"/>
    </xf>
    <xf numFmtId="0" fontId="3" fillId="0" borderId="54" xfId="10" applyFont="1" applyBorder="1" applyAlignment="1">
      <alignment horizontal="center" wrapText="1"/>
    </xf>
    <xf numFmtId="0" fontId="3" fillId="0" borderId="28" xfId="10" applyFont="1" applyBorder="1"/>
    <xf numFmtId="0" fontId="6" fillId="0" borderId="176" xfId="10" applyFont="1" applyBorder="1" applyAlignment="1">
      <alignment horizontal="right" vertical="center" wrapText="1"/>
    </xf>
    <xf numFmtId="0" fontId="6" fillId="0" borderId="12" xfId="10" applyFont="1" applyBorder="1" applyAlignment="1">
      <alignment horizontal="right" vertical="center" wrapText="1"/>
    </xf>
    <xf numFmtId="0" fontId="5" fillId="0" borderId="0" xfId="10" applyFont="1"/>
    <xf numFmtId="0" fontId="3" fillId="0" borderId="51" xfId="10" applyFont="1" applyBorder="1" applyAlignment="1">
      <alignment horizontal="left"/>
    </xf>
    <xf numFmtId="0" fontId="3" fillId="0" borderId="51" xfId="10" applyFont="1" applyBorder="1"/>
    <xf numFmtId="0" fontId="3" fillId="0" borderId="42" xfId="10" applyFont="1" applyBorder="1" applyAlignment="1">
      <alignment horizontal="left" vertical="center" wrapText="1"/>
    </xf>
    <xf numFmtId="0" fontId="2" fillId="0" borderId="0" xfId="15" applyFont="1" applyAlignment="1">
      <alignment vertical="center"/>
    </xf>
    <xf numFmtId="0" fontId="3" fillId="0" borderId="0" xfId="13" applyFont="1" applyAlignment="1">
      <alignment horizontal="center" vertical="center" wrapText="1"/>
    </xf>
    <xf numFmtId="0" fontId="169" fillId="12" borderId="0" xfId="10" applyFont="1" applyFill="1" applyAlignment="1">
      <alignment horizontal="center" vertical="center"/>
    </xf>
    <xf numFmtId="0" fontId="2" fillId="0" borderId="0" xfId="13" applyFont="1" applyAlignment="1">
      <alignment vertical="center"/>
    </xf>
    <xf numFmtId="0" fontId="2" fillId="0" borderId="0" xfId="14" applyFont="1" applyAlignment="1">
      <alignment vertical="center"/>
    </xf>
    <xf numFmtId="164" fontId="121" fillId="0" borderId="0" xfId="27" applyFont="1" applyAlignment="1">
      <alignment vertical="center"/>
    </xf>
    <xf numFmtId="3" fontId="3" fillId="3" borderId="71" xfId="0" applyNumberFormat="1" applyFont="1" applyFill="1" applyBorder="1"/>
    <xf numFmtId="0" fontId="12" fillId="0" borderId="88" xfId="24" applyFont="1" applyBorder="1" applyAlignment="1">
      <alignment horizontal="center"/>
    </xf>
    <xf numFmtId="0" fontId="12" fillId="0" borderId="201" xfId="31" applyFont="1" applyBorder="1" applyAlignment="1">
      <alignment horizontal="center"/>
    </xf>
    <xf numFmtId="3" fontId="10" fillId="0" borderId="65" xfId="24" applyNumberFormat="1" applyFont="1" applyBorder="1" applyAlignment="1">
      <alignment horizontal="center"/>
    </xf>
    <xf numFmtId="3" fontId="3" fillId="3" borderId="42" xfId="0" applyNumberFormat="1" applyFont="1" applyFill="1" applyBorder="1"/>
    <xf numFmtId="169" fontId="3" fillId="2" borderId="184" xfId="22" applyNumberFormat="1" applyFont="1" applyBorder="1" applyAlignment="1">
      <alignment vertical="center"/>
    </xf>
    <xf numFmtId="169" fontId="3" fillId="2" borderId="230" xfId="22" applyNumberFormat="1" applyFont="1" applyBorder="1"/>
    <xf numFmtId="169" fontId="3" fillId="2" borderId="234" xfId="22" applyNumberFormat="1" applyFont="1" applyBorder="1" applyAlignment="1">
      <alignment vertical="center"/>
    </xf>
    <xf numFmtId="169" fontId="3" fillId="2" borderId="235" xfId="22" applyNumberFormat="1" applyFont="1" applyBorder="1"/>
    <xf numFmtId="169" fontId="3" fillId="2" borderId="179" xfId="22" applyNumberFormat="1" applyFont="1" applyBorder="1" applyAlignment="1">
      <alignment vertical="center"/>
    </xf>
    <xf numFmtId="169" fontId="3" fillId="2" borderId="93" xfId="22" applyNumberFormat="1" applyFont="1" applyBorder="1"/>
    <xf numFmtId="169" fontId="3" fillId="2" borderId="239" xfId="22" applyNumberFormat="1" applyFont="1" applyBorder="1" applyAlignment="1">
      <alignment vertical="center"/>
    </xf>
    <xf numFmtId="169" fontId="3" fillId="2" borderId="240" xfId="22" applyNumberFormat="1" applyFont="1" applyBorder="1" applyAlignment="1">
      <alignment vertical="center"/>
    </xf>
    <xf numFmtId="169" fontId="3" fillId="2" borderId="241" xfId="22" applyNumberFormat="1" applyFont="1" applyBorder="1" applyAlignment="1">
      <alignment vertical="center"/>
    </xf>
    <xf numFmtId="169" fontId="3" fillId="2" borderId="242" xfId="22" applyNumberFormat="1" applyFont="1" applyBorder="1" applyAlignment="1">
      <alignment vertical="center"/>
    </xf>
    <xf numFmtId="169" fontId="3" fillId="2" borderId="125" xfId="22" applyNumberFormat="1" applyFont="1" applyBorder="1" applyAlignment="1">
      <alignment vertical="center"/>
    </xf>
    <xf numFmtId="169" fontId="3" fillId="2" borderId="247" xfId="22" applyNumberFormat="1" applyFont="1" applyBorder="1" applyAlignment="1">
      <alignment vertical="center"/>
    </xf>
    <xf numFmtId="169" fontId="3" fillId="2" borderId="248" xfId="22" applyNumberFormat="1" applyFont="1" applyBorder="1" applyAlignment="1">
      <alignment vertical="center"/>
    </xf>
    <xf numFmtId="169" fontId="3" fillId="2" borderId="249" xfId="22" applyNumberFormat="1" applyFont="1" applyBorder="1" applyAlignment="1">
      <alignment vertical="center"/>
    </xf>
    <xf numFmtId="169" fontId="3" fillId="2" borderId="250" xfId="22" applyNumberFormat="1" applyFont="1" applyBorder="1" applyAlignment="1">
      <alignment vertical="center"/>
    </xf>
    <xf numFmtId="169" fontId="3" fillId="2" borderId="251" xfId="22" applyNumberFormat="1" applyFont="1" applyBorder="1" applyAlignment="1">
      <alignment vertical="center"/>
    </xf>
    <xf numFmtId="169" fontId="3" fillId="2" borderId="217" xfId="22" applyNumberFormat="1" applyFont="1" applyBorder="1" applyAlignment="1">
      <alignment vertical="center"/>
    </xf>
    <xf numFmtId="169" fontId="3" fillId="2" borderId="181" xfId="22" applyNumberFormat="1" applyFont="1" applyBorder="1" applyAlignment="1">
      <alignment vertical="center"/>
    </xf>
    <xf numFmtId="169" fontId="3" fillId="2" borderId="259" xfId="22" applyNumberFormat="1" applyFont="1" applyBorder="1" applyAlignment="1">
      <alignment vertical="center"/>
    </xf>
    <xf numFmtId="169" fontId="3" fillId="2" borderId="264" xfId="22" applyNumberFormat="1" applyFont="1" applyBorder="1" applyAlignment="1">
      <alignment vertical="center"/>
    </xf>
    <xf numFmtId="169" fontId="3" fillId="2" borderId="21" xfId="22" applyNumberFormat="1" applyFont="1" applyBorder="1" applyAlignment="1">
      <alignment vertical="center"/>
    </xf>
    <xf numFmtId="169" fontId="3" fillId="2" borderId="267" xfId="22" applyNumberFormat="1" applyFont="1" applyBorder="1" applyAlignment="1">
      <alignment vertical="center"/>
    </xf>
    <xf numFmtId="169" fontId="3" fillId="2" borderId="268" xfId="22" applyNumberFormat="1" applyFont="1" applyBorder="1"/>
    <xf numFmtId="169" fontId="3" fillId="2" borderId="34" xfId="22" applyNumberFormat="1" applyFont="1" applyBorder="1"/>
    <xf numFmtId="169" fontId="3" fillId="2" borderId="142" xfId="22" applyNumberFormat="1" applyFont="1" applyBorder="1" applyAlignment="1">
      <alignment vertical="center"/>
    </xf>
    <xf numFmtId="169" fontId="3" fillId="2" borderId="144" xfId="22" applyNumberFormat="1" applyFont="1" applyBorder="1"/>
    <xf numFmtId="169" fontId="3" fillId="2" borderId="150" xfId="22" applyNumberFormat="1" applyFont="1" applyBorder="1" applyAlignment="1">
      <alignment vertical="center"/>
    </xf>
    <xf numFmtId="169" fontId="3" fillId="2" borderId="149" xfId="22" applyNumberFormat="1" applyFont="1" applyBorder="1"/>
    <xf numFmtId="169" fontId="3" fillId="2" borderId="116" xfId="22" applyNumberFormat="1" applyFont="1" applyBorder="1" applyAlignment="1">
      <alignment vertical="center"/>
    </xf>
    <xf numFmtId="0" fontId="3" fillId="2" borderId="185" xfId="22" applyFont="1" applyBorder="1"/>
    <xf numFmtId="0" fontId="3" fillId="2" borderId="108" xfId="22" applyFont="1" applyBorder="1"/>
    <xf numFmtId="169" fontId="3" fillId="2" borderId="186" xfId="22" applyNumberFormat="1" applyFont="1" applyBorder="1" applyAlignment="1">
      <alignment vertical="center"/>
    </xf>
    <xf numFmtId="169" fontId="3" fillId="0" borderId="181" xfId="22" applyNumberFormat="1" applyFont="1" applyFill="1" applyBorder="1" applyAlignment="1">
      <alignment vertical="center"/>
    </xf>
    <xf numFmtId="169" fontId="3" fillId="0" borderId="116" xfId="22" applyNumberFormat="1" applyFont="1" applyFill="1" applyBorder="1" applyAlignment="1">
      <alignment vertical="center"/>
    </xf>
    <xf numFmtId="0" fontId="3" fillId="2" borderId="178" xfId="22" applyFont="1" applyBorder="1"/>
    <xf numFmtId="0" fontId="3" fillId="2" borderId="175" xfId="22" applyFont="1" applyBorder="1"/>
    <xf numFmtId="169" fontId="3" fillId="2" borderId="281" xfId="22" applyNumberFormat="1" applyFont="1" applyBorder="1" applyAlignment="1">
      <alignment vertical="center"/>
    </xf>
    <xf numFmtId="169" fontId="3" fillId="2" borderId="93" xfId="22" applyNumberFormat="1" applyFont="1" applyBorder="1" applyAlignment="1">
      <alignment vertical="center"/>
    </xf>
    <xf numFmtId="0" fontId="57" fillId="2" borderId="133" xfId="22" applyFont="1" applyBorder="1" applyAlignment="1">
      <alignment horizontal="center" vertical="center"/>
    </xf>
    <xf numFmtId="0" fontId="57" fillId="2" borderId="108" xfId="22" applyFont="1" applyBorder="1" applyAlignment="1">
      <alignment horizontal="center" vertical="center"/>
    </xf>
    <xf numFmtId="0" fontId="57" fillId="0" borderId="133" xfId="22" applyFont="1" applyFill="1" applyBorder="1" applyAlignment="1">
      <alignment horizontal="center" vertical="center"/>
    </xf>
    <xf numFmtId="0" fontId="57" fillId="0" borderId="108" xfId="22" applyFont="1" applyFill="1" applyBorder="1" applyAlignment="1">
      <alignment horizontal="center" vertical="center"/>
    </xf>
    <xf numFmtId="0" fontId="57" fillId="0" borderId="111" xfId="22" applyFont="1" applyFill="1" applyBorder="1" applyAlignment="1">
      <alignment horizontal="center" vertical="center"/>
    </xf>
    <xf numFmtId="0" fontId="57" fillId="0" borderId="175" xfId="22" applyFont="1" applyFill="1" applyBorder="1" applyAlignment="1">
      <alignment horizontal="center" vertical="center"/>
    </xf>
    <xf numFmtId="169" fontId="3" fillId="2" borderId="182" xfId="22" applyNumberFormat="1" applyFont="1" applyBorder="1" applyAlignment="1">
      <alignment vertical="center"/>
    </xf>
    <xf numFmtId="169" fontId="3" fillId="2" borderId="143" xfId="22" applyNumberFormat="1" applyFont="1" applyBorder="1" applyAlignment="1">
      <alignment vertical="center"/>
    </xf>
    <xf numFmtId="169" fontId="3" fillId="2" borderId="144" xfId="22" applyNumberFormat="1" applyFont="1" applyBorder="1" applyAlignment="1">
      <alignment vertical="center"/>
    </xf>
    <xf numFmtId="169" fontId="3" fillId="2" borderId="53" xfId="22" applyNumberFormat="1" applyFont="1" applyBorder="1" applyAlignment="1">
      <alignment vertical="center"/>
    </xf>
    <xf numFmtId="169" fontId="3" fillId="2" borderId="149" xfId="22" applyNumberFormat="1" applyFont="1" applyBorder="1" applyAlignment="1">
      <alignment vertical="center"/>
    </xf>
    <xf numFmtId="0" fontId="57" fillId="0" borderId="0" xfId="22" applyFont="1" applyFill="1" applyAlignment="1">
      <alignment horizontal="center" vertical="center"/>
    </xf>
    <xf numFmtId="0" fontId="57" fillId="0" borderId="182" xfId="22" applyFont="1" applyFill="1" applyBorder="1" applyAlignment="1">
      <alignment horizontal="center" vertical="center"/>
    </xf>
    <xf numFmtId="169" fontId="3" fillId="2" borderId="62" xfId="22" applyNumberFormat="1" applyFont="1" applyBorder="1" applyAlignment="1">
      <alignment vertical="center"/>
    </xf>
    <xf numFmtId="169" fontId="3" fillId="2" borderId="64" xfId="22" applyNumberFormat="1" applyFont="1" applyBorder="1" applyAlignment="1">
      <alignment vertical="center"/>
    </xf>
    <xf numFmtId="3" fontId="131" fillId="0" borderId="0" xfId="14" applyNumberFormat="1" applyFont="1" applyAlignment="1">
      <alignment horizontal="center" vertical="center" wrapText="1"/>
    </xf>
    <xf numFmtId="0" fontId="109" fillId="21" borderId="143" xfId="0" applyFont="1" applyFill="1" applyBorder="1" applyAlignment="1">
      <alignment vertical="center" wrapText="1"/>
    </xf>
    <xf numFmtId="0" fontId="109" fillId="0" borderId="144" xfId="0" applyFont="1" applyBorder="1" applyAlignment="1">
      <alignment horizontal="left" vertical="center" wrapText="1"/>
    </xf>
    <xf numFmtId="3" fontId="31" fillId="0" borderId="192" xfId="0" applyNumberFormat="1" applyFont="1" applyBorder="1" applyProtection="1">
      <protection locked="0"/>
    </xf>
    <xf numFmtId="0" fontId="0" fillId="0" borderId="201" xfId="0" applyBorder="1" applyAlignment="1">
      <alignment horizontal="right" vertical="center"/>
    </xf>
    <xf numFmtId="0" fontId="4" fillId="15" borderId="42" xfId="0" applyFont="1" applyFill="1" applyBorder="1" applyAlignment="1">
      <alignment horizontal="left"/>
    </xf>
    <xf numFmtId="0" fontId="48" fillId="15" borderId="7" xfId="0" applyFont="1" applyFill="1" applyBorder="1" applyAlignment="1">
      <alignment horizontal="center"/>
    </xf>
    <xf numFmtId="169" fontId="3" fillId="24" borderId="56" xfId="0" applyNumberFormat="1" applyFont="1" applyFill="1" applyBorder="1" applyProtection="1">
      <protection locked="0"/>
    </xf>
    <xf numFmtId="169" fontId="3" fillId="24" borderId="67" xfId="0" applyNumberFormat="1" applyFont="1" applyFill="1" applyBorder="1" applyProtection="1">
      <protection locked="0"/>
    </xf>
    <xf numFmtId="169" fontId="3" fillId="15" borderId="56" xfId="0" applyNumberFormat="1" applyFont="1" applyFill="1" applyBorder="1" applyProtection="1">
      <protection locked="0"/>
    </xf>
    <xf numFmtId="169" fontId="3" fillId="15" borderId="41" xfId="0" applyNumberFormat="1" applyFont="1" applyFill="1" applyBorder="1" applyProtection="1">
      <protection locked="0"/>
    </xf>
    <xf numFmtId="169" fontId="3" fillId="15" borderId="67" xfId="0" applyNumberFormat="1" applyFont="1" applyFill="1" applyBorder="1" applyProtection="1">
      <protection locked="0"/>
    </xf>
    <xf numFmtId="169" fontId="3" fillId="15" borderId="56" xfId="0" applyNumberFormat="1" applyFont="1" applyFill="1" applyBorder="1"/>
    <xf numFmtId="169" fontId="3" fillId="15" borderId="69" xfId="0" applyNumberFormat="1" applyFont="1" applyFill="1" applyBorder="1"/>
    <xf numFmtId="3" fontId="3" fillId="15" borderId="56" xfId="0" applyNumberFormat="1" applyFont="1" applyFill="1" applyBorder="1" applyProtection="1">
      <protection locked="0"/>
    </xf>
    <xf numFmtId="3" fontId="3" fillId="15" borderId="41" xfId="0" applyNumberFormat="1" applyFont="1" applyFill="1" applyBorder="1" applyProtection="1">
      <protection locked="0"/>
    </xf>
    <xf numFmtId="3" fontId="3" fillId="15" borderId="67" xfId="0" applyNumberFormat="1" applyFont="1" applyFill="1" applyBorder="1" applyProtection="1">
      <protection locked="0"/>
    </xf>
    <xf numFmtId="0" fontId="0" fillId="15" borderId="0" xfId="0" applyFill="1"/>
    <xf numFmtId="0" fontId="60" fillId="2" borderId="180" xfId="22" applyFont="1" applyBorder="1" applyAlignment="1">
      <alignment horizontal="center"/>
    </xf>
    <xf numFmtId="169" fontId="85" fillId="3" borderId="0" xfId="0" applyNumberFormat="1" applyFont="1" applyFill="1" applyAlignment="1">
      <alignment horizontal="right"/>
    </xf>
    <xf numFmtId="0" fontId="11" fillId="0" borderId="67" xfId="0" applyFont="1" applyBorder="1" applyAlignment="1">
      <alignment horizontal="center"/>
    </xf>
    <xf numFmtId="170" fontId="3" fillId="0" borderId="68" xfId="9" applyNumberFormat="1" applyFont="1" applyFill="1" applyBorder="1" applyAlignment="1" applyProtection="1">
      <alignment horizontal="center"/>
      <protection locked="0"/>
    </xf>
    <xf numFmtId="0" fontId="4" fillId="15" borderId="31" xfId="24" applyFont="1" applyFill="1" applyBorder="1" applyAlignment="1">
      <alignment horizontal="left"/>
    </xf>
    <xf numFmtId="0" fontId="11" fillId="15" borderId="144" xfId="24" applyFont="1" applyFill="1" applyBorder="1" applyAlignment="1">
      <alignment horizontal="center"/>
    </xf>
    <xf numFmtId="0" fontId="11" fillId="15" borderId="69" xfId="24" applyFont="1" applyFill="1" applyBorder="1" applyAlignment="1">
      <alignment horizontal="center"/>
    </xf>
    <xf numFmtId="0" fontId="4" fillId="0" borderId="31" xfId="24" applyFont="1" applyBorder="1" applyAlignment="1">
      <alignment horizontal="left"/>
    </xf>
    <xf numFmtId="0" fontId="11" fillId="0" borderId="69" xfId="24" applyFont="1" applyBorder="1" applyAlignment="1">
      <alignment horizontal="center"/>
    </xf>
    <xf numFmtId="0" fontId="11" fillId="0" borderId="153" xfId="24" applyFont="1" applyBorder="1" applyAlignment="1">
      <alignment horizontal="center"/>
    </xf>
    <xf numFmtId="2" fontId="171" fillId="0" borderId="70" xfId="4" applyNumberFormat="1" applyFont="1" applyFill="1" applyBorder="1" applyAlignment="1" applyProtection="1">
      <protection locked="0"/>
    </xf>
    <xf numFmtId="2" fontId="171" fillId="0" borderId="67" xfId="4" applyNumberFormat="1" applyFont="1" applyFill="1" applyBorder="1" applyAlignment="1" applyProtection="1">
      <protection locked="0"/>
    </xf>
    <xf numFmtId="0" fontId="171" fillId="0" borderId="0" xfId="0" applyFont="1"/>
    <xf numFmtId="2" fontId="171" fillId="0" borderId="56" xfId="4" applyNumberFormat="1" applyFont="1" applyFill="1" applyBorder="1" applyAlignment="1" applyProtection="1">
      <protection locked="0"/>
    </xf>
    <xf numFmtId="2" fontId="171" fillId="0" borderId="41" xfId="4" applyNumberFormat="1" applyFont="1" applyFill="1" applyBorder="1" applyAlignment="1" applyProtection="1">
      <protection locked="0"/>
    </xf>
    <xf numFmtId="2" fontId="171" fillId="0" borderId="69" xfId="4" applyNumberFormat="1" applyFont="1" applyFill="1" applyBorder="1" applyAlignment="1" applyProtection="1">
      <protection locked="0"/>
    </xf>
    <xf numFmtId="0" fontId="127" fillId="0" borderId="176" xfId="0" applyFont="1" applyBorder="1"/>
    <xf numFmtId="0" fontId="127" fillId="0" borderId="93" xfId="0" applyFont="1" applyBorder="1" applyAlignment="1">
      <alignment horizontal="center"/>
    </xf>
    <xf numFmtId="170" fontId="3" fillId="0" borderId="142" xfId="9" applyNumberFormat="1" applyFont="1" applyFill="1" applyBorder="1" applyAlignment="1" applyProtection="1">
      <alignment horizontal="center"/>
      <protection locked="0"/>
    </xf>
    <xf numFmtId="170" fontId="3" fillId="0" borderId="143" xfId="9" applyNumberFormat="1" applyFont="1" applyFill="1" applyBorder="1" applyAlignment="1" applyProtection="1">
      <alignment horizontal="center"/>
      <protection locked="0"/>
    </xf>
    <xf numFmtId="171" fontId="6" fillId="0" borderId="39" xfId="9" applyNumberFormat="1" applyFont="1" applyBorder="1" applyProtection="1"/>
    <xf numFmtId="171" fontId="6" fillId="0" borderId="144" xfId="9" applyNumberFormat="1" applyFont="1" applyBorder="1" applyProtection="1"/>
    <xf numFmtId="170" fontId="3" fillId="0" borderId="44" xfId="9" applyNumberFormat="1" applyFont="1" applyBorder="1" applyProtection="1">
      <protection locked="0"/>
    </xf>
    <xf numFmtId="170" fontId="3" fillId="0" borderId="28" xfId="9" applyNumberFormat="1" applyFont="1" applyBorder="1" applyProtection="1">
      <protection locked="0"/>
    </xf>
    <xf numFmtId="170" fontId="3" fillId="0" borderId="54" xfId="9" applyNumberFormat="1" applyFont="1" applyBorder="1" applyProtection="1">
      <protection locked="0"/>
    </xf>
    <xf numFmtId="170" fontId="3" fillId="0" borderId="10" xfId="9" applyNumberFormat="1" applyFont="1" applyFill="1" applyBorder="1" applyAlignment="1" applyProtection="1">
      <alignment horizontal="center"/>
      <protection locked="0"/>
    </xf>
    <xf numFmtId="170" fontId="3" fillId="0" borderId="44" xfId="9" applyNumberFormat="1" applyFont="1" applyFill="1" applyBorder="1" applyAlignment="1" applyProtection="1">
      <alignment horizontal="center"/>
      <protection locked="0"/>
    </xf>
    <xf numFmtId="171" fontId="6" fillId="0" borderId="33" xfId="9" applyNumberFormat="1" applyFont="1" applyBorder="1" applyProtection="1"/>
    <xf numFmtId="171" fontId="6" fillId="0" borderId="71" xfId="9" applyNumberFormat="1" applyFont="1" applyBorder="1" applyProtection="1"/>
    <xf numFmtId="170" fontId="3" fillId="0" borderId="7" xfId="9" applyNumberFormat="1" applyFont="1" applyFill="1" applyBorder="1" applyAlignment="1" applyProtection="1">
      <alignment horizontal="center"/>
      <protection locked="0"/>
    </xf>
    <xf numFmtId="170" fontId="3" fillId="0" borderId="28" xfId="9" applyNumberFormat="1" applyFont="1" applyFill="1" applyBorder="1" applyProtection="1">
      <protection locked="0"/>
    </xf>
    <xf numFmtId="170" fontId="3" fillId="0" borderId="89" xfId="9" applyNumberFormat="1" applyFont="1" applyFill="1" applyBorder="1" applyAlignment="1" applyProtection="1">
      <alignment horizontal="center"/>
      <protection locked="0"/>
    </xf>
    <xf numFmtId="170" fontId="3" fillId="0" borderId="287" xfId="9" applyNumberFormat="1" applyFont="1" applyFill="1" applyBorder="1" applyAlignment="1" applyProtection="1">
      <alignment horizontal="center"/>
      <protection locked="0"/>
    </xf>
    <xf numFmtId="0" fontId="6" fillId="0" borderId="14" xfId="24" applyFont="1" applyBorder="1" applyAlignment="1">
      <alignment horizontal="left"/>
    </xf>
    <xf numFmtId="171" fontId="6" fillId="0" borderId="20" xfId="9" applyNumberFormat="1" applyFont="1" applyFill="1" applyBorder="1" applyAlignment="1" applyProtection="1">
      <alignment horizontal="center"/>
    </xf>
    <xf numFmtId="171" fontId="6" fillId="0" borderId="14" xfId="9" applyNumberFormat="1" applyFont="1" applyFill="1" applyBorder="1" applyAlignment="1" applyProtection="1">
      <alignment horizontal="center"/>
    </xf>
    <xf numFmtId="171" fontId="6" fillId="0" borderId="99" xfId="9" applyNumberFormat="1" applyFont="1" applyFill="1" applyBorder="1" applyAlignment="1" applyProtection="1">
      <alignment horizontal="center"/>
    </xf>
    <xf numFmtId="0" fontId="5" fillId="0" borderId="0" xfId="31" applyFont="1"/>
    <xf numFmtId="0" fontId="6" fillId="0" borderId="0" xfId="24" applyFont="1" applyAlignment="1">
      <alignment horizontal="right" vertical="center"/>
    </xf>
    <xf numFmtId="0" fontId="3" fillId="0" borderId="0" xfId="24" applyFont="1" applyAlignment="1">
      <alignment horizontal="center"/>
    </xf>
    <xf numFmtId="0" fontId="6" fillId="0" borderId="0" xfId="0" applyFont="1" applyAlignment="1">
      <alignment horizontal="center"/>
    </xf>
    <xf numFmtId="0" fontId="159" fillId="0" borderId="0" xfId="0" applyFont="1" applyAlignment="1">
      <alignment horizontal="left" vertical="top" wrapText="1"/>
    </xf>
    <xf numFmtId="0" fontId="159" fillId="0" borderId="147" xfId="0" applyFont="1" applyBorder="1" applyAlignment="1">
      <alignment horizontal="left" vertical="top" wrapText="1"/>
    </xf>
    <xf numFmtId="164" fontId="9" fillId="0" borderId="0" xfId="27" applyFont="1" applyAlignment="1">
      <alignment horizontal="left" vertical="center" wrapText="1"/>
    </xf>
    <xf numFmtId="164" fontId="9" fillId="0" borderId="147" xfId="27" applyFont="1" applyBorder="1" applyAlignment="1">
      <alignment horizontal="left" vertical="center" wrapText="1"/>
    </xf>
    <xf numFmtId="49" fontId="15" fillId="0" borderId="54" xfId="23" applyNumberFormat="1" applyFont="1" applyBorder="1" applyAlignment="1" applyProtection="1">
      <alignment horizontal="left" vertical="center"/>
      <protection locked="0"/>
    </xf>
    <xf numFmtId="49" fontId="23" fillId="0" borderId="51" xfId="23" applyNumberFormat="1" applyFont="1" applyBorder="1" applyAlignment="1" applyProtection="1">
      <alignment horizontal="left" vertical="center"/>
      <protection locked="0"/>
    </xf>
    <xf numFmtId="49" fontId="15" fillId="0" borderId="54" xfId="0" applyNumberFormat="1" applyFont="1" applyBorder="1" applyAlignment="1" applyProtection="1">
      <alignment horizontal="left" vertical="center"/>
      <protection locked="0"/>
    </xf>
    <xf numFmtId="49" fontId="23" fillId="0" borderId="51" xfId="0" applyNumberFormat="1" applyFont="1" applyBorder="1" applyAlignment="1" applyProtection="1">
      <alignment horizontal="left" vertical="center"/>
      <protection locked="0"/>
    </xf>
    <xf numFmtId="49" fontId="23" fillId="0" borderId="54" xfId="0" applyNumberFormat="1" applyFont="1" applyBorder="1" applyAlignment="1" applyProtection="1">
      <alignment horizontal="left" vertical="center"/>
      <protection locked="0"/>
    </xf>
    <xf numFmtId="0" fontId="89" fillId="5" borderId="54" xfId="0" applyFont="1" applyFill="1" applyBorder="1" applyAlignment="1">
      <alignment horizontal="center" vertical="center" readingOrder="1"/>
    </xf>
    <xf numFmtId="0" fontId="89" fillId="5" borderId="203" xfId="0" applyFont="1" applyFill="1" applyBorder="1" applyAlignment="1">
      <alignment horizontal="center" vertical="center" readingOrder="1"/>
    </xf>
    <xf numFmtId="0" fontId="89" fillId="5" borderId="51" xfId="0" applyFont="1" applyFill="1" applyBorder="1" applyAlignment="1">
      <alignment horizontal="center" vertical="center" readingOrder="1"/>
    </xf>
    <xf numFmtId="164" fontId="21" fillId="0" borderId="0" xfId="27" applyFont="1" applyAlignment="1">
      <alignment horizontal="left" wrapText="1"/>
    </xf>
    <xf numFmtId="164" fontId="21" fillId="0" borderId="195" xfId="27" applyFont="1" applyBorder="1" applyAlignment="1">
      <alignment horizontal="left" wrapText="1"/>
    </xf>
    <xf numFmtId="0" fontId="15" fillId="0" borderId="209" xfId="23" applyFont="1" applyBorder="1" applyAlignment="1" applyProtection="1">
      <alignment horizontal="left" vertical="center" wrapText="1"/>
      <protection locked="0"/>
    </xf>
    <xf numFmtId="0" fontId="15" fillId="0" borderId="195" xfId="23" applyFont="1" applyBorder="1" applyAlignment="1" applyProtection="1">
      <alignment horizontal="left" vertical="center" wrapText="1"/>
      <protection locked="0"/>
    </xf>
    <xf numFmtId="0" fontId="15" fillId="0" borderId="216" xfId="23" applyFont="1" applyBorder="1" applyAlignment="1" applyProtection="1">
      <alignment horizontal="left" vertical="center" wrapText="1"/>
      <protection locked="0"/>
    </xf>
    <xf numFmtId="0" fontId="15" fillId="0" borderId="13" xfId="23" applyFont="1" applyBorder="1" applyAlignment="1" applyProtection="1">
      <alignment horizontal="left" vertical="center" wrapText="1"/>
      <protection locked="0"/>
    </xf>
    <xf numFmtId="0" fontId="15" fillId="0" borderId="0" xfId="23" applyFont="1" applyAlignment="1" applyProtection="1">
      <alignment horizontal="left" vertical="center" wrapText="1"/>
      <protection locked="0"/>
    </xf>
    <xf numFmtId="0" fontId="15" fillId="0" borderId="147" xfId="23" applyFont="1" applyBorder="1" applyAlignment="1" applyProtection="1">
      <alignment horizontal="left" vertical="center" wrapText="1"/>
      <protection locked="0"/>
    </xf>
    <xf numFmtId="0" fontId="15" fillId="0" borderId="7" xfId="23" applyFont="1" applyBorder="1" applyAlignment="1" applyProtection="1">
      <alignment horizontal="left" vertical="center" wrapText="1"/>
      <protection locked="0"/>
    </xf>
    <xf numFmtId="0" fontId="15" fillId="0" borderId="68" xfId="23" applyFont="1" applyBorder="1" applyAlignment="1" applyProtection="1">
      <alignment horizontal="left" vertical="center" wrapText="1"/>
      <protection locked="0"/>
    </xf>
    <xf numFmtId="0" fontId="15" fillId="0" borderId="50" xfId="23" applyFont="1" applyBorder="1" applyAlignment="1" applyProtection="1">
      <alignment horizontal="left" vertical="center" wrapText="1"/>
      <protection locked="0"/>
    </xf>
    <xf numFmtId="0" fontId="56" fillId="5" borderId="54" xfId="0" applyFont="1" applyFill="1" applyBorder="1" applyAlignment="1">
      <alignment horizontal="center" vertical="center" wrapText="1" readingOrder="1"/>
    </xf>
    <xf numFmtId="0" fontId="62" fillId="5" borderId="203" xfId="0" applyFont="1" applyFill="1" applyBorder="1" applyAlignment="1">
      <alignment horizontal="center" vertical="center" wrapText="1" readingOrder="1"/>
    </xf>
    <xf numFmtId="0" fontId="62" fillId="5" borderId="51" xfId="0" applyFont="1" applyFill="1" applyBorder="1" applyAlignment="1">
      <alignment horizontal="center" vertical="center" wrapText="1" readingOrder="1"/>
    </xf>
    <xf numFmtId="49" fontId="23" fillId="0" borderId="203" xfId="23" applyNumberFormat="1" applyFont="1" applyBorder="1" applyAlignment="1" applyProtection="1">
      <alignment horizontal="left" vertical="center"/>
      <protection locked="0"/>
    </xf>
    <xf numFmtId="164" fontId="43" fillId="0" borderId="0" xfId="27" applyFont="1" applyAlignment="1">
      <alignment horizontal="left" vertical="center"/>
    </xf>
    <xf numFmtId="49" fontId="15" fillId="6" borderId="54" xfId="23" applyNumberFormat="1" applyFont="1" applyFill="1" applyBorder="1" applyAlignment="1" applyProtection="1">
      <alignment horizontal="left" vertical="center"/>
      <protection locked="0"/>
    </xf>
    <xf numFmtId="49" fontId="23" fillId="6" borderId="203" xfId="23" applyNumberFormat="1" applyFont="1" applyFill="1" applyBorder="1" applyAlignment="1" applyProtection="1">
      <alignment horizontal="left" vertical="center"/>
      <protection locked="0"/>
    </xf>
    <xf numFmtId="49" fontId="23" fillId="6" borderId="51" xfId="23" applyNumberFormat="1" applyFont="1" applyFill="1" applyBorder="1" applyAlignment="1" applyProtection="1">
      <alignment horizontal="left" vertical="center"/>
      <protection locked="0"/>
    </xf>
    <xf numFmtId="49" fontId="15" fillId="3" borderId="54" xfId="27" applyNumberFormat="1" applyFont="1" applyFill="1" applyBorder="1" applyAlignment="1" applyProtection="1">
      <alignment vertical="center"/>
      <protection locked="0"/>
    </xf>
    <xf numFmtId="49" fontId="0" fillId="3" borderId="203" xfId="0" applyNumberFormat="1" applyFill="1" applyBorder="1" applyAlignment="1" applyProtection="1">
      <alignment vertical="center"/>
      <protection locked="0"/>
    </xf>
    <xf numFmtId="49" fontId="0" fillId="3" borderId="51" xfId="0" applyNumberFormat="1" applyFill="1" applyBorder="1" applyAlignment="1" applyProtection="1">
      <alignment vertical="center"/>
      <protection locked="0"/>
    </xf>
    <xf numFmtId="49" fontId="15" fillId="6" borderId="54" xfId="27" applyNumberFormat="1" applyFont="1" applyFill="1" applyBorder="1" applyAlignment="1" applyProtection="1">
      <alignment horizontal="left" vertical="center"/>
      <protection locked="0"/>
    </xf>
    <xf numFmtId="49" fontId="15" fillId="6" borderId="51" xfId="27" applyNumberFormat="1" applyFont="1" applyFill="1" applyBorder="1" applyAlignment="1" applyProtection="1">
      <alignment horizontal="left" vertical="center"/>
      <protection locked="0"/>
    </xf>
    <xf numFmtId="49" fontId="15" fillId="0" borderId="54" xfId="27" applyNumberFormat="1" applyFont="1" applyBorder="1" applyAlignment="1" applyProtection="1">
      <alignment horizontal="left" vertical="center"/>
      <protection locked="0"/>
    </xf>
    <xf numFmtId="49" fontId="15" fillId="0" borderId="51" xfId="27" applyNumberFormat="1" applyFont="1" applyBorder="1" applyAlignment="1" applyProtection="1">
      <alignment horizontal="left" vertical="center"/>
      <protection locked="0"/>
    </xf>
    <xf numFmtId="164" fontId="80" fillId="3" borderId="13" xfId="27" applyFont="1" applyFill="1" applyBorder="1" applyAlignment="1">
      <alignment horizontal="center" vertical="center" wrapText="1"/>
    </xf>
    <xf numFmtId="0" fontId="0" fillId="0" borderId="13" xfId="0" applyBorder="1" applyAlignment="1">
      <alignment vertical="center" wrapText="1"/>
    </xf>
    <xf numFmtId="0" fontId="126" fillId="0" borderId="176" xfId="0" applyFont="1" applyBorder="1" applyAlignment="1">
      <alignment horizontal="center" vertical="center" wrapText="1"/>
    </xf>
    <xf numFmtId="0" fontId="126" fillId="0" borderId="135" xfId="0" applyFont="1" applyBorder="1" applyAlignment="1">
      <alignment horizontal="center" vertical="center" wrapText="1"/>
    </xf>
    <xf numFmtId="0" fontId="126" fillId="0" borderId="93" xfId="0" applyFont="1" applyBorder="1" applyAlignment="1">
      <alignment horizontal="center" vertical="center" wrapText="1"/>
    </xf>
    <xf numFmtId="0" fontId="5" fillId="0" borderId="5" xfId="0" applyFont="1" applyBorder="1" applyAlignment="1">
      <alignment horizontal="center" vertical="center"/>
    </xf>
    <xf numFmtId="0" fontId="5" fillId="0" borderId="78" xfId="0" applyFont="1" applyBorder="1" applyAlignment="1">
      <alignment horizontal="center" vertical="center"/>
    </xf>
    <xf numFmtId="0" fontId="5" fillId="0" borderId="25" xfId="0" applyFont="1" applyBorder="1" applyAlignment="1">
      <alignment horizontal="center" vertical="center"/>
    </xf>
    <xf numFmtId="0" fontId="10" fillId="0" borderId="36" xfId="0" applyFont="1" applyBorder="1" applyAlignment="1">
      <alignment horizontal="center" vertical="center"/>
    </xf>
    <xf numFmtId="0" fontId="10" fillId="0" borderId="140" xfId="0" applyFont="1" applyBorder="1" applyAlignment="1">
      <alignment horizontal="center" vertical="center"/>
    </xf>
    <xf numFmtId="0" fontId="126" fillId="2" borderId="0" xfId="22" applyFont="1" applyAlignment="1">
      <alignment horizontal="center" vertical="center" wrapText="1"/>
    </xf>
    <xf numFmtId="0" fontId="58" fillId="2" borderId="107" xfId="22" applyFont="1" applyBorder="1" applyAlignment="1">
      <alignment horizontal="center" vertical="center"/>
    </xf>
    <xf numFmtId="0" fontId="58" fillId="2" borderId="108" xfId="22" applyFont="1" applyBorder="1" applyAlignment="1">
      <alignment horizontal="center" vertical="center"/>
    </xf>
    <xf numFmtId="0" fontId="58" fillId="2" borderId="105" xfId="22" applyFont="1" applyBorder="1" applyAlignment="1">
      <alignment horizontal="center" vertical="center"/>
    </xf>
    <xf numFmtId="0" fontId="58" fillId="2" borderId="175" xfId="22" applyFont="1" applyBorder="1" applyAlignment="1">
      <alignment horizontal="center" vertical="center"/>
    </xf>
    <xf numFmtId="0" fontId="58" fillId="2" borderId="219" xfId="22" applyFont="1" applyBorder="1" applyAlignment="1">
      <alignment horizontal="center" vertical="center"/>
    </xf>
    <xf numFmtId="0" fontId="58" fillId="2" borderId="129" xfId="22" applyFont="1" applyBorder="1" applyAlignment="1">
      <alignment horizontal="center" vertical="center"/>
    </xf>
    <xf numFmtId="0" fontId="11" fillId="0" borderId="111" xfId="0" applyFont="1" applyBorder="1" applyAlignment="1">
      <alignment horizontal="left" wrapText="1"/>
    </xf>
    <xf numFmtId="0" fontId="11" fillId="0" borderId="0" xfId="0" applyFont="1" applyAlignment="1">
      <alignment horizontal="left" wrapText="1"/>
    </xf>
    <xf numFmtId="0" fontId="64" fillId="11" borderId="12" xfId="22" applyFont="1" applyFill="1" applyBorder="1" applyAlignment="1">
      <alignment horizontal="center" vertical="top"/>
    </xf>
    <xf numFmtId="0" fontId="64" fillId="11" borderId="0" xfId="22" applyFont="1" applyFill="1" applyAlignment="1">
      <alignment horizontal="center" vertical="top"/>
    </xf>
    <xf numFmtId="0" fontId="24" fillId="2" borderId="12" xfId="22" applyFont="1" applyBorder="1" applyAlignment="1">
      <alignment horizontal="left"/>
    </xf>
    <xf numFmtId="0" fontId="24" fillId="2" borderId="0" xfId="22" applyFont="1" applyAlignment="1">
      <alignment horizontal="left"/>
    </xf>
    <xf numFmtId="0" fontId="24" fillId="2" borderId="34" xfId="22" applyFont="1" applyBorder="1" applyAlignment="1">
      <alignment horizontal="left"/>
    </xf>
    <xf numFmtId="0" fontId="24" fillId="2" borderId="6" xfId="22" applyFont="1" applyBorder="1" applyAlignment="1">
      <alignment horizontal="left"/>
    </xf>
    <xf numFmtId="0" fontId="24" fillId="2" borderId="113" xfId="22" applyFont="1" applyBorder="1" applyAlignment="1">
      <alignment horizontal="left"/>
    </xf>
    <xf numFmtId="0" fontId="24" fillId="2" borderId="217" xfId="22" applyFont="1" applyBorder="1" applyAlignment="1">
      <alignment horizontal="left"/>
    </xf>
    <xf numFmtId="0" fontId="58" fillId="2" borderId="133" xfId="22" applyFont="1" applyBorder="1" applyAlignment="1">
      <alignment horizontal="center" vertical="center"/>
    </xf>
    <xf numFmtId="0" fontId="58" fillId="2" borderId="180" xfId="22" applyFont="1" applyBorder="1" applyAlignment="1">
      <alignment horizontal="center" vertical="top"/>
    </xf>
    <xf numFmtId="0" fontId="58" fillId="2" borderId="158" xfId="22" applyFont="1" applyBorder="1" applyAlignment="1">
      <alignment horizontal="center" vertical="top"/>
    </xf>
    <xf numFmtId="0" fontId="121" fillId="0" borderId="0" xfId="21" applyFont="1" applyFill="1" applyAlignment="1">
      <alignment horizontal="center" vertical="center" wrapText="1"/>
    </xf>
    <xf numFmtId="0" fontId="10" fillId="0" borderId="0" xfId="0" applyFont="1" applyAlignment="1">
      <alignment horizontal="center" vertical="center" wrapText="1"/>
    </xf>
    <xf numFmtId="0" fontId="10" fillId="0" borderId="34"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66" xfId="0" applyFont="1" applyBorder="1" applyAlignment="1">
      <alignment horizontal="center" vertical="center" wrapText="1"/>
    </xf>
    <xf numFmtId="0" fontId="10" fillId="0" borderId="12" xfId="0" applyFont="1" applyBorder="1" applyAlignment="1">
      <alignment horizontal="center" vertical="center" wrapText="1"/>
    </xf>
    <xf numFmtId="0" fontId="62" fillId="0" borderId="113" xfId="21" applyFont="1" applyFill="1" applyBorder="1" applyAlignment="1">
      <alignment horizontal="left" wrapText="1"/>
    </xf>
    <xf numFmtId="0" fontId="27" fillId="0" borderId="0" xfId="0" applyFont="1" applyAlignment="1">
      <alignment horizontal="justify" vertical="center" wrapText="1"/>
    </xf>
    <xf numFmtId="0" fontId="10" fillId="0" borderId="201" xfId="0" applyFont="1" applyBorder="1" applyAlignment="1">
      <alignment horizontal="center" vertical="center"/>
    </xf>
    <xf numFmtId="0" fontId="10" fillId="0" borderId="148" xfId="0" applyFont="1" applyBorder="1" applyAlignment="1">
      <alignment horizontal="center" vertical="center"/>
    </xf>
    <xf numFmtId="0" fontId="10" fillId="0" borderId="212" xfId="0" applyFont="1" applyBorder="1" applyAlignment="1">
      <alignment horizontal="center" vertical="center"/>
    </xf>
    <xf numFmtId="0" fontId="10" fillId="0" borderId="88" xfId="0" applyFont="1" applyBorder="1" applyAlignment="1">
      <alignment horizontal="center" vertical="center"/>
    </xf>
    <xf numFmtId="0" fontId="10" fillId="0" borderId="81" xfId="0" applyFont="1" applyBorder="1" applyAlignment="1">
      <alignment horizontal="center" vertical="center"/>
    </xf>
    <xf numFmtId="0" fontId="10" fillId="0" borderId="65" xfId="0" applyFont="1" applyBorder="1" applyAlignment="1">
      <alignment horizontal="center" vertical="center"/>
    </xf>
    <xf numFmtId="0" fontId="10" fillId="0" borderId="176"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93"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21" xfId="0" applyFont="1" applyBorder="1" applyAlignment="1">
      <alignment horizontal="center" vertical="center" wrapText="1"/>
    </xf>
    <xf numFmtId="0" fontId="15" fillId="15" borderId="6" xfId="31" applyFill="1" applyBorder="1" applyAlignment="1">
      <alignment horizontal="center" vertical="center"/>
    </xf>
    <xf numFmtId="0" fontId="15" fillId="15" borderId="217" xfId="31" applyFill="1" applyBorder="1" applyAlignment="1">
      <alignment horizontal="center" vertical="center"/>
    </xf>
    <xf numFmtId="0" fontId="15" fillId="15" borderId="1" xfId="31" applyFill="1" applyBorder="1" applyAlignment="1">
      <alignment horizontal="center"/>
    </xf>
    <xf numFmtId="0" fontId="15" fillId="15" borderId="66" xfId="31" applyFill="1" applyBorder="1" applyAlignment="1">
      <alignment horizontal="center"/>
    </xf>
    <xf numFmtId="0" fontId="21" fillId="0" borderId="214" xfId="31" applyFont="1" applyBorder="1" applyAlignment="1">
      <alignment horizontal="center"/>
    </xf>
    <xf numFmtId="0" fontId="21" fillId="0" borderId="3" xfId="31" applyFont="1" applyBorder="1" applyAlignment="1">
      <alignment horizontal="center"/>
    </xf>
    <xf numFmtId="0" fontId="21" fillId="0" borderId="21" xfId="31" applyFont="1" applyBorder="1" applyAlignment="1">
      <alignment horizontal="center"/>
    </xf>
    <xf numFmtId="0" fontId="10" fillId="0" borderId="54" xfId="31" applyFont="1" applyBorder="1" applyAlignment="1">
      <alignment horizontal="center" vertical="center" wrapText="1"/>
    </xf>
    <xf numFmtId="0" fontId="10" fillId="0" borderId="51" xfId="31" applyFont="1" applyBorder="1" applyAlignment="1">
      <alignment horizontal="center" vertical="center" wrapText="1"/>
    </xf>
    <xf numFmtId="0" fontId="10" fillId="0" borderId="206" xfId="31" applyFont="1" applyBorder="1" applyAlignment="1">
      <alignment horizontal="center" vertical="center"/>
    </xf>
    <xf numFmtId="0" fontId="10" fillId="0" borderId="88" xfId="24" applyFont="1" applyBorder="1" applyAlignment="1">
      <alignment horizontal="center" vertical="center"/>
    </xf>
    <xf numFmtId="0" fontId="10" fillId="0" borderId="81" xfId="24" applyFont="1" applyBorder="1" applyAlignment="1">
      <alignment horizontal="center" vertical="center"/>
    </xf>
    <xf numFmtId="0" fontId="10" fillId="0" borderId="65" xfId="24" applyFont="1" applyBorder="1" applyAlignment="1">
      <alignment horizontal="center" vertical="center"/>
    </xf>
    <xf numFmtId="0" fontId="10" fillId="0" borderId="200" xfId="24" applyFont="1" applyBorder="1" applyAlignment="1">
      <alignment horizontal="center" vertical="center"/>
    </xf>
    <xf numFmtId="0" fontId="10" fillId="0" borderId="49" xfId="24" applyFont="1" applyBorder="1" applyAlignment="1">
      <alignment horizontal="center" vertical="center"/>
    </xf>
    <xf numFmtId="0" fontId="10" fillId="0" borderId="220" xfId="24" applyFont="1" applyBorder="1" applyAlignment="1">
      <alignment horizontal="center" vertical="center"/>
    </xf>
    <xf numFmtId="0" fontId="57" fillId="2" borderId="32" xfId="21" applyFont="1" applyBorder="1" applyAlignment="1">
      <alignment horizontal="left" vertical="center" wrapText="1"/>
    </xf>
    <xf numFmtId="0" fontId="57" fillId="2" borderId="208" xfId="21" applyFont="1" applyBorder="1" applyAlignment="1">
      <alignment horizontal="left" vertical="center" wrapText="1"/>
    </xf>
    <xf numFmtId="0" fontId="22" fillId="0" borderId="1" xfId="0" applyFont="1" applyBorder="1" applyAlignment="1">
      <alignment horizontal="center"/>
    </xf>
    <xf numFmtId="0" fontId="22" fillId="0" borderId="66" xfId="0" applyFont="1" applyBorder="1" applyAlignment="1">
      <alignment horizontal="center"/>
    </xf>
    <xf numFmtId="0" fontId="22" fillId="0" borderId="12" xfId="0" applyFont="1" applyBorder="1" applyAlignment="1">
      <alignment horizontal="center"/>
    </xf>
    <xf numFmtId="0" fontId="22" fillId="0" borderId="34" xfId="0" applyFont="1" applyBorder="1" applyAlignment="1">
      <alignment horizontal="center"/>
    </xf>
    <xf numFmtId="0" fontId="22" fillId="0" borderId="31" xfId="0" applyFont="1" applyBorder="1" applyAlignment="1">
      <alignment horizontal="center"/>
    </xf>
    <xf numFmtId="0" fontId="22" fillId="0" borderId="61" xfId="0" applyFont="1" applyBorder="1" applyAlignment="1">
      <alignment horizontal="center"/>
    </xf>
    <xf numFmtId="0" fontId="57" fillId="2" borderId="39" xfId="21" applyFont="1" applyBorder="1" applyAlignment="1">
      <alignment horizontal="center" vertical="center" wrapText="1"/>
    </xf>
    <xf numFmtId="0" fontId="57" fillId="2" borderId="21" xfId="21" applyFont="1" applyBorder="1" applyAlignment="1">
      <alignment horizontal="center" vertical="center" wrapText="1"/>
    </xf>
    <xf numFmtId="0" fontId="5" fillId="0" borderId="0" xfId="29" applyFont="1" applyAlignment="1">
      <alignment horizontal="left"/>
    </xf>
    <xf numFmtId="0" fontId="21" fillId="0" borderId="0" xfId="29" applyFont="1" applyAlignment="1">
      <alignment horizontal="left"/>
    </xf>
    <xf numFmtId="0" fontId="21" fillId="0" borderId="192" xfId="0" applyFont="1" applyBorder="1" applyAlignment="1">
      <alignment horizontal="center" wrapText="1"/>
    </xf>
    <xf numFmtId="0" fontId="21" fillId="0" borderId="143" xfId="0" applyFont="1" applyBorder="1" applyAlignment="1">
      <alignment horizontal="center" wrapText="1"/>
    </xf>
    <xf numFmtId="0" fontId="21" fillId="0" borderId="144" xfId="0" applyFont="1" applyBorder="1" applyAlignment="1">
      <alignment horizontal="center" wrapText="1"/>
    </xf>
    <xf numFmtId="0" fontId="21" fillId="0" borderId="142" xfId="0" applyFont="1" applyBorder="1" applyAlignment="1">
      <alignment horizontal="center" wrapText="1"/>
    </xf>
    <xf numFmtId="0" fontId="33" fillId="0" borderId="0" xfId="29" applyFont="1"/>
    <xf numFmtId="0" fontId="57" fillId="2" borderId="3" xfId="21" applyFont="1" applyBorder="1" applyAlignment="1">
      <alignment horizontal="center" vertical="center" wrapText="1"/>
    </xf>
    <xf numFmtId="0" fontId="27" fillId="0" borderId="1" xfId="29" applyFont="1" applyBorder="1" applyAlignment="1">
      <alignment horizontal="center" vertical="center"/>
    </xf>
    <xf numFmtId="0" fontId="27" fillId="0" borderId="6" xfId="29" applyFont="1" applyBorder="1" applyAlignment="1">
      <alignment horizontal="center" vertical="center"/>
    </xf>
    <xf numFmtId="0" fontId="57" fillId="2" borderId="33" xfId="21" applyFont="1" applyBorder="1" applyAlignment="1">
      <alignment horizontal="left" vertical="center" wrapText="1"/>
    </xf>
    <xf numFmtId="0" fontId="57" fillId="2" borderId="206" xfId="21" applyFont="1" applyBorder="1" applyAlignment="1">
      <alignment horizontal="left" vertical="center" wrapText="1"/>
    </xf>
    <xf numFmtId="0" fontId="58" fillId="2" borderId="201" xfId="21" applyFont="1" applyBorder="1" applyAlignment="1">
      <alignment horizontal="center" vertical="center"/>
    </xf>
    <xf numFmtId="0" fontId="0" fillId="0" borderId="212" xfId="0" applyBorder="1" applyAlignment="1">
      <alignment horizontal="center" vertical="center"/>
    </xf>
    <xf numFmtId="0" fontId="160" fillId="22" borderId="96" xfId="0" applyFont="1" applyFill="1" applyBorder="1" applyAlignment="1">
      <alignment horizontal="center" vertical="center" wrapText="1"/>
    </xf>
    <xf numFmtId="0" fontId="0" fillId="0" borderId="212" xfId="0" applyBorder="1" applyAlignment="1">
      <alignment horizontal="center" vertical="center" wrapText="1"/>
    </xf>
    <xf numFmtId="0" fontId="108" fillId="23" borderId="1" xfId="0" applyFont="1" applyFill="1" applyBorder="1" applyAlignment="1">
      <alignment horizontal="center" vertical="center" wrapText="1"/>
    </xf>
    <xf numFmtId="0" fontId="108" fillId="23" borderId="12" xfId="0" applyFont="1" applyFill="1" applyBorder="1" applyAlignment="1">
      <alignment horizontal="center" vertical="center" wrapText="1"/>
    </xf>
    <xf numFmtId="0" fontId="109" fillId="21" borderId="200" xfId="0" applyFont="1" applyFill="1" applyBorder="1" applyAlignment="1">
      <alignment horizontal="left" vertical="center" wrapText="1"/>
    </xf>
    <xf numFmtId="0" fontId="109" fillId="21" borderId="49" xfId="0" applyFont="1" applyFill="1" applyBorder="1" applyAlignment="1">
      <alignment horizontal="left" vertical="center" wrapText="1"/>
    </xf>
    <xf numFmtId="0" fontId="109" fillId="21" borderId="44" xfId="0" applyFont="1" applyFill="1" applyBorder="1" applyAlignment="1">
      <alignment horizontal="left" vertical="center" wrapText="1"/>
    </xf>
    <xf numFmtId="0" fontId="109" fillId="21" borderId="216" xfId="0" applyFont="1" applyFill="1" applyBorder="1" applyAlignment="1">
      <alignment horizontal="left" vertical="center" wrapText="1"/>
    </xf>
    <xf numFmtId="0" fontId="109" fillId="21" borderId="147" xfId="0" applyFont="1" applyFill="1" applyBorder="1" applyAlignment="1">
      <alignment horizontal="left" vertical="center" wrapText="1"/>
    </xf>
    <xf numFmtId="0" fontId="109" fillId="21" borderId="50" xfId="0" applyFont="1" applyFill="1" applyBorder="1" applyAlignment="1">
      <alignment horizontal="left" vertical="center" wrapText="1"/>
    </xf>
    <xf numFmtId="0" fontId="108" fillId="23" borderId="88" xfId="0" applyFont="1" applyFill="1" applyBorder="1" applyAlignment="1">
      <alignment horizontal="center" vertical="center" wrapText="1"/>
    </xf>
    <xf numFmtId="0" fontId="108" fillId="23" borderId="81" xfId="0" applyFont="1" applyFill="1" applyBorder="1" applyAlignment="1">
      <alignment horizontal="center" vertical="center" wrapText="1"/>
    </xf>
    <xf numFmtId="0" fontId="108" fillId="23" borderId="65" xfId="0" applyFont="1" applyFill="1" applyBorder="1" applyAlignment="1">
      <alignment horizontal="center" vertical="center" wrapText="1"/>
    </xf>
    <xf numFmtId="0" fontId="109" fillId="21" borderId="152" xfId="0" applyFont="1" applyFill="1" applyBorder="1" applyAlignment="1">
      <alignment horizontal="left" vertical="center" wrapText="1"/>
    </xf>
    <xf numFmtId="0" fontId="109" fillId="21" borderId="221" xfId="0" applyFont="1" applyFill="1" applyBorder="1" applyAlignment="1">
      <alignment horizontal="left" vertical="center" wrapText="1"/>
    </xf>
    <xf numFmtId="0" fontId="107" fillId="22" borderId="216" xfId="0" applyFont="1" applyFill="1" applyBorder="1" applyAlignment="1">
      <alignment horizontal="center" vertical="center" wrapText="1"/>
    </xf>
    <xf numFmtId="0" fontId="0" fillId="0" borderId="152" xfId="0" applyBorder="1" applyAlignment="1">
      <alignment horizontal="center" vertical="center" wrapText="1"/>
    </xf>
    <xf numFmtId="0" fontId="160" fillId="22" borderId="48" xfId="0" applyFont="1" applyFill="1" applyBorder="1" applyAlignment="1">
      <alignment horizontal="center" vertical="center" wrapText="1"/>
    </xf>
    <xf numFmtId="0" fontId="0" fillId="0" borderId="220" xfId="0" applyBorder="1" applyAlignment="1">
      <alignment horizontal="center" vertical="center" wrapText="1"/>
    </xf>
    <xf numFmtId="0" fontId="11" fillId="2" borderId="0" xfId="21" applyFont="1" applyAlignment="1">
      <alignment horizontal="left" wrapText="1"/>
    </xf>
    <xf numFmtId="0" fontId="30" fillId="0" borderId="0" xfId="10" applyAlignment="1">
      <alignment horizontal="left" wrapText="1"/>
    </xf>
    <xf numFmtId="0" fontId="120" fillId="23" borderId="88" xfId="0" applyFont="1" applyFill="1" applyBorder="1" applyAlignment="1">
      <alignment horizontal="center" vertical="center" wrapText="1"/>
    </xf>
    <xf numFmtId="0" fontId="120" fillId="23" borderId="81" xfId="0" applyFont="1" applyFill="1" applyBorder="1" applyAlignment="1">
      <alignment horizontal="center" vertical="center" wrapText="1"/>
    </xf>
    <xf numFmtId="0" fontId="120" fillId="23" borderId="65" xfId="0" applyFont="1" applyFill="1" applyBorder="1" applyAlignment="1">
      <alignment horizontal="center" vertical="center" wrapText="1"/>
    </xf>
    <xf numFmtId="0" fontId="108" fillId="23" borderId="6" xfId="0" applyFont="1" applyFill="1" applyBorder="1" applyAlignment="1">
      <alignment horizontal="center" vertical="center" wrapText="1"/>
    </xf>
    <xf numFmtId="0" fontId="109" fillId="21" borderId="28" xfId="0" applyFont="1" applyFill="1" applyBorder="1" applyAlignment="1">
      <alignment horizontal="left" vertical="center" wrapText="1"/>
    </xf>
    <xf numFmtId="0" fontId="121" fillId="0" borderId="0" xfId="22" applyFont="1" applyFill="1" applyAlignment="1">
      <alignment horizontal="center" vertical="center" wrapText="1"/>
    </xf>
    <xf numFmtId="0" fontId="56" fillId="0" borderId="113" xfId="22" applyFont="1" applyFill="1" applyBorder="1" applyAlignment="1">
      <alignment horizontal="left" wrapText="1"/>
    </xf>
    <xf numFmtId="0" fontId="6" fillId="0" borderId="2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8" xfId="0" applyFont="1" applyBorder="1" applyAlignment="1">
      <alignment horizontal="center" vertical="center" wrapText="1"/>
    </xf>
    <xf numFmtId="0" fontId="9" fillId="0" borderId="0" xfId="0" applyFont="1" applyAlignment="1">
      <alignment vertical="top"/>
    </xf>
    <xf numFmtId="0" fontId="5" fillId="0" borderId="113" xfId="0" applyFont="1" applyBorder="1" applyAlignment="1">
      <alignment horizontal="left" vertical="center" wrapText="1"/>
    </xf>
    <xf numFmtId="0" fontId="27" fillId="3" borderId="28" xfId="0" applyFont="1" applyFill="1" applyBorder="1" applyAlignment="1">
      <alignment horizontal="center" vertical="center" wrapText="1"/>
    </xf>
    <xf numFmtId="0" fontId="27" fillId="3" borderId="28" xfId="0" applyFont="1" applyFill="1" applyBorder="1" applyAlignment="1">
      <alignment horizontal="center" wrapText="1"/>
    </xf>
    <xf numFmtId="0" fontId="27" fillId="3" borderId="67" xfId="0" applyFont="1" applyFill="1" applyBorder="1" applyAlignment="1">
      <alignment horizontal="center" wrapText="1"/>
    </xf>
    <xf numFmtId="0" fontId="27" fillId="3" borderId="54" xfId="0" applyFont="1" applyFill="1" applyBorder="1" applyAlignment="1">
      <alignment horizontal="center" wrapText="1"/>
    </xf>
    <xf numFmtId="0" fontId="27" fillId="3" borderId="51" xfId="0" applyFont="1" applyFill="1" applyBorder="1" applyAlignment="1">
      <alignment horizontal="center" wrapText="1"/>
    </xf>
    <xf numFmtId="0" fontId="18" fillId="3" borderId="28" xfId="0" applyFont="1" applyFill="1" applyBorder="1" applyAlignment="1">
      <alignment horizontal="center" wrapText="1"/>
    </xf>
    <xf numFmtId="0" fontId="18" fillId="3" borderId="67" xfId="0" applyFont="1" applyFill="1" applyBorder="1" applyAlignment="1">
      <alignment horizontal="center" wrapText="1"/>
    </xf>
    <xf numFmtId="0" fontId="27" fillId="3" borderId="54" xfId="0" applyFont="1" applyFill="1" applyBorder="1" applyAlignment="1">
      <alignment horizontal="center" vertical="center" wrapText="1"/>
    </xf>
    <xf numFmtId="0" fontId="27" fillId="3" borderId="70" xfId="0" applyFont="1" applyFill="1" applyBorder="1" applyAlignment="1">
      <alignment horizontal="center" wrapText="1"/>
    </xf>
    <xf numFmtId="0" fontId="7" fillId="3" borderId="0" xfId="0" applyFont="1" applyFill="1" applyAlignment="1">
      <alignment horizontal="left" vertical="center"/>
    </xf>
    <xf numFmtId="0" fontId="27" fillId="3" borderId="79" xfId="0" applyFont="1" applyFill="1" applyBorder="1" applyAlignment="1">
      <alignment horizontal="center" vertical="center" wrapText="1"/>
    </xf>
    <xf numFmtId="0" fontId="27" fillId="3" borderId="47" xfId="0" applyFont="1" applyFill="1" applyBorder="1" applyAlignment="1">
      <alignment horizontal="center" vertical="center" wrapText="1"/>
    </xf>
    <xf numFmtId="0" fontId="27" fillId="3" borderId="72" xfId="0" applyFont="1" applyFill="1" applyBorder="1" applyAlignment="1">
      <alignment horizontal="center" vertical="center" wrapText="1"/>
    </xf>
    <xf numFmtId="0" fontId="27" fillId="3" borderId="70" xfId="0" applyFont="1" applyFill="1" applyBorder="1" applyAlignment="1">
      <alignment horizontal="center" vertical="center" wrapText="1"/>
    </xf>
    <xf numFmtId="0" fontId="27" fillId="3" borderId="67" xfId="0" applyFont="1" applyFill="1" applyBorder="1" applyAlignment="1">
      <alignment horizontal="center" vertical="center" wrapText="1"/>
    </xf>
    <xf numFmtId="0" fontId="7" fillId="0" borderId="0" xfId="0" applyFont="1" applyAlignment="1">
      <alignment horizontal="left" vertical="top" wrapText="1"/>
    </xf>
    <xf numFmtId="0" fontId="27" fillId="0" borderId="113" xfId="0" applyFont="1" applyBorder="1" applyAlignment="1">
      <alignment horizontal="left" vertical="center" wrapText="1"/>
    </xf>
    <xf numFmtId="0" fontId="14" fillId="0" borderId="0" xfId="0" applyFont="1" applyAlignment="1">
      <alignment horizontal="left" wrapText="1"/>
    </xf>
    <xf numFmtId="0" fontId="20" fillId="3" borderId="26" xfId="32" applyFont="1" applyFill="1" applyBorder="1" applyAlignment="1">
      <alignment horizontal="center" vertical="center" wrapText="1"/>
    </xf>
    <xf numFmtId="0" fontId="20" fillId="3" borderId="38" xfId="32" applyFont="1" applyFill="1" applyBorder="1" applyAlignment="1">
      <alignment horizontal="center" vertical="center" wrapText="1"/>
    </xf>
    <xf numFmtId="0" fontId="27" fillId="0" borderId="0" xfId="0" applyFont="1" applyAlignment="1">
      <alignment horizontal="left" vertical="center" wrapText="1"/>
    </xf>
    <xf numFmtId="0" fontId="21" fillId="0" borderId="8" xfId="0" applyFont="1" applyBorder="1" applyAlignment="1">
      <alignment horizontal="center" vertical="center" wrapText="1"/>
    </xf>
    <xf numFmtId="0" fontId="21" fillId="0" borderId="202" xfId="0" applyFont="1" applyBorder="1" applyAlignment="1">
      <alignment horizontal="center" vertical="center" wrapText="1"/>
    </xf>
    <xf numFmtId="0" fontId="21" fillId="0" borderId="9" xfId="0" applyFont="1" applyBorder="1" applyAlignment="1">
      <alignment horizontal="center" vertical="center" wrapText="1"/>
    </xf>
    <xf numFmtId="0" fontId="3" fillId="0" borderId="28" xfId="0" applyFont="1" applyBorder="1" applyAlignment="1" applyProtection="1">
      <alignment horizontal="center"/>
      <protection locked="0"/>
    </xf>
    <xf numFmtId="0" fontId="20" fillId="0" borderId="210" xfId="32" applyFont="1" applyBorder="1" applyAlignment="1">
      <alignment horizontal="center" vertical="center" wrapText="1"/>
    </xf>
    <xf numFmtId="0" fontId="20" fillId="0" borderId="222" xfId="32" applyFont="1" applyBorder="1" applyAlignment="1">
      <alignment horizontal="center" vertical="center" wrapText="1"/>
    </xf>
    <xf numFmtId="0" fontId="20" fillId="0" borderId="8" xfId="32" applyFont="1" applyBorder="1" applyAlignment="1">
      <alignment horizontal="center" vertical="center" wrapText="1"/>
    </xf>
    <xf numFmtId="0" fontId="20" fillId="0" borderId="9" xfId="32" applyFont="1" applyBorder="1" applyAlignment="1">
      <alignment horizontal="center" vertical="center" wrapText="1"/>
    </xf>
    <xf numFmtId="0" fontId="20" fillId="0" borderId="206" xfId="32" applyFont="1" applyBorder="1" applyAlignment="1">
      <alignment horizontal="center" vertical="center" wrapText="1"/>
    </xf>
    <xf numFmtId="0" fontId="20" fillId="0" borderId="102" xfId="32" applyFont="1" applyBorder="1" applyAlignment="1">
      <alignment horizontal="center" vertical="center" wrapText="1"/>
    </xf>
    <xf numFmtId="0" fontId="20" fillId="0" borderId="26" xfId="33" applyFont="1" applyBorder="1" applyAlignment="1">
      <alignment horizontal="center" vertical="center" wrapText="1"/>
    </xf>
    <xf numFmtId="0" fontId="0" fillId="0" borderId="37" xfId="0" applyBorder="1" applyAlignment="1">
      <alignment horizontal="center" vertical="center" wrapText="1"/>
    </xf>
    <xf numFmtId="0" fontId="20" fillId="0" borderId="210" xfId="33" applyFont="1" applyBorder="1" applyAlignment="1">
      <alignment horizontal="center" vertical="center" wrapText="1"/>
    </xf>
    <xf numFmtId="0" fontId="20" fillId="0" borderId="222" xfId="33" applyFont="1" applyBorder="1" applyAlignment="1">
      <alignment horizontal="center" vertical="center" wrapText="1"/>
    </xf>
    <xf numFmtId="0" fontId="20" fillId="0" borderId="8" xfId="33" applyFont="1" applyBorder="1" applyAlignment="1">
      <alignment horizontal="center" vertical="center" wrapText="1"/>
    </xf>
    <xf numFmtId="0" fontId="20" fillId="0" borderId="9" xfId="33" applyFont="1" applyBorder="1" applyAlignment="1">
      <alignment horizontal="center" vertical="center" wrapText="1"/>
    </xf>
    <xf numFmtId="0" fontId="20" fillId="0" borderId="26" xfId="33" applyFont="1" applyBorder="1" applyAlignment="1">
      <alignment horizontal="center" vertical="center"/>
    </xf>
    <xf numFmtId="0" fontId="0" fillId="0" borderId="38" xfId="0" applyBorder="1" applyAlignment="1">
      <alignment horizontal="center" vertical="center"/>
    </xf>
    <xf numFmtId="0" fontId="20" fillId="0" borderId="210" xfId="33" applyFont="1" applyBorder="1" applyAlignment="1">
      <alignment horizontal="center" vertical="center"/>
    </xf>
    <xf numFmtId="0" fontId="20" fillId="0" borderId="206" xfId="33" applyFont="1" applyBorder="1" applyAlignment="1">
      <alignment horizontal="center" vertical="center"/>
    </xf>
    <xf numFmtId="0" fontId="0" fillId="0" borderId="9" xfId="0" applyBorder="1" applyAlignment="1">
      <alignment horizontal="center" vertical="center" wrapText="1"/>
    </xf>
    <xf numFmtId="0" fontId="0" fillId="0" borderId="37" xfId="0" applyBorder="1" applyAlignment="1">
      <alignment horizontal="center" vertical="center"/>
    </xf>
    <xf numFmtId="0" fontId="6" fillId="0" borderId="26" xfId="34" applyFont="1" applyBorder="1" applyAlignment="1">
      <alignment horizontal="center" vertical="center"/>
    </xf>
    <xf numFmtId="0" fontId="6" fillId="0" borderId="37" xfId="34" applyFont="1" applyBorder="1" applyAlignment="1">
      <alignment horizontal="center" vertical="center"/>
    </xf>
    <xf numFmtId="0" fontId="6" fillId="0" borderId="26" xfId="35" applyFont="1" applyBorder="1" applyAlignment="1">
      <alignment horizontal="center" vertical="center"/>
    </xf>
    <xf numFmtId="0" fontId="6" fillId="0" borderId="37" xfId="35" applyFont="1" applyBorder="1" applyAlignment="1">
      <alignment horizontal="center" vertical="center"/>
    </xf>
    <xf numFmtId="0" fontId="6" fillId="0" borderId="38" xfId="35" applyFont="1" applyBorder="1" applyAlignment="1">
      <alignment horizontal="center" vertical="center"/>
    </xf>
    <xf numFmtId="0" fontId="16" fillId="0" borderId="223" xfId="36" applyFont="1" applyBorder="1" applyAlignment="1">
      <alignment horizontal="center" vertical="center" wrapText="1"/>
    </xf>
    <xf numFmtId="0" fontId="16" fillId="0" borderId="16" xfId="36" applyFont="1" applyBorder="1" applyAlignment="1">
      <alignment horizontal="center" vertical="center" wrapText="1"/>
    </xf>
    <xf numFmtId="0" fontId="14" fillId="0" borderId="77" xfId="0" applyFont="1" applyBorder="1" applyAlignment="1">
      <alignment horizontal="left" wrapText="1"/>
    </xf>
    <xf numFmtId="0" fontId="68" fillId="0" borderId="0" xfId="0" applyFont="1" applyAlignment="1">
      <alignment horizontal="center" wrapText="1"/>
    </xf>
    <xf numFmtId="0" fontId="68" fillId="0" borderId="113" xfId="0" applyFont="1" applyBorder="1" applyAlignment="1">
      <alignment horizontal="center" wrapText="1"/>
    </xf>
    <xf numFmtId="0" fontId="6" fillId="0" borderId="5" xfId="0" applyFont="1" applyBorder="1" applyAlignment="1">
      <alignment horizontal="center" vertic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16" fillId="0" borderId="8" xfId="37" applyFont="1" applyBorder="1" applyAlignment="1">
      <alignment horizontal="center" vertical="center" wrapText="1"/>
    </xf>
    <xf numFmtId="0" fontId="16" fillId="0" borderId="9" xfId="37" applyFont="1" applyBorder="1" applyAlignment="1">
      <alignment horizontal="center" vertical="center" wrapText="1"/>
    </xf>
    <xf numFmtId="0" fontId="16" fillId="0" borderId="102" xfId="37" applyFont="1" applyBorder="1" applyAlignment="1">
      <alignment horizontal="center" vertical="center" wrapText="1"/>
    </xf>
    <xf numFmtId="0" fontId="16" fillId="0" borderId="210" xfId="37" applyFont="1" applyBorder="1" applyAlignment="1">
      <alignment horizontal="center" vertical="center" wrapText="1"/>
    </xf>
    <xf numFmtId="0" fontId="16" fillId="0" borderId="222" xfId="37" applyFont="1" applyBorder="1" applyAlignment="1">
      <alignment horizontal="center" vertical="center" wrapText="1"/>
    </xf>
    <xf numFmtId="0" fontId="16" fillId="0" borderId="210" xfId="37" applyFont="1" applyBorder="1" applyAlignment="1" applyProtection="1">
      <alignment horizontal="center" vertical="center" wrapText="1"/>
      <protection locked="0"/>
    </xf>
    <xf numFmtId="0" fontId="0" fillId="0" borderId="222" xfId="0" applyBorder="1"/>
    <xf numFmtId="0" fontId="16" fillId="0" borderId="206" xfId="37" applyFont="1" applyBorder="1" applyAlignment="1">
      <alignment horizontal="center" vertical="center" wrapText="1"/>
    </xf>
    <xf numFmtId="0" fontId="6" fillId="16" borderId="172" xfId="0" applyFont="1" applyFill="1" applyBorder="1" applyAlignment="1">
      <alignment horizontal="center" vertical="top" wrapText="1"/>
    </xf>
    <xf numFmtId="0" fontId="6" fillId="16" borderId="215" xfId="0" applyFont="1" applyFill="1" applyBorder="1" applyAlignment="1">
      <alignment horizontal="center" vertical="top" wrapText="1"/>
    </xf>
    <xf numFmtId="0" fontId="126" fillId="0" borderId="113" xfId="0" applyFont="1" applyBorder="1" applyAlignment="1">
      <alignment horizontal="center" vertical="center" wrapText="1"/>
    </xf>
    <xf numFmtId="0" fontId="31" fillId="0" borderId="39" xfId="0" applyFont="1" applyBorder="1" applyAlignment="1">
      <alignment horizontal="center"/>
    </xf>
    <xf numFmtId="0" fontId="31" fillId="0" borderId="3" xfId="0" applyFont="1" applyBorder="1" applyAlignment="1">
      <alignment horizontal="center"/>
    </xf>
    <xf numFmtId="0" fontId="31" fillId="0" borderId="21" xfId="0" applyFont="1" applyBorder="1" applyAlignment="1">
      <alignment horizontal="center"/>
    </xf>
    <xf numFmtId="0" fontId="0" fillId="0" borderId="32" xfId="0" applyBorder="1" applyAlignment="1" applyProtection="1">
      <alignment vertical="top" wrapText="1"/>
      <protection locked="0"/>
    </xf>
    <xf numFmtId="0" fontId="0" fillId="0" borderId="224" xfId="0" applyBorder="1" applyAlignment="1" applyProtection="1">
      <alignment vertical="top" wrapText="1"/>
      <protection locked="0"/>
    </xf>
    <xf numFmtId="0" fontId="0" fillId="0" borderId="208" xfId="0" applyBorder="1" applyAlignment="1" applyProtection="1">
      <alignment vertical="top" wrapText="1"/>
      <protection locked="0"/>
    </xf>
    <xf numFmtId="0" fontId="3" fillId="0" borderId="0" xfId="0" applyFont="1" applyAlignment="1">
      <alignment horizontal="left" wrapText="1"/>
    </xf>
    <xf numFmtId="0" fontId="123" fillId="0" borderId="135" xfId="0" applyFont="1" applyBorder="1" applyAlignment="1">
      <alignment horizontal="center"/>
    </xf>
    <xf numFmtId="0" fontId="161" fillId="0" borderId="12" xfId="0" applyFont="1" applyBorder="1" applyAlignment="1">
      <alignment horizontal="left" vertical="center" wrapText="1"/>
    </xf>
    <xf numFmtId="0" fontId="161" fillId="0" borderId="0" xfId="0" applyFont="1" applyAlignment="1">
      <alignment horizontal="left" vertical="center" wrapText="1"/>
    </xf>
    <xf numFmtId="0" fontId="2" fillId="0" borderId="141" xfId="10" applyFont="1" applyBorder="1" applyAlignment="1">
      <alignment horizontal="center" vertical="center" wrapText="1"/>
    </xf>
    <xf numFmtId="0" fontId="2" fillId="0" borderId="172" xfId="10" applyFont="1" applyBorder="1" applyAlignment="1">
      <alignment horizontal="center" vertical="center" wrapText="1"/>
    </xf>
    <xf numFmtId="0" fontId="2" fillId="0" borderId="215" xfId="10" applyFont="1" applyBorder="1" applyAlignment="1">
      <alignment horizontal="center" vertical="center" wrapText="1"/>
    </xf>
    <xf numFmtId="0" fontId="2" fillId="0" borderId="66" xfId="10" applyFont="1" applyBorder="1" applyAlignment="1">
      <alignment horizontal="center" vertical="center" wrapText="1"/>
    </xf>
    <xf numFmtId="0" fontId="2" fillId="0" borderId="34" xfId="10" applyFont="1" applyBorder="1" applyAlignment="1">
      <alignment horizontal="center" vertical="center" wrapText="1"/>
    </xf>
    <xf numFmtId="0" fontId="2" fillId="0" borderId="217" xfId="10" applyFont="1" applyBorder="1" applyAlignment="1">
      <alignment horizontal="center" vertical="center" wrapText="1"/>
    </xf>
    <xf numFmtId="0" fontId="30" fillId="0" borderId="215" xfId="0" applyFont="1" applyBorder="1" applyAlignment="1">
      <alignment horizontal="center" vertical="center" wrapText="1"/>
    </xf>
    <xf numFmtId="0" fontId="129" fillId="0" borderId="54" xfId="15" applyFont="1" applyBorder="1" applyAlignment="1" applyProtection="1">
      <alignment horizontal="center" vertical="center" wrapText="1"/>
      <protection locked="0"/>
    </xf>
    <xf numFmtId="0" fontId="129" fillId="0" borderId="203" xfId="15" applyFont="1" applyBorder="1" applyAlignment="1" applyProtection="1">
      <alignment horizontal="center" vertical="center" wrapText="1"/>
      <protection locked="0"/>
    </xf>
    <xf numFmtId="0" fontId="129" fillId="0" borderId="51" xfId="15" applyFont="1" applyBorder="1" applyAlignment="1" applyProtection="1">
      <alignment horizontal="center" vertical="center" wrapText="1"/>
      <protection locked="0"/>
    </xf>
    <xf numFmtId="0" fontId="119" fillId="0" borderId="215" xfId="15" applyBorder="1" applyAlignment="1">
      <alignment horizontal="center" vertical="center" wrapText="1"/>
    </xf>
    <xf numFmtId="0" fontId="129" fillId="0" borderId="215" xfId="15" applyFont="1" applyBorder="1" applyAlignment="1">
      <alignment horizontal="center" vertical="center" wrapText="1"/>
    </xf>
    <xf numFmtId="0" fontId="3" fillId="0" borderId="215" xfId="0" applyFont="1" applyBorder="1" applyAlignment="1">
      <alignment horizontal="center" vertical="center" wrapText="1"/>
    </xf>
    <xf numFmtId="0" fontId="0" fillId="0" borderId="0" xfId="0"/>
    <xf numFmtId="0" fontId="7" fillId="0" borderId="113" xfId="0" applyFont="1" applyBorder="1" applyAlignment="1">
      <alignment horizontal="right" vertical="top" wrapText="1"/>
    </xf>
    <xf numFmtId="0" fontId="0" fillId="0" borderId="113" xfId="0" applyBorder="1" applyAlignment="1">
      <alignment horizontal="right"/>
    </xf>
    <xf numFmtId="3" fontId="15" fillId="0" borderId="143" xfId="0" applyNumberFormat="1" applyFont="1" applyBorder="1" applyProtection="1">
      <protection locked="0"/>
    </xf>
    <xf numFmtId="3" fontId="15" fillId="0" borderId="28" xfId="0" applyNumberFormat="1" applyFont="1" applyBorder="1" applyProtection="1">
      <protection locked="0"/>
    </xf>
    <xf numFmtId="0" fontId="15" fillId="0" borderId="144" xfId="0" applyFont="1" applyBorder="1" applyAlignment="1" applyProtection="1">
      <alignment wrapText="1"/>
      <protection locked="0"/>
    </xf>
    <xf numFmtId="0" fontId="15" fillId="0" borderId="71" xfId="0" applyFont="1" applyBorder="1" applyAlignment="1" applyProtection="1">
      <alignment wrapText="1"/>
      <protection locked="0"/>
    </xf>
    <xf numFmtId="0" fontId="21" fillId="0" borderId="54" xfId="0" applyFont="1" applyBorder="1" applyAlignment="1">
      <alignment horizontal="center"/>
    </xf>
    <xf numFmtId="0" fontId="21" fillId="0" borderId="203" xfId="0" applyFont="1" applyBorder="1" applyAlignment="1">
      <alignment horizontal="center"/>
    </xf>
    <xf numFmtId="0" fontId="21" fillId="0" borderId="51" xfId="0" applyFont="1" applyBorder="1" applyAlignment="1">
      <alignment horizontal="center"/>
    </xf>
    <xf numFmtId="0" fontId="5" fillId="0" borderId="54" xfId="0" applyFont="1" applyBorder="1" applyAlignment="1">
      <alignment horizontal="center"/>
    </xf>
    <xf numFmtId="0" fontId="21" fillId="0" borderId="54" xfId="0" applyFont="1" applyBorder="1" applyAlignment="1">
      <alignment horizontal="center" wrapText="1"/>
    </xf>
    <xf numFmtId="0" fontId="21" fillId="0" borderId="203" xfId="0" applyFont="1" applyBorder="1" applyAlignment="1">
      <alignment horizontal="center" wrapText="1"/>
    </xf>
    <xf numFmtId="0" fontId="21" fillId="0" borderId="51" xfId="0" applyFont="1" applyBorder="1" applyAlignment="1">
      <alignment horizontal="center" wrapText="1"/>
    </xf>
    <xf numFmtId="0" fontId="68" fillId="0" borderId="0" xfId="0" applyFont="1" applyAlignment="1">
      <alignment horizontal="center" vertical="center" wrapText="1"/>
    </xf>
    <xf numFmtId="174" fontId="134" fillId="0" borderId="176" xfId="0" applyNumberFormat="1" applyFont="1" applyBorder="1" applyAlignment="1">
      <alignment horizontal="center" vertical="center" wrapText="1"/>
    </xf>
    <xf numFmtId="174" fontId="134" fillId="0" borderId="135" xfId="0" applyNumberFormat="1" applyFont="1" applyBorder="1" applyAlignment="1">
      <alignment horizontal="center" vertical="center" wrapText="1"/>
    </xf>
    <xf numFmtId="174" fontId="134" fillId="0" borderId="93" xfId="0" applyNumberFormat="1" applyFont="1" applyBorder="1" applyAlignment="1">
      <alignment horizontal="center" vertical="center" wrapText="1"/>
    </xf>
    <xf numFmtId="0" fontId="22" fillId="0" borderId="176" xfId="0" applyFont="1" applyBorder="1" applyAlignment="1">
      <alignment horizontal="left" wrapText="1"/>
    </xf>
    <xf numFmtId="0" fontId="22" fillId="0" borderId="135" xfId="0" applyFont="1" applyBorder="1" applyAlignment="1">
      <alignment horizontal="left" wrapText="1"/>
    </xf>
    <xf numFmtId="0" fontId="22" fillId="0" borderId="93" xfId="0" applyFont="1" applyBorder="1" applyAlignment="1">
      <alignment horizontal="left" wrapText="1"/>
    </xf>
    <xf numFmtId="10" fontId="3" fillId="0" borderId="225" xfId="38" applyNumberFormat="1" applyFont="1" applyBorder="1" applyAlignment="1">
      <alignment horizontal="center" vertical="center" wrapText="1"/>
    </xf>
    <xf numFmtId="10" fontId="3" fillId="0" borderId="172" xfId="38" applyNumberFormat="1" applyFont="1" applyBorder="1" applyAlignment="1">
      <alignment horizontal="center" vertical="center" wrapText="1"/>
    </xf>
    <xf numFmtId="10" fontId="3" fillId="0" borderId="215" xfId="38" applyNumberFormat="1" applyFont="1" applyBorder="1" applyAlignment="1">
      <alignment horizontal="center" vertical="center" wrapText="1"/>
    </xf>
    <xf numFmtId="0" fontId="10" fillId="0" borderId="32" xfId="0" applyFont="1" applyBorder="1" applyAlignment="1">
      <alignment horizontal="right"/>
    </xf>
    <xf numFmtId="0" fontId="10" fillId="0" borderId="224" xfId="0" applyFont="1" applyBorder="1" applyAlignment="1">
      <alignment horizontal="right"/>
    </xf>
    <xf numFmtId="0" fontId="10" fillId="0" borderId="151" xfId="0" applyFont="1" applyBorder="1" applyAlignment="1">
      <alignment horizontal="right"/>
    </xf>
    <xf numFmtId="3" fontId="37" fillId="0" borderId="204" xfId="0" applyNumberFormat="1" applyFont="1" applyBorder="1" applyAlignment="1">
      <alignment horizontal="center"/>
    </xf>
    <xf numFmtId="0" fontId="53" fillId="0" borderId="135" xfId="0" applyFont="1" applyBorder="1"/>
    <xf numFmtId="0" fontId="53" fillId="0" borderId="93" xfId="0" applyFont="1" applyBorder="1"/>
    <xf numFmtId="0" fontId="14" fillId="0" borderId="176" xfId="0" applyFont="1" applyBorder="1" applyAlignment="1">
      <alignment horizontal="center" vertical="center" wrapText="1"/>
    </xf>
    <xf numFmtId="0" fontId="30" fillId="0" borderId="135" xfId="0" applyFont="1" applyBorder="1" applyAlignment="1">
      <alignment horizontal="center" vertical="center"/>
    </xf>
    <xf numFmtId="0" fontId="14" fillId="0" borderId="62" xfId="0" applyFont="1" applyBorder="1" applyAlignment="1">
      <alignment horizontal="center" vertical="center"/>
    </xf>
    <xf numFmtId="0" fontId="14" fillId="0" borderId="63" xfId="0" applyFont="1" applyBorder="1" applyAlignment="1">
      <alignment horizontal="center" vertical="center"/>
    </xf>
    <xf numFmtId="0" fontId="14" fillId="0" borderId="64"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0" fillId="0" borderId="113" xfId="0" applyBorder="1" applyAlignment="1">
      <alignment horizontal="center" vertical="center"/>
    </xf>
    <xf numFmtId="0" fontId="0" fillId="0" borderId="217" xfId="0" applyBorder="1" applyAlignment="1">
      <alignment horizontal="center" vertical="center"/>
    </xf>
    <xf numFmtId="0" fontId="14" fillId="0" borderId="1" xfId="0" applyFont="1" applyBorder="1" applyAlignment="1">
      <alignment horizontal="center" vertical="center"/>
    </xf>
    <xf numFmtId="0" fontId="14" fillId="0" borderId="77" xfId="0" applyFont="1" applyBorder="1" applyAlignment="1">
      <alignment horizontal="center" vertical="center"/>
    </xf>
    <xf numFmtId="0" fontId="14" fillId="0" borderId="66" xfId="0" applyFont="1" applyBorder="1" applyAlignment="1">
      <alignment horizontal="center" vertical="center"/>
    </xf>
    <xf numFmtId="0" fontId="14" fillId="0" borderId="12" xfId="0" applyFont="1" applyBorder="1" applyAlignment="1">
      <alignment horizontal="center" vertical="center"/>
    </xf>
    <xf numFmtId="0" fontId="14" fillId="0" borderId="0" xfId="0" applyFont="1" applyAlignment="1">
      <alignment horizontal="center" vertical="center"/>
    </xf>
    <xf numFmtId="0" fontId="14" fillId="0" borderId="34" xfId="0" applyFont="1" applyBorder="1" applyAlignment="1">
      <alignment horizontal="center" vertical="center"/>
    </xf>
    <xf numFmtId="0" fontId="14" fillId="0" borderId="6" xfId="0" applyFont="1" applyBorder="1" applyAlignment="1">
      <alignment horizontal="center" vertical="center"/>
    </xf>
    <xf numFmtId="0" fontId="14" fillId="0" borderId="113" xfId="0" applyFont="1" applyBorder="1" applyAlignment="1">
      <alignment horizontal="center" vertical="center"/>
    </xf>
    <xf numFmtId="0" fontId="14" fillId="0" borderId="217" xfId="0" applyFont="1" applyBorder="1" applyAlignment="1">
      <alignment horizontal="center" vertical="center"/>
    </xf>
    <xf numFmtId="0" fontId="14" fillId="0" borderId="135" xfId="0" applyFont="1" applyBorder="1" applyAlignment="1">
      <alignment horizontal="center" vertical="center" wrapText="1"/>
    </xf>
    <xf numFmtId="0" fontId="14" fillId="0" borderId="93" xfId="0" applyFont="1" applyBorder="1" applyAlignment="1">
      <alignment horizontal="center" vertical="center" wrapText="1"/>
    </xf>
    <xf numFmtId="0" fontId="14" fillId="0" borderId="77" xfId="0" applyFont="1" applyBorder="1" applyAlignment="1">
      <alignment horizontal="center" vertical="center" wrapText="1"/>
    </xf>
    <xf numFmtId="0" fontId="14" fillId="0" borderId="66" xfId="0" applyFont="1" applyBorder="1" applyAlignment="1">
      <alignment horizontal="center" vertical="center" wrapText="1"/>
    </xf>
    <xf numFmtId="0" fontId="14" fillId="0" borderId="176" xfId="0" applyFont="1" applyBorder="1" applyAlignment="1">
      <alignment horizontal="center" vertical="center"/>
    </xf>
    <xf numFmtId="0" fontId="30" fillId="0" borderId="93" xfId="0" applyFont="1" applyBorder="1" applyAlignment="1">
      <alignment horizontal="center" vertical="center"/>
    </xf>
    <xf numFmtId="0" fontId="30" fillId="0" borderId="77" xfId="0" applyFont="1" applyBorder="1" applyAlignment="1">
      <alignment horizontal="center" vertical="center"/>
    </xf>
    <xf numFmtId="0" fontId="30" fillId="0" borderId="66" xfId="0" applyFont="1" applyBorder="1" applyAlignment="1">
      <alignment horizontal="center" vertical="center"/>
    </xf>
    <xf numFmtId="0" fontId="30" fillId="0" borderId="12" xfId="0" applyFont="1" applyBorder="1" applyAlignment="1">
      <alignment horizontal="center" vertical="center"/>
    </xf>
    <xf numFmtId="0" fontId="30" fillId="0" borderId="0" xfId="0" applyFont="1" applyAlignment="1">
      <alignment horizontal="center" vertical="center"/>
    </xf>
    <xf numFmtId="0" fontId="30" fillId="0" borderId="34" xfId="0" applyFont="1" applyBorder="1" applyAlignment="1">
      <alignment horizontal="center" vertical="center"/>
    </xf>
    <xf numFmtId="0" fontId="30" fillId="0" borderId="6" xfId="0" applyFont="1" applyBorder="1" applyAlignment="1">
      <alignment horizontal="center" vertical="center"/>
    </xf>
    <xf numFmtId="0" fontId="30" fillId="0" borderId="113" xfId="0" applyFont="1" applyBorder="1" applyAlignment="1">
      <alignment horizontal="center" vertical="center"/>
    </xf>
    <xf numFmtId="0" fontId="30" fillId="0" borderId="217" xfId="0" applyFont="1" applyBorder="1" applyAlignment="1">
      <alignment horizontal="center" vertical="center"/>
    </xf>
    <xf numFmtId="0" fontId="7" fillId="0" borderId="0" xfId="0" applyFont="1" applyAlignment="1">
      <alignment horizontal="center" vertical="top" wrapText="1"/>
    </xf>
    <xf numFmtId="0" fontId="9" fillId="0" borderId="0" xfId="0" applyFont="1" applyAlignment="1">
      <alignment horizontal="left" wrapText="1"/>
    </xf>
    <xf numFmtId="0" fontId="22" fillId="3" borderId="1"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66" xfId="0" applyFont="1" applyFill="1" applyBorder="1" applyAlignment="1">
      <alignment horizontal="center" vertical="center" wrapText="1"/>
    </xf>
    <xf numFmtId="0" fontId="22" fillId="3" borderId="88" xfId="0" applyFont="1" applyFill="1" applyBorder="1" applyAlignment="1">
      <alignment horizontal="center" vertical="center" wrapText="1"/>
    </xf>
    <xf numFmtId="0" fontId="22" fillId="3" borderId="200" xfId="0" applyFont="1" applyFill="1" applyBorder="1" applyAlignment="1">
      <alignment horizontal="center" vertical="center" wrapText="1"/>
    </xf>
    <xf numFmtId="0" fontId="22" fillId="3" borderId="201" xfId="0" applyFont="1" applyFill="1" applyBorder="1" applyAlignment="1">
      <alignment horizontal="center" vertical="center" wrapText="1"/>
    </xf>
    <xf numFmtId="0" fontId="22" fillId="0" borderId="176" xfId="0" applyFont="1" applyBorder="1" applyAlignment="1">
      <alignment horizontal="left" vertical="top" wrapText="1"/>
    </xf>
    <xf numFmtId="0" fontId="22" fillId="0" borderId="135" xfId="0" applyFont="1" applyBorder="1" applyAlignment="1">
      <alignment horizontal="left" vertical="top" wrapText="1"/>
    </xf>
    <xf numFmtId="0" fontId="22" fillId="0" borderId="93" xfId="0" applyFont="1" applyBorder="1" applyAlignment="1">
      <alignment horizontal="left" vertical="top" wrapText="1"/>
    </xf>
    <xf numFmtId="0" fontId="2" fillId="0" borderId="113" xfId="0" applyFont="1" applyBorder="1" applyAlignment="1">
      <alignment horizontal="center" vertical="top"/>
    </xf>
    <xf numFmtId="0" fontId="22" fillId="0" borderId="68" xfId="0" applyFont="1" applyBorder="1" applyAlignment="1">
      <alignment horizontal="center" wrapText="1"/>
    </xf>
    <xf numFmtId="0" fontId="0" fillId="0" borderId="0" xfId="0" applyAlignment="1">
      <alignment wrapText="1"/>
    </xf>
  </cellXfs>
  <cellStyles count="43">
    <cellStyle name="Collegamento ipertestuale" xfId="1" builtinId="8"/>
    <cellStyle name="Euro" xfId="2" xr:uid="{00000000-0005-0000-0000-000001000000}"/>
    <cellStyle name="Logico" xfId="3" xr:uid="{00000000-0005-0000-0000-000002000000}"/>
    <cellStyle name="Migliaia" xfId="4" builtinId="3"/>
    <cellStyle name="Migliaia (0)_3tabella15" xfId="5" xr:uid="{00000000-0005-0000-0000-000004000000}"/>
    <cellStyle name="Migliaia 2" xfId="6" xr:uid="{00000000-0005-0000-0000-000005000000}"/>
    <cellStyle name="Migliaia 2 2" xfId="7" xr:uid="{00000000-0005-0000-0000-000006000000}"/>
    <cellStyle name="Migliaia 3" xfId="8" xr:uid="{00000000-0005-0000-0000-000007000000}"/>
    <cellStyle name="Migliaia_Sanità 2005 nuove tabelle e qualifiche" xfId="9" xr:uid="{00000000-0005-0000-0000-000008000000}"/>
    <cellStyle name="Normale" xfId="0" builtinId="0"/>
    <cellStyle name="Normale 2" xfId="10" xr:uid="{00000000-0005-0000-0000-00000A000000}"/>
    <cellStyle name="Normale 2 2 2" xfId="11" xr:uid="{00000000-0005-0000-0000-00000B000000}"/>
    <cellStyle name="Normale 2 3" xfId="12" xr:uid="{00000000-0005-0000-0000-00000C000000}"/>
    <cellStyle name="Normale 3" xfId="13" xr:uid="{00000000-0005-0000-0000-00000D000000}"/>
    <cellStyle name="Normale 3 2" xfId="14" xr:uid="{00000000-0005-0000-0000-00000E000000}"/>
    <cellStyle name="Normale 4" xfId="15" xr:uid="{00000000-0005-0000-0000-00000F000000}"/>
    <cellStyle name="Normale 4 2" xfId="16" xr:uid="{00000000-0005-0000-0000-000010000000}"/>
    <cellStyle name="Normale 5" xfId="17" xr:uid="{00000000-0005-0000-0000-000011000000}"/>
    <cellStyle name="Normale 6" xfId="18" xr:uid="{00000000-0005-0000-0000-000012000000}"/>
    <cellStyle name="Normale 7" xfId="19" xr:uid="{00000000-0005-0000-0000-000013000000}"/>
    <cellStyle name="Normale 8" xfId="20" xr:uid="{00000000-0005-0000-0000-000014000000}"/>
    <cellStyle name="Normale_6-kit2001sanita(integrazione) (1)" xfId="21" xr:uid="{00000000-0005-0000-0000-000015000000}"/>
    <cellStyle name="Normale_6-kit2001sanita(integrazione) (1) 2" xfId="22" xr:uid="{00000000-0005-0000-0000-000016000000}"/>
    <cellStyle name="Normale_ENTI LOCALI  2000" xfId="23" xr:uid="{00000000-0005-0000-0000-000017000000}"/>
    <cellStyle name="Normale_Foglio1" xfId="24" xr:uid="{00000000-0005-0000-0000-000018000000}"/>
    <cellStyle name="Normale_MINISTERI" xfId="25" xr:uid="{00000000-0005-0000-0000-000019000000}"/>
    <cellStyle name="Normale_modello si2 raln_MODIFICATO_ALESSIO" xfId="26" xr:uid="{00000000-0005-0000-0000-00001A000000}"/>
    <cellStyle name="Normale_PRINFEL98" xfId="27" xr:uid="{00000000-0005-0000-0000-00001B000000}"/>
    <cellStyle name="Normale_PRINFEL98_modello si2 raln_MODIFICATO_ALESSIO 2" xfId="28" xr:uid="{00000000-0005-0000-0000-00001C000000}"/>
    <cellStyle name="Normale_Proposta_tabella_Special" xfId="29" xr:uid="{00000000-0005-0000-0000-00001D000000}"/>
    <cellStyle name="Normale_Prospetto informativo 2001" xfId="30" xr:uid="{00000000-0005-0000-0000-00001E000000}"/>
    <cellStyle name="Normale_Sanità 2005 nuove tabelle e qualifiche" xfId="31" xr:uid="{00000000-0005-0000-0000-00001F000000}"/>
    <cellStyle name="Normale_tabella 4" xfId="32" xr:uid="{00000000-0005-0000-0000-000020000000}"/>
    <cellStyle name="Normale_tabella 5" xfId="33" xr:uid="{00000000-0005-0000-0000-000021000000}"/>
    <cellStyle name="Normale_tabella 6" xfId="34" xr:uid="{00000000-0005-0000-0000-000022000000}"/>
    <cellStyle name="Normale_tabella 7" xfId="35" xr:uid="{00000000-0005-0000-0000-000023000000}"/>
    <cellStyle name="Normale_tabella 8" xfId="36" xr:uid="{00000000-0005-0000-0000-000024000000}"/>
    <cellStyle name="Normale_tabella 9" xfId="37" xr:uid="{00000000-0005-0000-0000-000025000000}"/>
    <cellStyle name="Percentuale" xfId="38" builtinId="5"/>
    <cellStyle name="Percentuale 2" xfId="39" xr:uid="{00000000-0005-0000-0000-000027000000}"/>
    <cellStyle name="Percentuale 2 2" xfId="40" xr:uid="{00000000-0005-0000-0000-000028000000}"/>
    <cellStyle name="Percentuale 3" xfId="41" xr:uid="{00000000-0005-0000-0000-000029000000}"/>
    <cellStyle name="Valuta (0)_3tabella15" xfId="42" xr:uid="{00000000-0005-0000-0000-00002A000000}"/>
  </cellStyles>
  <dxfs count="30">
    <dxf>
      <font>
        <color rgb="FF9C0006"/>
      </font>
      <fill>
        <patternFill>
          <bgColor rgb="FFFFC7CE"/>
        </patternFill>
      </fill>
    </dxf>
    <dxf>
      <font>
        <color rgb="FFFF0000"/>
      </font>
    </dxf>
    <dxf>
      <font>
        <color rgb="FFFF0000"/>
      </font>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theme="9" tint="0.79998168889431442"/>
        </patternFill>
      </fill>
    </dxf>
    <dxf>
      <font>
        <color rgb="FF9C0006"/>
      </font>
      <fill>
        <patternFill>
          <bgColor rgb="FFFFC7CE"/>
        </patternFill>
      </fill>
    </dxf>
    <dxf>
      <font>
        <color rgb="FF9C0006"/>
      </font>
      <fill>
        <patternFill>
          <bgColor rgb="FFFFC7CE"/>
        </patternFill>
      </fill>
    </dxf>
    <dxf>
      <font>
        <color rgb="FFFF000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ill>
        <patternFill>
          <bgColor theme="9"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445088064758009E-2"/>
          <c:y val="0.23437678815298579"/>
          <c:w val="0.97206257156055398"/>
          <c:h val="0.25000190736318484"/>
        </c:manualLayout>
      </c:layout>
      <c:barChart>
        <c:barDir val="col"/>
        <c:grouping val="clustered"/>
        <c:varyColors val="0"/>
        <c:ser>
          <c:idx val="0"/>
          <c:order val="0"/>
          <c:spPr>
            <a:solidFill>
              <a:srgbClr val="000000"/>
            </a:solidFill>
            <a:ln w="12700">
              <a:solidFill>
                <a:srgbClr val="000000"/>
              </a:solidFill>
              <a:prstDash val="solid"/>
            </a:ln>
          </c:spPr>
          <c:invertIfNegative val="0"/>
          <c:cat>
            <c:strRef>
              <c:f>SI_1!$B$222:$B$247</c:f>
              <c:strCache>
                <c:ptCount val="26"/>
                <c:pt idx="0">
                  <c:v>T1</c:v>
                </c:pt>
                <c:pt idx="1">
                  <c:v>T1A</c:v>
                </c:pt>
                <c:pt idx="2">
                  <c:v>T1B</c:v>
                </c:pt>
                <c:pt idx="3">
                  <c:v>T1C</c:v>
                </c:pt>
                <c:pt idx="4">
                  <c:v>T1D</c:v>
                </c:pt>
                <c:pt idx="5">
                  <c:v>T1E</c:v>
                </c:pt>
                <c:pt idx="6">
                  <c:v>T1F</c:v>
                </c:pt>
                <c:pt idx="7">
                  <c:v>T1G</c:v>
                </c:pt>
                <c:pt idx="8">
                  <c:v>T1SD</c:v>
                </c:pt>
                <c:pt idx="9">
                  <c:v>T2</c:v>
                </c:pt>
                <c:pt idx="10">
                  <c:v>T2A</c:v>
                </c:pt>
                <c:pt idx="11">
                  <c:v>T3</c:v>
                </c:pt>
                <c:pt idx="12">
                  <c:v>T4</c:v>
                </c:pt>
                <c:pt idx="13">
                  <c:v>T5</c:v>
                </c:pt>
                <c:pt idx="14">
                  <c:v>T6</c:v>
                </c:pt>
                <c:pt idx="15">
                  <c:v>T7</c:v>
                </c:pt>
                <c:pt idx="16">
                  <c:v>T8</c:v>
                </c:pt>
                <c:pt idx="17">
                  <c:v>T9</c:v>
                </c:pt>
                <c:pt idx="18">
                  <c:v>T10</c:v>
                </c:pt>
                <c:pt idx="19">
                  <c:v>T11</c:v>
                </c:pt>
                <c:pt idx="20">
                  <c:v>T12</c:v>
                </c:pt>
                <c:pt idx="21">
                  <c:v>T13</c:v>
                </c:pt>
                <c:pt idx="22">
                  <c:v>T14</c:v>
                </c:pt>
                <c:pt idx="23">
                  <c:v>T15</c:v>
                </c:pt>
                <c:pt idx="24">
                  <c:v>SICI</c:v>
                </c:pt>
                <c:pt idx="25">
                  <c:v>TRC</c:v>
                </c:pt>
              </c:strCache>
            </c:strRef>
          </c:cat>
          <c:val>
            <c:numRef>
              <c:f>SI_1!$C$222:$C$247</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extLst>
            <c:ext xmlns:c16="http://schemas.microsoft.com/office/drawing/2014/chart" uri="{C3380CC4-5D6E-409C-BE32-E72D297353CC}">
              <c16:uniqueId val="{00000000-6A82-4AB1-96FB-60101F38A790}"/>
            </c:ext>
          </c:extLst>
        </c:ser>
        <c:dLbls>
          <c:showLegendKey val="0"/>
          <c:showVal val="0"/>
          <c:showCatName val="0"/>
          <c:showSerName val="0"/>
          <c:showPercent val="0"/>
          <c:showBubbleSize val="0"/>
        </c:dLbls>
        <c:gapWidth val="150"/>
        <c:axId val="181736912"/>
        <c:axId val="1"/>
      </c:barChart>
      <c:catAx>
        <c:axId val="181736912"/>
        <c:scaling>
          <c:orientation val="minMax"/>
        </c:scaling>
        <c:delete val="0"/>
        <c:axPos val="b"/>
        <c:numFmt formatCode="General" sourceLinked="1"/>
        <c:majorTickMark val="out"/>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it-IT"/>
          </a:p>
        </c:txPr>
        <c:crossAx val="1"/>
        <c:crossesAt val="0"/>
        <c:auto val="1"/>
        <c:lblAlgn val="ctr"/>
        <c:lblOffset val="100"/>
        <c:tickLblSkip val="1"/>
        <c:tickMarkSkip val="1"/>
        <c:noMultiLvlLbl val="0"/>
      </c:catAx>
      <c:valAx>
        <c:axId val="1"/>
        <c:scaling>
          <c:orientation val="minMax"/>
          <c:max val="1"/>
        </c:scaling>
        <c:delete val="1"/>
        <c:axPos val="l"/>
        <c:numFmt formatCode="General" sourceLinked="1"/>
        <c:majorTickMark val="out"/>
        <c:minorTickMark val="none"/>
        <c:tickLblPos val="nextTo"/>
        <c:crossAx val="181736912"/>
        <c:crosses val="autoZero"/>
        <c:crossBetween val="between"/>
        <c:majorUnit val="1"/>
        <c:minorUnit val="0.04"/>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25"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60884838257289E-3"/>
          <c:y val="0.24418572632297789"/>
          <c:w val="0.96817743490838959"/>
          <c:h val="0.37209302325581395"/>
        </c:manualLayout>
      </c:layout>
      <c:barChart>
        <c:barDir val="col"/>
        <c:grouping val="clustered"/>
        <c:varyColors val="0"/>
        <c:ser>
          <c:idx val="0"/>
          <c:order val="0"/>
          <c:spPr>
            <a:solidFill>
              <a:srgbClr val="FF0000"/>
            </a:solidFill>
            <a:ln w="12700">
              <a:solidFill>
                <a:srgbClr val="000000"/>
              </a:solidFill>
              <a:prstDash val="solid"/>
            </a:ln>
          </c:spPr>
          <c:invertIfNegative val="0"/>
          <c:cat>
            <c:strRef>
              <c:f>SI_1!$E$222:$E$248</c:f>
              <c:strCache>
                <c:ptCount val="27"/>
                <c:pt idx="0">
                  <c:v>SQ 1</c:v>
                </c:pt>
                <c:pt idx="1">
                  <c:v>SQ 2</c:v>
                </c:pt>
                <c:pt idx="2">
                  <c:v>SQ 3</c:v>
                </c:pt>
                <c:pt idx="3">
                  <c:v>SQ 4</c:v>
                </c:pt>
                <c:pt idx="4">
                  <c:v>SQ 5</c:v>
                </c:pt>
                <c:pt idx="5">
                  <c:v>SQ 6</c:v>
                </c:pt>
                <c:pt idx="6">
                  <c:v>SQ7</c:v>
                </c:pt>
                <c:pt idx="7">
                  <c:v>SQ 8</c:v>
                </c:pt>
                <c:pt idx="8">
                  <c:v>SQ 9</c:v>
                </c:pt>
                <c:pt idx="9">
                  <c:v>SQ 10</c:v>
                </c:pt>
                <c:pt idx="10">
                  <c:v>IN 1</c:v>
                </c:pt>
                <c:pt idx="11">
                  <c:v>IN 2</c:v>
                </c:pt>
                <c:pt idx="12">
                  <c:v>IN 3</c:v>
                </c:pt>
                <c:pt idx="13">
                  <c:v>IN 4</c:v>
                </c:pt>
                <c:pt idx="14">
                  <c:v>IN 5</c:v>
                </c:pt>
                <c:pt idx="15">
                  <c:v>IN 6</c:v>
                </c:pt>
                <c:pt idx="16">
                  <c:v>IN 7</c:v>
                </c:pt>
                <c:pt idx="17">
                  <c:v>IN 8</c:v>
                </c:pt>
                <c:pt idx="18">
                  <c:v>IN 9</c:v>
                </c:pt>
                <c:pt idx="19">
                  <c:v>IN 10</c:v>
                </c:pt>
                <c:pt idx="20">
                  <c:v>IN 11</c:v>
                </c:pt>
                <c:pt idx="21">
                  <c:v>IN 12</c:v>
                </c:pt>
                <c:pt idx="22">
                  <c:v>IN 13</c:v>
                </c:pt>
                <c:pt idx="23">
                  <c:v>IN 14</c:v>
                </c:pt>
                <c:pt idx="24">
                  <c:v>IN 15</c:v>
                </c:pt>
                <c:pt idx="25">
                  <c:v>IN 16</c:v>
                </c:pt>
                <c:pt idx="26">
                  <c:v>IN 17</c:v>
                </c:pt>
              </c:strCache>
            </c:strRef>
          </c:cat>
          <c:val>
            <c:numRef>
              <c:f>SI_1!$F$222:$F$248</c:f>
              <c:numCache>
                <c:formatCode>General</c:formatCode>
                <c:ptCount val="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E1C9-473D-BFA6-DAB6D2D7896D}"/>
            </c:ext>
          </c:extLst>
        </c:ser>
        <c:dLbls>
          <c:showLegendKey val="0"/>
          <c:showVal val="0"/>
          <c:showCatName val="0"/>
          <c:showSerName val="0"/>
          <c:showPercent val="0"/>
          <c:showBubbleSize val="0"/>
        </c:dLbls>
        <c:gapWidth val="150"/>
        <c:axId val="181740272"/>
        <c:axId val="1"/>
      </c:barChart>
      <c:catAx>
        <c:axId val="181740272"/>
        <c:scaling>
          <c:orientation val="minMax"/>
        </c:scaling>
        <c:delete val="0"/>
        <c:axPos val="b"/>
        <c:numFmt formatCode="General" sourceLinked="1"/>
        <c:majorTickMark val="out"/>
        <c:minorTickMark val="none"/>
        <c:tickLblPos val="nextTo"/>
        <c:spPr>
          <a:ln w="9525">
            <a:noFill/>
          </a:ln>
        </c:spPr>
        <c:txPr>
          <a:bodyPr rot="0" vert="horz"/>
          <a:lstStyle/>
          <a:p>
            <a:pPr>
              <a:defRPr sz="600" b="1" i="0" u="none" strike="noStrike" baseline="0">
                <a:solidFill>
                  <a:srgbClr val="000000"/>
                </a:solidFill>
                <a:latin typeface="Arial"/>
                <a:ea typeface="Arial"/>
                <a:cs typeface="Arial"/>
              </a:defRPr>
            </a:pPr>
            <a:endParaRPr lang="it-IT"/>
          </a:p>
        </c:txPr>
        <c:crossAx val="1"/>
        <c:crosses val="autoZero"/>
        <c:auto val="1"/>
        <c:lblAlgn val="ctr"/>
        <c:lblOffset val="100"/>
        <c:tickLblSkip val="1"/>
        <c:tickMarkSkip val="1"/>
        <c:noMultiLvlLbl val="0"/>
      </c:catAx>
      <c:valAx>
        <c:axId val="1"/>
        <c:scaling>
          <c:orientation val="minMax"/>
        </c:scaling>
        <c:delete val="1"/>
        <c:axPos val="l"/>
        <c:numFmt formatCode="General" sourceLinked="1"/>
        <c:majorTickMark val="out"/>
        <c:minorTickMark val="none"/>
        <c:tickLblPos val="nextTo"/>
        <c:crossAx val="1817402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it-IT"/>
    </a:p>
  </c:txPr>
  <c:printSettings>
    <c:headerFooter alignWithMargins="0"/>
    <c:pageMargins b="1" l="0.75" r="0.75" t="1" header="0.5" footer="0.5"/>
    <c:pageSetup paperSize="9" orientation="landscape" horizontalDpi="0" verticalDpi="0"/>
  </c:printSettings>
</c:chartSpace>
</file>

<file path=xl/ctrlProps/ctrlProp1.xml><?xml version="1.0" encoding="utf-8"?>
<formControlPr xmlns="http://schemas.microsoft.com/office/spreadsheetml/2009/9/main" objectType="Drop" dropStyle="combo" dx="26" fmlaLink="$AK$3" fmlaRange="$AK$1:$AK$2" noThreeD="1" sel="2" val="0"/>
</file>

<file path=xl/ctrlProps/ctrlProp2.xml><?xml version="1.0" encoding="utf-8"?>
<formControlPr xmlns="http://schemas.microsoft.com/office/spreadsheetml/2009/9/main" objectType="Drop" dropStyle="combo" dx="26" fmlaLink="$G$22" fmlaRange="$G$20:$G$21" noThreeD="1" sel="2" val="0"/>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emf"/></Relationships>
</file>

<file path=xl/drawings/_rels/drawing29.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0.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216</xdr:row>
      <xdr:rowOff>0</xdr:rowOff>
    </xdr:from>
    <xdr:to>
      <xdr:col>4</xdr:col>
      <xdr:colOff>102235</xdr:colOff>
      <xdr:row>216</xdr:row>
      <xdr:rowOff>190500</xdr:rowOff>
    </xdr:to>
    <xdr:sp macro="" textlink="">
      <xdr:nvSpPr>
        <xdr:cNvPr id="3597047" name="Text Box 7">
          <a:extLst>
            <a:ext uri="{FF2B5EF4-FFF2-40B4-BE49-F238E27FC236}">
              <a16:creationId xmlns:a16="http://schemas.microsoft.com/office/drawing/2014/main" id="{00000000-0008-0000-0000-0000F7E23600}"/>
            </a:ext>
          </a:extLst>
        </xdr:cNvPr>
        <xdr:cNvSpPr txBox="1">
          <a:spLocks noChangeArrowheads="1"/>
        </xdr:cNvSpPr>
      </xdr:nvSpPr>
      <xdr:spPr bwMode="auto">
        <a:xfrm>
          <a:off x="4472940" y="33047940"/>
          <a:ext cx="9906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48" name="Line 8">
          <a:extLst>
            <a:ext uri="{FF2B5EF4-FFF2-40B4-BE49-F238E27FC236}">
              <a16:creationId xmlns:a16="http://schemas.microsoft.com/office/drawing/2014/main" id="{00000000-0008-0000-0000-0000F8E2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49" name="Line 9">
          <a:extLst>
            <a:ext uri="{FF2B5EF4-FFF2-40B4-BE49-F238E27FC236}">
              <a16:creationId xmlns:a16="http://schemas.microsoft.com/office/drawing/2014/main" id="{00000000-0008-0000-0000-0000F9E2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45720</xdr:colOff>
      <xdr:row>3</xdr:row>
      <xdr:rowOff>53340</xdr:rowOff>
    </xdr:from>
    <xdr:to>
      <xdr:col>4</xdr:col>
      <xdr:colOff>178435</xdr:colOff>
      <xdr:row>3</xdr:row>
      <xdr:rowOff>789305</xdr:rowOff>
    </xdr:to>
    <xdr:pic>
      <xdr:nvPicPr>
        <xdr:cNvPr id="3597050" name="Picture 65">
          <a:extLst>
            <a:ext uri="{FF2B5EF4-FFF2-40B4-BE49-F238E27FC236}">
              <a16:creationId xmlns:a16="http://schemas.microsoft.com/office/drawing/2014/main" id="{00000000-0008-0000-0000-0000FAE2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5460" y="1181100"/>
          <a:ext cx="287274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xdr:colOff>
      <xdr:row>216</xdr:row>
      <xdr:rowOff>0</xdr:rowOff>
    </xdr:from>
    <xdr:to>
      <xdr:col>6</xdr:col>
      <xdr:colOff>1371600</xdr:colOff>
      <xdr:row>216</xdr:row>
      <xdr:rowOff>609600</xdr:rowOff>
    </xdr:to>
    <xdr:graphicFrame macro="">
      <xdr:nvGraphicFramePr>
        <xdr:cNvPr id="3597051" name="Chart 67">
          <a:extLst>
            <a:ext uri="{FF2B5EF4-FFF2-40B4-BE49-F238E27FC236}">
              <a16:creationId xmlns:a16="http://schemas.microsoft.com/office/drawing/2014/main" id="{00000000-0008-0000-0000-0000FB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218</xdr:row>
      <xdr:rowOff>7620</xdr:rowOff>
    </xdr:from>
    <xdr:to>
      <xdr:col>7</xdr:col>
      <xdr:colOff>0</xdr:colOff>
      <xdr:row>219</xdr:row>
      <xdr:rowOff>373380</xdr:rowOff>
    </xdr:to>
    <xdr:graphicFrame macro="">
      <xdr:nvGraphicFramePr>
        <xdr:cNvPr id="3597052" name="Chart 88">
          <a:extLst>
            <a:ext uri="{FF2B5EF4-FFF2-40B4-BE49-F238E27FC236}">
              <a16:creationId xmlns:a16="http://schemas.microsoft.com/office/drawing/2014/main" id="{00000000-0008-0000-0000-0000FCE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37465</xdr:colOff>
      <xdr:row>0</xdr:row>
      <xdr:rowOff>39370</xdr:rowOff>
    </xdr:from>
    <xdr:to>
      <xdr:col>6</xdr:col>
      <xdr:colOff>1335096</xdr:colOff>
      <xdr:row>0</xdr:row>
      <xdr:rowOff>502045</xdr:rowOff>
    </xdr:to>
    <xdr:sp macro="" textlink="">
      <xdr:nvSpPr>
        <xdr:cNvPr id="55841" name="Testo 1">
          <a:extLst>
            <a:ext uri="{FF2B5EF4-FFF2-40B4-BE49-F238E27FC236}">
              <a16:creationId xmlns:a16="http://schemas.microsoft.com/office/drawing/2014/main" id="{00000000-0008-0000-0000-000021DA0000}"/>
            </a:ext>
          </a:extLst>
        </xdr:cNvPr>
        <xdr:cNvSpPr>
          <a:spLocks noChangeArrowheads="1"/>
        </xdr:cNvSpPr>
      </xdr:nvSpPr>
      <xdr:spPr bwMode="auto">
        <a:xfrm>
          <a:off x="409575" y="38100"/>
          <a:ext cx="9763125" cy="466725"/>
        </a:xfrm>
        <a:prstGeom prst="roundRect">
          <a:avLst>
            <a:gd name="adj" fmla="val 16667"/>
          </a:avLst>
        </a:prstGeom>
        <a:solidFill>
          <a:srgbClr val="C0C0C0"/>
        </a:solidFill>
        <a:ln w="9525">
          <a:solidFill>
            <a:srgbClr val="000000"/>
          </a:solidFill>
          <a:round/>
          <a:headEnd/>
          <a:tailEnd/>
        </a:ln>
        <a:effectLst>
          <a:outerShdw dist="35921" dir="2700000" algn="ctr" rotWithShape="0">
            <a:srgbClr val="000000"/>
          </a:outerShdw>
        </a:effectLst>
      </xdr:spPr>
      <xdr:txBody>
        <a:bodyPr vertOverflow="clip" wrap="square" lIns="45720" tIns="36576" rIns="45720" bIns="36576" anchor="ctr" upright="1"/>
        <a:lstStyle/>
        <a:p>
          <a:pPr algn="ctr" rtl="0">
            <a:defRPr sz="1000"/>
          </a:pPr>
          <a:r>
            <a:rPr lang="it-IT" sz="1800" b="1" i="0" strike="noStrike">
              <a:solidFill>
                <a:srgbClr val="000000"/>
              </a:solidFill>
              <a:latin typeface="Arial"/>
              <a:cs typeface="Arial"/>
            </a:rPr>
            <a:t>Scheda Informativa 1: INFORMAZIONI  DI CARATTERE GENERALE</a:t>
          </a:r>
        </a:p>
      </xdr:txBody>
    </xdr:sp>
    <xdr:clientData/>
  </xdr:twoCellAnchor>
  <xdr:twoCellAnchor>
    <xdr:from>
      <xdr:col>3</xdr:col>
      <xdr:colOff>579120</xdr:colOff>
      <xdr:row>37</xdr:row>
      <xdr:rowOff>0</xdr:rowOff>
    </xdr:from>
    <xdr:to>
      <xdr:col>3</xdr:col>
      <xdr:colOff>579120</xdr:colOff>
      <xdr:row>37</xdr:row>
      <xdr:rowOff>0</xdr:rowOff>
    </xdr:to>
    <xdr:sp macro="" textlink="">
      <xdr:nvSpPr>
        <xdr:cNvPr id="3597054" name="Line 8">
          <a:extLst>
            <a:ext uri="{FF2B5EF4-FFF2-40B4-BE49-F238E27FC236}">
              <a16:creationId xmlns:a16="http://schemas.microsoft.com/office/drawing/2014/main" id="{00000000-0008-0000-0000-0000FEE23600}"/>
            </a:ext>
          </a:extLst>
        </xdr:cNvPr>
        <xdr:cNvSpPr>
          <a:spLocks noChangeShapeType="1"/>
        </xdr:cNvSpPr>
      </xdr:nvSpPr>
      <xdr:spPr bwMode="auto">
        <a:xfrm>
          <a:off x="396240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37</xdr:row>
      <xdr:rowOff>0</xdr:rowOff>
    </xdr:from>
    <xdr:to>
      <xdr:col>5</xdr:col>
      <xdr:colOff>640080</xdr:colOff>
      <xdr:row>37</xdr:row>
      <xdr:rowOff>0</xdr:rowOff>
    </xdr:to>
    <xdr:sp macro="" textlink="">
      <xdr:nvSpPr>
        <xdr:cNvPr id="3597055" name="Line 9">
          <a:extLst>
            <a:ext uri="{FF2B5EF4-FFF2-40B4-BE49-F238E27FC236}">
              <a16:creationId xmlns:a16="http://schemas.microsoft.com/office/drawing/2014/main" id="{00000000-0008-0000-0000-0000FFE23600}"/>
            </a:ext>
          </a:extLst>
        </xdr:cNvPr>
        <xdr:cNvSpPr>
          <a:spLocks noChangeShapeType="1"/>
        </xdr:cNvSpPr>
      </xdr:nvSpPr>
      <xdr:spPr bwMode="auto">
        <a:xfrm>
          <a:off x="7284720" y="844296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579120</xdr:colOff>
      <xdr:row>31</xdr:row>
      <xdr:rowOff>0</xdr:rowOff>
    </xdr:from>
    <xdr:to>
      <xdr:col>3</xdr:col>
      <xdr:colOff>579120</xdr:colOff>
      <xdr:row>31</xdr:row>
      <xdr:rowOff>0</xdr:rowOff>
    </xdr:to>
    <xdr:sp macro="" textlink="">
      <xdr:nvSpPr>
        <xdr:cNvPr id="3597056" name="Line 8">
          <a:extLst>
            <a:ext uri="{FF2B5EF4-FFF2-40B4-BE49-F238E27FC236}">
              <a16:creationId xmlns:a16="http://schemas.microsoft.com/office/drawing/2014/main" id="{00000000-0008-0000-0000-000000E33600}"/>
            </a:ext>
          </a:extLst>
        </xdr:cNvPr>
        <xdr:cNvSpPr>
          <a:spLocks noChangeShapeType="1"/>
        </xdr:cNvSpPr>
      </xdr:nvSpPr>
      <xdr:spPr bwMode="auto">
        <a:xfrm>
          <a:off x="396240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640080</xdr:colOff>
      <xdr:row>31</xdr:row>
      <xdr:rowOff>0</xdr:rowOff>
    </xdr:from>
    <xdr:to>
      <xdr:col>5</xdr:col>
      <xdr:colOff>640080</xdr:colOff>
      <xdr:row>31</xdr:row>
      <xdr:rowOff>0</xdr:rowOff>
    </xdr:to>
    <xdr:sp macro="" textlink="">
      <xdr:nvSpPr>
        <xdr:cNvPr id="3597057" name="Line 9">
          <a:extLst>
            <a:ext uri="{FF2B5EF4-FFF2-40B4-BE49-F238E27FC236}">
              <a16:creationId xmlns:a16="http://schemas.microsoft.com/office/drawing/2014/main" id="{00000000-0008-0000-0000-000001E33600}"/>
            </a:ext>
          </a:extLst>
        </xdr:cNvPr>
        <xdr:cNvSpPr>
          <a:spLocks noChangeShapeType="1"/>
        </xdr:cNvSpPr>
      </xdr:nvSpPr>
      <xdr:spPr bwMode="auto">
        <a:xfrm>
          <a:off x="7284720" y="716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53970" name="Line 1">
          <a:extLst>
            <a:ext uri="{FF2B5EF4-FFF2-40B4-BE49-F238E27FC236}">
              <a16:creationId xmlns:a16="http://schemas.microsoft.com/office/drawing/2014/main" id="{00000000-0008-0000-0900-0000F2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1" name="Line 2">
          <a:extLst>
            <a:ext uri="{FF2B5EF4-FFF2-40B4-BE49-F238E27FC236}">
              <a16:creationId xmlns:a16="http://schemas.microsoft.com/office/drawing/2014/main" id="{00000000-0008-0000-0900-0000F3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72" name="Line 3">
          <a:extLst>
            <a:ext uri="{FF2B5EF4-FFF2-40B4-BE49-F238E27FC236}">
              <a16:creationId xmlns:a16="http://schemas.microsoft.com/office/drawing/2014/main" id="{00000000-0008-0000-0900-0000F4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73" name="Line 4">
          <a:extLst>
            <a:ext uri="{FF2B5EF4-FFF2-40B4-BE49-F238E27FC236}">
              <a16:creationId xmlns:a16="http://schemas.microsoft.com/office/drawing/2014/main" id="{00000000-0008-0000-0900-0000F5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74" name="Line 5">
          <a:extLst>
            <a:ext uri="{FF2B5EF4-FFF2-40B4-BE49-F238E27FC236}">
              <a16:creationId xmlns:a16="http://schemas.microsoft.com/office/drawing/2014/main" id="{00000000-0008-0000-0900-0000F6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53975" name="Line 6">
          <a:extLst>
            <a:ext uri="{FF2B5EF4-FFF2-40B4-BE49-F238E27FC236}">
              <a16:creationId xmlns:a16="http://schemas.microsoft.com/office/drawing/2014/main" id="{00000000-0008-0000-0900-0000F747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53976" name="Line 7">
          <a:extLst>
            <a:ext uri="{FF2B5EF4-FFF2-40B4-BE49-F238E27FC236}">
              <a16:creationId xmlns:a16="http://schemas.microsoft.com/office/drawing/2014/main" id="{00000000-0008-0000-0900-0000F847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53977" name="Line 8">
          <a:extLst>
            <a:ext uri="{FF2B5EF4-FFF2-40B4-BE49-F238E27FC236}">
              <a16:creationId xmlns:a16="http://schemas.microsoft.com/office/drawing/2014/main" id="{00000000-0008-0000-0900-0000F947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8" name="Line 9">
          <a:extLst>
            <a:ext uri="{FF2B5EF4-FFF2-40B4-BE49-F238E27FC236}">
              <a16:creationId xmlns:a16="http://schemas.microsoft.com/office/drawing/2014/main" id="{00000000-0008-0000-0900-0000FA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79" name="Line 10">
          <a:extLst>
            <a:ext uri="{FF2B5EF4-FFF2-40B4-BE49-F238E27FC236}">
              <a16:creationId xmlns:a16="http://schemas.microsoft.com/office/drawing/2014/main" id="{00000000-0008-0000-0900-0000FB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53980" name="Line 11">
          <a:extLst>
            <a:ext uri="{FF2B5EF4-FFF2-40B4-BE49-F238E27FC236}">
              <a16:creationId xmlns:a16="http://schemas.microsoft.com/office/drawing/2014/main" id="{00000000-0008-0000-0900-0000FC47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53981" name="Line 12">
          <a:extLst>
            <a:ext uri="{FF2B5EF4-FFF2-40B4-BE49-F238E27FC236}">
              <a16:creationId xmlns:a16="http://schemas.microsoft.com/office/drawing/2014/main" id="{00000000-0008-0000-0900-0000FD47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53982" name="Line 13">
          <a:extLst>
            <a:ext uri="{FF2B5EF4-FFF2-40B4-BE49-F238E27FC236}">
              <a16:creationId xmlns:a16="http://schemas.microsoft.com/office/drawing/2014/main" id="{00000000-0008-0000-0900-0000FE47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53983" name="Line 14">
          <a:extLst>
            <a:ext uri="{FF2B5EF4-FFF2-40B4-BE49-F238E27FC236}">
              <a16:creationId xmlns:a16="http://schemas.microsoft.com/office/drawing/2014/main" id="{00000000-0008-0000-0900-0000FF47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0" name="Line 15">
          <a:extLst>
            <a:ext uri="{FF2B5EF4-FFF2-40B4-BE49-F238E27FC236}">
              <a16:creationId xmlns:a16="http://schemas.microsoft.com/office/drawing/2014/main" id="{00000000-0008-0000-0900-000000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81" name="Line 16">
          <a:extLst>
            <a:ext uri="{FF2B5EF4-FFF2-40B4-BE49-F238E27FC236}">
              <a16:creationId xmlns:a16="http://schemas.microsoft.com/office/drawing/2014/main" id="{00000000-0008-0000-0900-000001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82" name="Line 17">
          <a:extLst>
            <a:ext uri="{FF2B5EF4-FFF2-40B4-BE49-F238E27FC236}">
              <a16:creationId xmlns:a16="http://schemas.microsoft.com/office/drawing/2014/main" id="{00000000-0008-0000-0900-000002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3" name="Line 18">
          <a:extLst>
            <a:ext uri="{FF2B5EF4-FFF2-40B4-BE49-F238E27FC236}">
              <a16:creationId xmlns:a16="http://schemas.microsoft.com/office/drawing/2014/main" id="{00000000-0008-0000-0900-000003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4" name="Line 19">
          <a:extLst>
            <a:ext uri="{FF2B5EF4-FFF2-40B4-BE49-F238E27FC236}">
              <a16:creationId xmlns:a16="http://schemas.microsoft.com/office/drawing/2014/main" id="{00000000-0008-0000-0900-000004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85" name="Line 20">
          <a:extLst>
            <a:ext uri="{FF2B5EF4-FFF2-40B4-BE49-F238E27FC236}">
              <a16:creationId xmlns:a16="http://schemas.microsoft.com/office/drawing/2014/main" id="{00000000-0008-0000-0900-00000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86" name="Line 21">
          <a:extLst>
            <a:ext uri="{FF2B5EF4-FFF2-40B4-BE49-F238E27FC236}">
              <a16:creationId xmlns:a16="http://schemas.microsoft.com/office/drawing/2014/main" id="{00000000-0008-0000-0900-000006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87" name="Line 22">
          <a:extLst>
            <a:ext uri="{FF2B5EF4-FFF2-40B4-BE49-F238E27FC236}">
              <a16:creationId xmlns:a16="http://schemas.microsoft.com/office/drawing/2014/main" id="{00000000-0008-0000-0900-000007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88" name="Line 23">
          <a:extLst>
            <a:ext uri="{FF2B5EF4-FFF2-40B4-BE49-F238E27FC236}">
              <a16:creationId xmlns:a16="http://schemas.microsoft.com/office/drawing/2014/main" id="{00000000-0008-0000-0900-000008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89" name="Line 24">
          <a:extLst>
            <a:ext uri="{FF2B5EF4-FFF2-40B4-BE49-F238E27FC236}">
              <a16:creationId xmlns:a16="http://schemas.microsoft.com/office/drawing/2014/main" id="{00000000-0008-0000-0900-000009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0" name="Line 25">
          <a:extLst>
            <a:ext uri="{FF2B5EF4-FFF2-40B4-BE49-F238E27FC236}">
              <a16:creationId xmlns:a16="http://schemas.microsoft.com/office/drawing/2014/main" id="{00000000-0008-0000-0900-00000A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691" name="Line 26">
          <a:extLst>
            <a:ext uri="{FF2B5EF4-FFF2-40B4-BE49-F238E27FC236}">
              <a16:creationId xmlns:a16="http://schemas.microsoft.com/office/drawing/2014/main" id="{00000000-0008-0000-0900-00000B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2" name="Line 27">
          <a:extLst>
            <a:ext uri="{FF2B5EF4-FFF2-40B4-BE49-F238E27FC236}">
              <a16:creationId xmlns:a16="http://schemas.microsoft.com/office/drawing/2014/main" id="{00000000-0008-0000-0900-00000C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3" name="Line 29">
          <a:extLst>
            <a:ext uri="{FF2B5EF4-FFF2-40B4-BE49-F238E27FC236}">
              <a16:creationId xmlns:a16="http://schemas.microsoft.com/office/drawing/2014/main" id="{00000000-0008-0000-0900-00000D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694" name="Line 30">
          <a:extLst>
            <a:ext uri="{FF2B5EF4-FFF2-40B4-BE49-F238E27FC236}">
              <a16:creationId xmlns:a16="http://schemas.microsoft.com/office/drawing/2014/main" id="{00000000-0008-0000-0900-00000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695" name="Line 31">
          <a:extLst>
            <a:ext uri="{FF2B5EF4-FFF2-40B4-BE49-F238E27FC236}">
              <a16:creationId xmlns:a16="http://schemas.microsoft.com/office/drawing/2014/main" id="{00000000-0008-0000-0900-00000F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696" name="Line 32">
          <a:extLst>
            <a:ext uri="{FF2B5EF4-FFF2-40B4-BE49-F238E27FC236}">
              <a16:creationId xmlns:a16="http://schemas.microsoft.com/office/drawing/2014/main" id="{00000000-0008-0000-0900-000010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697" name="Line 33">
          <a:extLst>
            <a:ext uri="{FF2B5EF4-FFF2-40B4-BE49-F238E27FC236}">
              <a16:creationId xmlns:a16="http://schemas.microsoft.com/office/drawing/2014/main" id="{00000000-0008-0000-0900-000011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698" name="Line 34">
          <a:extLst>
            <a:ext uri="{FF2B5EF4-FFF2-40B4-BE49-F238E27FC236}">
              <a16:creationId xmlns:a16="http://schemas.microsoft.com/office/drawing/2014/main" id="{00000000-0008-0000-0900-000012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699" name="Line 35">
          <a:extLst>
            <a:ext uri="{FF2B5EF4-FFF2-40B4-BE49-F238E27FC236}">
              <a16:creationId xmlns:a16="http://schemas.microsoft.com/office/drawing/2014/main" id="{00000000-0008-0000-0900-000013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0" name="Line 36">
          <a:extLst>
            <a:ext uri="{FF2B5EF4-FFF2-40B4-BE49-F238E27FC236}">
              <a16:creationId xmlns:a16="http://schemas.microsoft.com/office/drawing/2014/main" id="{00000000-0008-0000-0900-000014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1" name="Line 37">
          <a:extLst>
            <a:ext uri="{FF2B5EF4-FFF2-40B4-BE49-F238E27FC236}">
              <a16:creationId xmlns:a16="http://schemas.microsoft.com/office/drawing/2014/main" id="{00000000-0008-0000-0900-000015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2" name="Line 39">
          <a:extLst>
            <a:ext uri="{FF2B5EF4-FFF2-40B4-BE49-F238E27FC236}">
              <a16:creationId xmlns:a16="http://schemas.microsoft.com/office/drawing/2014/main" id="{00000000-0008-0000-0900-000016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03" name="Line 40">
          <a:extLst>
            <a:ext uri="{FF2B5EF4-FFF2-40B4-BE49-F238E27FC236}">
              <a16:creationId xmlns:a16="http://schemas.microsoft.com/office/drawing/2014/main" id="{00000000-0008-0000-0900-00001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04" name="Line 41">
          <a:extLst>
            <a:ext uri="{FF2B5EF4-FFF2-40B4-BE49-F238E27FC236}">
              <a16:creationId xmlns:a16="http://schemas.microsoft.com/office/drawing/2014/main" id="{00000000-0008-0000-0900-000018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05" name="Line 42">
          <a:extLst>
            <a:ext uri="{FF2B5EF4-FFF2-40B4-BE49-F238E27FC236}">
              <a16:creationId xmlns:a16="http://schemas.microsoft.com/office/drawing/2014/main" id="{00000000-0008-0000-0900-000019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06" name="Line 43">
          <a:extLst>
            <a:ext uri="{FF2B5EF4-FFF2-40B4-BE49-F238E27FC236}">
              <a16:creationId xmlns:a16="http://schemas.microsoft.com/office/drawing/2014/main" id="{00000000-0008-0000-0900-00001A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07" name="Line 44">
          <a:extLst>
            <a:ext uri="{FF2B5EF4-FFF2-40B4-BE49-F238E27FC236}">
              <a16:creationId xmlns:a16="http://schemas.microsoft.com/office/drawing/2014/main" id="{00000000-0008-0000-0900-00001B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08" name="Line 45">
          <a:extLst>
            <a:ext uri="{FF2B5EF4-FFF2-40B4-BE49-F238E27FC236}">
              <a16:creationId xmlns:a16="http://schemas.microsoft.com/office/drawing/2014/main" id="{00000000-0008-0000-0900-00001C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09" name="Line 46">
          <a:extLst>
            <a:ext uri="{FF2B5EF4-FFF2-40B4-BE49-F238E27FC236}">
              <a16:creationId xmlns:a16="http://schemas.microsoft.com/office/drawing/2014/main" id="{00000000-0008-0000-0900-00001D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0" name="Line 47">
          <a:extLst>
            <a:ext uri="{FF2B5EF4-FFF2-40B4-BE49-F238E27FC236}">
              <a16:creationId xmlns:a16="http://schemas.microsoft.com/office/drawing/2014/main" id="{00000000-0008-0000-0900-00001E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1" name="Line 48">
          <a:extLst>
            <a:ext uri="{FF2B5EF4-FFF2-40B4-BE49-F238E27FC236}">
              <a16:creationId xmlns:a16="http://schemas.microsoft.com/office/drawing/2014/main" id="{00000000-0008-0000-0900-00001F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2" name="Line 49">
          <a:extLst>
            <a:ext uri="{FF2B5EF4-FFF2-40B4-BE49-F238E27FC236}">
              <a16:creationId xmlns:a16="http://schemas.microsoft.com/office/drawing/2014/main" id="{00000000-0008-0000-0900-00002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13" name="Line 50">
          <a:extLst>
            <a:ext uri="{FF2B5EF4-FFF2-40B4-BE49-F238E27FC236}">
              <a16:creationId xmlns:a16="http://schemas.microsoft.com/office/drawing/2014/main" id="{00000000-0008-0000-0900-000021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14" name="Line 51">
          <a:extLst>
            <a:ext uri="{FF2B5EF4-FFF2-40B4-BE49-F238E27FC236}">
              <a16:creationId xmlns:a16="http://schemas.microsoft.com/office/drawing/2014/main" id="{00000000-0008-0000-0900-000022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15" name="Line 52">
          <a:extLst>
            <a:ext uri="{FF2B5EF4-FFF2-40B4-BE49-F238E27FC236}">
              <a16:creationId xmlns:a16="http://schemas.microsoft.com/office/drawing/2014/main" id="{00000000-0008-0000-0900-000023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16" name="Line 53">
          <a:extLst>
            <a:ext uri="{FF2B5EF4-FFF2-40B4-BE49-F238E27FC236}">
              <a16:creationId xmlns:a16="http://schemas.microsoft.com/office/drawing/2014/main" id="{00000000-0008-0000-0900-000024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17" name="Line 54">
          <a:extLst>
            <a:ext uri="{FF2B5EF4-FFF2-40B4-BE49-F238E27FC236}">
              <a16:creationId xmlns:a16="http://schemas.microsoft.com/office/drawing/2014/main" id="{00000000-0008-0000-0900-000025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18" name="Line 55">
          <a:extLst>
            <a:ext uri="{FF2B5EF4-FFF2-40B4-BE49-F238E27FC236}">
              <a16:creationId xmlns:a16="http://schemas.microsoft.com/office/drawing/2014/main" id="{00000000-0008-0000-0900-000026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19" name="Line 56">
          <a:extLst>
            <a:ext uri="{FF2B5EF4-FFF2-40B4-BE49-F238E27FC236}">
              <a16:creationId xmlns:a16="http://schemas.microsoft.com/office/drawing/2014/main" id="{00000000-0008-0000-0900-000027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0" name="Line 57">
          <a:extLst>
            <a:ext uri="{FF2B5EF4-FFF2-40B4-BE49-F238E27FC236}">
              <a16:creationId xmlns:a16="http://schemas.microsoft.com/office/drawing/2014/main" id="{00000000-0008-0000-0900-000028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1" name="Line 58">
          <a:extLst>
            <a:ext uri="{FF2B5EF4-FFF2-40B4-BE49-F238E27FC236}">
              <a16:creationId xmlns:a16="http://schemas.microsoft.com/office/drawing/2014/main" id="{00000000-0008-0000-0900-00002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22" name="Line 59">
          <a:extLst>
            <a:ext uri="{FF2B5EF4-FFF2-40B4-BE49-F238E27FC236}">
              <a16:creationId xmlns:a16="http://schemas.microsoft.com/office/drawing/2014/main" id="{00000000-0008-0000-0900-00002A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23" name="Line 60">
          <a:extLst>
            <a:ext uri="{FF2B5EF4-FFF2-40B4-BE49-F238E27FC236}">
              <a16:creationId xmlns:a16="http://schemas.microsoft.com/office/drawing/2014/main" id="{00000000-0008-0000-0900-00002B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24" name="Line 61">
          <a:extLst>
            <a:ext uri="{FF2B5EF4-FFF2-40B4-BE49-F238E27FC236}">
              <a16:creationId xmlns:a16="http://schemas.microsoft.com/office/drawing/2014/main" id="{00000000-0008-0000-0900-00002C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25" name="Line 62">
          <a:extLst>
            <a:ext uri="{FF2B5EF4-FFF2-40B4-BE49-F238E27FC236}">
              <a16:creationId xmlns:a16="http://schemas.microsoft.com/office/drawing/2014/main" id="{00000000-0008-0000-0900-00002D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26" name="Line 63">
          <a:extLst>
            <a:ext uri="{FF2B5EF4-FFF2-40B4-BE49-F238E27FC236}">
              <a16:creationId xmlns:a16="http://schemas.microsoft.com/office/drawing/2014/main" id="{00000000-0008-0000-0900-00002E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27" name="Line 64">
          <a:extLst>
            <a:ext uri="{FF2B5EF4-FFF2-40B4-BE49-F238E27FC236}">
              <a16:creationId xmlns:a16="http://schemas.microsoft.com/office/drawing/2014/main" id="{00000000-0008-0000-0900-00002F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8" name="Line 65">
          <a:extLst>
            <a:ext uri="{FF2B5EF4-FFF2-40B4-BE49-F238E27FC236}">
              <a16:creationId xmlns:a16="http://schemas.microsoft.com/office/drawing/2014/main" id="{00000000-0008-0000-0900-000030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29" name="Line 67">
          <a:extLst>
            <a:ext uri="{FF2B5EF4-FFF2-40B4-BE49-F238E27FC236}">
              <a16:creationId xmlns:a16="http://schemas.microsoft.com/office/drawing/2014/main" id="{00000000-0008-0000-0900-000031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0" name="Line 68">
          <a:extLst>
            <a:ext uri="{FF2B5EF4-FFF2-40B4-BE49-F238E27FC236}">
              <a16:creationId xmlns:a16="http://schemas.microsoft.com/office/drawing/2014/main" id="{00000000-0008-0000-0900-000032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83731" name="Line 69">
          <a:extLst>
            <a:ext uri="{FF2B5EF4-FFF2-40B4-BE49-F238E27FC236}">
              <a16:creationId xmlns:a16="http://schemas.microsoft.com/office/drawing/2014/main" id="{00000000-0008-0000-0900-000033BC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83732" name="Line 70">
          <a:extLst>
            <a:ext uri="{FF2B5EF4-FFF2-40B4-BE49-F238E27FC236}">
              <a16:creationId xmlns:a16="http://schemas.microsoft.com/office/drawing/2014/main" id="{00000000-0008-0000-0900-000034BC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83733" name="Line 71">
          <a:extLst>
            <a:ext uri="{FF2B5EF4-FFF2-40B4-BE49-F238E27FC236}">
              <a16:creationId xmlns:a16="http://schemas.microsoft.com/office/drawing/2014/main" id="{00000000-0008-0000-0900-000035BC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83734" name="Line 72">
          <a:extLst>
            <a:ext uri="{FF2B5EF4-FFF2-40B4-BE49-F238E27FC236}">
              <a16:creationId xmlns:a16="http://schemas.microsoft.com/office/drawing/2014/main" id="{00000000-0008-0000-0900-000036BC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83735" name="Line 73">
          <a:extLst>
            <a:ext uri="{FF2B5EF4-FFF2-40B4-BE49-F238E27FC236}">
              <a16:creationId xmlns:a16="http://schemas.microsoft.com/office/drawing/2014/main" id="{00000000-0008-0000-0900-000037BC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83736" name="Line 74">
          <a:extLst>
            <a:ext uri="{FF2B5EF4-FFF2-40B4-BE49-F238E27FC236}">
              <a16:creationId xmlns:a16="http://schemas.microsoft.com/office/drawing/2014/main" id="{00000000-0008-0000-0900-000038BC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83737" name="Line 75">
          <a:extLst>
            <a:ext uri="{FF2B5EF4-FFF2-40B4-BE49-F238E27FC236}">
              <a16:creationId xmlns:a16="http://schemas.microsoft.com/office/drawing/2014/main" id="{00000000-0008-0000-0900-000039BC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900-00004E000000}"/>
            </a:ext>
          </a:extLst>
        </xdr:cNvPr>
        <xdr:cNvSpPr txBox="1"/>
      </xdr:nvSpPr>
      <xdr:spPr>
        <a:xfrm>
          <a:off x="0" y="1226820"/>
          <a:ext cx="9824170"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editAs="oneCell">
    <xdr:from>
      <xdr:col>0</xdr:col>
      <xdr:colOff>68580</xdr:colOff>
      <xdr:row>1</xdr:row>
      <xdr:rowOff>83820</xdr:rowOff>
    </xdr:from>
    <xdr:to>
      <xdr:col>3</xdr:col>
      <xdr:colOff>30480</xdr:colOff>
      <xdr:row>1</xdr:row>
      <xdr:rowOff>784860</xdr:rowOff>
    </xdr:to>
    <xdr:pic>
      <xdr:nvPicPr>
        <xdr:cNvPr id="3783739" name="Immagine 78">
          <a:extLst>
            <a:ext uri="{FF2B5EF4-FFF2-40B4-BE49-F238E27FC236}">
              <a16:creationId xmlns:a16="http://schemas.microsoft.com/office/drawing/2014/main" id="{00000000-0008-0000-0900-00003BBC39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 y="289560"/>
          <a:ext cx="334518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20320</xdr:rowOff>
    </xdr:from>
    <xdr:to>
      <xdr:col>34</xdr:col>
      <xdr:colOff>2545</xdr:colOff>
      <xdr:row>1</xdr:row>
      <xdr:rowOff>292514</xdr:rowOff>
    </xdr:to>
    <xdr:sp macro="" textlink="">
      <xdr:nvSpPr>
        <xdr:cNvPr id="2" name="Testo 9">
          <a:extLst>
            <a:ext uri="{FF2B5EF4-FFF2-40B4-BE49-F238E27FC236}">
              <a16:creationId xmlns:a16="http://schemas.microsoft.com/office/drawing/2014/main" id="{00000000-0008-0000-0A00-000002000000}"/>
            </a:ext>
          </a:extLst>
        </xdr:cNvPr>
        <xdr:cNvSpPr txBox="1">
          <a:spLocks noChangeArrowheads="1"/>
        </xdr:cNvSpPr>
      </xdr:nvSpPr>
      <xdr:spPr bwMode="auto">
        <a:xfrm>
          <a:off x="0" y="568960"/>
          <a:ext cx="5923285"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contratto di lavoro flessibile </a:t>
          </a:r>
        </a:p>
      </xdr:txBody>
    </xdr:sp>
    <xdr:clientData/>
  </xdr:twoCellAnchor>
  <xdr:twoCellAnchor>
    <xdr:from>
      <xdr:col>0</xdr:col>
      <xdr:colOff>0</xdr:colOff>
      <xdr:row>29</xdr:row>
      <xdr:rowOff>20320</xdr:rowOff>
    </xdr:from>
    <xdr:to>
      <xdr:col>35</xdr:col>
      <xdr:colOff>566295</xdr:colOff>
      <xdr:row>29</xdr:row>
      <xdr:rowOff>292514</xdr:rowOff>
    </xdr:to>
    <xdr:sp macro="" textlink="">
      <xdr:nvSpPr>
        <xdr:cNvPr id="3" name="Testo 9">
          <a:extLst>
            <a:ext uri="{FF2B5EF4-FFF2-40B4-BE49-F238E27FC236}">
              <a16:creationId xmlns:a16="http://schemas.microsoft.com/office/drawing/2014/main" id="{00000000-0008-0000-0A00-000003000000}"/>
            </a:ext>
          </a:extLst>
        </xdr:cNvPr>
        <xdr:cNvSpPr txBox="1">
          <a:spLocks noChangeArrowheads="1"/>
        </xdr:cNvSpPr>
      </xdr:nvSpPr>
      <xdr:spPr bwMode="auto">
        <a:xfrm>
          <a:off x="0" y="4554220"/>
          <a:ext cx="7081337" cy="2721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 </a:t>
          </a:r>
          <a:r>
            <a:rPr lang="it-IT" sz="800" b="0" i="0" strike="noStrike">
              <a:solidFill>
                <a:srgbClr val="000000"/>
              </a:solidFill>
              <a:latin typeface="Arial"/>
              <a:cs typeface="Arial"/>
            </a:rPr>
            <a:t> -  </a:t>
          </a:r>
          <a:r>
            <a:rPr lang="it-IT" sz="1000" b="0" i="0" strike="noStrike">
              <a:solidFill>
                <a:srgbClr val="000000"/>
              </a:solidFill>
              <a:latin typeface="Arial"/>
              <a:cs typeface="Arial"/>
            </a:rPr>
            <a:t>Personale con modalità di lavoro flessibile </a:t>
          </a:r>
        </a:p>
      </xdr:txBody>
    </xdr:sp>
    <xdr:clientData/>
  </xdr:twoCellAnchor>
  <mc:AlternateContent xmlns:mc="http://schemas.openxmlformats.org/markup-compatibility/2006">
    <mc:Choice xmlns:a14="http://schemas.microsoft.com/office/drawing/2010/main" Requires="a14">
      <xdr:twoCellAnchor editAs="oneCell">
        <xdr:from>
          <xdr:col>29</xdr:col>
          <xdr:colOff>190500</xdr:colOff>
          <xdr:row>25</xdr:row>
          <xdr:rowOff>144780</xdr:rowOff>
        </xdr:from>
        <xdr:to>
          <xdr:col>30</xdr:col>
          <xdr:colOff>175260</xdr:colOff>
          <xdr:row>27</xdr:row>
          <xdr:rowOff>22860</xdr:rowOff>
        </xdr:to>
        <xdr:sp macro="" textlink="">
          <xdr:nvSpPr>
            <xdr:cNvPr id="3505153" name="Drop Down 1" descr="No" hidden="1">
              <a:extLst>
                <a:ext uri="{63B3BB69-23CF-44E3-9099-C40C66FF867C}">
                  <a14:compatExt spid="_x0000_s3505153"/>
                </a:ext>
                <a:ext uri="{FF2B5EF4-FFF2-40B4-BE49-F238E27FC236}">
                  <a16:creationId xmlns:a16="http://schemas.microsoft.com/office/drawing/2014/main" id="{00000000-0008-0000-0A00-0000017C35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4446</xdr:colOff>
      <xdr:row>2</xdr:row>
      <xdr:rowOff>154305</xdr:rowOff>
    </xdr:from>
    <xdr:to>
      <xdr:col>10</xdr:col>
      <xdr:colOff>586740</xdr:colOff>
      <xdr:row>3</xdr:row>
      <xdr:rowOff>118215</xdr:rowOff>
    </xdr:to>
    <xdr:sp macro="" textlink="">
      <xdr:nvSpPr>
        <xdr:cNvPr id="118785" name="Testo 9">
          <a:extLst>
            <a:ext uri="{FF2B5EF4-FFF2-40B4-BE49-F238E27FC236}">
              <a16:creationId xmlns:a16="http://schemas.microsoft.com/office/drawing/2014/main" id="{00000000-0008-0000-0B00-000001D00100}"/>
            </a:ext>
          </a:extLst>
        </xdr:cNvPr>
        <xdr:cNvSpPr txBox="1">
          <a:spLocks noChangeArrowheads="1"/>
        </xdr:cNvSpPr>
      </xdr:nvSpPr>
      <xdr:spPr bwMode="auto">
        <a:xfrm>
          <a:off x="332106" y="1205865"/>
          <a:ext cx="9070974" cy="25347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2A</a:t>
          </a:r>
          <a:r>
            <a:rPr lang="it-IT" sz="800" b="0" i="0" strike="noStrike">
              <a:solidFill>
                <a:srgbClr val="000000"/>
              </a:solidFill>
              <a:latin typeface="Arial"/>
              <a:cs typeface="Arial"/>
            </a:rPr>
            <a:t> - </a:t>
          </a:r>
          <a:r>
            <a:rPr lang="it-IT" sz="1000" b="0" i="0" strike="noStrike">
              <a:solidFill>
                <a:srgbClr val="000000"/>
              </a:solidFill>
              <a:latin typeface="Arial"/>
              <a:cs typeface="Arial"/>
            </a:rPr>
            <a:t>Distribuzione del personale a tempo determinato per anzianità di rapporto </a:t>
          </a:r>
        </a:p>
      </xdr:txBody>
    </xdr:sp>
    <xdr:clientData/>
  </xdr:twoCellAnchor>
  <xdr:twoCellAnchor editAs="oneCell">
    <xdr:from>
      <xdr:col>1</xdr:col>
      <xdr:colOff>0</xdr:colOff>
      <xdr:row>1</xdr:row>
      <xdr:rowOff>0</xdr:rowOff>
    </xdr:from>
    <xdr:to>
      <xdr:col>2</xdr:col>
      <xdr:colOff>2186940</xdr:colOff>
      <xdr:row>1</xdr:row>
      <xdr:rowOff>754380</xdr:rowOff>
    </xdr:to>
    <xdr:pic>
      <xdr:nvPicPr>
        <xdr:cNvPr id="3608715" name="Picture 10">
          <a:extLst>
            <a:ext uri="{FF2B5EF4-FFF2-40B4-BE49-F238E27FC236}">
              <a16:creationId xmlns:a16="http://schemas.microsoft.com/office/drawing/2014/main" id="{00000000-0008-0000-0B00-00008B1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7660" y="289560"/>
          <a:ext cx="288036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4445</xdr:colOff>
      <xdr:row>1</xdr:row>
      <xdr:rowOff>39370</xdr:rowOff>
    </xdr:from>
    <xdr:to>
      <xdr:col>6</xdr:col>
      <xdr:colOff>532925</xdr:colOff>
      <xdr:row>1</xdr:row>
      <xdr:rowOff>282213</xdr:rowOff>
    </xdr:to>
    <xdr:sp macro="" textlink="">
      <xdr:nvSpPr>
        <xdr:cNvPr id="37889" name="Testo 13">
          <a:extLst>
            <a:ext uri="{FF2B5EF4-FFF2-40B4-BE49-F238E27FC236}">
              <a16:creationId xmlns:a16="http://schemas.microsoft.com/office/drawing/2014/main" id="{00000000-0008-0000-0C00-000001940000}"/>
            </a:ext>
          </a:extLst>
        </xdr:cNvPr>
        <xdr:cNvSpPr txBox="1">
          <a:spLocks noChangeArrowheads="1"/>
        </xdr:cNvSpPr>
      </xdr:nvSpPr>
      <xdr:spPr bwMode="auto">
        <a:xfrm>
          <a:off x="9525" y="1143000"/>
          <a:ext cx="58007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3</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Personale in posizione di comando/distacco e fuori ruolo al 31 dicembre</a:t>
          </a: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09739" name="Picture 6">
          <a:extLst>
            <a:ext uri="{FF2B5EF4-FFF2-40B4-BE49-F238E27FC236}">
              <a16:creationId xmlns:a16="http://schemas.microsoft.com/office/drawing/2014/main" id="{00000000-0008-0000-0C00-00008B1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4445</xdr:colOff>
      <xdr:row>1</xdr:row>
      <xdr:rowOff>39370</xdr:rowOff>
    </xdr:from>
    <xdr:to>
      <xdr:col>25</xdr:col>
      <xdr:colOff>34941</xdr:colOff>
      <xdr:row>2</xdr:row>
      <xdr:rowOff>45720</xdr:rowOff>
    </xdr:to>
    <xdr:sp macro="" textlink="">
      <xdr:nvSpPr>
        <xdr:cNvPr id="26625" name="Testo 9">
          <a:extLst>
            <a:ext uri="{FF2B5EF4-FFF2-40B4-BE49-F238E27FC236}">
              <a16:creationId xmlns:a16="http://schemas.microsoft.com/office/drawing/2014/main" id="{00000000-0008-0000-0D00-000001680000}"/>
            </a:ext>
          </a:extLst>
        </xdr:cNvPr>
        <xdr:cNvSpPr txBox="1">
          <a:spLocks noChangeArrowheads="1"/>
        </xdr:cNvSpPr>
      </xdr:nvSpPr>
      <xdr:spPr bwMode="auto">
        <a:xfrm>
          <a:off x="4445" y="1144270"/>
          <a:ext cx="8061976" cy="3873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4 </a:t>
          </a:r>
          <a:r>
            <a:rPr lang="it-IT" sz="1000" b="1" i="0" strike="noStrike">
              <a:solidFill>
                <a:srgbClr val="000000"/>
              </a:solidFill>
              <a:latin typeface="Arial"/>
              <a:cs typeface="Arial"/>
            </a:rPr>
            <a:t>- </a:t>
          </a:r>
          <a:r>
            <a:rPr lang="it-IT" sz="1000" b="0" i="0" strike="noStrike">
              <a:solidFill>
                <a:srgbClr val="000000"/>
              </a:solidFill>
              <a:latin typeface="Arial"/>
              <a:cs typeface="Arial"/>
            </a:rPr>
            <a:t>Passaggi di qualifica / posizione economica / differenziale stipendiale / differenziale economico di professionalità / profilo del personale a tempo indeterminato e dirigente nel corso dell'anno</a:t>
          </a:r>
        </a:p>
        <a:p>
          <a:pPr algn="l" rtl="0">
            <a:defRPr sz="1000"/>
          </a:pPr>
          <a:endParaRPr lang="it-IT" sz="1000" b="0" i="0" strike="noStrike">
            <a:solidFill>
              <a:srgbClr val="000000"/>
            </a:solidFill>
            <a:latin typeface="Arial"/>
            <a:cs typeface="Arial"/>
          </a:endParaRPr>
        </a:p>
      </xdr:txBody>
    </xdr:sp>
    <xdr:clientData/>
  </xdr:twoCellAnchor>
  <xdr:twoCellAnchor editAs="oneCell">
    <xdr:from>
      <xdr:col>0</xdr:col>
      <xdr:colOff>30480</xdr:colOff>
      <xdr:row>0</xdr:row>
      <xdr:rowOff>320040</xdr:rowOff>
    </xdr:from>
    <xdr:to>
      <xdr:col>0</xdr:col>
      <xdr:colOff>2903220</xdr:colOff>
      <xdr:row>0</xdr:row>
      <xdr:rowOff>1066800</xdr:rowOff>
    </xdr:to>
    <xdr:pic>
      <xdr:nvPicPr>
        <xdr:cNvPr id="3610763" name="Picture 6">
          <a:extLst>
            <a:ext uri="{FF2B5EF4-FFF2-40B4-BE49-F238E27FC236}">
              <a16:creationId xmlns:a16="http://schemas.microsoft.com/office/drawing/2014/main" id="{00000000-0008-0000-0D00-00008B1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19685</xdr:rowOff>
    </xdr:from>
    <xdr:to>
      <xdr:col>7</xdr:col>
      <xdr:colOff>0</xdr:colOff>
      <xdr:row>1</xdr:row>
      <xdr:rowOff>283433</xdr:rowOff>
    </xdr:to>
    <xdr:sp macro="" textlink="">
      <xdr:nvSpPr>
        <xdr:cNvPr id="25601" name="Testo 13">
          <a:extLst>
            <a:ext uri="{FF2B5EF4-FFF2-40B4-BE49-F238E27FC236}">
              <a16:creationId xmlns:a16="http://schemas.microsoft.com/office/drawing/2014/main" id="{00000000-0008-0000-0E00-000001640000}"/>
            </a:ext>
          </a:extLst>
        </xdr:cNvPr>
        <xdr:cNvSpPr txBox="1">
          <a:spLocks noChangeArrowheads="1"/>
        </xdr:cNvSpPr>
      </xdr:nvSpPr>
      <xdr:spPr bwMode="auto">
        <a:xfrm>
          <a:off x="0" y="1133475"/>
          <a:ext cx="63055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5</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cessato dal servizio nel corso dell'anno</a:t>
          </a:r>
        </a:p>
      </xdr:txBody>
    </xdr:sp>
    <xdr:clientData/>
  </xdr:twoCellAnchor>
  <xdr:twoCellAnchor editAs="oneCell">
    <xdr:from>
      <xdr:col>0</xdr:col>
      <xdr:colOff>30480</xdr:colOff>
      <xdr:row>0</xdr:row>
      <xdr:rowOff>320040</xdr:rowOff>
    </xdr:from>
    <xdr:to>
      <xdr:col>1</xdr:col>
      <xdr:colOff>114300</xdr:colOff>
      <xdr:row>0</xdr:row>
      <xdr:rowOff>1066800</xdr:rowOff>
    </xdr:to>
    <xdr:pic>
      <xdr:nvPicPr>
        <xdr:cNvPr id="3611787" name="Picture 6">
          <a:extLst>
            <a:ext uri="{FF2B5EF4-FFF2-40B4-BE49-F238E27FC236}">
              <a16:creationId xmlns:a16="http://schemas.microsoft.com/office/drawing/2014/main" id="{00000000-0008-0000-0E00-00008B1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575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19685</xdr:rowOff>
    </xdr:from>
    <xdr:to>
      <xdr:col>6</xdr:col>
      <xdr:colOff>420321</xdr:colOff>
      <xdr:row>1</xdr:row>
      <xdr:rowOff>283433</xdr:rowOff>
    </xdr:to>
    <xdr:sp macro="" textlink="">
      <xdr:nvSpPr>
        <xdr:cNvPr id="24577" name="Testo 13">
          <a:extLst>
            <a:ext uri="{FF2B5EF4-FFF2-40B4-BE49-F238E27FC236}">
              <a16:creationId xmlns:a16="http://schemas.microsoft.com/office/drawing/2014/main" id="{00000000-0008-0000-0F00-000001600000}"/>
            </a:ext>
          </a:extLst>
        </xdr:cNvPr>
        <xdr:cNvSpPr txBox="1">
          <a:spLocks noChangeArrowheads="1"/>
        </xdr:cNvSpPr>
      </xdr:nvSpPr>
      <xdr:spPr bwMode="auto">
        <a:xfrm>
          <a:off x="0" y="1133475"/>
          <a:ext cx="728662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6 </a:t>
          </a:r>
          <a:r>
            <a:rPr lang="it-IT" sz="800" b="0" i="0" strike="noStrike">
              <a:solidFill>
                <a:srgbClr val="000000"/>
              </a:solidFill>
              <a:latin typeface="Arial"/>
              <a:cs typeface="Arial"/>
            </a:rPr>
            <a:t>-</a:t>
          </a:r>
          <a:r>
            <a:rPr lang="it-IT" sz="900" b="0" i="0" strike="noStrike">
              <a:solidFill>
                <a:srgbClr val="000000"/>
              </a:solidFill>
              <a:latin typeface="Arial"/>
              <a:cs typeface="Arial"/>
            </a:rPr>
            <a:t> Personale a tempo indeterminato e personale dirigente assunto in servizio nel corso dell'anno</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2811" name="Picture 7">
          <a:extLst>
            <a:ext uri="{FF2B5EF4-FFF2-40B4-BE49-F238E27FC236}">
              <a16:creationId xmlns:a16="http://schemas.microsoft.com/office/drawing/2014/main" id="{00000000-0008-0000-0F00-00008B2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45085</xdr:rowOff>
    </xdr:from>
    <xdr:to>
      <xdr:col>11</xdr:col>
      <xdr:colOff>226887</xdr:colOff>
      <xdr:row>1</xdr:row>
      <xdr:rowOff>282261</xdr:rowOff>
    </xdr:to>
    <xdr:sp macro="" textlink="">
      <xdr:nvSpPr>
        <xdr:cNvPr id="23553" name="Testo 13">
          <a:extLst>
            <a:ext uri="{FF2B5EF4-FFF2-40B4-BE49-F238E27FC236}">
              <a16:creationId xmlns:a16="http://schemas.microsoft.com/office/drawing/2014/main" id="{00000000-0008-0000-1000-0000015C0000}"/>
            </a:ext>
          </a:extLst>
        </xdr:cNvPr>
        <xdr:cNvSpPr txBox="1">
          <a:spLocks noChangeArrowheads="1"/>
        </xdr:cNvSpPr>
      </xdr:nvSpPr>
      <xdr:spPr bwMode="auto">
        <a:xfrm>
          <a:off x="0" y="1152525"/>
          <a:ext cx="8096250"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7</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anzianità di servizio al 31 dicembre </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3835" name="Picture 5">
          <a:extLst>
            <a:ext uri="{FF2B5EF4-FFF2-40B4-BE49-F238E27FC236}">
              <a16:creationId xmlns:a16="http://schemas.microsoft.com/office/drawing/2014/main" id="{00000000-0008-0000-1000-00008B2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19685</xdr:rowOff>
    </xdr:from>
    <xdr:to>
      <xdr:col>12</xdr:col>
      <xdr:colOff>33694</xdr:colOff>
      <xdr:row>1</xdr:row>
      <xdr:rowOff>263238</xdr:rowOff>
    </xdr:to>
    <xdr:sp macro="" textlink="">
      <xdr:nvSpPr>
        <xdr:cNvPr id="22529" name="Testo 13">
          <a:extLst>
            <a:ext uri="{FF2B5EF4-FFF2-40B4-BE49-F238E27FC236}">
              <a16:creationId xmlns:a16="http://schemas.microsoft.com/office/drawing/2014/main" id="{00000000-0008-0000-1100-000001580000}"/>
            </a:ext>
          </a:extLst>
        </xdr:cNvPr>
        <xdr:cNvSpPr txBox="1">
          <a:spLocks noChangeArrowheads="1"/>
        </xdr:cNvSpPr>
      </xdr:nvSpPr>
      <xdr:spPr bwMode="auto">
        <a:xfrm>
          <a:off x="0" y="1123950"/>
          <a:ext cx="7629525"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8</a:t>
          </a:r>
          <a:r>
            <a:rPr lang="it-IT" sz="800" b="1" i="0" strike="noStrike">
              <a:solidFill>
                <a:srgbClr val="000000"/>
              </a:solidFill>
              <a:latin typeface="Arial"/>
              <a:cs typeface="Arial"/>
            </a:rPr>
            <a:t> </a:t>
          </a:r>
          <a:r>
            <a:rPr lang="it-IT" sz="800" b="0" i="0" strike="noStrike">
              <a:solidFill>
                <a:srgbClr val="000000"/>
              </a:solidFill>
              <a:latin typeface="Arial"/>
              <a:cs typeface="Arial"/>
            </a:rPr>
            <a:t>- </a:t>
          </a:r>
          <a:r>
            <a:rPr lang="it-IT" sz="900" b="0" i="0" strike="noStrike">
              <a:solidFill>
                <a:srgbClr val="000000"/>
              </a:solidFill>
              <a:latin typeface="Arial"/>
              <a:cs typeface="Arial"/>
            </a:rPr>
            <a:t>Personale a tempo indeterminato e personale dirigente distribuito per classi di età al 31 dicembre </a:t>
          </a:r>
        </a:p>
      </xdr:txBody>
    </xdr:sp>
    <xdr:clientData/>
  </xdr:twoCellAnchor>
  <xdr:twoCellAnchor editAs="oneCell">
    <xdr:from>
      <xdr:col>0</xdr:col>
      <xdr:colOff>22860</xdr:colOff>
      <xdr:row>0</xdr:row>
      <xdr:rowOff>335280</xdr:rowOff>
    </xdr:from>
    <xdr:to>
      <xdr:col>1</xdr:col>
      <xdr:colOff>175260</xdr:colOff>
      <xdr:row>0</xdr:row>
      <xdr:rowOff>1066800</xdr:rowOff>
    </xdr:to>
    <xdr:pic>
      <xdr:nvPicPr>
        <xdr:cNvPr id="3614859" name="Picture 31">
          <a:extLst>
            <a:ext uri="{FF2B5EF4-FFF2-40B4-BE49-F238E27FC236}">
              <a16:creationId xmlns:a16="http://schemas.microsoft.com/office/drawing/2014/main" id="{00000000-0008-0000-1100-00008B2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 y="33528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33020</xdr:rowOff>
    </xdr:from>
    <xdr:to>
      <xdr:col>8</xdr:col>
      <xdr:colOff>551180</xdr:colOff>
      <xdr:row>2</xdr:row>
      <xdr:rowOff>286872</xdr:rowOff>
    </xdr:to>
    <xdr:sp macro="" textlink="">
      <xdr:nvSpPr>
        <xdr:cNvPr id="21505" name="Testo 2">
          <a:extLst>
            <a:ext uri="{FF2B5EF4-FFF2-40B4-BE49-F238E27FC236}">
              <a16:creationId xmlns:a16="http://schemas.microsoft.com/office/drawing/2014/main" id="{00000000-0008-0000-1200-000001540000}"/>
            </a:ext>
          </a:extLst>
        </xdr:cNvPr>
        <xdr:cNvSpPr txBox="1">
          <a:spLocks noChangeArrowheads="1"/>
        </xdr:cNvSpPr>
      </xdr:nvSpPr>
      <xdr:spPr bwMode="auto">
        <a:xfrm>
          <a:off x="0" y="1209675"/>
          <a:ext cx="786765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9 - </a:t>
          </a:r>
          <a:r>
            <a:rPr lang="it-IT" sz="900" b="0" i="0" strike="noStrike">
              <a:solidFill>
                <a:srgbClr val="000000"/>
              </a:solidFill>
              <a:latin typeface="Arial"/>
              <a:cs typeface="Arial"/>
            </a:rPr>
            <a:t>Personale dipendente a tempo indeterminato e personale dirigente distribuito per titolo di studio posseduto al 31 dicembre</a:t>
          </a:r>
        </a:p>
      </xdr:txBody>
    </xdr:sp>
    <xdr:clientData/>
  </xdr:twoCellAnchor>
  <xdr:twoCellAnchor editAs="oneCell">
    <xdr:from>
      <xdr:col>0</xdr:col>
      <xdr:colOff>30480</xdr:colOff>
      <xdr:row>0</xdr:row>
      <xdr:rowOff>320040</xdr:rowOff>
    </xdr:from>
    <xdr:to>
      <xdr:col>1</xdr:col>
      <xdr:colOff>99060</xdr:colOff>
      <xdr:row>0</xdr:row>
      <xdr:rowOff>1066800</xdr:rowOff>
    </xdr:to>
    <xdr:pic>
      <xdr:nvPicPr>
        <xdr:cNvPr id="3615883" name="Picture 5">
          <a:extLst>
            <a:ext uri="{FF2B5EF4-FFF2-40B4-BE49-F238E27FC236}">
              <a16:creationId xmlns:a16="http://schemas.microsoft.com/office/drawing/2014/main" id="{00000000-0008-0000-1200-00008B2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4445</xdr:colOff>
      <xdr:row>1</xdr:row>
      <xdr:rowOff>19685</xdr:rowOff>
    </xdr:from>
    <xdr:to>
      <xdr:col>30</xdr:col>
      <xdr:colOff>296854</xdr:colOff>
      <xdr:row>1</xdr:row>
      <xdr:rowOff>273008</xdr:rowOff>
    </xdr:to>
    <xdr:sp macro="" textlink="">
      <xdr:nvSpPr>
        <xdr:cNvPr id="2057" name="Testo 9">
          <a:extLst>
            <a:ext uri="{FF2B5EF4-FFF2-40B4-BE49-F238E27FC236}">
              <a16:creationId xmlns:a16="http://schemas.microsoft.com/office/drawing/2014/main" id="{00000000-0008-0000-0100-000009080000}"/>
            </a:ext>
          </a:extLst>
        </xdr:cNvPr>
        <xdr:cNvSpPr txBox="1">
          <a:spLocks noChangeArrowheads="1"/>
        </xdr:cNvSpPr>
      </xdr:nvSpPr>
      <xdr:spPr bwMode="auto">
        <a:xfrm>
          <a:off x="9525" y="1133475"/>
          <a:ext cx="6642735" cy="24765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 </a:t>
          </a:r>
          <a:r>
            <a:rPr lang="it-IT" sz="1200" b="0" i="0" strike="noStrike">
              <a:solidFill>
                <a:srgbClr val="000000"/>
              </a:solidFill>
              <a:latin typeface="Arial"/>
              <a:cs typeface="Arial"/>
            </a:rPr>
            <a:t>- </a:t>
          </a:r>
          <a:r>
            <a:rPr lang="it-IT" sz="1000" b="0" i="0" strike="noStrike">
              <a:solidFill>
                <a:srgbClr val="000000"/>
              </a:solidFill>
              <a:latin typeface="Arial"/>
              <a:cs typeface="Arial"/>
            </a:rPr>
            <a:t>Personale dipendente a tempo indeterminato e personale dirigente in servizio al 31 dicembre</a:t>
          </a:r>
        </a:p>
      </xdr:txBody>
    </xdr:sp>
    <xdr:clientData/>
  </xdr:twoCellAnchor>
  <xdr:twoCellAnchor editAs="oneCell">
    <xdr:from>
      <xdr:col>0</xdr:col>
      <xdr:colOff>45720</xdr:colOff>
      <xdr:row>0</xdr:row>
      <xdr:rowOff>297180</xdr:rowOff>
    </xdr:from>
    <xdr:to>
      <xdr:col>0</xdr:col>
      <xdr:colOff>2903220</xdr:colOff>
      <xdr:row>0</xdr:row>
      <xdr:rowOff>1059180</xdr:rowOff>
    </xdr:to>
    <xdr:pic>
      <xdr:nvPicPr>
        <xdr:cNvPr id="3600523" name="Picture 14">
          <a:extLst>
            <a:ext uri="{FF2B5EF4-FFF2-40B4-BE49-F238E27FC236}">
              <a16:creationId xmlns:a16="http://schemas.microsoft.com/office/drawing/2014/main" id="{00000000-0008-0000-0100-00008BF0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 y="297180"/>
          <a:ext cx="28575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1</xdr:row>
      <xdr:rowOff>39370</xdr:rowOff>
    </xdr:from>
    <xdr:to>
      <xdr:col>14</xdr:col>
      <xdr:colOff>0</xdr:colOff>
      <xdr:row>1</xdr:row>
      <xdr:rowOff>282213</xdr:rowOff>
    </xdr:to>
    <xdr:sp macro="" textlink="">
      <xdr:nvSpPr>
        <xdr:cNvPr id="35842" name="Testo 9">
          <a:extLst>
            <a:ext uri="{FF2B5EF4-FFF2-40B4-BE49-F238E27FC236}">
              <a16:creationId xmlns:a16="http://schemas.microsoft.com/office/drawing/2014/main" id="{00000000-0008-0000-1300-0000028C0000}"/>
            </a:ext>
          </a:extLst>
        </xdr:cNvPr>
        <xdr:cNvSpPr txBox="1">
          <a:spLocks noChangeArrowheads="1"/>
        </xdr:cNvSpPr>
      </xdr:nvSpPr>
      <xdr:spPr bwMode="auto">
        <a:xfrm>
          <a:off x="3457575" y="1143000"/>
          <a:ext cx="50292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xdr:from>
      <xdr:col>26</xdr:col>
      <xdr:colOff>0</xdr:colOff>
      <xdr:row>1</xdr:row>
      <xdr:rowOff>39370</xdr:rowOff>
    </xdr:from>
    <xdr:to>
      <xdr:col>37</xdr:col>
      <xdr:colOff>30482</xdr:colOff>
      <xdr:row>1</xdr:row>
      <xdr:rowOff>282213</xdr:rowOff>
    </xdr:to>
    <xdr:sp macro="" textlink="">
      <xdr:nvSpPr>
        <xdr:cNvPr id="35847" name="Testo 9">
          <a:extLst>
            <a:ext uri="{FF2B5EF4-FFF2-40B4-BE49-F238E27FC236}">
              <a16:creationId xmlns:a16="http://schemas.microsoft.com/office/drawing/2014/main" id="{00000000-0008-0000-1300-0000078C0000}"/>
            </a:ext>
          </a:extLst>
        </xdr:cNvPr>
        <xdr:cNvSpPr txBox="1">
          <a:spLocks noChangeArrowheads="1"/>
        </xdr:cNvSpPr>
      </xdr:nvSpPr>
      <xdr:spPr bwMode="auto">
        <a:xfrm>
          <a:off x="13515975" y="1143000"/>
          <a:ext cx="5057775"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27432" anchor="ctr" upright="1"/>
        <a:lstStyle/>
        <a:p>
          <a:pPr algn="l" rtl="0">
            <a:defRPr sz="1000"/>
          </a:pPr>
          <a:r>
            <a:rPr lang="it-IT" sz="1200" b="1" i="0" strike="noStrike">
              <a:solidFill>
                <a:srgbClr val="000000"/>
              </a:solidFill>
              <a:latin typeface="Arial"/>
              <a:cs typeface="Arial"/>
            </a:rPr>
            <a:t>Tabella 10</a:t>
          </a:r>
          <a:r>
            <a:rPr lang="it-IT" sz="900" b="1" i="0" strike="noStrike">
              <a:solidFill>
                <a:srgbClr val="000000"/>
              </a:solidFill>
              <a:latin typeface="Arial"/>
              <a:cs typeface="Arial"/>
            </a:rPr>
            <a:t> </a:t>
          </a:r>
          <a:r>
            <a:rPr lang="it-IT" sz="900" b="0" i="0" strike="noStrike">
              <a:solidFill>
                <a:srgbClr val="000000"/>
              </a:solidFill>
              <a:latin typeface="Arial"/>
              <a:cs typeface="Arial"/>
            </a:rPr>
            <a:t>Personale  in servizio al 31 dicembre  distribuito per Regioni e all'estero.</a:t>
          </a:r>
        </a:p>
      </xdr:txBody>
    </xdr:sp>
    <xdr:clientData/>
  </xdr:twoCellAnchor>
  <xdr:twoCellAnchor editAs="oneCell">
    <xdr:from>
      <xdr:col>2</xdr:col>
      <xdr:colOff>22860</xdr:colOff>
      <xdr:row>0</xdr:row>
      <xdr:rowOff>320040</xdr:rowOff>
    </xdr:from>
    <xdr:to>
      <xdr:col>9</xdr:col>
      <xdr:colOff>167640</xdr:colOff>
      <xdr:row>0</xdr:row>
      <xdr:rowOff>1066800</xdr:rowOff>
    </xdr:to>
    <xdr:pic>
      <xdr:nvPicPr>
        <xdr:cNvPr id="3617046" name="Picture 8">
          <a:extLst>
            <a:ext uri="{FF2B5EF4-FFF2-40B4-BE49-F238E27FC236}">
              <a16:creationId xmlns:a16="http://schemas.microsoft.com/office/drawing/2014/main" id="{00000000-0008-0000-1300-000016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6120" y="320040"/>
          <a:ext cx="286512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30480</xdr:colOff>
      <xdr:row>0</xdr:row>
      <xdr:rowOff>320040</xdr:rowOff>
    </xdr:from>
    <xdr:to>
      <xdr:col>32</xdr:col>
      <xdr:colOff>350520</xdr:colOff>
      <xdr:row>0</xdr:row>
      <xdr:rowOff>1066800</xdr:rowOff>
    </xdr:to>
    <xdr:pic>
      <xdr:nvPicPr>
        <xdr:cNvPr id="3617047" name="Picture 9">
          <a:extLst>
            <a:ext uri="{FF2B5EF4-FFF2-40B4-BE49-F238E27FC236}">
              <a16:creationId xmlns:a16="http://schemas.microsoft.com/office/drawing/2014/main" id="{00000000-0008-0000-1300-00001731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80620" y="320040"/>
          <a:ext cx="288036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19685</xdr:rowOff>
    </xdr:from>
    <xdr:to>
      <xdr:col>30</xdr:col>
      <xdr:colOff>384473</xdr:colOff>
      <xdr:row>1</xdr:row>
      <xdr:rowOff>283433</xdr:rowOff>
    </xdr:to>
    <xdr:sp macro="" textlink="">
      <xdr:nvSpPr>
        <xdr:cNvPr id="60417" name="Testo 3">
          <a:extLst>
            <a:ext uri="{FF2B5EF4-FFF2-40B4-BE49-F238E27FC236}">
              <a16:creationId xmlns:a16="http://schemas.microsoft.com/office/drawing/2014/main" id="{00000000-0008-0000-1400-000001EC0000}"/>
            </a:ext>
          </a:extLst>
        </xdr:cNvPr>
        <xdr:cNvSpPr txBox="1">
          <a:spLocks noChangeArrowheads="1"/>
        </xdr:cNvSpPr>
      </xdr:nvSpPr>
      <xdr:spPr bwMode="auto">
        <a:xfrm>
          <a:off x="0" y="1133475"/>
          <a:ext cx="5753100" cy="2571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11</a:t>
          </a:r>
          <a:r>
            <a:rPr lang="it-IT" sz="900" b="1" i="0" strike="noStrike">
              <a:solidFill>
                <a:srgbClr val="000000"/>
              </a:solidFill>
              <a:latin typeface="Arial"/>
              <a:cs typeface="Arial"/>
            </a:rPr>
            <a:t> </a:t>
          </a:r>
          <a:r>
            <a:rPr lang="it-IT" sz="900" b="0" i="0" strike="noStrike">
              <a:solidFill>
                <a:srgbClr val="000000"/>
              </a:solidFill>
              <a:latin typeface="Arial"/>
              <a:cs typeface="Arial"/>
            </a:rPr>
            <a:t>- Numero giorni di assenza del personale in servizio nel corso dell'anno</a:t>
          </a:r>
        </a:p>
      </xdr:txBody>
    </xdr:sp>
    <xdr:clientData/>
  </xdr:twoCellAnchor>
  <xdr:twoCellAnchor editAs="oneCell">
    <xdr:from>
      <xdr:col>0</xdr:col>
      <xdr:colOff>30480</xdr:colOff>
      <xdr:row>0</xdr:row>
      <xdr:rowOff>320040</xdr:rowOff>
    </xdr:from>
    <xdr:to>
      <xdr:col>1</xdr:col>
      <xdr:colOff>91440</xdr:colOff>
      <xdr:row>0</xdr:row>
      <xdr:rowOff>1066800</xdr:rowOff>
    </xdr:to>
    <xdr:pic>
      <xdr:nvPicPr>
        <xdr:cNvPr id="3617931" name="Picture 3">
          <a:extLst>
            <a:ext uri="{FF2B5EF4-FFF2-40B4-BE49-F238E27FC236}">
              <a16:creationId xmlns:a16="http://schemas.microsoft.com/office/drawing/2014/main" id="{00000000-0008-0000-1400-00008B3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39370</xdr:rowOff>
    </xdr:from>
    <xdr:to>
      <xdr:col>31</xdr:col>
      <xdr:colOff>293703</xdr:colOff>
      <xdr:row>1</xdr:row>
      <xdr:rowOff>271004</xdr:rowOff>
    </xdr:to>
    <xdr:sp macro="" textlink="">
      <xdr:nvSpPr>
        <xdr:cNvPr id="32769" name="Testo 3">
          <a:extLst>
            <a:ext uri="{FF2B5EF4-FFF2-40B4-BE49-F238E27FC236}">
              <a16:creationId xmlns:a16="http://schemas.microsoft.com/office/drawing/2014/main" id="{00000000-0008-0000-1500-000001800000}"/>
            </a:ext>
          </a:extLst>
        </xdr:cNvPr>
        <xdr:cNvSpPr txBox="1">
          <a:spLocks noChangeArrowheads="1"/>
        </xdr:cNvSpPr>
      </xdr:nvSpPr>
      <xdr:spPr bwMode="auto">
        <a:xfrm>
          <a:off x="0" y="1143000"/>
          <a:ext cx="6553200" cy="23812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12 </a:t>
          </a:r>
          <a:r>
            <a:rPr lang="it-IT" sz="1200" b="0" i="0" strike="noStrike">
              <a:solidFill>
                <a:srgbClr val="000000"/>
              </a:solidFill>
              <a:latin typeface="Arial"/>
              <a:cs typeface="Arial"/>
            </a:rPr>
            <a:t>-</a:t>
          </a:r>
          <a:r>
            <a:rPr lang="it-IT" sz="1200" b="1" i="0" strike="noStrike">
              <a:solidFill>
                <a:srgbClr val="000000"/>
              </a:solidFill>
              <a:latin typeface="Arial"/>
              <a:cs typeface="Arial"/>
            </a:rPr>
            <a:t> </a:t>
          </a:r>
          <a:r>
            <a:rPr lang="it-IT" sz="800" b="0" i="0" strike="noStrike">
              <a:solidFill>
                <a:srgbClr val="000000"/>
              </a:solidFill>
              <a:latin typeface="Arial"/>
              <a:cs typeface="Arial"/>
            </a:rPr>
            <a:t> </a:t>
          </a:r>
          <a:r>
            <a:rPr lang="it-IT" sz="1000" b="0" i="0" strike="noStrike">
              <a:solidFill>
                <a:srgbClr val="000000"/>
              </a:solidFill>
              <a:latin typeface="Arial"/>
              <a:cs typeface="Arial"/>
            </a:rPr>
            <a:t>oneri annui  per voci retributive a carattere "stipendiale" corrisposte al personale  in servizio (*)</a:t>
          </a:r>
        </a:p>
      </xdr:txBody>
    </xdr:sp>
    <xdr:clientData/>
  </xdr:twoCellAnchor>
  <xdr:twoCellAnchor editAs="oneCell">
    <xdr:from>
      <xdr:col>0</xdr:col>
      <xdr:colOff>30480</xdr:colOff>
      <xdr:row>0</xdr:row>
      <xdr:rowOff>320040</xdr:rowOff>
    </xdr:from>
    <xdr:to>
      <xdr:col>1</xdr:col>
      <xdr:colOff>144780</xdr:colOff>
      <xdr:row>0</xdr:row>
      <xdr:rowOff>1066800</xdr:rowOff>
    </xdr:to>
    <xdr:pic>
      <xdr:nvPicPr>
        <xdr:cNvPr id="3618955" name="Picture 5">
          <a:extLst>
            <a:ext uri="{FF2B5EF4-FFF2-40B4-BE49-F238E27FC236}">
              <a16:creationId xmlns:a16="http://schemas.microsoft.com/office/drawing/2014/main" id="{00000000-0008-0000-1500-00008B3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320040"/>
          <a:ext cx="287274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xdr:colOff>
      <xdr:row>1</xdr:row>
      <xdr:rowOff>45085</xdr:rowOff>
    </xdr:from>
    <xdr:to>
      <xdr:col>42</xdr:col>
      <xdr:colOff>255437</xdr:colOff>
      <xdr:row>1</xdr:row>
      <xdr:rowOff>271265</xdr:rowOff>
    </xdr:to>
    <xdr:sp macro="" textlink="">
      <xdr:nvSpPr>
        <xdr:cNvPr id="31745" name="Testo 3">
          <a:extLst>
            <a:ext uri="{FF2B5EF4-FFF2-40B4-BE49-F238E27FC236}">
              <a16:creationId xmlns:a16="http://schemas.microsoft.com/office/drawing/2014/main" id="{00000000-0008-0000-1600-0000017C0000}"/>
            </a:ext>
          </a:extLst>
        </xdr:cNvPr>
        <xdr:cNvSpPr txBox="1">
          <a:spLocks noChangeArrowheads="1"/>
        </xdr:cNvSpPr>
      </xdr:nvSpPr>
      <xdr:spPr bwMode="auto">
        <a:xfrm>
          <a:off x="1" y="1152525"/>
          <a:ext cx="6751319"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13 </a:t>
          </a:r>
          <a:r>
            <a:rPr lang="it-IT" sz="1200" b="0" i="0" strike="noStrike">
              <a:solidFill>
                <a:srgbClr val="000000"/>
              </a:solidFill>
              <a:latin typeface="Arial"/>
              <a:cs typeface="Arial"/>
            </a:rPr>
            <a:t>- </a:t>
          </a:r>
          <a:r>
            <a:rPr lang="it-IT" sz="1000" b="0" i="0" strike="noStrike">
              <a:solidFill>
                <a:srgbClr val="000000"/>
              </a:solidFill>
              <a:latin typeface="Arial"/>
              <a:cs typeface="Arial"/>
            </a:rPr>
            <a:t>oneri annui per indennità e compensi accessori corrisposti  al personale  in servizio (*)</a:t>
          </a:r>
        </a:p>
      </xdr:txBody>
    </xdr:sp>
    <xdr:clientData/>
  </xdr:twoCellAnchor>
  <xdr:twoCellAnchor editAs="oneCell">
    <xdr:from>
      <xdr:col>0</xdr:col>
      <xdr:colOff>22860</xdr:colOff>
      <xdr:row>0</xdr:row>
      <xdr:rowOff>320040</xdr:rowOff>
    </xdr:from>
    <xdr:to>
      <xdr:col>1</xdr:col>
      <xdr:colOff>181610</xdr:colOff>
      <xdr:row>0</xdr:row>
      <xdr:rowOff>320040</xdr:rowOff>
    </xdr:to>
    <xdr:pic>
      <xdr:nvPicPr>
        <xdr:cNvPr id="3620048" name="Picture 5">
          <a:extLst>
            <a:ext uri="{FF2B5EF4-FFF2-40B4-BE49-F238E27FC236}">
              <a16:creationId xmlns:a16="http://schemas.microsoft.com/office/drawing/2014/main" id="{00000000-0008-0000-1600-0000D03C3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 y="320040"/>
          <a:ext cx="2773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335280</xdr:rowOff>
    </xdr:from>
    <xdr:to>
      <xdr:col>1</xdr:col>
      <xdr:colOff>350520</xdr:colOff>
      <xdr:row>0</xdr:row>
      <xdr:rowOff>1096010</xdr:rowOff>
    </xdr:to>
    <xdr:pic>
      <xdr:nvPicPr>
        <xdr:cNvPr id="3620049" name="Picture 6">
          <a:extLst>
            <a:ext uri="{FF2B5EF4-FFF2-40B4-BE49-F238E27FC236}">
              <a16:creationId xmlns:a16="http://schemas.microsoft.com/office/drawing/2014/main" id="{00000000-0008-0000-1600-0000D13C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33528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39370</xdr:rowOff>
    </xdr:from>
    <xdr:to>
      <xdr:col>0</xdr:col>
      <xdr:colOff>4309278</xdr:colOff>
      <xdr:row>1</xdr:row>
      <xdr:rowOff>267970</xdr:rowOff>
    </xdr:to>
    <xdr:sp macro="" textlink="">
      <xdr:nvSpPr>
        <xdr:cNvPr id="41986" name="Testo 4">
          <a:extLst>
            <a:ext uri="{FF2B5EF4-FFF2-40B4-BE49-F238E27FC236}">
              <a16:creationId xmlns:a16="http://schemas.microsoft.com/office/drawing/2014/main" id="{00000000-0008-0000-1700-000002A40000}"/>
            </a:ext>
          </a:extLst>
        </xdr:cNvPr>
        <xdr:cNvSpPr txBox="1">
          <a:spLocks noChangeArrowheads="1"/>
        </xdr:cNvSpPr>
      </xdr:nvSpPr>
      <xdr:spPr bwMode="auto">
        <a:xfrm>
          <a:off x="0" y="1143000"/>
          <a:ext cx="4667250"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14</a:t>
          </a:r>
          <a:r>
            <a:rPr lang="it-IT" sz="800" b="0" i="0" strike="noStrike">
              <a:solidFill>
                <a:srgbClr val="000000"/>
              </a:solidFill>
              <a:latin typeface="Arial"/>
              <a:cs typeface="Arial"/>
            </a:rPr>
            <a:t> -  </a:t>
          </a:r>
          <a:r>
            <a:rPr lang="it-IT" sz="1000" b="0" i="0" strike="noStrike">
              <a:solidFill>
                <a:srgbClr val="000000"/>
              </a:solidFill>
              <a:latin typeface="Arial"/>
              <a:cs typeface="Arial"/>
            </a:rPr>
            <a:t>Altri oneri che concorrono a formare il costo del lavoro  (*)</a:t>
          </a:r>
        </a:p>
      </xdr:txBody>
    </xdr:sp>
    <xdr:clientData/>
  </xdr:twoCellAnchor>
  <xdr:twoCellAnchor editAs="oneCell">
    <xdr:from>
      <xdr:col>0</xdr:col>
      <xdr:colOff>38100</xdr:colOff>
      <xdr:row>0</xdr:row>
      <xdr:rowOff>320040</xdr:rowOff>
    </xdr:from>
    <xdr:to>
      <xdr:col>0</xdr:col>
      <xdr:colOff>2910840</xdr:colOff>
      <xdr:row>0</xdr:row>
      <xdr:rowOff>1051560</xdr:rowOff>
    </xdr:to>
    <xdr:pic>
      <xdr:nvPicPr>
        <xdr:cNvPr id="3621003" name="Picture 5">
          <a:extLst>
            <a:ext uri="{FF2B5EF4-FFF2-40B4-BE49-F238E27FC236}">
              <a16:creationId xmlns:a16="http://schemas.microsoft.com/office/drawing/2014/main" id="{00000000-0008-0000-1700-00008B40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0040"/>
          <a:ext cx="2872740" cy="731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60960</xdr:colOff>
          <xdr:row>21</xdr:row>
          <xdr:rowOff>30480</xdr:rowOff>
        </xdr:from>
        <xdr:to>
          <xdr:col>5</xdr:col>
          <xdr:colOff>22860</xdr:colOff>
          <xdr:row>21</xdr:row>
          <xdr:rowOff>190500</xdr:rowOff>
        </xdr:to>
        <xdr:sp macro="" textlink="">
          <xdr:nvSpPr>
            <xdr:cNvPr id="1924227" name="Drop Down 1155" descr="No" hidden="1">
              <a:extLst>
                <a:ext uri="{63B3BB69-23CF-44E3-9099-C40C66FF867C}">
                  <a14:compatExt spid="_x0000_s1924227"/>
                </a:ext>
                <a:ext uri="{FF2B5EF4-FFF2-40B4-BE49-F238E27FC236}">
                  <a16:creationId xmlns:a16="http://schemas.microsoft.com/office/drawing/2014/main" id="{00000000-0008-0000-1700-0000835C1D0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53640926-AAD7-44D8-BBD7-CCE9431645EC}">
                <a14:shadowObscured val="1"/>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9748574" cy="657975"/>
    <xdr:sp macro="" textlink="">
      <xdr:nvSpPr>
        <xdr:cNvPr id="2" name="Testo 3">
          <a:extLst>
            <a:ext uri="{FF2B5EF4-FFF2-40B4-BE49-F238E27FC236}">
              <a16:creationId xmlns:a16="http://schemas.microsoft.com/office/drawing/2014/main" id="{00000000-0008-0000-1800-000002000000}"/>
            </a:ext>
          </a:extLst>
        </xdr:cNvPr>
        <xdr:cNvSpPr txBox="1">
          <a:spLocks noChangeArrowheads="1"/>
        </xdr:cNvSpPr>
      </xdr:nvSpPr>
      <xdr:spPr bwMode="auto">
        <a:xfrm>
          <a:off x="0" y="1104900"/>
          <a:ext cx="9748574" cy="65797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SANITARI</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twoCellAnchor editAs="oneCell">
    <xdr:from>
      <xdr:col>0</xdr:col>
      <xdr:colOff>816429</xdr:colOff>
      <xdr:row>0</xdr:row>
      <xdr:rowOff>511629</xdr:rowOff>
    </xdr:from>
    <xdr:to>
      <xdr:col>2</xdr:col>
      <xdr:colOff>143782</xdr:colOff>
      <xdr:row>1</xdr:row>
      <xdr:rowOff>114300</xdr:rowOff>
    </xdr:to>
    <xdr:pic>
      <xdr:nvPicPr>
        <xdr:cNvPr id="3" name="Picture 23">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6429" y="511629"/>
          <a:ext cx="3686628" cy="707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1986643</xdr:colOff>
      <xdr:row>0</xdr:row>
      <xdr:rowOff>489857</xdr:rowOff>
    </xdr:from>
    <xdr:to>
      <xdr:col>3</xdr:col>
      <xdr:colOff>84818</xdr:colOff>
      <xdr:row>1</xdr:row>
      <xdr:rowOff>187325</xdr:rowOff>
    </xdr:to>
    <xdr:pic>
      <xdr:nvPicPr>
        <xdr:cNvPr id="2" name="Picture 2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9818" y="486682"/>
          <a:ext cx="3641725" cy="8182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2</xdr:row>
      <xdr:rowOff>0</xdr:rowOff>
    </xdr:from>
    <xdr:ext cx="9730698" cy="577494"/>
    <xdr:sp macro="" textlink="">
      <xdr:nvSpPr>
        <xdr:cNvPr id="3" name="Testo 3">
          <a:extLst>
            <a:ext uri="{FF2B5EF4-FFF2-40B4-BE49-F238E27FC236}">
              <a16:creationId xmlns:a16="http://schemas.microsoft.com/office/drawing/2014/main" id="{00000000-0008-0000-1900-000003000000}"/>
            </a:ext>
          </a:extLst>
        </xdr:cNvPr>
        <xdr:cNvSpPr txBox="1">
          <a:spLocks noChangeArrowheads="1"/>
        </xdr:cNvSpPr>
      </xdr:nvSpPr>
      <xdr:spPr bwMode="auto">
        <a:xfrm>
          <a:off x="0" y="1304925"/>
          <a:ext cx="9730698" cy="577494"/>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DIRIGENTI PTA</a:t>
          </a:r>
        </a:p>
      </xdr:txBody>
    </xdr:sp>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1437253</xdr:colOff>
      <xdr:row>0</xdr:row>
      <xdr:rowOff>404580</xdr:rowOff>
    </xdr:from>
    <xdr:to>
      <xdr:col>2</xdr:col>
      <xdr:colOff>1049618</xdr:colOff>
      <xdr:row>1</xdr:row>
      <xdr:rowOff>26194</xdr:rowOff>
    </xdr:to>
    <xdr:pic>
      <xdr:nvPicPr>
        <xdr:cNvPr id="2" name="Picture 2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428" y="407755"/>
          <a:ext cx="3971640" cy="723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1</xdr:row>
      <xdr:rowOff>0</xdr:rowOff>
    </xdr:from>
    <xdr:ext cx="9727668" cy="668135"/>
    <xdr:sp macro="" textlink="">
      <xdr:nvSpPr>
        <xdr:cNvPr id="3" name="Testo 3">
          <a:extLst>
            <a:ext uri="{FF2B5EF4-FFF2-40B4-BE49-F238E27FC236}">
              <a16:creationId xmlns:a16="http://schemas.microsoft.com/office/drawing/2014/main" id="{00000000-0008-0000-1A00-000003000000}"/>
            </a:ext>
          </a:extLst>
        </xdr:cNvPr>
        <xdr:cNvSpPr txBox="1">
          <a:spLocks noChangeArrowheads="1"/>
        </xdr:cNvSpPr>
      </xdr:nvSpPr>
      <xdr:spPr bwMode="auto">
        <a:xfrm>
          <a:off x="0" y="1104900"/>
          <a:ext cx="9727668" cy="668135"/>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ctr" anchorCtr="0" upright="1">
          <a:noAutofit/>
        </a:bodyPr>
        <a:lstStyle/>
        <a:p>
          <a:pPr algn="l" rtl="0">
            <a:defRPr sz="1000"/>
          </a:pPr>
          <a:r>
            <a:rPr lang="it-IT" sz="1600" b="1" i="0" strike="noStrike">
              <a:solidFill>
                <a:srgbClr val="000000"/>
              </a:solidFill>
              <a:latin typeface="Arial" panose="020B0604020202020204" pitchFamily="34" charset="0"/>
              <a:cs typeface="Arial" panose="020B0604020202020204" pitchFamily="34" charset="0"/>
            </a:rPr>
            <a:t>Tabella 15 - </a:t>
          </a:r>
          <a:r>
            <a:rPr lang="it-IT" sz="1600" b="0" i="0">
              <a:latin typeface="Arial" pitchFamily="34" charset="0"/>
              <a:ea typeface="+mn-ea"/>
              <a:cs typeface="Arial" pitchFamily="34" charset="0"/>
            </a:rPr>
            <a:t>Fondi</a:t>
          </a:r>
          <a:r>
            <a:rPr lang="it-IT" sz="1600" b="0" i="0" baseline="0">
              <a:latin typeface="Arial" pitchFamily="34" charset="0"/>
              <a:ea typeface="+mn-ea"/>
              <a:cs typeface="Arial" pitchFamily="34" charset="0"/>
            </a:rPr>
            <a:t> per il trattamento accessorio	</a:t>
          </a:r>
          <a:r>
            <a:rPr lang="it-IT" sz="1600" b="1" i="0" strike="noStrike">
              <a:solidFill>
                <a:srgbClr val="000000"/>
              </a:solidFill>
              <a:latin typeface="Arial" panose="020B0604020202020204" pitchFamily="34" charset="0"/>
              <a:cs typeface="Arial" panose="020B0604020202020204" pitchFamily="34" charset="0"/>
            </a:rPr>
            <a:t>Macrocategoria: </a:t>
          </a:r>
          <a:r>
            <a:rPr lang="it-IT" sz="1600" b="1" i="0">
              <a:solidFill>
                <a:sysClr val="windowText" lastClr="000000"/>
              </a:solidFill>
              <a:latin typeface="Arial" pitchFamily="34" charset="0"/>
              <a:ea typeface="+mn-ea"/>
              <a:cs typeface="Arial" pitchFamily="34" charset="0"/>
            </a:rPr>
            <a:t>PERSONALE NON DIRIGENTE</a:t>
          </a:r>
          <a:endParaRPr lang="it-IT" sz="1600" b="1" i="0" strike="noStrike">
            <a:solidFill>
              <a:sysClr val="windowText" lastClr="000000"/>
            </a:solidFill>
            <a:latin typeface="Arial" panose="020B0604020202020204" pitchFamily="34" charset="0"/>
            <a:cs typeface="Arial" panose="020B0604020202020204" pitchFamily="34" charset="0"/>
          </a:endParaRPr>
        </a:p>
      </xdr:txBody>
    </xdr:sp>
    <xdr:clientData/>
  </xdr:oneCellAnchor>
</xdr:wsDr>
</file>

<file path=xl/drawings/drawing28.xml><?xml version="1.0" encoding="utf-8"?>
<xdr:wsDr xmlns:xdr="http://schemas.openxmlformats.org/drawingml/2006/spreadsheetDrawing" xmlns:a="http://schemas.openxmlformats.org/drawingml/2006/main">
  <xdr:twoCellAnchor editAs="oneCell">
    <xdr:from>
      <xdr:col>3</xdr:col>
      <xdr:colOff>7381874</xdr:colOff>
      <xdr:row>5</xdr:row>
      <xdr:rowOff>146049</xdr:rowOff>
    </xdr:from>
    <xdr:to>
      <xdr:col>3</xdr:col>
      <xdr:colOff>10322379</xdr:colOff>
      <xdr:row>6</xdr:row>
      <xdr:rowOff>373289</xdr:rowOff>
    </xdr:to>
    <xdr:pic>
      <xdr:nvPicPr>
        <xdr:cNvPr id="3" name="Picture 10">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42349" y="2381249"/>
          <a:ext cx="2937330" cy="674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7848600</xdr:colOff>
      <xdr:row>5</xdr:row>
      <xdr:rowOff>190500</xdr:rowOff>
    </xdr:from>
    <xdr:to>
      <xdr:col>4</xdr:col>
      <xdr:colOff>0</xdr:colOff>
      <xdr:row>6</xdr:row>
      <xdr:rowOff>326571</xdr:rowOff>
    </xdr:to>
    <xdr:pic>
      <xdr:nvPicPr>
        <xdr:cNvPr id="2" name="Picture 10">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5900" y="2428875"/>
          <a:ext cx="2476500" cy="583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196850</xdr:colOff>
      <xdr:row>2</xdr:row>
      <xdr:rowOff>0</xdr:rowOff>
    </xdr:from>
    <xdr:to>
      <xdr:col>0</xdr:col>
      <xdr:colOff>196850</xdr:colOff>
      <xdr:row>2</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1968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349250</xdr:colOff>
      <xdr:row>2</xdr:row>
      <xdr:rowOff>0</xdr:rowOff>
    </xdr:from>
    <xdr:to>
      <xdr:col>0</xdr:col>
      <xdr:colOff>349250</xdr:colOff>
      <xdr:row>2</xdr:row>
      <xdr:rowOff>0</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349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2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1238250</xdr:colOff>
      <xdr:row>2</xdr:row>
      <xdr:rowOff>0</xdr:rowOff>
    </xdr:from>
    <xdr:to>
      <xdr:col>0</xdr:col>
      <xdr:colOff>1238250</xdr:colOff>
      <xdr:row>2</xdr:row>
      <xdr:rowOff>0</xdr:rowOff>
    </xdr:to>
    <xdr:sp macro="" textlink="">
      <xdr:nvSpPr>
        <xdr:cNvPr id="7" name="Line 6">
          <a:extLst>
            <a:ext uri="{FF2B5EF4-FFF2-40B4-BE49-F238E27FC236}">
              <a16:creationId xmlns:a16="http://schemas.microsoft.com/office/drawing/2014/main" id="{00000000-0008-0000-0200-000007000000}"/>
            </a:ext>
          </a:extLst>
        </xdr:cNvPr>
        <xdr:cNvSpPr>
          <a:spLocks noChangeShapeType="1"/>
        </xdr:cNvSpPr>
      </xdr:nvSpPr>
      <xdr:spPr bwMode="auto">
        <a:xfrm>
          <a:off x="12382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2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2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2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1</xdr:col>
      <xdr:colOff>298450</xdr:colOff>
      <xdr:row>1</xdr:row>
      <xdr:rowOff>781050</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3911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xdr:colOff>
      <xdr:row>2</xdr:row>
      <xdr:rowOff>9525</xdr:rowOff>
    </xdr:from>
    <xdr:to>
      <xdr:col>15</xdr:col>
      <xdr:colOff>615328</xdr:colOff>
      <xdr:row>2</xdr:row>
      <xdr:rowOff>447675</xdr:rowOff>
    </xdr:to>
    <xdr:sp macro="" textlink="">
      <xdr:nvSpPr>
        <xdr:cNvPr id="12" name="CasellaDiTesto 11">
          <a:extLst>
            <a:ext uri="{FF2B5EF4-FFF2-40B4-BE49-F238E27FC236}">
              <a16:creationId xmlns:a16="http://schemas.microsoft.com/office/drawing/2014/main" id="{00000000-0008-0000-0200-00000C000000}"/>
            </a:ext>
          </a:extLst>
        </xdr:cNvPr>
        <xdr:cNvSpPr txBox="1"/>
      </xdr:nvSpPr>
      <xdr:spPr>
        <a:xfrm>
          <a:off x="11430" y="1106805"/>
          <a:ext cx="11607178"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8033204</xdr:colOff>
      <xdr:row>5</xdr:row>
      <xdr:rowOff>67808</xdr:rowOff>
    </xdr:from>
    <xdr:to>
      <xdr:col>3</xdr:col>
      <xdr:colOff>10295730</xdr:colOff>
      <xdr:row>6</xdr:row>
      <xdr:rowOff>332196</xdr:rowOff>
    </xdr:to>
    <xdr:pic>
      <xdr:nvPicPr>
        <xdr:cNvPr id="2" name="Picture 10">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7329" y="2303008"/>
          <a:ext cx="2268876" cy="718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33020</xdr:rowOff>
    </xdr:from>
    <xdr:to>
      <xdr:col>0</xdr:col>
      <xdr:colOff>4309029</xdr:colOff>
      <xdr:row>1</xdr:row>
      <xdr:rowOff>261620</xdr:rowOff>
    </xdr:to>
    <xdr:sp macro="" textlink="">
      <xdr:nvSpPr>
        <xdr:cNvPr id="2" name="Testo 4">
          <a:extLst>
            <a:ext uri="{FF2B5EF4-FFF2-40B4-BE49-F238E27FC236}">
              <a16:creationId xmlns:a16="http://schemas.microsoft.com/office/drawing/2014/main" id="{00000000-0008-0000-1E00-000002000000}"/>
            </a:ext>
          </a:extLst>
        </xdr:cNvPr>
        <xdr:cNvSpPr txBox="1">
          <a:spLocks noChangeArrowheads="1"/>
        </xdr:cNvSpPr>
      </xdr:nvSpPr>
      <xdr:spPr bwMode="auto">
        <a:xfrm>
          <a:off x="0" y="586740"/>
          <a:ext cx="4353963" cy="228600"/>
        </a:xfrm>
        <a:prstGeom prst="rect">
          <a:avLst/>
        </a:prstGeom>
        <a:solidFill>
          <a:srgbClr val="FFFFFF"/>
        </a:solidFill>
        <a:ln w="1">
          <a:solidFill>
            <a:srgbClr val="000000"/>
          </a:solidFill>
          <a:miter lim="800000"/>
          <a:headEnd/>
          <a:tailEnd/>
        </a:ln>
        <a:effectLst>
          <a:outerShdw dist="35921" dir="2700000" algn="ctr" rotWithShape="0">
            <a:srgbClr val="000000"/>
          </a:outerShdw>
        </a:effectLst>
      </xdr:spPr>
      <xdr:txBody>
        <a:bodyPr vertOverflow="clip" wrap="square" lIns="36576" tIns="27432" rIns="0" bIns="0" anchor="t" upright="1"/>
        <a:lstStyle/>
        <a:p>
          <a:pPr algn="l" rtl="0">
            <a:defRPr sz="1000"/>
          </a:pPr>
          <a:r>
            <a:rPr lang="it-IT" sz="1200" b="1" i="0" strike="noStrike">
              <a:solidFill>
                <a:srgbClr val="000000"/>
              </a:solidFill>
              <a:latin typeface="Arial"/>
              <a:cs typeface="Arial"/>
            </a:rPr>
            <a:t>TABELLA RICONCILIAZIONE</a:t>
          </a:r>
          <a:endParaRPr lang="it-IT" sz="1000" b="0" i="0" strike="noStrike">
            <a:solidFill>
              <a:srgbClr val="000000"/>
            </a:solidFill>
            <a:latin typeface="Arial"/>
            <a:cs typeface="Arial"/>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sp macro="" textlink="">
      <xdr:nvSpPr>
        <xdr:cNvPr id="47105" name="Testo 4">
          <a:extLst>
            <a:ext uri="{FF2B5EF4-FFF2-40B4-BE49-F238E27FC236}">
              <a16:creationId xmlns:a16="http://schemas.microsoft.com/office/drawing/2014/main" id="{00000000-0008-0000-2000-000001B80000}"/>
            </a:ext>
          </a:extLst>
        </xdr:cNvPr>
        <xdr:cNvSpPr txBox="1">
          <a:spLocks noChangeArrowheads="1"/>
        </xdr:cNvSpPr>
      </xdr:nvSpPr>
      <xdr:spPr bwMode="auto">
        <a:xfrm>
          <a:off x="9734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10</xdr:col>
      <xdr:colOff>0</xdr:colOff>
      <xdr:row>0</xdr:row>
      <xdr:rowOff>0</xdr:rowOff>
    </xdr:from>
    <xdr:to>
      <xdr:col>10</xdr:col>
      <xdr:colOff>0</xdr:colOff>
      <xdr:row>0</xdr:row>
      <xdr:rowOff>0</xdr:rowOff>
    </xdr:to>
    <xdr:sp macro="" textlink="">
      <xdr:nvSpPr>
        <xdr:cNvPr id="47108" name="Testo 2">
          <a:extLst>
            <a:ext uri="{FF2B5EF4-FFF2-40B4-BE49-F238E27FC236}">
              <a16:creationId xmlns:a16="http://schemas.microsoft.com/office/drawing/2014/main" id="{00000000-0008-0000-2000-000004B80000}"/>
            </a:ext>
          </a:extLst>
        </xdr:cNvPr>
        <xdr:cNvSpPr>
          <a:spLocks noChangeArrowheads="1"/>
        </xdr:cNvSpPr>
      </xdr:nvSpPr>
      <xdr:spPr bwMode="auto">
        <a:xfrm>
          <a:off x="9734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0</xdr:colOff>
      <xdr:row>0</xdr:row>
      <xdr:rowOff>0</xdr:rowOff>
    </xdr:from>
    <xdr:to>
      <xdr:col>16</xdr:col>
      <xdr:colOff>0</xdr:colOff>
      <xdr:row>0</xdr:row>
      <xdr:rowOff>0</xdr:rowOff>
    </xdr:to>
    <xdr:sp macro="" textlink="">
      <xdr:nvSpPr>
        <xdr:cNvPr id="48129" name="Testo 4">
          <a:extLst>
            <a:ext uri="{FF2B5EF4-FFF2-40B4-BE49-F238E27FC236}">
              <a16:creationId xmlns:a16="http://schemas.microsoft.com/office/drawing/2014/main" id="{00000000-0008-0000-2200-000001BC0000}"/>
            </a:ext>
          </a:extLst>
        </xdr:cNvPr>
        <xdr:cNvSpPr txBox="1">
          <a:spLocks noChangeArrowheads="1"/>
        </xdr:cNvSpPr>
      </xdr:nvSpPr>
      <xdr:spPr bwMode="auto">
        <a:xfrm>
          <a:off x="1052512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16</xdr:col>
      <xdr:colOff>0</xdr:colOff>
      <xdr:row>0</xdr:row>
      <xdr:rowOff>0</xdr:rowOff>
    </xdr:from>
    <xdr:to>
      <xdr:col>16</xdr:col>
      <xdr:colOff>0</xdr:colOff>
      <xdr:row>0</xdr:row>
      <xdr:rowOff>0</xdr:rowOff>
    </xdr:to>
    <xdr:sp macro="" textlink="">
      <xdr:nvSpPr>
        <xdr:cNvPr id="48132" name="Testo 2">
          <a:extLst>
            <a:ext uri="{FF2B5EF4-FFF2-40B4-BE49-F238E27FC236}">
              <a16:creationId xmlns:a16="http://schemas.microsoft.com/office/drawing/2014/main" id="{00000000-0008-0000-2200-000004BC0000}"/>
            </a:ext>
          </a:extLst>
        </xdr:cNvPr>
        <xdr:cNvSpPr>
          <a:spLocks noChangeArrowheads="1"/>
        </xdr:cNvSpPr>
      </xdr:nvSpPr>
      <xdr:spPr bwMode="auto">
        <a:xfrm>
          <a:off x="1052512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49153" name="Testo 4">
          <a:extLst>
            <a:ext uri="{FF2B5EF4-FFF2-40B4-BE49-F238E27FC236}">
              <a16:creationId xmlns:a16="http://schemas.microsoft.com/office/drawing/2014/main" id="{00000000-0008-0000-2300-000001C00000}"/>
            </a:ext>
          </a:extLst>
        </xdr:cNvPr>
        <xdr:cNvSpPr txBox="1">
          <a:spLocks noChangeArrowheads="1"/>
        </xdr:cNvSpPr>
      </xdr:nvSpPr>
      <xdr:spPr bwMode="auto">
        <a:xfrm>
          <a:off x="81343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9156" name="Testo 2">
          <a:extLst>
            <a:ext uri="{FF2B5EF4-FFF2-40B4-BE49-F238E27FC236}">
              <a16:creationId xmlns:a16="http://schemas.microsoft.com/office/drawing/2014/main" id="{00000000-0008-0000-2300-000004C00000}"/>
            </a:ext>
          </a:extLst>
        </xdr:cNvPr>
        <xdr:cNvSpPr>
          <a:spLocks noChangeArrowheads="1"/>
        </xdr:cNvSpPr>
      </xdr:nvSpPr>
      <xdr:spPr bwMode="auto">
        <a:xfrm>
          <a:off x="81343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Testo 4">
          <a:extLst>
            <a:ext uri="{FF2B5EF4-FFF2-40B4-BE49-F238E27FC236}">
              <a16:creationId xmlns:a16="http://schemas.microsoft.com/office/drawing/2014/main" id="{00000000-0008-0000-2400-000002000000}"/>
            </a:ext>
          </a:extLst>
        </xdr:cNvPr>
        <xdr:cNvSpPr txBox="1">
          <a:spLocks noChangeArrowheads="1"/>
        </xdr:cNvSpPr>
      </xdr:nvSpPr>
      <xdr:spPr bwMode="auto">
        <a:xfrm>
          <a:off x="8029575"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xdr:txBody>
    </xdr:sp>
    <xdr:clientData/>
  </xdr:twoCellAnchor>
  <xdr:twoCellAnchor>
    <xdr:from>
      <xdr:col>6</xdr:col>
      <xdr:colOff>0</xdr:colOff>
      <xdr:row>0</xdr:row>
      <xdr:rowOff>0</xdr:rowOff>
    </xdr:from>
    <xdr:to>
      <xdr:col>6</xdr:col>
      <xdr:colOff>0</xdr:colOff>
      <xdr:row>0</xdr:row>
      <xdr:rowOff>0</xdr:rowOff>
    </xdr:to>
    <xdr:sp macro="" textlink="">
      <xdr:nvSpPr>
        <xdr:cNvPr id="3" name="Testo 2">
          <a:extLst>
            <a:ext uri="{FF2B5EF4-FFF2-40B4-BE49-F238E27FC236}">
              <a16:creationId xmlns:a16="http://schemas.microsoft.com/office/drawing/2014/main" id="{00000000-0008-0000-2400-000003000000}"/>
            </a:ext>
          </a:extLst>
        </xdr:cNvPr>
        <xdr:cNvSpPr>
          <a:spLocks noChangeArrowheads="1"/>
        </xdr:cNvSpPr>
      </xdr:nvSpPr>
      <xdr:spPr bwMode="auto">
        <a:xfrm>
          <a:off x="8029575"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51201" name="Testo 4">
          <a:extLst>
            <a:ext uri="{FF2B5EF4-FFF2-40B4-BE49-F238E27FC236}">
              <a16:creationId xmlns:a16="http://schemas.microsoft.com/office/drawing/2014/main" id="{00000000-0008-0000-2500-000001C80000}"/>
            </a:ext>
          </a:extLst>
        </xdr:cNvPr>
        <xdr:cNvSpPr txBox="1">
          <a:spLocks noChangeArrowheads="1"/>
        </xdr:cNvSpPr>
      </xdr:nvSpPr>
      <xdr:spPr bwMode="auto">
        <a:xfrm>
          <a:off x="630555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51204" name="Testo 2">
          <a:extLst>
            <a:ext uri="{FF2B5EF4-FFF2-40B4-BE49-F238E27FC236}">
              <a16:creationId xmlns:a16="http://schemas.microsoft.com/office/drawing/2014/main" id="{00000000-0008-0000-2500-000004C80000}"/>
            </a:ext>
          </a:extLst>
        </xdr:cNvPr>
        <xdr:cNvSpPr>
          <a:spLocks noChangeArrowheads="1"/>
        </xdr:cNvSpPr>
      </xdr:nvSpPr>
      <xdr:spPr bwMode="auto">
        <a:xfrm>
          <a:off x="630555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 name="Testo 4">
          <a:extLst>
            <a:ext uri="{FF2B5EF4-FFF2-40B4-BE49-F238E27FC236}">
              <a16:creationId xmlns:a16="http://schemas.microsoft.com/office/drawing/2014/main" id="{00000000-0008-0000-2E00-000002000000}"/>
            </a:ext>
          </a:extLst>
        </xdr:cNvPr>
        <xdr:cNvSpPr txBox="1">
          <a:spLocks noChangeArrowheads="1"/>
        </xdr:cNvSpPr>
      </xdr:nvSpPr>
      <xdr:spPr bwMode="auto">
        <a:xfrm>
          <a:off x="8305800" y="0"/>
          <a:ext cx="0" cy="0"/>
        </a:xfrm>
        <a:prstGeom prst="rect">
          <a:avLst/>
        </a:prstGeom>
        <a:noFill/>
        <a:ln w="9525">
          <a:solidFill>
            <a:srgbClr val="000000"/>
          </a:solidFill>
          <a:miter lim="800000"/>
          <a:headEnd/>
          <a:tailEnd/>
        </a:ln>
        <a:effectLst>
          <a:outerShdw dist="35921" dir="2700000" algn="ctr" rotWithShape="0">
            <a:srgbClr val="000000"/>
          </a:outerShdw>
        </a:effectLst>
      </xdr:spPr>
      <xdr:txBody>
        <a:bodyPr vertOverflow="clip" wrap="square" lIns="27432" tIns="22860" rIns="27432" bIns="22860" anchor="ctr" upright="1"/>
        <a:lstStyle/>
        <a:p>
          <a:pPr algn="ctr" rtl="0">
            <a:defRPr sz="1000"/>
          </a:pPr>
          <a:r>
            <a:rPr lang="it-IT" sz="1000" b="1" i="0" strike="noStrike">
              <a:solidFill>
                <a:srgbClr val="000000"/>
              </a:solidFill>
              <a:latin typeface="Arial"/>
              <a:cs typeface="Arial"/>
            </a:rPr>
            <a:t>Anno 2004</a:t>
          </a:r>
        </a:p>
        <a:p>
          <a:pPr algn="ctr" rtl="0">
            <a:defRPr sz="1000"/>
          </a:pPr>
          <a:endParaRPr lang="it-IT" sz="1000" b="1" i="0" strike="noStrike">
            <a:solidFill>
              <a:srgbClr val="000000"/>
            </a:solidFill>
            <a:latin typeface="Arial"/>
            <a:cs typeface="Arial"/>
          </a:endParaRPr>
        </a:p>
      </xdr:txBody>
    </xdr:sp>
    <xdr:clientData/>
  </xdr:twoCellAnchor>
  <xdr:twoCellAnchor>
    <xdr:from>
      <xdr:col>4</xdr:col>
      <xdr:colOff>0</xdr:colOff>
      <xdr:row>0</xdr:row>
      <xdr:rowOff>0</xdr:rowOff>
    </xdr:from>
    <xdr:to>
      <xdr:col>4</xdr:col>
      <xdr:colOff>0</xdr:colOff>
      <xdr:row>0</xdr:row>
      <xdr:rowOff>0</xdr:rowOff>
    </xdr:to>
    <xdr:sp macro="" textlink="">
      <xdr:nvSpPr>
        <xdr:cNvPr id="3" name="Testo 2">
          <a:extLst>
            <a:ext uri="{FF2B5EF4-FFF2-40B4-BE49-F238E27FC236}">
              <a16:creationId xmlns:a16="http://schemas.microsoft.com/office/drawing/2014/main" id="{00000000-0008-0000-2E00-000003000000}"/>
            </a:ext>
          </a:extLst>
        </xdr:cNvPr>
        <xdr:cNvSpPr>
          <a:spLocks noChangeArrowheads="1"/>
        </xdr:cNvSpPr>
      </xdr:nvSpPr>
      <xdr:spPr bwMode="auto">
        <a:xfrm>
          <a:off x="8305800" y="0"/>
          <a:ext cx="0" cy="0"/>
        </a:xfrm>
        <a:prstGeom prst="roundRect">
          <a:avLst>
            <a:gd name="adj" fmla="val 16667"/>
          </a:avLst>
        </a:prstGeom>
        <a:solidFill>
          <a:srgbClr val="FFFFFF"/>
        </a:solidFill>
        <a:ln w="9525">
          <a:solidFill>
            <a:srgbClr val="000000"/>
          </a:solidFill>
          <a:round/>
          <a:headEnd/>
          <a:tailEnd/>
        </a:ln>
        <a:effectLst>
          <a:outerShdw dist="35921" dir="2700000" algn="ctr" rotWithShape="0">
            <a:srgbClr val="000000"/>
          </a:outerShdw>
        </a:effectLst>
      </xdr:spPr>
      <xdr:txBody>
        <a:bodyPr vertOverflow="clip" wrap="square" lIns="27432" tIns="22860" rIns="0" bIns="22860" anchor="ctr" upright="1"/>
        <a:lstStyle/>
        <a:p>
          <a:pPr algn="l" rtl="0">
            <a:defRPr sz="1000"/>
          </a:pPr>
          <a:r>
            <a:rPr lang="it-IT" sz="800" b="1" i="0" strike="noStrike">
              <a:solidFill>
                <a:srgbClr val="000000"/>
              </a:solidFill>
              <a:latin typeface="Arial"/>
              <a:cs typeface="Arial"/>
            </a:rPr>
            <a:t>ISTITUZIONE......................................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2324100</xdr:colOff>
      <xdr:row>2</xdr:row>
      <xdr:rowOff>0</xdr:rowOff>
    </xdr:from>
    <xdr:to>
      <xdr:col>0</xdr:col>
      <xdr:colOff>2324100</xdr:colOff>
      <xdr:row>2</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203200</xdr:colOff>
      <xdr:row>2</xdr:row>
      <xdr:rowOff>0</xdr:rowOff>
    </xdr:from>
    <xdr:to>
      <xdr:col>0</xdr:col>
      <xdr:colOff>203200</xdr:colOff>
      <xdr:row>2</xdr:row>
      <xdr:rowOff>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203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355600</xdr:colOff>
      <xdr:row>2</xdr:row>
      <xdr:rowOff>0</xdr:rowOff>
    </xdr:from>
    <xdr:to>
      <xdr:col>0</xdr:col>
      <xdr:colOff>355600</xdr:colOff>
      <xdr:row>2</xdr:row>
      <xdr:rowOff>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3556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2108200</xdr:colOff>
      <xdr:row>2</xdr:row>
      <xdr:rowOff>0</xdr:rowOff>
    </xdr:from>
    <xdr:to>
      <xdr:col>0</xdr:col>
      <xdr:colOff>2108200</xdr:colOff>
      <xdr:row>2</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21082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1225550</xdr:colOff>
      <xdr:row>2</xdr:row>
      <xdr:rowOff>0</xdr:rowOff>
    </xdr:from>
    <xdr:to>
      <xdr:col>0</xdr:col>
      <xdr:colOff>1225550</xdr:colOff>
      <xdr:row>2</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12255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1066800</xdr:colOff>
      <xdr:row>2</xdr:row>
      <xdr:rowOff>0</xdr:rowOff>
    </xdr:from>
    <xdr:to>
      <xdr:col>0</xdr:col>
      <xdr:colOff>1066800</xdr:colOff>
      <xdr:row>2</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10668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1885950</xdr:colOff>
      <xdr:row>2</xdr:row>
      <xdr:rowOff>0</xdr:rowOff>
    </xdr:from>
    <xdr:to>
      <xdr:col>0</xdr:col>
      <xdr:colOff>1885950</xdr:colOff>
      <xdr:row>2</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188595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2324100</xdr:colOff>
      <xdr:row>2</xdr:row>
      <xdr:rowOff>0</xdr:rowOff>
    </xdr:from>
    <xdr:to>
      <xdr:col>0</xdr:col>
      <xdr:colOff>2324100</xdr:colOff>
      <xdr:row>2</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2324100" y="10972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25400</xdr:colOff>
      <xdr:row>1</xdr:row>
      <xdr:rowOff>57150</xdr:rowOff>
    </xdr:from>
    <xdr:to>
      <xdr:col>0</xdr:col>
      <xdr:colOff>3111500</xdr:colOff>
      <xdr:row>1</xdr:row>
      <xdr:rowOff>781050</xdr:rowOff>
    </xdr:to>
    <xdr:pic>
      <xdr:nvPicPr>
        <xdr:cNvPr id="11" name="Picture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 y="262890"/>
          <a:ext cx="3086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xdr:row>
      <xdr:rowOff>0</xdr:rowOff>
    </xdr:from>
    <xdr:to>
      <xdr:col>11</xdr:col>
      <xdr:colOff>652777</xdr:colOff>
      <xdr:row>2</xdr:row>
      <xdr:rowOff>418025</xdr:rowOff>
    </xdr:to>
    <xdr:sp macro="" textlink="">
      <xdr:nvSpPr>
        <xdr:cNvPr id="12" name="CasellaDiTesto 11">
          <a:extLst>
            <a:ext uri="{FF2B5EF4-FFF2-40B4-BE49-F238E27FC236}">
              <a16:creationId xmlns:a16="http://schemas.microsoft.com/office/drawing/2014/main" id="{00000000-0008-0000-0300-00000C000000}"/>
            </a:ext>
          </a:extLst>
        </xdr:cNvPr>
        <xdr:cNvSpPr txBox="1"/>
      </xdr:nvSpPr>
      <xdr:spPr>
        <a:xfrm>
          <a:off x="1" y="1097280"/>
          <a:ext cx="9834876"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196850</xdr:colOff>
      <xdr:row>1</xdr:row>
      <xdr:rowOff>0</xdr:rowOff>
    </xdr:from>
    <xdr:to>
      <xdr:col>0</xdr:col>
      <xdr:colOff>196850</xdr:colOff>
      <xdr:row>1</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196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5" name="Line 4">
          <a:extLst>
            <a:ext uri="{FF2B5EF4-FFF2-40B4-BE49-F238E27FC236}">
              <a16:creationId xmlns:a16="http://schemas.microsoft.com/office/drawing/2014/main" id="{00000000-0008-0000-0400-000005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304800</xdr:colOff>
      <xdr:row>1</xdr:row>
      <xdr:rowOff>0</xdr:rowOff>
    </xdr:from>
    <xdr:to>
      <xdr:col>0</xdr:col>
      <xdr:colOff>304800</xdr:colOff>
      <xdr:row>1</xdr:row>
      <xdr:rowOff>0</xdr:rowOff>
    </xdr:to>
    <xdr:sp macro="" textlink="">
      <xdr:nvSpPr>
        <xdr:cNvPr id="6" name="Line 5">
          <a:extLst>
            <a:ext uri="{FF2B5EF4-FFF2-40B4-BE49-F238E27FC236}">
              <a16:creationId xmlns:a16="http://schemas.microsoft.com/office/drawing/2014/main" id="{00000000-0008-0000-0400-000006000000}"/>
            </a:ext>
          </a:extLst>
        </xdr:cNvPr>
        <xdr:cNvSpPr>
          <a:spLocks noChangeShapeType="1"/>
        </xdr:cNvSpPr>
      </xdr:nvSpPr>
      <xdr:spPr bwMode="auto">
        <a:xfrm>
          <a:off x="3048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1905000</xdr:colOff>
      <xdr:row>1</xdr:row>
      <xdr:rowOff>0</xdr:rowOff>
    </xdr:from>
    <xdr:to>
      <xdr:col>0</xdr:col>
      <xdr:colOff>1905000</xdr:colOff>
      <xdr:row>1</xdr:row>
      <xdr:rowOff>0</xdr:rowOff>
    </xdr:to>
    <xdr:sp macro="" textlink="">
      <xdr:nvSpPr>
        <xdr:cNvPr id="7" name="Line 6">
          <a:extLst>
            <a:ext uri="{FF2B5EF4-FFF2-40B4-BE49-F238E27FC236}">
              <a16:creationId xmlns:a16="http://schemas.microsoft.com/office/drawing/2014/main" id="{00000000-0008-0000-0400-000007000000}"/>
            </a:ext>
          </a:extLst>
        </xdr:cNvPr>
        <xdr:cNvSpPr>
          <a:spLocks noChangeShapeType="1"/>
        </xdr:cNvSpPr>
      </xdr:nvSpPr>
      <xdr:spPr bwMode="auto">
        <a:xfrm>
          <a:off x="190500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2101850</xdr:colOff>
      <xdr:row>1</xdr:row>
      <xdr:rowOff>0</xdr:rowOff>
    </xdr:from>
    <xdr:to>
      <xdr:col>0</xdr:col>
      <xdr:colOff>2101850</xdr:colOff>
      <xdr:row>1</xdr:row>
      <xdr:rowOff>0</xdr:rowOff>
    </xdr:to>
    <xdr:sp macro="" textlink="">
      <xdr:nvSpPr>
        <xdr:cNvPr id="8" name="Line 7">
          <a:extLst>
            <a:ext uri="{FF2B5EF4-FFF2-40B4-BE49-F238E27FC236}">
              <a16:creationId xmlns:a16="http://schemas.microsoft.com/office/drawing/2014/main" id="{00000000-0008-0000-0400-000008000000}"/>
            </a:ext>
          </a:extLst>
        </xdr:cNvPr>
        <xdr:cNvSpPr>
          <a:spLocks noChangeShapeType="1"/>
        </xdr:cNvSpPr>
      </xdr:nvSpPr>
      <xdr:spPr bwMode="auto">
        <a:xfrm>
          <a:off x="21018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0" name="Line 9">
          <a:extLst>
            <a:ext uri="{FF2B5EF4-FFF2-40B4-BE49-F238E27FC236}">
              <a16:creationId xmlns:a16="http://schemas.microsoft.com/office/drawing/2014/main" id="{00000000-0008-0000-0400-00000A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1" name="Line 10">
          <a:extLst>
            <a:ext uri="{FF2B5EF4-FFF2-40B4-BE49-F238E27FC236}">
              <a16:creationId xmlns:a16="http://schemas.microsoft.com/office/drawing/2014/main" id="{00000000-0008-0000-0400-00000B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2" name="Line 11">
          <a:extLst>
            <a:ext uri="{FF2B5EF4-FFF2-40B4-BE49-F238E27FC236}">
              <a16:creationId xmlns:a16="http://schemas.microsoft.com/office/drawing/2014/main" id="{00000000-0008-0000-0400-00000C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3" name="Line 12">
          <a:extLst>
            <a:ext uri="{FF2B5EF4-FFF2-40B4-BE49-F238E27FC236}">
              <a16:creationId xmlns:a16="http://schemas.microsoft.com/office/drawing/2014/main" id="{00000000-0008-0000-0400-00000D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2330450</xdr:colOff>
      <xdr:row>1</xdr:row>
      <xdr:rowOff>0</xdr:rowOff>
    </xdr:from>
    <xdr:to>
      <xdr:col>0</xdr:col>
      <xdr:colOff>2330450</xdr:colOff>
      <xdr:row>1</xdr:row>
      <xdr:rowOff>0</xdr:rowOff>
    </xdr:to>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a:off x="2330450" y="20574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6</xdr:row>
      <xdr:rowOff>0</xdr:rowOff>
    </xdr:from>
    <xdr:to>
      <xdr:col>15</xdr:col>
      <xdr:colOff>531935</xdr:colOff>
      <xdr:row>6</xdr:row>
      <xdr:rowOff>418025</xdr:rowOff>
    </xdr:to>
    <xdr:sp macro="" textlink="">
      <xdr:nvSpPr>
        <xdr:cNvPr id="15" name="CasellaDiTesto 14">
          <a:extLst>
            <a:ext uri="{FF2B5EF4-FFF2-40B4-BE49-F238E27FC236}">
              <a16:creationId xmlns:a16="http://schemas.microsoft.com/office/drawing/2014/main" id="{00000000-0008-0000-0400-00000F000000}"/>
            </a:ext>
          </a:extLst>
        </xdr:cNvPr>
        <xdr:cNvSpPr txBox="1"/>
      </xdr:nvSpPr>
      <xdr:spPr>
        <a:xfrm>
          <a:off x="1" y="1066800"/>
          <a:ext cx="11375194" cy="418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xdr:from>
      <xdr:col>0</xdr:col>
      <xdr:colOff>57150</xdr:colOff>
      <xdr:row>2</xdr:row>
      <xdr:rowOff>146050</xdr:rowOff>
    </xdr:from>
    <xdr:to>
      <xdr:col>0</xdr:col>
      <xdr:colOff>514350</xdr:colOff>
      <xdr:row>3</xdr:row>
      <xdr:rowOff>146050</xdr:rowOff>
    </xdr:to>
    <xdr:sp macro="" textlink="">
      <xdr:nvSpPr>
        <xdr:cNvPr id="16" name="Rectangle 14">
          <a:extLst>
            <a:ext uri="{FF2B5EF4-FFF2-40B4-BE49-F238E27FC236}">
              <a16:creationId xmlns:a16="http://schemas.microsoft.com/office/drawing/2014/main" id="{00000000-0008-0000-0400-000010000000}"/>
            </a:ext>
          </a:extLst>
        </xdr:cNvPr>
        <xdr:cNvSpPr>
          <a:spLocks noChangeArrowheads="1"/>
        </xdr:cNvSpPr>
      </xdr:nvSpPr>
      <xdr:spPr bwMode="auto">
        <a:xfrm>
          <a:off x="57150" y="542290"/>
          <a:ext cx="4572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1511300</xdr:colOff>
      <xdr:row>2</xdr:row>
      <xdr:rowOff>158750</xdr:rowOff>
    </xdr:from>
    <xdr:to>
      <xdr:col>0</xdr:col>
      <xdr:colOff>1987550</xdr:colOff>
      <xdr:row>3</xdr:row>
      <xdr:rowOff>158750</xdr:rowOff>
    </xdr:to>
    <xdr:sp macro="" textlink="">
      <xdr:nvSpPr>
        <xdr:cNvPr id="17" name="Rectangle 15">
          <a:extLst>
            <a:ext uri="{FF2B5EF4-FFF2-40B4-BE49-F238E27FC236}">
              <a16:creationId xmlns:a16="http://schemas.microsoft.com/office/drawing/2014/main" id="{00000000-0008-0000-0400-000011000000}"/>
            </a:ext>
          </a:extLst>
        </xdr:cNvPr>
        <xdr:cNvSpPr>
          <a:spLocks noChangeArrowheads="1"/>
        </xdr:cNvSpPr>
      </xdr:nvSpPr>
      <xdr:spPr bwMode="auto">
        <a:xfrm>
          <a:off x="1511300" y="554990"/>
          <a:ext cx="47625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2533650</xdr:colOff>
      <xdr:row>2</xdr:row>
      <xdr:rowOff>165100</xdr:rowOff>
    </xdr:from>
    <xdr:to>
      <xdr:col>2</xdr:col>
      <xdr:colOff>285750</xdr:colOff>
      <xdr:row>3</xdr:row>
      <xdr:rowOff>165100</xdr:rowOff>
    </xdr:to>
    <xdr:sp macro="" textlink="">
      <xdr:nvSpPr>
        <xdr:cNvPr id="18" name="Rectangle 16">
          <a:extLst>
            <a:ext uri="{FF2B5EF4-FFF2-40B4-BE49-F238E27FC236}">
              <a16:creationId xmlns:a16="http://schemas.microsoft.com/office/drawing/2014/main" id="{00000000-0008-0000-0400-000012000000}"/>
            </a:ext>
          </a:extLst>
        </xdr:cNvPr>
        <xdr:cNvSpPr>
          <a:spLocks noChangeArrowheads="1"/>
        </xdr:cNvSpPr>
      </xdr:nvSpPr>
      <xdr:spPr bwMode="auto">
        <a:xfrm>
          <a:off x="2533650" y="561340"/>
          <a:ext cx="146304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196850</xdr:colOff>
      <xdr:row>3</xdr:row>
      <xdr:rowOff>88900</xdr:rowOff>
    </xdr:from>
    <xdr:to>
      <xdr:col>0</xdr:col>
      <xdr:colOff>196850</xdr:colOff>
      <xdr:row>3</xdr:row>
      <xdr:rowOff>146050</xdr:rowOff>
    </xdr:to>
    <xdr:sp macro="" textlink="">
      <xdr:nvSpPr>
        <xdr:cNvPr id="19" name="Line 17">
          <a:extLst>
            <a:ext uri="{FF2B5EF4-FFF2-40B4-BE49-F238E27FC236}">
              <a16:creationId xmlns:a16="http://schemas.microsoft.com/office/drawing/2014/main" id="{00000000-0008-0000-0400-000013000000}"/>
            </a:ext>
          </a:extLst>
        </xdr:cNvPr>
        <xdr:cNvSpPr>
          <a:spLocks noChangeShapeType="1"/>
        </xdr:cNvSpPr>
      </xdr:nvSpPr>
      <xdr:spPr bwMode="auto">
        <a:xfrm>
          <a:off x="1968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368300</xdr:colOff>
      <xdr:row>3</xdr:row>
      <xdr:rowOff>88900</xdr:rowOff>
    </xdr:from>
    <xdr:to>
      <xdr:col>0</xdr:col>
      <xdr:colOff>368300</xdr:colOff>
      <xdr:row>3</xdr:row>
      <xdr:rowOff>146050</xdr:rowOff>
    </xdr:to>
    <xdr:sp macro="" textlink="">
      <xdr:nvSpPr>
        <xdr:cNvPr id="20" name="Line 18">
          <a:extLst>
            <a:ext uri="{FF2B5EF4-FFF2-40B4-BE49-F238E27FC236}">
              <a16:creationId xmlns:a16="http://schemas.microsoft.com/office/drawing/2014/main" id="{00000000-0008-0000-0400-000014000000}"/>
            </a:ext>
          </a:extLst>
        </xdr:cNvPr>
        <xdr:cNvSpPr>
          <a:spLocks noChangeShapeType="1"/>
        </xdr:cNvSpPr>
      </xdr:nvSpPr>
      <xdr:spPr bwMode="auto">
        <a:xfrm>
          <a:off x="3683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368300</xdr:colOff>
      <xdr:row>3</xdr:row>
      <xdr:rowOff>107950</xdr:rowOff>
    </xdr:from>
    <xdr:to>
      <xdr:col>1</xdr:col>
      <xdr:colOff>368300</xdr:colOff>
      <xdr:row>3</xdr:row>
      <xdr:rowOff>165100</xdr:rowOff>
    </xdr:to>
    <xdr:sp macro="" textlink="">
      <xdr:nvSpPr>
        <xdr:cNvPr id="21" name="Line 19">
          <a:extLst>
            <a:ext uri="{FF2B5EF4-FFF2-40B4-BE49-F238E27FC236}">
              <a16:creationId xmlns:a16="http://schemas.microsoft.com/office/drawing/2014/main" id="{00000000-0008-0000-0400-000015000000}"/>
            </a:ext>
          </a:extLst>
        </xdr:cNvPr>
        <xdr:cNvSpPr>
          <a:spLocks noChangeShapeType="1"/>
        </xdr:cNvSpPr>
      </xdr:nvSpPr>
      <xdr:spPr bwMode="auto">
        <a:xfrm>
          <a:off x="364490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1828800</xdr:colOff>
      <xdr:row>3</xdr:row>
      <xdr:rowOff>88900</xdr:rowOff>
    </xdr:from>
    <xdr:to>
      <xdr:col>0</xdr:col>
      <xdr:colOff>1828800</xdr:colOff>
      <xdr:row>3</xdr:row>
      <xdr:rowOff>146050</xdr:rowOff>
    </xdr:to>
    <xdr:sp macro="" textlink="">
      <xdr:nvSpPr>
        <xdr:cNvPr id="22" name="Line 20">
          <a:extLst>
            <a:ext uri="{FF2B5EF4-FFF2-40B4-BE49-F238E27FC236}">
              <a16:creationId xmlns:a16="http://schemas.microsoft.com/office/drawing/2014/main" id="{00000000-0008-0000-0400-000016000000}"/>
            </a:ext>
          </a:extLst>
        </xdr:cNvPr>
        <xdr:cNvSpPr>
          <a:spLocks noChangeShapeType="1"/>
        </xdr:cNvSpPr>
      </xdr:nvSpPr>
      <xdr:spPr bwMode="auto">
        <a:xfrm>
          <a:off x="182880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1657350</xdr:colOff>
      <xdr:row>3</xdr:row>
      <xdr:rowOff>88900</xdr:rowOff>
    </xdr:from>
    <xdr:to>
      <xdr:col>0</xdr:col>
      <xdr:colOff>1657350</xdr:colOff>
      <xdr:row>3</xdr:row>
      <xdr:rowOff>146050</xdr:rowOff>
    </xdr:to>
    <xdr:sp macro="" textlink="">
      <xdr:nvSpPr>
        <xdr:cNvPr id="23" name="Line 21">
          <a:extLst>
            <a:ext uri="{FF2B5EF4-FFF2-40B4-BE49-F238E27FC236}">
              <a16:creationId xmlns:a16="http://schemas.microsoft.com/office/drawing/2014/main" id="{00000000-0008-0000-0400-000017000000}"/>
            </a:ext>
          </a:extLst>
        </xdr:cNvPr>
        <xdr:cNvSpPr>
          <a:spLocks noChangeShapeType="1"/>
        </xdr:cNvSpPr>
      </xdr:nvSpPr>
      <xdr:spPr bwMode="auto">
        <a:xfrm>
          <a:off x="16573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120650</xdr:colOff>
      <xdr:row>3</xdr:row>
      <xdr:rowOff>107950</xdr:rowOff>
    </xdr:from>
    <xdr:to>
      <xdr:col>1</xdr:col>
      <xdr:colOff>120650</xdr:colOff>
      <xdr:row>3</xdr:row>
      <xdr:rowOff>165100</xdr:rowOff>
    </xdr:to>
    <xdr:sp macro="" textlink="">
      <xdr:nvSpPr>
        <xdr:cNvPr id="24" name="Line 22">
          <a:extLst>
            <a:ext uri="{FF2B5EF4-FFF2-40B4-BE49-F238E27FC236}">
              <a16:creationId xmlns:a16="http://schemas.microsoft.com/office/drawing/2014/main" id="{00000000-0008-0000-0400-000018000000}"/>
            </a:ext>
          </a:extLst>
        </xdr:cNvPr>
        <xdr:cNvSpPr>
          <a:spLocks noChangeShapeType="1"/>
        </xdr:cNvSpPr>
      </xdr:nvSpPr>
      <xdr:spPr bwMode="auto">
        <a:xfrm>
          <a:off x="3397250" y="69469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88900</xdr:colOff>
      <xdr:row>3</xdr:row>
      <xdr:rowOff>101600</xdr:rowOff>
    </xdr:from>
    <xdr:to>
      <xdr:col>2</xdr:col>
      <xdr:colOff>88900</xdr:colOff>
      <xdr:row>3</xdr:row>
      <xdr:rowOff>158750</xdr:rowOff>
    </xdr:to>
    <xdr:sp macro="" textlink="">
      <xdr:nvSpPr>
        <xdr:cNvPr id="25" name="Line 23">
          <a:extLst>
            <a:ext uri="{FF2B5EF4-FFF2-40B4-BE49-F238E27FC236}">
              <a16:creationId xmlns:a16="http://schemas.microsoft.com/office/drawing/2014/main" id="{00000000-0008-0000-0400-000019000000}"/>
            </a:ext>
          </a:extLst>
        </xdr:cNvPr>
        <xdr:cNvSpPr>
          <a:spLocks noChangeShapeType="1"/>
        </xdr:cNvSpPr>
      </xdr:nvSpPr>
      <xdr:spPr bwMode="auto">
        <a:xfrm>
          <a:off x="3799840" y="6883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647700</xdr:colOff>
      <xdr:row>2</xdr:row>
      <xdr:rowOff>146050</xdr:rowOff>
    </xdr:from>
    <xdr:to>
      <xdr:col>0</xdr:col>
      <xdr:colOff>1130300</xdr:colOff>
      <xdr:row>3</xdr:row>
      <xdr:rowOff>146050</xdr:rowOff>
    </xdr:to>
    <xdr:sp macro="" textlink="">
      <xdr:nvSpPr>
        <xdr:cNvPr id="26" name="Rectangle 24">
          <a:extLst>
            <a:ext uri="{FF2B5EF4-FFF2-40B4-BE49-F238E27FC236}">
              <a16:creationId xmlns:a16="http://schemas.microsoft.com/office/drawing/2014/main" id="{00000000-0008-0000-0400-00001A000000}"/>
            </a:ext>
          </a:extLst>
        </xdr:cNvPr>
        <xdr:cNvSpPr>
          <a:spLocks noChangeArrowheads="1"/>
        </xdr:cNvSpPr>
      </xdr:nvSpPr>
      <xdr:spPr bwMode="auto">
        <a:xfrm>
          <a:off x="647700" y="542290"/>
          <a:ext cx="482600" cy="1905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800100</xdr:colOff>
      <xdr:row>3</xdr:row>
      <xdr:rowOff>76200</xdr:rowOff>
    </xdr:from>
    <xdr:to>
      <xdr:col>0</xdr:col>
      <xdr:colOff>800100</xdr:colOff>
      <xdr:row>3</xdr:row>
      <xdr:rowOff>133350</xdr:rowOff>
    </xdr:to>
    <xdr:sp macro="" textlink="">
      <xdr:nvSpPr>
        <xdr:cNvPr id="27" name="Line 25">
          <a:extLst>
            <a:ext uri="{FF2B5EF4-FFF2-40B4-BE49-F238E27FC236}">
              <a16:creationId xmlns:a16="http://schemas.microsoft.com/office/drawing/2014/main" id="{00000000-0008-0000-0400-00001B000000}"/>
            </a:ext>
          </a:extLst>
        </xdr:cNvPr>
        <xdr:cNvSpPr>
          <a:spLocks noChangeShapeType="1"/>
        </xdr:cNvSpPr>
      </xdr:nvSpPr>
      <xdr:spPr bwMode="auto">
        <a:xfrm>
          <a:off x="800100" y="6629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971550</xdr:colOff>
      <xdr:row>3</xdr:row>
      <xdr:rowOff>88900</xdr:rowOff>
    </xdr:from>
    <xdr:to>
      <xdr:col>0</xdr:col>
      <xdr:colOff>971550</xdr:colOff>
      <xdr:row>3</xdr:row>
      <xdr:rowOff>146050</xdr:rowOff>
    </xdr:to>
    <xdr:sp macro="" textlink="">
      <xdr:nvSpPr>
        <xdr:cNvPr id="28" name="Line 26">
          <a:extLst>
            <a:ext uri="{FF2B5EF4-FFF2-40B4-BE49-F238E27FC236}">
              <a16:creationId xmlns:a16="http://schemas.microsoft.com/office/drawing/2014/main" id="{00000000-0008-0000-0400-00001C000000}"/>
            </a:ext>
          </a:extLst>
        </xdr:cNvPr>
        <xdr:cNvSpPr>
          <a:spLocks noChangeShapeType="1"/>
        </xdr:cNvSpPr>
      </xdr:nvSpPr>
      <xdr:spPr bwMode="auto">
        <a:xfrm>
          <a:off x="971550" y="675640"/>
          <a:ext cx="0" cy="57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2164080</xdr:colOff>
      <xdr:row>2</xdr:row>
      <xdr:rowOff>0</xdr:rowOff>
    </xdr:from>
    <xdr:to>
      <xdr:col>0</xdr:col>
      <xdr:colOff>1981200</xdr:colOff>
      <xdr:row>2</xdr:row>
      <xdr:rowOff>0</xdr:rowOff>
    </xdr:to>
    <xdr:sp macro="" textlink="">
      <xdr:nvSpPr>
        <xdr:cNvPr id="3776705" name="Line 1">
          <a:extLst>
            <a:ext uri="{FF2B5EF4-FFF2-40B4-BE49-F238E27FC236}">
              <a16:creationId xmlns:a16="http://schemas.microsoft.com/office/drawing/2014/main" id="{00000000-0008-0000-0500-0000C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06" name="Line 2">
          <a:extLst>
            <a:ext uri="{FF2B5EF4-FFF2-40B4-BE49-F238E27FC236}">
              <a16:creationId xmlns:a16="http://schemas.microsoft.com/office/drawing/2014/main" id="{00000000-0008-0000-0500-0000C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07" name="Line 3">
          <a:extLst>
            <a:ext uri="{FF2B5EF4-FFF2-40B4-BE49-F238E27FC236}">
              <a16:creationId xmlns:a16="http://schemas.microsoft.com/office/drawing/2014/main" id="{00000000-0008-0000-0500-0000C3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08" name="Line 4">
          <a:extLst>
            <a:ext uri="{FF2B5EF4-FFF2-40B4-BE49-F238E27FC236}">
              <a16:creationId xmlns:a16="http://schemas.microsoft.com/office/drawing/2014/main" id="{00000000-0008-0000-0500-0000C4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09" name="Line 5">
          <a:extLst>
            <a:ext uri="{FF2B5EF4-FFF2-40B4-BE49-F238E27FC236}">
              <a16:creationId xmlns:a16="http://schemas.microsoft.com/office/drawing/2014/main" id="{00000000-0008-0000-0500-0000C5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0" name="Line 6">
          <a:extLst>
            <a:ext uri="{FF2B5EF4-FFF2-40B4-BE49-F238E27FC236}">
              <a16:creationId xmlns:a16="http://schemas.microsoft.com/office/drawing/2014/main" id="{00000000-0008-0000-0500-0000C6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11" name="Line 7">
          <a:extLst>
            <a:ext uri="{FF2B5EF4-FFF2-40B4-BE49-F238E27FC236}">
              <a16:creationId xmlns:a16="http://schemas.microsoft.com/office/drawing/2014/main" id="{00000000-0008-0000-0500-0000C7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12" name="Line 8">
          <a:extLst>
            <a:ext uri="{FF2B5EF4-FFF2-40B4-BE49-F238E27FC236}">
              <a16:creationId xmlns:a16="http://schemas.microsoft.com/office/drawing/2014/main" id="{00000000-0008-0000-0500-0000C8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3" name="Line 9">
          <a:extLst>
            <a:ext uri="{FF2B5EF4-FFF2-40B4-BE49-F238E27FC236}">
              <a16:creationId xmlns:a16="http://schemas.microsoft.com/office/drawing/2014/main" id="{00000000-0008-0000-0500-0000C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4" name="Line 10">
          <a:extLst>
            <a:ext uri="{FF2B5EF4-FFF2-40B4-BE49-F238E27FC236}">
              <a16:creationId xmlns:a16="http://schemas.microsoft.com/office/drawing/2014/main" id="{00000000-0008-0000-0500-0000C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15" name="Line 11">
          <a:extLst>
            <a:ext uri="{FF2B5EF4-FFF2-40B4-BE49-F238E27FC236}">
              <a16:creationId xmlns:a16="http://schemas.microsoft.com/office/drawing/2014/main" id="{00000000-0008-0000-0500-0000C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16" name="Line 12">
          <a:extLst>
            <a:ext uri="{FF2B5EF4-FFF2-40B4-BE49-F238E27FC236}">
              <a16:creationId xmlns:a16="http://schemas.microsoft.com/office/drawing/2014/main" id="{00000000-0008-0000-0500-0000CC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17" name="Line 13">
          <a:extLst>
            <a:ext uri="{FF2B5EF4-FFF2-40B4-BE49-F238E27FC236}">
              <a16:creationId xmlns:a16="http://schemas.microsoft.com/office/drawing/2014/main" id="{00000000-0008-0000-0500-0000CD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18" name="Line 14">
          <a:extLst>
            <a:ext uri="{FF2B5EF4-FFF2-40B4-BE49-F238E27FC236}">
              <a16:creationId xmlns:a16="http://schemas.microsoft.com/office/drawing/2014/main" id="{00000000-0008-0000-0500-0000CE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19" name="Line 15">
          <a:extLst>
            <a:ext uri="{FF2B5EF4-FFF2-40B4-BE49-F238E27FC236}">
              <a16:creationId xmlns:a16="http://schemas.microsoft.com/office/drawing/2014/main" id="{00000000-0008-0000-0500-0000CF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0" name="Line 16">
          <a:extLst>
            <a:ext uri="{FF2B5EF4-FFF2-40B4-BE49-F238E27FC236}">
              <a16:creationId xmlns:a16="http://schemas.microsoft.com/office/drawing/2014/main" id="{00000000-0008-0000-0500-0000D0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21" name="Line 17">
          <a:extLst>
            <a:ext uri="{FF2B5EF4-FFF2-40B4-BE49-F238E27FC236}">
              <a16:creationId xmlns:a16="http://schemas.microsoft.com/office/drawing/2014/main" id="{00000000-0008-0000-0500-0000D1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2" name="Line 18">
          <a:extLst>
            <a:ext uri="{FF2B5EF4-FFF2-40B4-BE49-F238E27FC236}">
              <a16:creationId xmlns:a16="http://schemas.microsoft.com/office/drawing/2014/main" id="{00000000-0008-0000-0500-0000D2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3" name="Line 19">
          <a:extLst>
            <a:ext uri="{FF2B5EF4-FFF2-40B4-BE49-F238E27FC236}">
              <a16:creationId xmlns:a16="http://schemas.microsoft.com/office/drawing/2014/main" id="{00000000-0008-0000-0500-0000D3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24" name="Line 20">
          <a:extLst>
            <a:ext uri="{FF2B5EF4-FFF2-40B4-BE49-F238E27FC236}">
              <a16:creationId xmlns:a16="http://schemas.microsoft.com/office/drawing/2014/main" id="{00000000-0008-0000-0500-0000D4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25" name="Line 21">
          <a:extLst>
            <a:ext uri="{FF2B5EF4-FFF2-40B4-BE49-F238E27FC236}">
              <a16:creationId xmlns:a16="http://schemas.microsoft.com/office/drawing/2014/main" id="{00000000-0008-0000-0500-0000D5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26" name="Line 22">
          <a:extLst>
            <a:ext uri="{FF2B5EF4-FFF2-40B4-BE49-F238E27FC236}">
              <a16:creationId xmlns:a16="http://schemas.microsoft.com/office/drawing/2014/main" id="{00000000-0008-0000-0500-0000D6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27" name="Line 23">
          <a:extLst>
            <a:ext uri="{FF2B5EF4-FFF2-40B4-BE49-F238E27FC236}">
              <a16:creationId xmlns:a16="http://schemas.microsoft.com/office/drawing/2014/main" id="{00000000-0008-0000-0500-0000D7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28" name="Line 24">
          <a:extLst>
            <a:ext uri="{FF2B5EF4-FFF2-40B4-BE49-F238E27FC236}">
              <a16:creationId xmlns:a16="http://schemas.microsoft.com/office/drawing/2014/main" id="{00000000-0008-0000-0500-0000D8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29" name="Line 25">
          <a:extLst>
            <a:ext uri="{FF2B5EF4-FFF2-40B4-BE49-F238E27FC236}">
              <a16:creationId xmlns:a16="http://schemas.microsoft.com/office/drawing/2014/main" id="{00000000-0008-0000-0500-0000D9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30" name="Line 26">
          <a:extLst>
            <a:ext uri="{FF2B5EF4-FFF2-40B4-BE49-F238E27FC236}">
              <a16:creationId xmlns:a16="http://schemas.microsoft.com/office/drawing/2014/main" id="{00000000-0008-0000-0500-0000DA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1" name="Line 27">
          <a:extLst>
            <a:ext uri="{FF2B5EF4-FFF2-40B4-BE49-F238E27FC236}">
              <a16:creationId xmlns:a16="http://schemas.microsoft.com/office/drawing/2014/main" id="{00000000-0008-0000-0500-0000DB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32" name="Picture 28">
          <a:extLst>
            <a:ext uri="{FF2B5EF4-FFF2-40B4-BE49-F238E27FC236}">
              <a16:creationId xmlns:a16="http://schemas.microsoft.com/office/drawing/2014/main" id="{00000000-0008-0000-0500-0000DC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33" name="Line 29">
          <a:extLst>
            <a:ext uri="{FF2B5EF4-FFF2-40B4-BE49-F238E27FC236}">
              <a16:creationId xmlns:a16="http://schemas.microsoft.com/office/drawing/2014/main" id="{00000000-0008-0000-0500-0000DD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34" name="Line 30">
          <a:extLst>
            <a:ext uri="{FF2B5EF4-FFF2-40B4-BE49-F238E27FC236}">
              <a16:creationId xmlns:a16="http://schemas.microsoft.com/office/drawing/2014/main" id="{00000000-0008-0000-0500-0000DE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35" name="Line 31">
          <a:extLst>
            <a:ext uri="{FF2B5EF4-FFF2-40B4-BE49-F238E27FC236}">
              <a16:creationId xmlns:a16="http://schemas.microsoft.com/office/drawing/2014/main" id="{00000000-0008-0000-0500-0000DF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36" name="Line 32">
          <a:extLst>
            <a:ext uri="{FF2B5EF4-FFF2-40B4-BE49-F238E27FC236}">
              <a16:creationId xmlns:a16="http://schemas.microsoft.com/office/drawing/2014/main" id="{00000000-0008-0000-0500-0000E0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37" name="Line 33">
          <a:extLst>
            <a:ext uri="{FF2B5EF4-FFF2-40B4-BE49-F238E27FC236}">
              <a16:creationId xmlns:a16="http://schemas.microsoft.com/office/drawing/2014/main" id="{00000000-0008-0000-0500-0000E1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38" name="Line 34">
          <a:extLst>
            <a:ext uri="{FF2B5EF4-FFF2-40B4-BE49-F238E27FC236}">
              <a16:creationId xmlns:a16="http://schemas.microsoft.com/office/drawing/2014/main" id="{00000000-0008-0000-0500-0000E2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39" name="Line 35">
          <a:extLst>
            <a:ext uri="{FF2B5EF4-FFF2-40B4-BE49-F238E27FC236}">
              <a16:creationId xmlns:a16="http://schemas.microsoft.com/office/drawing/2014/main" id="{00000000-0008-0000-0500-0000E3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40" name="Line 36">
          <a:extLst>
            <a:ext uri="{FF2B5EF4-FFF2-40B4-BE49-F238E27FC236}">
              <a16:creationId xmlns:a16="http://schemas.microsoft.com/office/drawing/2014/main" id="{00000000-0008-0000-0500-0000E4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1" name="Line 37">
          <a:extLst>
            <a:ext uri="{FF2B5EF4-FFF2-40B4-BE49-F238E27FC236}">
              <a16:creationId xmlns:a16="http://schemas.microsoft.com/office/drawing/2014/main" id="{00000000-0008-0000-0500-0000E5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42" name="Picture 38">
          <a:extLst>
            <a:ext uri="{FF2B5EF4-FFF2-40B4-BE49-F238E27FC236}">
              <a16:creationId xmlns:a16="http://schemas.microsoft.com/office/drawing/2014/main" id="{00000000-0008-0000-0500-0000E6A0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43" name="Line 39">
          <a:extLst>
            <a:ext uri="{FF2B5EF4-FFF2-40B4-BE49-F238E27FC236}">
              <a16:creationId xmlns:a16="http://schemas.microsoft.com/office/drawing/2014/main" id="{00000000-0008-0000-0500-0000E7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44" name="Line 40">
          <a:extLst>
            <a:ext uri="{FF2B5EF4-FFF2-40B4-BE49-F238E27FC236}">
              <a16:creationId xmlns:a16="http://schemas.microsoft.com/office/drawing/2014/main" id="{00000000-0008-0000-0500-0000E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45" name="Line 41">
          <a:extLst>
            <a:ext uri="{FF2B5EF4-FFF2-40B4-BE49-F238E27FC236}">
              <a16:creationId xmlns:a16="http://schemas.microsoft.com/office/drawing/2014/main" id="{00000000-0008-0000-0500-0000E9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46" name="Line 42">
          <a:extLst>
            <a:ext uri="{FF2B5EF4-FFF2-40B4-BE49-F238E27FC236}">
              <a16:creationId xmlns:a16="http://schemas.microsoft.com/office/drawing/2014/main" id="{00000000-0008-0000-0500-0000EA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47" name="Line 43">
          <a:extLst>
            <a:ext uri="{FF2B5EF4-FFF2-40B4-BE49-F238E27FC236}">
              <a16:creationId xmlns:a16="http://schemas.microsoft.com/office/drawing/2014/main" id="{00000000-0008-0000-0500-0000EB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48" name="Line 44">
          <a:extLst>
            <a:ext uri="{FF2B5EF4-FFF2-40B4-BE49-F238E27FC236}">
              <a16:creationId xmlns:a16="http://schemas.microsoft.com/office/drawing/2014/main" id="{00000000-0008-0000-0500-0000EC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49" name="Line 45">
          <a:extLst>
            <a:ext uri="{FF2B5EF4-FFF2-40B4-BE49-F238E27FC236}">
              <a16:creationId xmlns:a16="http://schemas.microsoft.com/office/drawing/2014/main" id="{00000000-0008-0000-0500-0000ED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0" name="Line 46">
          <a:extLst>
            <a:ext uri="{FF2B5EF4-FFF2-40B4-BE49-F238E27FC236}">
              <a16:creationId xmlns:a16="http://schemas.microsoft.com/office/drawing/2014/main" id="{00000000-0008-0000-0500-0000EE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1" name="Line 47">
          <a:extLst>
            <a:ext uri="{FF2B5EF4-FFF2-40B4-BE49-F238E27FC236}">
              <a16:creationId xmlns:a16="http://schemas.microsoft.com/office/drawing/2014/main" id="{00000000-0008-0000-0500-0000EF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2" name="Line 48">
          <a:extLst>
            <a:ext uri="{FF2B5EF4-FFF2-40B4-BE49-F238E27FC236}">
              <a16:creationId xmlns:a16="http://schemas.microsoft.com/office/drawing/2014/main" id="{00000000-0008-0000-0500-0000F0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53" name="Line 49">
          <a:extLst>
            <a:ext uri="{FF2B5EF4-FFF2-40B4-BE49-F238E27FC236}">
              <a16:creationId xmlns:a16="http://schemas.microsoft.com/office/drawing/2014/main" id="{00000000-0008-0000-0500-0000F1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54" name="Line 50">
          <a:extLst>
            <a:ext uri="{FF2B5EF4-FFF2-40B4-BE49-F238E27FC236}">
              <a16:creationId xmlns:a16="http://schemas.microsoft.com/office/drawing/2014/main" id="{00000000-0008-0000-0500-0000F2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55" name="Line 51">
          <a:extLst>
            <a:ext uri="{FF2B5EF4-FFF2-40B4-BE49-F238E27FC236}">
              <a16:creationId xmlns:a16="http://schemas.microsoft.com/office/drawing/2014/main" id="{00000000-0008-0000-0500-0000F3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56" name="Line 52">
          <a:extLst>
            <a:ext uri="{FF2B5EF4-FFF2-40B4-BE49-F238E27FC236}">
              <a16:creationId xmlns:a16="http://schemas.microsoft.com/office/drawing/2014/main" id="{00000000-0008-0000-0500-0000F4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57" name="Line 53">
          <a:extLst>
            <a:ext uri="{FF2B5EF4-FFF2-40B4-BE49-F238E27FC236}">
              <a16:creationId xmlns:a16="http://schemas.microsoft.com/office/drawing/2014/main" id="{00000000-0008-0000-0500-0000F5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58" name="Line 54">
          <a:extLst>
            <a:ext uri="{FF2B5EF4-FFF2-40B4-BE49-F238E27FC236}">
              <a16:creationId xmlns:a16="http://schemas.microsoft.com/office/drawing/2014/main" id="{00000000-0008-0000-0500-0000F6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59" name="Line 55">
          <a:extLst>
            <a:ext uri="{FF2B5EF4-FFF2-40B4-BE49-F238E27FC236}">
              <a16:creationId xmlns:a16="http://schemas.microsoft.com/office/drawing/2014/main" id="{00000000-0008-0000-0500-0000F7A0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0" name="Line 56">
          <a:extLst>
            <a:ext uri="{FF2B5EF4-FFF2-40B4-BE49-F238E27FC236}">
              <a16:creationId xmlns:a16="http://schemas.microsoft.com/office/drawing/2014/main" id="{00000000-0008-0000-0500-0000F8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1" name="Line 57">
          <a:extLst>
            <a:ext uri="{FF2B5EF4-FFF2-40B4-BE49-F238E27FC236}">
              <a16:creationId xmlns:a16="http://schemas.microsoft.com/office/drawing/2014/main" id="{00000000-0008-0000-0500-0000F9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2" name="Line 58">
          <a:extLst>
            <a:ext uri="{FF2B5EF4-FFF2-40B4-BE49-F238E27FC236}">
              <a16:creationId xmlns:a16="http://schemas.microsoft.com/office/drawing/2014/main" id="{00000000-0008-0000-0500-0000FAA0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63" name="Line 59">
          <a:extLst>
            <a:ext uri="{FF2B5EF4-FFF2-40B4-BE49-F238E27FC236}">
              <a16:creationId xmlns:a16="http://schemas.microsoft.com/office/drawing/2014/main" id="{00000000-0008-0000-0500-0000FBA0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64" name="Line 60">
          <a:extLst>
            <a:ext uri="{FF2B5EF4-FFF2-40B4-BE49-F238E27FC236}">
              <a16:creationId xmlns:a16="http://schemas.microsoft.com/office/drawing/2014/main" id="{00000000-0008-0000-0500-0000FCA0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65" name="Line 61">
          <a:extLst>
            <a:ext uri="{FF2B5EF4-FFF2-40B4-BE49-F238E27FC236}">
              <a16:creationId xmlns:a16="http://schemas.microsoft.com/office/drawing/2014/main" id="{00000000-0008-0000-0500-0000FDA0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66" name="Line 62">
          <a:extLst>
            <a:ext uri="{FF2B5EF4-FFF2-40B4-BE49-F238E27FC236}">
              <a16:creationId xmlns:a16="http://schemas.microsoft.com/office/drawing/2014/main" id="{00000000-0008-0000-0500-0000FEA0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67" name="Line 63">
          <a:extLst>
            <a:ext uri="{FF2B5EF4-FFF2-40B4-BE49-F238E27FC236}">
              <a16:creationId xmlns:a16="http://schemas.microsoft.com/office/drawing/2014/main" id="{00000000-0008-0000-0500-0000FFA0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68" name="Line 64">
          <a:extLst>
            <a:ext uri="{FF2B5EF4-FFF2-40B4-BE49-F238E27FC236}">
              <a16:creationId xmlns:a16="http://schemas.microsoft.com/office/drawing/2014/main" id="{00000000-0008-0000-0500-000000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69" name="Line 65">
          <a:extLst>
            <a:ext uri="{FF2B5EF4-FFF2-40B4-BE49-F238E27FC236}">
              <a16:creationId xmlns:a16="http://schemas.microsoft.com/office/drawing/2014/main" id="{00000000-0008-0000-0500-000001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70" name="Picture 66">
          <a:extLst>
            <a:ext uri="{FF2B5EF4-FFF2-40B4-BE49-F238E27FC236}">
              <a16:creationId xmlns:a16="http://schemas.microsoft.com/office/drawing/2014/main" id="{00000000-0008-0000-0500-000002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2164080</xdr:colOff>
      <xdr:row>2</xdr:row>
      <xdr:rowOff>0</xdr:rowOff>
    </xdr:from>
    <xdr:to>
      <xdr:col>0</xdr:col>
      <xdr:colOff>1981200</xdr:colOff>
      <xdr:row>2</xdr:row>
      <xdr:rowOff>0</xdr:rowOff>
    </xdr:to>
    <xdr:sp macro="" textlink="">
      <xdr:nvSpPr>
        <xdr:cNvPr id="3776771" name="Line 67">
          <a:extLst>
            <a:ext uri="{FF2B5EF4-FFF2-40B4-BE49-F238E27FC236}">
              <a16:creationId xmlns:a16="http://schemas.microsoft.com/office/drawing/2014/main" id="{00000000-0008-0000-0500-000003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2" name="Line 68">
          <a:extLst>
            <a:ext uri="{FF2B5EF4-FFF2-40B4-BE49-F238E27FC236}">
              <a16:creationId xmlns:a16="http://schemas.microsoft.com/office/drawing/2014/main" id="{00000000-0008-0000-0500-000004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182880</xdr:colOff>
      <xdr:row>2</xdr:row>
      <xdr:rowOff>0</xdr:rowOff>
    </xdr:from>
    <xdr:to>
      <xdr:col>0</xdr:col>
      <xdr:colOff>182880</xdr:colOff>
      <xdr:row>2</xdr:row>
      <xdr:rowOff>0</xdr:rowOff>
    </xdr:to>
    <xdr:sp macro="" textlink="">
      <xdr:nvSpPr>
        <xdr:cNvPr id="3776773" name="Line 69">
          <a:extLst>
            <a:ext uri="{FF2B5EF4-FFF2-40B4-BE49-F238E27FC236}">
              <a16:creationId xmlns:a16="http://schemas.microsoft.com/office/drawing/2014/main" id="{00000000-0008-0000-0500-000005A13900}"/>
            </a:ext>
          </a:extLst>
        </xdr:cNvPr>
        <xdr:cNvSpPr>
          <a:spLocks noChangeShapeType="1"/>
        </xdr:cNvSpPr>
      </xdr:nvSpPr>
      <xdr:spPr bwMode="auto">
        <a:xfrm>
          <a:off x="18288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327660</xdr:colOff>
      <xdr:row>2</xdr:row>
      <xdr:rowOff>0</xdr:rowOff>
    </xdr:from>
    <xdr:to>
      <xdr:col>0</xdr:col>
      <xdr:colOff>327660</xdr:colOff>
      <xdr:row>2</xdr:row>
      <xdr:rowOff>0</xdr:rowOff>
    </xdr:to>
    <xdr:sp macro="" textlink="">
      <xdr:nvSpPr>
        <xdr:cNvPr id="3776774" name="Line 70">
          <a:extLst>
            <a:ext uri="{FF2B5EF4-FFF2-40B4-BE49-F238E27FC236}">
              <a16:creationId xmlns:a16="http://schemas.microsoft.com/office/drawing/2014/main" id="{00000000-0008-0000-0500-000006A13900}"/>
            </a:ext>
          </a:extLst>
        </xdr:cNvPr>
        <xdr:cNvSpPr>
          <a:spLocks noChangeShapeType="1"/>
        </xdr:cNvSpPr>
      </xdr:nvSpPr>
      <xdr:spPr bwMode="auto">
        <a:xfrm>
          <a:off x="3276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1965960</xdr:colOff>
      <xdr:row>2</xdr:row>
      <xdr:rowOff>0</xdr:rowOff>
    </xdr:from>
    <xdr:to>
      <xdr:col>0</xdr:col>
      <xdr:colOff>1965960</xdr:colOff>
      <xdr:row>2</xdr:row>
      <xdr:rowOff>0</xdr:rowOff>
    </xdr:to>
    <xdr:sp macro="" textlink="">
      <xdr:nvSpPr>
        <xdr:cNvPr id="3776775" name="Line 71">
          <a:extLst>
            <a:ext uri="{FF2B5EF4-FFF2-40B4-BE49-F238E27FC236}">
              <a16:creationId xmlns:a16="http://schemas.microsoft.com/office/drawing/2014/main" id="{00000000-0008-0000-0500-000007A13900}"/>
            </a:ext>
          </a:extLst>
        </xdr:cNvPr>
        <xdr:cNvSpPr>
          <a:spLocks noChangeShapeType="1"/>
        </xdr:cNvSpPr>
      </xdr:nvSpPr>
      <xdr:spPr bwMode="auto">
        <a:xfrm>
          <a:off x="196596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1158240</xdr:colOff>
      <xdr:row>2</xdr:row>
      <xdr:rowOff>0</xdr:rowOff>
    </xdr:from>
    <xdr:to>
      <xdr:col>0</xdr:col>
      <xdr:colOff>1158240</xdr:colOff>
      <xdr:row>2</xdr:row>
      <xdr:rowOff>0</xdr:rowOff>
    </xdr:to>
    <xdr:sp macro="" textlink="">
      <xdr:nvSpPr>
        <xdr:cNvPr id="3776776" name="Line 72">
          <a:extLst>
            <a:ext uri="{FF2B5EF4-FFF2-40B4-BE49-F238E27FC236}">
              <a16:creationId xmlns:a16="http://schemas.microsoft.com/office/drawing/2014/main" id="{00000000-0008-0000-0500-000008A13900}"/>
            </a:ext>
          </a:extLst>
        </xdr:cNvPr>
        <xdr:cNvSpPr>
          <a:spLocks noChangeShapeType="1"/>
        </xdr:cNvSpPr>
      </xdr:nvSpPr>
      <xdr:spPr bwMode="auto">
        <a:xfrm>
          <a:off x="115824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998220</xdr:colOff>
      <xdr:row>2</xdr:row>
      <xdr:rowOff>0</xdr:rowOff>
    </xdr:from>
    <xdr:to>
      <xdr:col>0</xdr:col>
      <xdr:colOff>998220</xdr:colOff>
      <xdr:row>2</xdr:row>
      <xdr:rowOff>0</xdr:rowOff>
    </xdr:to>
    <xdr:sp macro="" textlink="">
      <xdr:nvSpPr>
        <xdr:cNvPr id="3776777" name="Line 73">
          <a:extLst>
            <a:ext uri="{FF2B5EF4-FFF2-40B4-BE49-F238E27FC236}">
              <a16:creationId xmlns:a16="http://schemas.microsoft.com/office/drawing/2014/main" id="{00000000-0008-0000-0500-000009A13900}"/>
            </a:ext>
          </a:extLst>
        </xdr:cNvPr>
        <xdr:cNvSpPr>
          <a:spLocks noChangeShapeType="1"/>
        </xdr:cNvSpPr>
      </xdr:nvSpPr>
      <xdr:spPr bwMode="auto">
        <a:xfrm>
          <a:off x="998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1760220</xdr:colOff>
      <xdr:row>2</xdr:row>
      <xdr:rowOff>0</xdr:rowOff>
    </xdr:from>
    <xdr:to>
      <xdr:col>0</xdr:col>
      <xdr:colOff>1760220</xdr:colOff>
      <xdr:row>2</xdr:row>
      <xdr:rowOff>0</xdr:rowOff>
    </xdr:to>
    <xdr:sp macro="" textlink="">
      <xdr:nvSpPr>
        <xdr:cNvPr id="3776778" name="Line 74">
          <a:extLst>
            <a:ext uri="{FF2B5EF4-FFF2-40B4-BE49-F238E27FC236}">
              <a16:creationId xmlns:a16="http://schemas.microsoft.com/office/drawing/2014/main" id="{00000000-0008-0000-0500-00000AA13900}"/>
            </a:ext>
          </a:extLst>
        </xdr:cNvPr>
        <xdr:cNvSpPr>
          <a:spLocks noChangeShapeType="1"/>
        </xdr:cNvSpPr>
      </xdr:nvSpPr>
      <xdr:spPr bwMode="auto">
        <a:xfrm>
          <a:off x="176022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2164080</xdr:colOff>
      <xdr:row>2</xdr:row>
      <xdr:rowOff>0</xdr:rowOff>
    </xdr:from>
    <xdr:to>
      <xdr:col>0</xdr:col>
      <xdr:colOff>1981200</xdr:colOff>
      <xdr:row>2</xdr:row>
      <xdr:rowOff>0</xdr:rowOff>
    </xdr:to>
    <xdr:sp macro="" textlink="">
      <xdr:nvSpPr>
        <xdr:cNvPr id="3776779" name="Line 75">
          <a:extLst>
            <a:ext uri="{FF2B5EF4-FFF2-40B4-BE49-F238E27FC236}">
              <a16:creationId xmlns:a16="http://schemas.microsoft.com/office/drawing/2014/main" id="{00000000-0008-0000-0500-00000BA13900}"/>
            </a:ext>
          </a:extLst>
        </xdr:cNvPr>
        <xdr:cNvSpPr>
          <a:spLocks noChangeShapeType="1"/>
        </xdr:cNvSpPr>
      </xdr:nvSpPr>
      <xdr:spPr bwMode="auto">
        <a:xfrm>
          <a:off x="1981200" y="117348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0</xdr:col>
      <xdr:colOff>30480</xdr:colOff>
      <xdr:row>1</xdr:row>
      <xdr:rowOff>83820</xdr:rowOff>
    </xdr:from>
    <xdr:to>
      <xdr:col>3</xdr:col>
      <xdr:colOff>259080</xdr:colOff>
      <xdr:row>1</xdr:row>
      <xdr:rowOff>868680</xdr:rowOff>
    </xdr:to>
    <xdr:pic>
      <xdr:nvPicPr>
        <xdr:cNvPr id="3776780" name="Picture 76">
          <a:extLst>
            <a:ext uri="{FF2B5EF4-FFF2-40B4-BE49-F238E27FC236}">
              <a16:creationId xmlns:a16="http://schemas.microsoft.com/office/drawing/2014/main" id="{00000000-0008-0000-0500-00000CA139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 y="289560"/>
          <a:ext cx="3611880" cy="784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50800</xdr:rowOff>
    </xdr:from>
    <xdr:to>
      <xdr:col>9</xdr:col>
      <xdr:colOff>873230</xdr:colOff>
      <xdr:row>2</xdr:row>
      <xdr:rowOff>465524</xdr:rowOff>
    </xdr:to>
    <xdr:sp macro="" textlink="">
      <xdr:nvSpPr>
        <xdr:cNvPr id="78" name="CasellaDiTesto 77">
          <a:extLst>
            <a:ext uri="{FF2B5EF4-FFF2-40B4-BE49-F238E27FC236}">
              <a16:creationId xmlns:a16="http://schemas.microsoft.com/office/drawing/2014/main" id="{00000000-0008-0000-0500-00004E000000}"/>
            </a:ext>
          </a:extLst>
        </xdr:cNvPr>
        <xdr:cNvSpPr txBox="1"/>
      </xdr:nvSpPr>
      <xdr:spPr>
        <a:xfrm>
          <a:off x="0" y="1226820"/>
          <a:ext cx="9818469" cy="4305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1</xdr:row>
      <xdr:rowOff>45720</xdr:rowOff>
    </xdr:from>
    <xdr:to>
      <xdr:col>0</xdr:col>
      <xdr:colOff>2933700</xdr:colOff>
      <xdr:row>1</xdr:row>
      <xdr:rowOff>800100</xdr:rowOff>
    </xdr:to>
    <xdr:pic>
      <xdr:nvPicPr>
        <xdr:cNvPr id="3605642" name="Picture 1">
          <a:extLst>
            <a:ext uri="{FF2B5EF4-FFF2-40B4-BE49-F238E27FC236}">
              <a16:creationId xmlns:a16="http://schemas.microsoft.com/office/drawing/2014/main" id="{00000000-0008-0000-0600-00008A04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43840"/>
          <a:ext cx="28956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39370</xdr:colOff>
      <xdr:row>2</xdr:row>
      <xdr:rowOff>72390</xdr:rowOff>
    </xdr:from>
    <xdr:to>
      <xdr:col>19</xdr:col>
      <xdr:colOff>467549</xdr:colOff>
      <xdr:row>2</xdr:row>
      <xdr:rowOff>500820</xdr:rowOff>
    </xdr:to>
    <xdr:sp macro="" textlink="">
      <xdr:nvSpPr>
        <xdr:cNvPr id="4" name="CasellaDiTesto 3">
          <a:extLst>
            <a:ext uri="{FF2B5EF4-FFF2-40B4-BE49-F238E27FC236}">
              <a16:creationId xmlns:a16="http://schemas.microsoft.com/office/drawing/2014/main" id="{00000000-0008-0000-0600-000004000000}"/>
            </a:ext>
          </a:extLst>
        </xdr:cNvPr>
        <xdr:cNvSpPr txBox="1"/>
      </xdr:nvSpPr>
      <xdr:spPr>
        <a:xfrm>
          <a:off x="45720" y="1127760"/>
          <a:ext cx="1284732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xdr:colOff>
      <xdr:row>1</xdr:row>
      <xdr:rowOff>38100</xdr:rowOff>
    </xdr:from>
    <xdr:to>
      <xdr:col>2</xdr:col>
      <xdr:colOff>144780</xdr:colOff>
      <xdr:row>1</xdr:row>
      <xdr:rowOff>777240</xdr:rowOff>
    </xdr:to>
    <xdr:pic>
      <xdr:nvPicPr>
        <xdr:cNvPr id="3606666" name="Picture 1">
          <a:extLst>
            <a:ext uri="{FF2B5EF4-FFF2-40B4-BE49-F238E27FC236}">
              <a16:creationId xmlns:a16="http://schemas.microsoft.com/office/drawing/2014/main" id="{00000000-0008-0000-0700-00008A083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335280"/>
          <a:ext cx="288036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xdr:row>
      <xdr:rowOff>0</xdr:rowOff>
    </xdr:from>
    <xdr:to>
      <xdr:col>11</xdr:col>
      <xdr:colOff>754561</xdr:colOff>
      <xdr:row>2</xdr:row>
      <xdr:rowOff>422607</xdr:rowOff>
    </xdr:to>
    <xdr:sp macro="" textlink="">
      <xdr:nvSpPr>
        <xdr:cNvPr id="3" name="CasellaDiTesto 2">
          <a:extLst>
            <a:ext uri="{FF2B5EF4-FFF2-40B4-BE49-F238E27FC236}">
              <a16:creationId xmlns:a16="http://schemas.microsoft.com/office/drawing/2014/main" id="{00000000-0008-0000-0700-000003000000}"/>
            </a:ext>
          </a:extLst>
        </xdr:cNvPr>
        <xdr:cNvSpPr txBox="1"/>
      </xdr:nvSpPr>
      <xdr:spPr>
        <a:xfrm>
          <a:off x="0" y="1104900"/>
          <a:ext cx="8029575"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1</xdr:row>
      <xdr:rowOff>219710</xdr:rowOff>
    </xdr:from>
    <xdr:to>
      <xdr:col>12</xdr:col>
      <xdr:colOff>648957</xdr:colOff>
      <xdr:row>1</xdr:row>
      <xdr:rowOff>685549</xdr:rowOff>
    </xdr:to>
    <xdr:sp macro="" textlink="">
      <xdr:nvSpPr>
        <xdr:cNvPr id="2" name="CasellaDiTesto 1">
          <a:extLst>
            <a:ext uri="{FF2B5EF4-FFF2-40B4-BE49-F238E27FC236}">
              <a16:creationId xmlns:a16="http://schemas.microsoft.com/office/drawing/2014/main" id="{00000000-0008-0000-0800-000002000000}"/>
            </a:ext>
          </a:extLst>
        </xdr:cNvPr>
        <xdr:cNvSpPr txBox="1"/>
      </xdr:nvSpPr>
      <xdr:spPr>
        <a:xfrm>
          <a:off x="3573780" y="419100"/>
          <a:ext cx="7712423"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it-IT" sz="1100" b="1">
              <a:solidFill>
                <a:srgbClr val="FF0000"/>
              </a:solidFill>
              <a:latin typeface="Arial" pitchFamily="34" charset="0"/>
              <a:cs typeface="Arial" pitchFamily="34" charset="0"/>
            </a:rPr>
            <a:t>Per informazioni relative a questa tabella, contattare l'assistenza NSIS al numero 800178178 </a:t>
          </a:r>
        </a:p>
        <a:p>
          <a:pPr algn="ctr"/>
          <a:r>
            <a:rPr lang="it-IT" sz="1100" b="1">
              <a:solidFill>
                <a:srgbClr val="FF0000"/>
              </a:solidFill>
              <a:latin typeface="Arial" pitchFamily="34" charset="0"/>
              <a:cs typeface="Arial" pitchFamily="34" charset="0"/>
            </a:rPr>
            <a:t>o all'indirizzo servicedesk.salute@smi-cons.it</a:t>
          </a:r>
        </a:p>
      </xdr:txBody>
    </xdr:sp>
    <xdr:clientData/>
  </xdr:twoCellAnchor>
  <xdr:twoCellAnchor editAs="oneCell">
    <xdr:from>
      <xdr:col>0</xdr:col>
      <xdr:colOff>0</xdr:colOff>
      <xdr:row>1</xdr:row>
      <xdr:rowOff>0</xdr:rowOff>
    </xdr:from>
    <xdr:to>
      <xdr:col>1</xdr:col>
      <xdr:colOff>1501140</xdr:colOff>
      <xdr:row>1</xdr:row>
      <xdr:rowOff>754380</xdr:rowOff>
    </xdr:to>
    <xdr:pic>
      <xdr:nvPicPr>
        <xdr:cNvPr id="3691603" name="Picture 1">
          <a:extLst>
            <a:ext uri="{FF2B5EF4-FFF2-40B4-BE49-F238E27FC236}">
              <a16:creationId xmlns:a16="http://schemas.microsoft.com/office/drawing/2014/main" id="{00000000-0008-0000-0800-0000535438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8120"/>
          <a:ext cx="287274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trlProp" Target="../ctrlProps/ctrlProp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7">
    <pageSetUpPr fitToPage="1"/>
  </sheetPr>
  <dimension ref="A1:K268"/>
  <sheetViews>
    <sheetView showGridLines="0" tabSelected="1" zoomScale="80" zoomScaleNormal="80" workbookViewId="0">
      <selection activeCell="E10" sqref="E10:G10"/>
    </sheetView>
  </sheetViews>
  <sheetFormatPr defaultColWidth="12.7109375" defaultRowHeight="13.2" x14ac:dyDescent="0.2"/>
  <cols>
    <col min="1" max="1" width="6.7109375" style="347" customWidth="1"/>
    <col min="2" max="2" width="25.7109375" style="345" customWidth="1"/>
    <col min="3" max="3" width="31" style="345" customWidth="1"/>
    <col min="4" max="4" width="20.42578125" style="345" customWidth="1"/>
    <col min="5" max="5" width="40.7109375" style="345" customWidth="1"/>
    <col min="6" max="6" width="29" style="345" customWidth="1"/>
    <col min="7" max="7" width="26" style="345" customWidth="1"/>
    <col min="8" max="10" width="5.42578125" style="347" hidden="1" customWidth="1"/>
    <col min="11" max="11" width="50.7109375" style="347" customWidth="1"/>
    <col min="12" max="16384" width="12.7109375" style="347"/>
  </cols>
  <sheetData>
    <row r="1" spans="1:11" ht="49.5" customHeight="1" x14ac:dyDescent="0.2">
      <c r="A1" s="366" t="s">
        <v>504</v>
      </c>
    </row>
    <row r="2" spans="1:11" s="659" customFormat="1" ht="12.75" customHeight="1" x14ac:dyDescent="0.2">
      <c r="A2" s="367" t="s">
        <v>335</v>
      </c>
      <c r="B2" s="346"/>
      <c r="C2" s="1854"/>
      <c r="D2" s="1854"/>
      <c r="E2" s="1854"/>
      <c r="F2" s="1854"/>
      <c r="G2" s="346"/>
    </row>
    <row r="3" spans="1:11" s="659" customFormat="1" ht="27" customHeight="1" x14ac:dyDescent="0.2">
      <c r="A3" s="367"/>
      <c r="B3" s="440"/>
      <c r="C3" s="1854" t="str">
        <f>'t1'!A1</f>
        <v>SERVIZIO SANITARIO NAZIONALE - anno 2023</v>
      </c>
      <c r="D3" s="1854"/>
      <c r="E3" s="1854"/>
      <c r="F3" s="1854"/>
      <c r="G3" s="346"/>
    </row>
    <row r="4" spans="1:11" ht="66" customHeight="1" x14ac:dyDescent="0.2"/>
    <row r="5" spans="1:11" x14ac:dyDescent="0.2">
      <c r="E5" s="347"/>
    </row>
    <row r="6" spans="1:11" ht="18" customHeight="1" x14ac:dyDescent="0.2">
      <c r="B6" s="1836" t="s">
        <v>710</v>
      </c>
      <c r="C6" s="1837"/>
      <c r="D6" s="1837"/>
      <c r="E6" s="1837"/>
      <c r="F6" s="1837"/>
      <c r="G6" s="1838"/>
    </row>
    <row r="7" spans="1:11" ht="6" customHeight="1" x14ac:dyDescent="0.2"/>
    <row r="8" spans="1:11" ht="19.5" hidden="1" customHeight="1" x14ac:dyDescent="0.2">
      <c r="A8" s="368"/>
      <c r="B8" s="345" t="s">
        <v>449</v>
      </c>
      <c r="D8" s="348"/>
      <c r="E8" s="1831"/>
      <c r="F8" s="1853"/>
      <c r="G8" s="1832"/>
    </row>
    <row r="9" spans="1:11" ht="29.1" hidden="1" customHeight="1" x14ac:dyDescent="0.2">
      <c r="A9" s="368"/>
      <c r="B9" s="329" t="s">
        <v>450</v>
      </c>
      <c r="C9" s="329"/>
      <c r="D9" s="348"/>
      <c r="E9" s="1855"/>
      <c r="F9" s="1856"/>
      <c r="G9" s="1857"/>
      <c r="K9" s="660"/>
    </row>
    <row r="10" spans="1:11" ht="29.1" customHeight="1" x14ac:dyDescent="0.2">
      <c r="A10" s="368"/>
      <c r="B10" s="329" t="s">
        <v>451</v>
      </c>
      <c r="C10" s="329"/>
      <c r="D10" s="348"/>
      <c r="E10" s="1831"/>
      <c r="F10" s="1853"/>
      <c r="G10" s="1832"/>
      <c r="K10" s="660"/>
    </row>
    <row r="11" spans="1:11" ht="29.1" hidden="1" customHeight="1" x14ac:dyDescent="0.2">
      <c r="A11" s="368"/>
      <c r="B11" s="329" t="s">
        <v>452</v>
      </c>
      <c r="C11" s="329"/>
      <c r="D11" s="348"/>
      <c r="E11" s="1831"/>
      <c r="F11" s="1853"/>
      <c r="G11" s="1832"/>
      <c r="K11" s="660"/>
    </row>
    <row r="12" spans="1:11" ht="29.1" customHeight="1" x14ac:dyDescent="0.2">
      <c r="A12" s="368"/>
      <c r="B12" s="329" t="s">
        <v>453</v>
      </c>
      <c r="C12" s="329"/>
      <c r="D12" s="348"/>
      <c r="E12" s="1831"/>
      <c r="F12" s="1853"/>
      <c r="G12" s="1832"/>
      <c r="K12" s="660"/>
    </row>
    <row r="13" spans="1:11" ht="29.1" hidden="1" customHeight="1" x14ac:dyDescent="0.2">
      <c r="A13" s="368"/>
      <c r="B13" s="329" t="s">
        <v>454</v>
      </c>
      <c r="C13" s="585"/>
      <c r="D13" s="586"/>
      <c r="E13" s="587"/>
      <c r="F13" s="588"/>
      <c r="G13" s="589"/>
      <c r="H13" s="661"/>
      <c r="I13" s="661"/>
      <c r="K13" s="662"/>
    </row>
    <row r="14" spans="1:11" s="350" customFormat="1" ht="20.25" hidden="1" customHeight="1" x14ac:dyDescent="0.2">
      <c r="A14" s="368"/>
      <c r="B14" s="330"/>
      <c r="C14" s="349" t="s">
        <v>455</v>
      </c>
      <c r="D14" s="350" t="s">
        <v>480</v>
      </c>
      <c r="E14" s="349" t="s">
        <v>456</v>
      </c>
      <c r="F14" s="349" t="s">
        <v>226</v>
      </c>
      <c r="G14" s="349"/>
    </row>
    <row r="15" spans="1:11" s="540" customFormat="1" ht="29.1" customHeight="1" x14ac:dyDescent="0.2">
      <c r="A15" s="345"/>
      <c r="B15" s="329" t="s">
        <v>649</v>
      </c>
      <c r="D15" s="1858"/>
      <c r="E15" s="1859"/>
      <c r="F15" s="1859"/>
      <c r="G15" s="1860"/>
    </row>
    <row r="16" spans="1:11" ht="18" customHeight="1" x14ac:dyDescent="0.2">
      <c r="A16" s="368"/>
      <c r="B16" s="1836" t="s">
        <v>202</v>
      </c>
      <c r="C16" s="1837"/>
      <c r="D16" s="1837"/>
      <c r="E16" s="1837"/>
      <c r="F16" s="1837"/>
      <c r="G16" s="1838"/>
    </row>
    <row r="17" spans="1:11" s="352" customFormat="1" ht="15" customHeight="1" x14ac:dyDescent="0.2">
      <c r="A17" s="368"/>
      <c r="B17" s="351" t="s">
        <v>457</v>
      </c>
      <c r="C17" s="640"/>
      <c r="D17" s="640"/>
      <c r="E17" s="640"/>
      <c r="F17" s="640"/>
      <c r="G17" s="640"/>
    </row>
    <row r="18" spans="1:11" s="352" customFormat="1" ht="15" x14ac:dyDescent="0.2">
      <c r="A18" s="368"/>
      <c r="B18" s="353" t="s">
        <v>458</v>
      </c>
      <c r="C18" s="353"/>
      <c r="D18" s="353" t="s">
        <v>459</v>
      </c>
      <c r="E18" s="353"/>
      <c r="F18" s="354" t="s">
        <v>475</v>
      </c>
      <c r="G18" s="631"/>
    </row>
    <row r="19" spans="1:11" ht="22.5" customHeight="1" x14ac:dyDescent="0.2">
      <c r="A19" s="368"/>
      <c r="B19" s="1831"/>
      <c r="C19" s="1853"/>
      <c r="D19" s="1831"/>
      <c r="E19" s="1853"/>
      <c r="F19" s="1831"/>
      <c r="G19" s="1832"/>
      <c r="K19" s="662"/>
    </row>
    <row r="20" spans="1:11" s="352" customFormat="1" ht="15" customHeight="1" x14ac:dyDescent="0.2">
      <c r="A20" s="368"/>
      <c r="B20" s="351" t="s">
        <v>460</v>
      </c>
      <c r="D20" s="353"/>
      <c r="E20" s="353"/>
      <c r="F20" s="640"/>
      <c r="G20" s="640"/>
    </row>
    <row r="21" spans="1:11" s="352" customFormat="1" ht="15" customHeight="1" x14ac:dyDescent="0.2">
      <c r="A21" s="368"/>
      <c r="B21" s="353" t="s">
        <v>458</v>
      </c>
      <c r="C21" s="353"/>
      <c r="D21" s="353" t="s">
        <v>459</v>
      </c>
      <c r="E21" s="353"/>
      <c r="F21" s="354" t="s">
        <v>475</v>
      </c>
      <c r="G21" s="631"/>
    </row>
    <row r="22" spans="1:11" ht="23.25" customHeight="1" x14ac:dyDescent="0.2">
      <c r="A22" s="368"/>
      <c r="B22" s="1833"/>
      <c r="C22" s="1834"/>
      <c r="D22" s="1833"/>
      <c r="E22" s="1834"/>
      <c r="F22" s="1833"/>
      <c r="G22" s="1834"/>
      <c r="K22" s="662" t="str">
        <f>IF(OR(LEN(B22)&gt;0,LEN(D22)&gt;0),IF(LEN(F22)=0,"E' NECESSARIO COMPILARE IL CAMPO E-MAIL"," ")," ")</f>
        <v xml:space="preserve"> </v>
      </c>
    </row>
    <row r="23" spans="1:11" ht="23.25" customHeight="1" x14ac:dyDescent="0.2">
      <c r="A23" s="368"/>
      <c r="B23" s="1833"/>
      <c r="C23" s="1834"/>
      <c r="D23" s="1833"/>
      <c r="E23" s="1834"/>
      <c r="F23" s="1833"/>
      <c r="G23" s="1834"/>
      <c r="K23" s="662" t="str">
        <f>IF(OR(LEN(B23)&gt;0,LEN(D23)&gt;0),IF(LEN(F23)=0,"E' NECESSARIO COMPILARE IL CAMPO E-MAIL"," ")," ")</f>
        <v xml:space="preserve"> </v>
      </c>
    </row>
    <row r="24" spans="1:11" ht="23.25" customHeight="1" x14ac:dyDescent="0.2">
      <c r="A24" s="368"/>
      <c r="B24" s="1833"/>
      <c r="C24" s="1834"/>
      <c r="D24" s="1833"/>
      <c r="E24" s="1834"/>
      <c r="F24" s="1833"/>
      <c r="G24" s="1834"/>
      <c r="K24" s="662" t="str">
        <f>IF(OR(LEN(B24)&gt;0,LEN(D24)&gt;0),IF(LEN(F24)=0,"E' NECESSARIO COMPILARE IL CAMPO E-MAIL"," ")," ")</f>
        <v xml:space="preserve"> </v>
      </c>
    </row>
    <row r="25" spans="1:11" ht="23.25" customHeight="1" x14ac:dyDescent="0.2">
      <c r="A25" s="368"/>
      <c r="B25" s="1833"/>
      <c r="C25" s="1834"/>
      <c r="D25" s="1833"/>
      <c r="E25" s="1834"/>
      <c r="F25" s="1833"/>
      <c r="G25" s="1834"/>
      <c r="K25" s="662" t="str">
        <f>IF(OR(LEN(B25)&gt;0,LEN(D25)&gt;0),IF(LEN(F25)=0,"E' NECESSARIO COMPILARE IL CAMPO E-MAIL"," ")," ")</f>
        <v xml:space="preserve"> </v>
      </c>
    </row>
    <row r="26" spans="1:11" ht="23.25" customHeight="1" x14ac:dyDescent="0.2">
      <c r="A26" s="368"/>
      <c r="B26" s="1835"/>
      <c r="C26" s="1834"/>
      <c r="D26" s="1835"/>
      <c r="E26" s="1834"/>
      <c r="F26" s="1835"/>
      <c r="G26" s="1834"/>
      <c r="K26" s="662" t="str">
        <f>IF(OR(LEN(B26)&gt;0,LEN(D26)&gt;0),IF(LEN(F26)=0,"E' NECESSARIO COMPILARE IL CAMPO E-MAIL"," ")," ")</f>
        <v xml:space="preserve"> </v>
      </c>
    </row>
    <row r="27" spans="1:11" ht="12.75" customHeight="1" x14ac:dyDescent="0.2">
      <c r="A27" s="368"/>
      <c r="C27" s="355"/>
      <c r="D27" s="355"/>
      <c r="E27" s="348"/>
      <c r="F27" s="356"/>
      <c r="G27" s="356"/>
    </row>
    <row r="28" spans="1:11" ht="18" customHeight="1" x14ac:dyDescent="0.2">
      <c r="A28" s="368"/>
      <c r="B28" s="358" t="s">
        <v>461</v>
      </c>
      <c r="C28" s="357"/>
      <c r="D28" s="357"/>
      <c r="E28" s="359"/>
      <c r="F28" s="360"/>
      <c r="G28" s="360"/>
      <c r="H28" s="663"/>
    </row>
    <row r="29" spans="1:11" ht="13.5" customHeight="1" x14ac:dyDescent="0.2">
      <c r="A29" s="368"/>
      <c r="B29" s="357"/>
      <c r="C29" s="357"/>
      <c r="D29" s="357"/>
      <c r="E29" s="359"/>
      <c r="F29" s="359"/>
      <c r="G29" s="359"/>
      <c r="H29" s="663"/>
    </row>
    <row r="30" spans="1:11" ht="18" customHeight="1" x14ac:dyDescent="0.2">
      <c r="A30" s="368"/>
      <c r="B30" s="1836" t="s">
        <v>203</v>
      </c>
      <c r="C30" s="1837"/>
      <c r="D30" s="1837"/>
      <c r="E30" s="1837"/>
      <c r="F30" s="1837"/>
      <c r="G30" s="1838"/>
      <c r="H30" s="663"/>
    </row>
    <row r="31" spans="1:11" ht="8.1" customHeight="1" x14ac:dyDescent="0.2">
      <c r="A31" s="368"/>
      <c r="B31" s="697"/>
      <c r="C31" s="698"/>
      <c r="D31" s="698"/>
      <c r="E31" s="347"/>
      <c r="F31" s="698"/>
      <c r="G31" s="698"/>
    </row>
    <row r="32" spans="1:11" s="361" customFormat="1" ht="15.75" customHeight="1" x14ac:dyDescent="0.2">
      <c r="A32" s="368"/>
      <c r="B32" s="699" t="s">
        <v>952</v>
      </c>
      <c r="C32" s="699"/>
      <c r="D32" s="699" t="s">
        <v>953</v>
      </c>
      <c r="E32" s="699" t="s">
        <v>954</v>
      </c>
      <c r="F32" s="796" t="s">
        <v>955</v>
      </c>
      <c r="G32" s="698"/>
    </row>
    <row r="33" spans="1:11" ht="41.85" customHeight="1" x14ac:dyDescent="0.25">
      <c r="A33" s="368"/>
      <c r="B33" s="1861"/>
      <c r="C33" s="1862"/>
      <c r="D33" s="586"/>
      <c r="E33" s="797"/>
      <c r="F33" s="590"/>
      <c r="G33" s="698"/>
      <c r="K33" s="662" t="str">
        <f>IF(AND(LEN(B33)&gt;0,LEN(D33)&gt;0,LEN(E33)&gt;0,LEN(F33)&gt;0),"","COMPILARE TUTTI I DATI DEL RESPONSABILE CONTRASSEGNATI CON L'ASTERISCO")</f>
        <v>COMPILARE TUTTI I DATI DEL RESPONSABILE CONTRASSEGNATI CON L'ASTERISCO</v>
      </c>
    </row>
    <row r="34" spans="1:11" ht="20.25" hidden="1" customHeight="1" x14ac:dyDescent="0.25">
      <c r="A34" s="368"/>
      <c r="B34" s="1863"/>
      <c r="C34" s="1864"/>
      <c r="D34" s="700"/>
      <c r="E34" s="497"/>
      <c r="F34" s="702"/>
      <c r="G34" s="702"/>
    </row>
    <row r="35" spans="1:11" ht="18" customHeight="1" x14ac:dyDescent="0.2">
      <c r="A35" s="368"/>
      <c r="B35" s="703"/>
      <c r="C35" s="703"/>
      <c r="D35" s="698"/>
      <c r="E35" s="698"/>
      <c r="F35" s="347"/>
      <c r="G35" s="347"/>
    </row>
    <row r="36" spans="1:11" ht="18" customHeight="1" x14ac:dyDescent="0.2">
      <c r="A36" s="368"/>
      <c r="B36" s="1836" t="s">
        <v>847</v>
      </c>
      <c r="C36" s="1837"/>
      <c r="D36" s="1837"/>
      <c r="E36" s="1837"/>
      <c r="F36" s="1837"/>
      <c r="G36" s="1838"/>
      <c r="H36" s="663"/>
    </row>
    <row r="37" spans="1:11" ht="8.1" customHeight="1" x14ac:dyDescent="0.2">
      <c r="A37" s="368"/>
      <c r="B37" s="697"/>
      <c r="C37" s="698"/>
      <c r="D37" s="698"/>
      <c r="E37" s="347"/>
      <c r="F37" s="698"/>
      <c r="G37" s="698"/>
    </row>
    <row r="38" spans="1:11" s="361" customFormat="1" ht="15.75" customHeight="1" x14ac:dyDescent="0.2">
      <c r="A38" s="368"/>
      <c r="B38" s="699" t="s">
        <v>458</v>
      </c>
      <c r="C38" s="699"/>
      <c r="D38" s="699" t="s">
        <v>459</v>
      </c>
      <c r="E38" s="699" t="s">
        <v>475</v>
      </c>
      <c r="F38" s="361" t="s">
        <v>451</v>
      </c>
      <c r="G38" s="698"/>
    </row>
    <row r="39" spans="1:11" ht="23.25" customHeight="1" x14ac:dyDescent="0.25">
      <c r="A39" s="368"/>
      <c r="B39" s="1863"/>
      <c r="C39" s="1864"/>
      <c r="D39" s="700"/>
      <c r="E39" s="701"/>
      <c r="F39" s="702"/>
      <c r="G39" s="895">
        <f>(SUM('t12'!AB168:AF168))+('t13'!$BP$168-'t13'!$BM$168)+('t14'!$E$34-'t14'!$D$7-'t14'!$D$8-'t14'!$D$11-'t14'!$D$15-'t14'!$D$18-'t14'!$D$19-'t14'!$D$21-'t14'!$D$31-'t14'!$D$32-'t14'!$D$33-'t14'!$D$34)</f>
        <v>0</v>
      </c>
      <c r="K39" s="662"/>
    </row>
    <row r="40" spans="1:11" ht="18" customHeight="1" x14ac:dyDescent="0.2">
      <c r="A40" s="368"/>
      <c r="B40" s="703"/>
      <c r="C40" s="703"/>
      <c r="D40" s="698"/>
      <c r="E40" s="698"/>
      <c r="F40" s="347"/>
      <c r="G40" s="347"/>
    </row>
    <row r="41" spans="1:11" ht="18" customHeight="1" x14ac:dyDescent="0.2">
      <c r="A41" s="368"/>
      <c r="B41" s="1836" t="s">
        <v>711</v>
      </c>
      <c r="C41" s="1837"/>
      <c r="D41" s="1837"/>
      <c r="E41" s="1837"/>
      <c r="F41" s="1837"/>
      <c r="G41" s="1838"/>
    </row>
    <row r="42" spans="1:11" ht="6" hidden="1" customHeight="1" x14ac:dyDescent="0.25">
      <c r="A42" s="368"/>
      <c r="B42" s="329"/>
      <c r="C42" s="329"/>
      <c r="F42" s="362"/>
      <c r="G42" s="362"/>
    </row>
    <row r="43" spans="1:11" ht="15" hidden="1" x14ac:dyDescent="0.2">
      <c r="A43" s="368"/>
      <c r="B43" s="331"/>
      <c r="C43" s="329"/>
      <c r="F43"/>
      <c r="G43"/>
      <c r="H43" s="366" t="b">
        <v>1</v>
      </c>
      <c r="I43" s="366" t="b">
        <v>0</v>
      </c>
    </row>
    <row r="44" spans="1:11" ht="29.25" hidden="1" customHeight="1" x14ac:dyDescent="0.2">
      <c r="A44" s="368">
        <v>1</v>
      </c>
      <c r="B44" s="1829" t="s">
        <v>463</v>
      </c>
      <c r="C44" s="1829"/>
      <c r="D44" s="1829"/>
      <c r="E44" s="1829"/>
      <c r="F44" s="360"/>
      <c r="G44" s="360"/>
      <c r="H44" s="664"/>
      <c r="I44" s="664"/>
      <c r="J44" s="664"/>
      <c r="K44" s="662"/>
    </row>
    <row r="45" spans="1:11" ht="8.25" hidden="1" customHeight="1" x14ac:dyDescent="0.2">
      <c r="B45" s="331"/>
      <c r="C45" s="329"/>
      <c r="F45" s="567"/>
      <c r="G45" s="567"/>
      <c r="H45" s="366" t="b">
        <v>0</v>
      </c>
      <c r="I45" s="366" t="b">
        <v>0</v>
      </c>
    </row>
    <row r="46" spans="1:11" ht="29.25" hidden="1" customHeight="1" x14ac:dyDescent="0.2">
      <c r="A46" s="368">
        <v>2</v>
      </c>
      <c r="B46" s="1829" t="s">
        <v>463</v>
      </c>
      <c r="C46" s="1829"/>
      <c r="D46" s="1829"/>
      <c r="E46" s="1829"/>
      <c r="F46" s="360"/>
      <c r="G46" s="360"/>
      <c r="H46" s="664"/>
      <c r="I46" s="664"/>
      <c r="J46" s="664"/>
      <c r="K46" s="662"/>
    </row>
    <row r="47" spans="1:11" ht="8.25" hidden="1" customHeight="1" x14ac:dyDescent="0.2">
      <c r="A47" s="368"/>
      <c r="B47" s="331"/>
      <c r="C47" s="329"/>
      <c r="F47" s="360"/>
      <c r="G47" s="360"/>
      <c r="H47" s="366" t="b">
        <v>0</v>
      </c>
      <c r="I47" s="366" t="b">
        <v>0</v>
      </c>
    </row>
    <row r="48" spans="1:11" ht="29.25" hidden="1" customHeight="1" x14ac:dyDescent="0.2">
      <c r="A48" s="368">
        <v>3</v>
      </c>
      <c r="B48" s="1829" t="s">
        <v>463</v>
      </c>
      <c r="C48" s="1829"/>
      <c r="D48" s="1829"/>
      <c r="E48" s="1829"/>
      <c r="F48" s="360"/>
      <c r="G48" s="360"/>
      <c r="H48" s="664"/>
      <c r="I48" s="664"/>
      <c r="J48" s="664"/>
      <c r="K48" s="662"/>
    </row>
    <row r="49" spans="1:11" ht="8.25" hidden="1" customHeight="1" x14ac:dyDescent="0.2">
      <c r="A49" s="368"/>
      <c r="B49" s="331"/>
      <c r="C49" s="329"/>
      <c r="F49" s="360"/>
      <c r="G49" s="360"/>
      <c r="H49" s="366" t="b">
        <v>0</v>
      </c>
      <c r="I49" s="366" t="b">
        <v>0</v>
      </c>
    </row>
    <row r="50" spans="1:11" ht="29.25" hidden="1" customHeight="1" x14ac:dyDescent="0.2">
      <c r="A50" s="368">
        <v>4</v>
      </c>
      <c r="B50" s="1829" t="s">
        <v>463</v>
      </c>
      <c r="C50" s="1829"/>
      <c r="D50" s="1829"/>
      <c r="E50" s="1829"/>
      <c r="F50" s="360"/>
      <c r="G50" s="360"/>
      <c r="H50" s="664"/>
      <c r="I50" s="664"/>
      <c r="J50" s="664"/>
      <c r="K50" s="662"/>
    </row>
    <row r="51" spans="1:11" ht="9.75" customHeight="1" x14ac:dyDescent="0.2">
      <c r="A51" s="368"/>
      <c r="H51" s="664"/>
      <c r="I51" s="664"/>
    </row>
    <row r="52" spans="1:11" ht="15.6" x14ac:dyDescent="0.2">
      <c r="A52" s="368"/>
      <c r="B52" s="624"/>
      <c r="C52" s="626"/>
      <c r="D52" s="627"/>
      <c r="E52" s="627"/>
      <c r="F52" s="628"/>
      <c r="G52" s="363" t="s">
        <v>650</v>
      </c>
      <c r="K52" s="1709" t="str">
        <f>IF(G53&lt;G39,"Attenzione, il costo rilevato è superiore a quello autorizzato"," ")</f>
        <v xml:space="preserve"> </v>
      </c>
    </row>
    <row r="53" spans="1:11" ht="24.75" customHeight="1" x14ac:dyDescent="0.2">
      <c r="A53" s="368">
        <v>5</v>
      </c>
      <c r="B53" s="1829" t="s">
        <v>2018</v>
      </c>
      <c r="C53" s="1829"/>
      <c r="D53" s="1829"/>
      <c r="E53" s="1829"/>
      <c r="F53" s="1830"/>
      <c r="G53" s="561">
        <v>0</v>
      </c>
      <c r="K53" s="662" t="str">
        <f>IF(G53="","Risposta obbligatoria per le tipologie U, PU e J",IF(G53=" ","INSERIRE NUMERO VALIDO",""))</f>
        <v/>
      </c>
    </row>
    <row r="54" spans="1:11" ht="4.5" customHeight="1" x14ac:dyDescent="0.2">
      <c r="A54" s="368"/>
      <c r="B54" s="331"/>
      <c r="C54" s="331"/>
      <c r="D54" s="623"/>
      <c r="E54" s="623"/>
      <c r="F54" s="623"/>
      <c r="G54" s="364"/>
    </row>
    <row r="55" spans="1:11" ht="15" x14ac:dyDescent="0.2">
      <c r="A55" s="368"/>
      <c r="B55" s="624"/>
      <c r="C55" s="624"/>
      <c r="D55" s="625"/>
      <c r="E55" s="625"/>
      <c r="F55" s="624"/>
      <c r="G55" s="363" t="s">
        <v>464</v>
      </c>
    </row>
    <row r="56" spans="1:11" ht="24" customHeight="1" x14ac:dyDescent="0.2">
      <c r="A56" s="368">
        <v>6</v>
      </c>
      <c r="B56" s="1829" t="s">
        <v>1690</v>
      </c>
      <c r="C56" s="1829"/>
      <c r="D56" s="1829"/>
      <c r="E56" s="1829"/>
      <c r="F56" s="1830"/>
      <c r="G56" s="561">
        <v>0</v>
      </c>
      <c r="K56" s="662" t="str">
        <f>IF(G56="","INSERIRE CAMPO OBBLIGATORIO",IF(G56=" ","INSERIRE NUMERO VALIDO",""))</f>
        <v/>
      </c>
    </row>
    <row r="57" spans="1:11" ht="4.5" customHeight="1" x14ac:dyDescent="0.2">
      <c r="A57" s="368"/>
      <c r="B57" s="331"/>
      <c r="C57" s="331"/>
      <c r="D57" s="625"/>
      <c r="E57" s="625"/>
      <c r="F57" s="624"/>
    </row>
    <row r="58" spans="1:11" ht="15" x14ac:dyDescent="0.2">
      <c r="A58" s="368"/>
      <c r="B58" s="624"/>
      <c r="C58" s="626"/>
      <c r="D58" s="627"/>
      <c r="E58" s="627"/>
      <c r="F58" s="628"/>
      <c r="G58" s="363" t="s">
        <v>464</v>
      </c>
    </row>
    <row r="59" spans="1:11" ht="24" customHeight="1" x14ac:dyDescent="0.2">
      <c r="A59" s="368">
        <v>7</v>
      </c>
      <c r="B59" s="1829" t="s">
        <v>2045</v>
      </c>
      <c r="C59" s="1829"/>
      <c r="D59" s="1829"/>
      <c r="E59" s="1829"/>
      <c r="F59" s="1830"/>
      <c r="G59" s="561">
        <v>0</v>
      </c>
      <c r="K59" s="662" t="str">
        <f>IF(G59="","INSERIRE CAMPO OBBLIGATORIO",IF(G59=" ","INSERIRE NUMERO VALIDO",""))</f>
        <v/>
      </c>
    </row>
    <row r="60" spans="1:11" ht="4.5" customHeight="1" x14ac:dyDescent="0.2">
      <c r="A60" s="368"/>
      <c r="B60" s="331"/>
      <c r="C60" s="331"/>
      <c r="D60" s="625"/>
      <c r="E60" s="625"/>
      <c r="F60" s="624"/>
      <c r="G60" s="345" t="s">
        <v>300</v>
      </c>
    </row>
    <row r="61" spans="1:11" ht="15" x14ac:dyDescent="0.2">
      <c r="A61" s="368"/>
      <c r="B61" s="624"/>
      <c r="C61" s="626"/>
      <c r="D61" s="627"/>
      <c r="E61" s="627"/>
      <c r="F61" s="628"/>
      <c r="G61" s="363" t="s">
        <v>464</v>
      </c>
    </row>
    <row r="62" spans="1:11" ht="24" customHeight="1" x14ac:dyDescent="0.2">
      <c r="A62" s="368">
        <v>8</v>
      </c>
      <c r="B62" s="1829" t="s">
        <v>812</v>
      </c>
      <c r="C62" s="1829"/>
      <c r="D62" s="1829"/>
      <c r="E62" s="1829"/>
      <c r="F62" s="1830"/>
      <c r="G62" s="561">
        <v>0</v>
      </c>
      <c r="K62" s="662" t="str">
        <f>IF(G62="","INSERIRE CAMPO OBBLIGATORIO",IF(G62=" ","INSERIRE NUMERO VALIDO",""))</f>
        <v/>
      </c>
    </row>
    <row r="63" spans="1:11" ht="6.75" hidden="1" customHeight="1" x14ac:dyDescent="0.2">
      <c r="A63" s="368"/>
      <c r="B63" s="331"/>
      <c r="C63" s="331"/>
      <c r="D63" s="625"/>
      <c r="E63" s="625"/>
      <c r="F63" s="624"/>
      <c r="G63" s="490"/>
      <c r="K63" s="662"/>
    </row>
    <row r="64" spans="1:11" ht="15" hidden="1" customHeight="1" x14ac:dyDescent="0.2">
      <c r="A64" s="572"/>
      <c r="B64" s="331"/>
      <c r="C64" s="331"/>
      <c r="D64" s="625"/>
      <c r="E64" s="625"/>
      <c r="F64" s="624"/>
      <c r="G64" s="539"/>
      <c r="H64" s="537"/>
    </row>
    <row r="65" spans="1:11" ht="12.75" hidden="1" customHeight="1" x14ac:dyDescent="0.2">
      <c r="A65" s="572"/>
      <c r="B65" s="331"/>
      <c r="C65" s="331">
        <v>14</v>
      </c>
      <c r="D65" s="625"/>
      <c r="E65" s="625"/>
      <c r="F65" s="624">
        <v>0</v>
      </c>
      <c r="G65" s="1865" t="str">
        <f>IF(SUM(F65:F79)&lt;&gt;SI_1!G62,"LA SOMMA DEI VALORI DEVE ESSERE UGUALE AL VALORE COMUNICATO ALLA DOMANDA 8  ( "&amp; SI_1!G62 &amp; ")","")</f>
        <v/>
      </c>
      <c r="H65" s="665"/>
      <c r="I65" s="624"/>
    </row>
    <row r="66" spans="1:11" ht="12.75" hidden="1" customHeight="1" x14ac:dyDescent="0.2">
      <c r="A66" s="572"/>
      <c r="B66" s="331"/>
      <c r="C66" s="331">
        <v>15</v>
      </c>
      <c r="D66" s="625"/>
      <c r="E66" s="625"/>
      <c r="F66" s="624">
        <v>0</v>
      </c>
      <c r="G66" s="1866"/>
      <c r="H66" s="665"/>
      <c r="I66" s="624"/>
    </row>
    <row r="67" spans="1:11" ht="12.75" hidden="1" customHeight="1" x14ac:dyDescent="0.2">
      <c r="A67" s="572"/>
      <c r="B67" s="331"/>
      <c r="C67" s="331">
        <v>16</v>
      </c>
      <c r="D67" s="625"/>
      <c r="E67" s="625"/>
      <c r="F67" s="624">
        <v>0</v>
      </c>
      <c r="G67" s="1866"/>
      <c r="H67" s="665"/>
      <c r="I67" s="624"/>
    </row>
    <row r="68" spans="1:11" ht="12.75" hidden="1" customHeight="1" x14ac:dyDescent="0.2">
      <c r="A68" s="572"/>
      <c r="B68" s="331"/>
      <c r="C68" s="331">
        <v>17</v>
      </c>
      <c r="D68" s="625"/>
      <c r="E68" s="625"/>
      <c r="F68" s="624">
        <v>0</v>
      </c>
      <c r="G68" s="1866"/>
      <c r="H68" s="665"/>
      <c r="I68" s="624"/>
    </row>
    <row r="69" spans="1:11" ht="12.75" hidden="1" customHeight="1" x14ac:dyDescent="0.2">
      <c r="A69" s="572"/>
      <c r="B69" s="331"/>
      <c r="C69" s="331">
        <v>18</v>
      </c>
      <c r="D69" s="625"/>
      <c r="E69" s="625"/>
      <c r="F69" s="624">
        <v>0</v>
      </c>
      <c r="G69" s="1866"/>
      <c r="H69" s="665"/>
      <c r="I69" s="624"/>
    </row>
    <row r="70" spans="1:11" ht="12.75" hidden="1" customHeight="1" x14ac:dyDescent="0.2">
      <c r="A70" s="368"/>
      <c r="B70" s="331"/>
      <c r="C70" s="331">
        <v>19</v>
      </c>
      <c r="D70" s="625"/>
      <c r="E70" s="625"/>
      <c r="F70" s="624">
        <v>0</v>
      </c>
      <c r="G70" s="1866"/>
      <c r="I70" s="624"/>
    </row>
    <row r="71" spans="1:11" ht="12.75" hidden="1" customHeight="1" x14ac:dyDescent="0.2">
      <c r="A71" s="368"/>
      <c r="B71" s="331"/>
      <c r="C71" s="331">
        <v>20</v>
      </c>
      <c r="D71" s="625"/>
      <c r="E71" s="625"/>
      <c r="F71" s="624">
        <v>0</v>
      </c>
      <c r="G71" s="1866"/>
      <c r="I71" s="624"/>
    </row>
    <row r="72" spans="1:11" ht="12.75" hidden="1" customHeight="1" x14ac:dyDescent="0.2">
      <c r="A72" s="368"/>
      <c r="B72" s="331"/>
      <c r="C72" s="331">
        <v>21</v>
      </c>
      <c r="D72" s="625"/>
      <c r="E72" s="625"/>
      <c r="F72" s="624">
        <v>0</v>
      </c>
      <c r="G72" s="1866"/>
      <c r="I72" s="624"/>
    </row>
    <row r="73" spans="1:11" ht="12.75" hidden="1" customHeight="1" x14ac:dyDescent="0.2">
      <c r="A73" s="368"/>
      <c r="B73" s="331"/>
      <c r="C73" s="331">
        <v>22</v>
      </c>
      <c r="D73" s="625"/>
      <c r="E73" s="625"/>
      <c r="F73" s="624">
        <v>0</v>
      </c>
      <c r="G73" s="1866"/>
      <c r="I73" s="624"/>
    </row>
    <row r="74" spans="1:11" ht="12.75" hidden="1" customHeight="1" x14ac:dyDescent="0.2">
      <c r="A74" s="368"/>
      <c r="B74" s="331"/>
      <c r="C74" s="331">
        <v>23</v>
      </c>
      <c r="D74" s="625"/>
      <c r="E74" s="625"/>
      <c r="F74" s="624">
        <v>0</v>
      </c>
      <c r="G74" s="1866"/>
      <c r="I74" s="624"/>
    </row>
    <row r="75" spans="1:11" ht="12.75" hidden="1" customHeight="1" x14ac:dyDescent="0.2">
      <c r="A75" s="368"/>
      <c r="B75" s="331"/>
      <c r="C75" s="331">
        <v>24</v>
      </c>
      <c r="D75" s="625"/>
      <c r="E75" s="625"/>
      <c r="F75" s="624">
        <v>0</v>
      </c>
      <c r="G75" s="1866"/>
      <c r="I75" s="624"/>
    </row>
    <row r="76" spans="1:11" ht="12.75" hidden="1" customHeight="1" x14ac:dyDescent="0.2">
      <c r="A76" s="368"/>
      <c r="B76" s="331"/>
      <c r="C76" s="331">
        <v>25</v>
      </c>
      <c r="D76" s="625"/>
      <c r="E76" s="625"/>
      <c r="F76" s="624">
        <v>0</v>
      </c>
      <c r="G76" s="1866"/>
      <c r="I76" s="624"/>
    </row>
    <row r="77" spans="1:11" ht="12.75" hidden="1" customHeight="1" x14ac:dyDescent="0.2">
      <c r="A77" s="368"/>
      <c r="B77" s="331"/>
      <c r="C77" s="331">
        <v>26</v>
      </c>
      <c r="D77" s="625"/>
      <c r="E77" s="625"/>
      <c r="F77" s="624">
        <v>0</v>
      </c>
      <c r="G77" s="1866"/>
      <c r="I77" s="624"/>
    </row>
    <row r="78" spans="1:11" ht="12.75" hidden="1" customHeight="1" x14ac:dyDescent="0.2">
      <c r="A78" s="368"/>
      <c r="B78" s="331"/>
      <c r="C78" s="331">
        <v>27</v>
      </c>
      <c r="D78" s="625"/>
      <c r="E78" s="625"/>
      <c r="F78" s="624">
        <v>0</v>
      </c>
      <c r="G78" s="1866"/>
      <c r="I78" s="624"/>
    </row>
    <row r="79" spans="1:11" ht="12.75" hidden="1" customHeight="1" x14ac:dyDescent="0.2">
      <c r="A79" s="368"/>
      <c r="B79" s="331"/>
      <c r="C79" s="331">
        <v>28</v>
      </c>
      <c r="D79" s="625"/>
      <c r="E79" s="625"/>
      <c r="F79" s="624">
        <v>0</v>
      </c>
      <c r="G79" s="1866"/>
      <c r="I79" s="624"/>
      <c r="K79" s="662"/>
    </row>
    <row r="80" spans="1:11" ht="5.25" customHeight="1" x14ac:dyDescent="0.2">
      <c r="A80" s="368"/>
      <c r="B80" s="331"/>
      <c r="C80" s="331"/>
      <c r="D80" s="625"/>
      <c r="E80" s="625"/>
      <c r="F80" s="624"/>
    </row>
    <row r="81" spans="1:11" ht="15" customHeight="1" x14ac:dyDescent="0.2">
      <c r="A81" s="368"/>
      <c r="B81" s="624"/>
      <c r="C81" s="626"/>
      <c r="D81" s="627"/>
      <c r="E81" s="627"/>
      <c r="F81" s="628"/>
      <c r="G81" s="363" t="s">
        <v>650</v>
      </c>
    </row>
    <row r="82" spans="1:11" ht="27" customHeight="1" x14ac:dyDescent="0.2">
      <c r="A82" s="368">
        <v>9</v>
      </c>
      <c r="B82" s="1829" t="s">
        <v>768</v>
      </c>
      <c r="C82" s="1829"/>
      <c r="D82" s="1829"/>
      <c r="E82" s="1829"/>
      <c r="F82" s="1830"/>
      <c r="G82" s="561"/>
      <c r="K82" s="662"/>
    </row>
    <row r="83" spans="1:11" ht="4.5" customHeight="1" x14ac:dyDescent="0.2">
      <c r="A83" s="368"/>
      <c r="B83" s="490"/>
      <c r="C83" s="490"/>
      <c r="D83" s="490"/>
      <c r="E83" s="490"/>
      <c r="F83" s="490"/>
      <c r="G83" s="364"/>
    </row>
    <row r="84" spans="1:11" ht="15" hidden="1" x14ac:dyDescent="0.2">
      <c r="A84" s="368"/>
      <c r="B84" s="624"/>
      <c r="C84" s="626"/>
      <c r="D84" s="627"/>
      <c r="E84" s="627"/>
      <c r="F84" s="628"/>
      <c r="G84" s="629"/>
    </row>
    <row r="85" spans="1:11" ht="24" hidden="1" customHeight="1" x14ac:dyDescent="0.2">
      <c r="A85" s="368">
        <v>10</v>
      </c>
      <c r="B85" s="1829" t="s">
        <v>463</v>
      </c>
      <c r="C85" s="1829"/>
      <c r="D85" s="1829"/>
      <c r="E85" s="1829"/>
      <c r="F85" s="1830"/>
      <c r="G85" s="630"/>
      <c r="K85" s="662"/>
    </row>
    <row r="86" spans="1:11" ht="4.5" hidden="1" customHeight="1" x14ac:dyDescent="0.2">
      <c r="A86" s="368"/>
      <c r="B86" s="490"/>
      <c r="C86" s="490"/>
      <c r="D86" s="490"/>
      <c r="E86" s="490"/>
      <c r="F86" s="490"/>
    </row>
    <row r="87" spans="1:11" ht="15" hidden="1" x14ac:dyDescent="0.2">
      <c r="A87" s="368"/>
      <c r="B87" s="624"/>
      <c r="C87" s="626"/>
      <c r="D87" s="627"/>
      <c r="E87" s="627"/>
      <c r="F87" s="628"/>
      <c r="G87" s="629"/>
    </row>
    <row r="88" spans="1:11" ht="27" hidden="1" customHeight="1" x14ac:dyDescent="0.2">
      <c r="A88" s="368">
        <v>11</v>
      </c>
      <c r="B88" s="1829" t="s">
        <v>463</v>
      </c>
      <c r="C88" s="1829"/>
      <c r="D88" s="1829"/>
      <c r="E88" s="1829"/>
      <c r="F88" s="1830"/>
      <c r="G88" s="630"/>
      <c r="K88" s="662"/>
    </row>
    <row r="89" spans="1:11" ht="4.5" hidden="1" customHeight="1" x14ac:dyDescent="0.2">
      <c r="A89" s="368"/>
      <c r="B89" s="490"/>
      <c r="C89" s="490"/>
      <c r="D89" s="490"/>
      <c r="E89" s="490"/>
      <c r="F89" s="490"/>
    </row>
    <row r="90" spans="1:11" ht="15" hidden="1" x14ac:dyDescent="0.2">
      <c r="A90" s="368"/>
      <c r="B90" s="624"/>
      <c r="C90" s="626"/>
      <c r="D90" s="627"/>
      <c r="E90" s="627"/>
      <c r="F90" s="628"/>
      <c r="G90" s="629"/>
    </row>
    <row r="91" spans="1:11" ht="27" hidden="1" customHeight="1" x14ac:dyDescent="0.2">
      <c r="A91" s="368">
        <v>12</v>
      </c>
      <c r="B91" s="1829" t="s">
        <v>463</v>
      </c>
      <c r="C91" s="1829"/>
      <c r="D91" s="1829"/>
      <c r="E91" s="1829"/>
      <c r="F91" s="1830"/>
      <c r="G91" s="630"/>
      <c r="K91" s="662"/>
    </row>
    <row r="92" spans="1:11" ht="4.5" hidden="1" customHeight="1" x14ac:dyDescent="0.2">
      <c r="A92" s="368"/>
      <c r="B92" s="490"/>
      <c r="C92" s="490"/>
      <c r="D92" s="490"/>
      <c r="E92" s="490"/>
      <c r="F92" s="490"/>
    </row>
    <row r="93" spans="1:11" ht="15" hidden="1" x14ac:dyDescent="0.2">
      <c r="A93" s="368"/>
      <c r="B93" s="624"/>
      <c r="C93" s="626"/>
      <c r="D93" s="627"/>
      <c r="E93" s="627"/>
      <c r="F93" s="628"/>
      <c r="G93" s="629"/>
    </row>
    <row r="94" spans="1:11" ht="27" hidden="1" customHeight="1" x14ac:dyDescent="0.2">
      <c r="A94" s="368">
        <v>13</v>
      </c>
      <c r="B94" s="1829" t="s">
        <v>463</v>
      </c>
      <c r="C94" s="1829"/>
      <c r="D94" s="1829"/>
      <c r="E94" s="1829"/>
      <c r="F94" s="1830"/>
      <c r="G94" s="630"/>
      <c r="K94" s="662"/>
    </row>
    <row r="95" spans="1:11" ht="4.5" hidden="1" customHeight="1" x14ac:dyDescent="0.2">
      <c r="A95" s="368"/>
      <c r="B95" s="490"/>
      <c r="C95" s="490"/>
      <c r="D95" s="490"/>
      <c r="E95" s="490"/>
      <c r="F95" s="490"/>
    </row>
    <row r="96" spans="1:11" ht="15" hidden="1" customHeight="1" x14ac:dyDescent="0.2">
      <c r="A96" s="368"/>
      <c r="B96" s="624"/>
      <c r="C96" s="626"/>
      <c r="D96" s="627"/>
      <c r="E96" s="627"/>
      <c r="F96" s="628"/>
      <c r="G96" s="629"/>
    </row>
    <row r="97" spans="1:11" ht="27" hidden="1" customHeight="1" x14ac:dyDescent="0.2">
      <c r="A97" s="368">
        <v>30</v>
      </c>
      <c r="B97" s="1829" t="s">
        <v>463</v>
      </c>
      <c r="C97" s="1829"/>
      <c r="D97" s="1829"/>
      <c r="E97" s="1829"/>
      <c r="F97" s="1830"/>
      <c r="G97" s="630"/>
      <c r="K97" s="662"/>
    </row>
    <row r="98" spans="1:11" ht="4.5" hidden="1" customHeight="1" x14ac:dyDescent="0.2">
      <c r="A98" s="368"/>
      <c r="B98" s="490"/>
      <c r="C98" s="490"/>
      <c r="D98" s="490"/>
      <c r="E98" s="490"/>
      <c r="F98" s="490"/>
    </row>
    <row r="99" spans="1:11" ht="15" customHeight="1" x14ac:dyDescent="0.2">
      <c r="A99" s="368"/>
      <c r="B99" s="624"/>
      <c r="C99" s="626"/>
      <c r="D99" s="627"/>
      <c r="E99" s="627"/>
      <c r="F99" s="628"/>
      <c r="G99" s="363" t="s">
        <v>465</v>
      </c>
    </row>
    <row r="100" spans="1:11" ht="27" customHeight="1" x14ac:dyDescent="0.2">
      <c r="A100" s="368">
        <v>31</v>
      </c>
      <c r="B100" s="1829" t="s">
        <v>813</v>
      </c>
      <c r="C100" s="1829"/>
      <c r="D100" s="1829"/>
      <c r="E100" s="1829"/>
      <c r="F100" s="1830"/>
      <c r="G100" s="561"/>
      <c r="K100" s="662"/>
    </row>
    <row r="101" spans="1:11" ht="4.5" customHeight="1" x14ac:dyDescent="0.2">
      <c r="A101" s="368"/>
      <c r="B101" s="490"/>
      <c r="C101" s="490"/>
      <c r="D101" s="490"/>
      <c r="E101" s="490"/>
      <c r="F101" s="490"/>
      <c r="G101" s="490"/>
      <c r="K101" s="662"/>
    </row>
    <row r="102" spans="1:11" ht="15" x14ac:dyDescent="0.2">
      <c r="A102" s="368"/>
      <c r="B102" s="624"/>
      <c r="C102" s="626"/>
      <c r="D102" s="627"/>
      <c r="E102" s="627"/>
      <c r="F102" s="628"/>
      <c r="G102" s="363" t="s">
        <v>465</v>
      </c>
    </row>
    <row r="103" spans="1:11" ht="27" customHeight="1" x14ac:dyDescent="0.2">
      <c r="A103" s="368">
        <v>32</v>
      </c>
      <c r="B103" s="1829" t="s">
        <v>1691</v>
      </c>
      <c r="C103" s="1829"/>
      <c r="D103" s="1829"/>
      <c r="E103" s="1829"/>
      <c r="F103" s="1830"/>
      <c r="G103" s="561"/>
      <c r="K103" s="662"/>
    </row>
    <row r="104" spans="1:11" ht="4.5" customHeight="1" x14ac:dyDescent="0.2">
      <c r="A104" s="368"/>
      <c r="B104" s="490"/>
      <c r="C104" s="490"/>
      <c r="D104" s="490"/>
      <c r="E104" s="490"/>
      <c r="F104" s="490"/>
      <c r="G104" s="490"/>
      <c r="K104" s="662"/>
    </row>
    <row r="105" spans="1:11" ht="15" x14ac:dyDescent="0.2">
      <c r="A105" s="368"/>
      <c r="B105" s="624"/>
      <c r="C105" s="626"/>
      <c r="D105" s="627"/>
      <c r="E105" s="627"/>
      <c r="F105" s="628"/>
      <c r="G105" s="363" t="s">
        <v>465</v>
      </c>
    </row>
    <row r="106" spans="1:11" ht="27" customHeight="1" x14ac:dyDescent="0.2">
      <c r="A106" s="368">
        <v>33</v>
      </c>
      <c r="B106" s="1829" t="s">
        <v>814</v>
      </c>
      <c r="C106" s="1829"/>
      <c r="D106" s="1829"/>
      <c r="E106" s="1829"/>
      <c r="F106" s="1830"/>
      <c r="G106" s="561"/>
      <c r="K106" s="662"/>
    </row>
    <row r="107" spans="1:11" ht="4.5" customHeight="1" x14ac:dyDescent="0.2">
      <c r="A107" s="368"/>
      <c r="B107" s="490"/>
      <c r="C107" s="490"/>
      <c r="D107" s="490"/>
      <c r="E107" s="490"/>
      <c r="F107" s="490"/>
      <c r="G107" s="490"/>
      <c r="K107" s="662"/>
    </row>
    <row r="108" spans="1:11" ht="15" x14ac:dyDescent="0.2">
      <c r="A108" s="368"/>
      <c r="B108" s="624"/>
      <c r="C108" s="626"/>
      <c r="D108" s="627"/>
      <c r="E108" s="627"/>
      <c r="F108" s="628"/>
      <c r="G108" s="363" t="s">
        <v>465</v>
      </c>
    </row>
    <row r="109" spans="1:11" ht="27" customHeight="1" x14ac:dyDescent="0.2">
      <c r="A109" s="368">
        <v>34</v>
      </c>
      <c r="B109" s="1829" t="s">
        <v>815</v>
      </c>
      <c r="C109" s="1829"/>
      <c r="D109" s="1829"/>
      <c r="E109" s="1829"/>
      <c r="F109" s="1830"/>
      <c r="G109" s="561"/>
      <c r="K109" s="662"/>
    </row>
    <row r="110" spans="1:11" ht="4.5" customHeight="1" x14ac:dyDescent="0.2">
      <c r="A110" s="368"/>
      <c r="B110" s="490"/>
      <c r="C110" s="490"/>
      <c r="D110" s="490"/>
      <c r="E110" s="490"/>
      <c r="F110" s="490"/>
      <c r="G110" s="490"/>
      <c r="K110" s="662"/>
    </row>
    <row r="111" spans="1:11" ht="15" hidden="1" x14ac:dyDescent="0.2">
      <c r="A111" s="368"/>
      <c r="B111" s="624"/>
      <c r="C111" s="626"/>
      <c r="D111" s="627"/>
      <c r="E111" s="627"/>
      <c r="F111" s="628"/>
      <c r="G111" s="629"/>
    </row>
    <row r="112" spans="1:11" ht="27" hidden="1" customHeight="1" x14ac:dyDescent="0.2">
      <c r="A112" s="368">
        <v>35</v>
      </c>
      <c r="B112" s="1829" t="s">
        <v>463</v>
      </c>
      <c r="C112" s="1829"/>
      <c r="D112" s="1829"/>
      <c r="E112" s="1829"/>
      <c r="F112" s="1830"/>
      <c r="G112" s="630"/>
      <c r="K112" s="662"/>
    </row>
    <row r="113" spans="1:11" ht="4.5" hidden="1" customHeight="1" x14ac:dyDescent="0.2">
      <c r="A113" s="368"/>
      <c r="B113" s="490"/>
      <c r="C113" s="490"/>
      <c r="D113" s="490"/>
      <c r="E113" s="490"/>
      <c r="F113" s="490"/>
      <c r="G113" s="490"/>
      <c r="K113" s="662"/>
    </row>
    <row r="114" spans="1:11" ht="15" x14ac:dyDescent="0.2">
      <c r="A114" s="368"/>
      <c r="B114" s="624"/>
      <c r="C114" s="626"/>
      <c r="D114" s="627"/>
      <c r="E114" s="627"/>
      <c r="F114" s="628"/>
      <c r="G114" s="363" t="s">
        <v>465</v>
      </c>
    </row>
    <row r="115" spans="1:11" ht="27" customHeight="1" x14ac:dyDescent="0.2">
      <c r="A115" s="368">
        <v>36</v>
      </c>
      <c r="B115" s="1829" t="s">
        <v>967</v>
      </c>
      <c r="C115" s="1829"/>
      <c r="D115" s="1829"/>
      <c r="E115" s="1829"/>
      <c r="F115" s="1830"/>
      <c r="G115" s="561"/>
      <c r="K115" s="662"/>
    </row>
    <row r="116" spans="1:11" ht="4.5" customHeight="1" x14ac:dyDescent="0.2">
      <c r="A116" s="368"/>
      <c r="B116" s="490"/>
      <c r="C116" s="490"/>
      <c r="D116" s="490"/>
      <c r="E116" s="490"/>
      <c r="F116" s="490"/>
      <c r="G116" s="490"/>
      <c r="K116" s="662"/>
    </row>
    <row r="117" spans="1:11" ht="15" x14ac:dyDescent="0.2">
      <c r="A117" s="368"/>
      <c r="B117" s="624"/>
      <c r="C117" s="626"/>
      <c r="D117" s="627"/>
      <c r="E117" s="627"/>
      <c r="F117" s="628"/>
      <c r="G117" s="363" t="s">
        <v>650</v>
      </c>
    </row>
    <row r="118" spans="1:11" ht="27" customHeight="1" x14ac:dyDescent="0.2">
      <c r="A118" s="368">
        <v>37</v>
      </c>
      <c r="B118" s="1829" t="s">
        <v>966</v>
      </c>
      <c r="C118" s="1829"/>
      <c r="D118" s="1829"/>
      <c r="E118" s="1829"/>
      <c r="F118" s="1830"/>
      <c r="G118" s="561"/>
      <c r="K118" s="662"/>
    </row>
    <row r="119" spans="1:11" ht="4.5" customHeight="1" x14ac:dyDescent="0.2">
      <c r="A119" s="368"/>
      <c r="B119" s="490"/>
      <c r="C119" s="490"/>
      <c r="D119" s="490"/>
      <c r="E119" s="490"/>
      <c r="F119" s="490"/>
      <c r="K119" s="662"/>
    </row>
    <row r="120" spans="1:11" ht="15" x14ac:dyDescent="0.2">
      <c r="A120" s="368"/>
      <c r="B120" s="624"/>
      <c r="C120" s="626"/>
      <c r="D120" s="627"/>
      <c r="E120" s="627"/>
      <c r="F120" s="628"/>
      <c r="G120" s="363" t="s">
        <v>465</v>
      </c>
    </row>
    <row r="121" spans="1:11" ht="27" customHeight="1" x14ac:dyDescent="0.2">
      <c r="A121" s="368">
        <v>38</v>
      </c>
      <c r="B121" s="1829" t="s">
        <v>962</v>
      </c>
      <c r="C121" s="1829"/>
      <c r="D121" s="1829"/>
      <c r="E121" s="1829"/>
      <c r="F121" s="1830"/>
      <c r="G121" s="561"/>
      <c r="K121" s="662"/>
    </row>
    <row r="122" spans="1:11" ht="4.5" customHeight="1" x14ac:dyDescent="0.2">
      <c r="A122" s="368"/>
      <c r="B122" s="490"/>
      <c r="C122" s="490"/>
      <c r="D122" s="490"/>
      <c r="E122" s="490"/>
      <c r="F122" s="490"/>
      <c r="G122" s="490"/>
      <c r="K122" s="662"/>
    </row>
    <row r="123" spans="1:11" ht="15" x14ac:dyDescent="0.2">
      <c r="A123" s="368"/>
      <c r="B123" s="624"/>
      <c r="C123" s="626"/>
      <c r="D123" s="627"/>
      <c r="E123" s="627"/>
      <c r="F123" s="628"/>
      <c r="G123" s="363" t="s">
        <v>650</v>
      </c>
    </row>
    <row r="124" spans="1:11" ht="27" customHeight="1" x14ac:dyDescent="0.2">
      <c r="A124" s="368">
        <v>39</v>
      </c>
      <c r="B124" s="1829" t="s">
        <v>963</v>
      </c>
      <c r="C124" s="1829"/>
      <c r="D124" s="1829"/>
      <c r="E124" s="1829"/>
      <c r="F124" s="1830"/>
      <c r="G124" s="561"/>
      <c r="K124" s="662"/>
    </row>
    <row r="125" spans="1:11" ht="4.5" customHeight="1" x14ac:dyDescent="0.2">
      <c r="A125" s="368"/>
      <c r="B125" s="490"/>
      <c r="C125" s="490"/>
      <c r="D125" s="490"/>
      <c r="E125" s="490"/>
      <c r="F125" s="490"/>
      <c r="G125" s="490"/>
      <c r="K125" s="662"/>
    </row>
    <row r="126" spans="1:11" ht="15" hidden="1" x14ac:dyDescent="0.2">
      <c r="A126" s="368"/>
      <c r="B126" s="624"/>
      <c r="C126" s="626"/>
      <c r="D126" s="627"/>
      <c r="E126" s="627"/>
      <c r="F126" s="628"/>
      <c r="G126" s="629"/>
    </row>
    <row r="127" spans="1:11" ht="27" hidden="1" customHeight="1" x14ac:dyDescent="0.2">
      <c r="A127" s="368">
        <v>40</v>
      </c>
      <c r="B127" s="1829" t="s">
        <v>463</v>
      </c>
      <c r="C127" s="1829"/>
      <c r="D127" s="1829"/>
      <c r="E127" s="1829"/>
      <c r="F127" s="1830"/>
      <c r="G127" s="630"/>
      <c r="K127" s="662"/>
    </row>
    <row r="128" spans="1:11" ht="4.5" hidden="1" customHeight="1" x14ac:dyDescent="0.2">
      <c r="A128" s="368"/>
      <c r="B128" s="490"/>
      <c r="C128" s="490"/>
      <c r="D128" s="490"/>
      <c r="E128" s="490"/>
      <c r="F128" s="490"/>
      <c r="G128" s="490"/>
      <c r="K128" s="662"/>
    </row>
    <row r="129" spans="1:11" ht="15" x14ac:dyDescent="0.2">
      <c r="A129" s="368"/>
      <c r="B129" s="624"/>
      <c r="C129" s="626"/>
      <c r="D129" s="627"/>
      <c r="E129" s="627"/>
      <c r="F129" s="628"/>
      <c r="G129" s="363" t="s">
        <v>465</v>
      </c>
    </row>
    <row r="130" spans="1:11" ht="27" customHeight="1" x14ac:dyDescent="0.2">
      <c r="A130" s="368">
        <v>41</v>
      </c>
      <c r="B130" s="1827" t="s">
        <v>918</v>
      </c>
      <c r="C130" s="1827"/>
      <c r="D130" s="1827"/>
      <c r="E130" s="1827"/>
      <c r="F130" s="1827"/>
      <c r="G130" s="561"/>
      <c r="K130" s="662"/>
    </row>
    <row r="131" spans="1:11" ht="4.5" customHeight="1" x14ac:dyDescent="0.2">
      <c r="A131" s="368"/>
      <c r="B131" s="754"/>
      <c r="C131" s="3"/>
      <c r="D131" s="3"/>
      <c r="E131" s="3"/>
      <c r="F131" s="3"/>
      <c r="G131" s="490"/>
      <c r="K131" s="662"/>
    </row>
    <row r="132" spans="1:11" ht="15" hidden="1" x14ac:dyDescent="0.2">
      <c r="A132" s="368"/>
      <c r="B132" s="624"/>
      <c r="C132" s="626"/>
      <c r="D132" s="627"/>
      <c r="E132" s="627"/>
      <c r="F132" s="628"/>
      <c r="G132" s="629"/>
    </row>
    <row r="133" spans="1:11" ht="27" hidden="1" customHeight="1" x14ac:dyDescent="0.2">
      <c r="A133" s="368">
        <v>42</v>
      </c>
      <c r="B133" s="1829" t="s">
        <v>463</v>
      </c>
      <c r="C133" s="1829"/>
      <c r="D133" s="1829"/>
      <c r="E133" s="1829"/>
      <c r="F133" s="1830"/>
      <c r="G133" s="630"/>
      <c r="K133" s="662"/>
    </row>
    <row r="134" spans="1:11" ht="4.5" hidden="1" customHeight="1" x14ac:dyDescent="0.2">
      <c r="A134" s="368"/>
      <c r="B134" s="754"/>
      <c r="C134" s="3"/>
      <c r="D134" s="3"/>
      <c r="E134" s="3"/>
      <c r="F134" s="3"/>
      <c r="G134" s="490"/>
      <c r="K134" s="662"/>
    </row>
    <row r="135" spans="1:11" ht="15" x14ac:dyDescent="0.2">
      <c r="A135" s="368"/>
      <c r="B135" s="754"/>
      <c r="C135" s="3"/>
      <c r="D135" s="3"/>
      <c r="E135" s="3"/>
      <c r="F135" s="3"/>
      <c r="G135" s="363" t="s">
        <v>465</v>
      </c>
    </row>
    <row r="136" spans="1:11" ht="27" customHeight="1" x14ac:dyDescent="0.2">
      <c r="A136" s="368">
        <v>43</v>
      </c>
      <c r="B136" s="1827" t="s">
        <v>956</v>
      </c>
      <c r="C136" s="1827"/>
      <c r="D136" s="1827"/>
      <c r="E136" s="1827"/>
      <c r="F136" s="1827"/>
      <c r="G136" s="561"/>
      <c r="K136" s="662"/>
    </row>
    <row r="137" spans="1:11" ht="4.5" customHeight="1" x14ac:dyDescent="0.2">
      <c r="A137" s="368"/>
      <c r="B137" s="754"/>
      <c r="C137" s="3"/>
      <c r="D137" s="3"/>
      <c r="E137" s="3"/>
      <c r="F137" s="3"/>
      <c r="G137" s="490"/>
      <c r="K137" s="662"/>
    </row>
    <row r="138" spans="1:11" ht="15" x14ac:dyDescent="0.2">
      <c r="A138" s="368"/>
      <c r="B138" s="754"/>
      <c r="C138" s="3"/>
      <c r="D138" s="3"/>
      <c r="E138" s="3"/>
      <c r="F138" s="3"/>
      <c r="G138" s="363" t="s">
        <v>465</v>
      </c>
    </row>
    <row r="139" spans="1:11" ht="33.6" customHeight="1" x14ac:dyDescent="0.2">
      <c r="A139" s="368">
        <v>44</v>
      </c>
      <c r="B139" s="1827" t="s">
        <v>957</v>
      </c>
      <c r="C139" s="1827"/>
      <c r="D139" s="1827"/>
      <c r="E139" s="1827"/>
      <c r="F139" s="1827"/>
      <c r="G139" s="561"/>
      <c r="K139" s="662"/>
    </row>
    <row r="140" spans="1:11" ht="4.5" customHeight="1" x14ac:dyDescent="0.2">
      <c r="A140" s="368"/>
      <c r="B140" s="3"/>
      <c r="C140" s="3"/>
      <c r="D140" s="3"/>
      <c r="E140" s="3"/>
      <c r="F140" s="3"/>
      <c r="G140" s="490"/>
      <c r="K140" s="662"/>
    </row>
    <row r="141" spans="1:11" ht="15" x14ac:dyDescent="0.2">
      <c r="A141" s="368"/>
      <c r="B141" s="3"/>
      <c r="C141" s="3"/>
      <c r="D141" s="3"/>
      <c r="E141" s="3"/>
      <c r="F141" s="3"/>
      <c r="G141" s="363" t="s">
        <v>465</v>
      </c>
    </row>
    <row r="142" spans="1:11" ht="27" customHeight="1" x14ac:dyDescent="0.2">
      <c r="A142" s="368">
        <v>45</v>
      </c>
      <c r="B142" s="1827" t="s">
        <v>958</v>
      </c>
      <c r="C142" s="1827"/>
      <c r="D142" s="1827"/>
      <c r="E142" s="1827"/>
      <c r="F142" s="1827"/>
      <c r="G142" s="561"/>
      <c r="K142" s="662"/>
    </row>
    <row r="143" spans="1:11" ht="4.5" customHeight="1" x14ac:dyDescent="0.2">
      <c r="A143" s="368"/>
      <c r="B143" s="3"/>
      <c r="C143" s="3"/>
      <c r="D143" s="3"/>
      <c r="E143" s="3"/>
      <c r="F143" s="3"/>
      <c r="G143" s="490"/>
      <c r="K143" s="662"/>
    </row>
    <row r="144" spans="1:11" ht="15" x14ac:dyDescent="0.2">
      <c r="A144" s="368"/>
      <c r="B144" s="3"/>
      <c r="C144" s="3"/>
      <c r="D144" s="3"/>
      <c r="E144" s="3"/>
      <c r="F144" s="3"/>
      <c r="G144" s="363" t="s">
        <v>465</v>
      </c>
    </row>
    <row r="145" spans="1:11" ht="27" customHeight="1" x14ac:dyDescent="0.2">
      <c r="A145" s="368">
        <v>46</v>
      </c>
      <c r="B145" s="1827" t="s">
        <v>959</v>
      </c>
      <c r="C145" s="1827"/>
      <c r="D145" s="1827"/>
      <c r="E145" s="1827"/>
      <c r="F145" s="1828"/>
      <c r="G145" s="561"/>
      <c r="K145" s="662"/>
    </row>
    <row r="146" spans="1:11" ht="4.3499999999999996" customHeight="1" x14ac:dyDescent="0.2">
      <c r="A146" s="368"/>
      <c r="B146" s="490"/>
      <c r="C146" s="490"/>
      <c r="D146" s="490"/>
      <c r="E146" s="490"/>
      <c r="F146" s="490"/>
      <c r="K146" s="662"/>
    </row>
    <row r="147" spans="1:11" ht="15" customHeight="1" x14ac:dyDescent="0.2">
      <c r="A147" s="368"/>
      <c r="B147" s="490"/>
      <c r="C147" s="490"/>
      <c r="D147" s="490"/>
      <c r="E147" s="490"/>
      <c r="F147" s="490"/>
      <c r="G147" s="363" t="s">
        <v>465</v>
      </c>
      <c r="K147" s="662"/>
    </row>
    <row r="148" spans="1:11" ht="27" customHeight="1" x14ac:dyDescent="0.2">
      <c r="A148" s="368">
        <v>47</v>
      </c>
      <c r="B148" s="1827" t="s">
        <v>1232</v>
      </c>
      <c r="C148" s="1827"/>
      <c r="D148" s="1827"/>
      <c r="E148" s="1827"/>
      <c r="F148" s="1828"/>
      <c r="G148" s="561"/>
      <c r="K148" s="662"/>
    </row>
    <row r="149" spans="1:11" ht="4.3499999999999996" customHeight="1" x14ac:dyDescent="0.2">
      <c r="A149" s="368"/>
      <c r="B149" s="347"/>
      <c r="C149" s="490"/>
      <c r="D149" s="490"/>
      <c r="E149" s="490"/>
      <c r="F149" s="490"/>
      <c r="G149" s="490"/>
      <c r="K149" s="662"/>
    </row>
    <row r="150" spans="1:11" ht="15" customHeight="1" x14ac:dyDescent="0.2">
      <c r="A150" s="368"/>
      <c r="B150" s="490"/>
      <c r="C150" s="490"/>
      <c r="D150" s="490"/>
      <c r="E150" s="490"/>
      <c r="F150" s="490"/>
      <c r="G150" s="363" t="s">
        <v>465</v>
      </c>
      <c r="K150" s="662"/>
    </row>
    <row r="151" spans="1:11" ht="27" customHeight="1" x14ac:dyDescent="0.2">
      <c r="A151" s="368">
        <v>48</v>
      </c>
      <c r="B151" s="1827" t="s">
        <v>1233</v>
      </c>
      <c r="C151" s="1827"/>
      <c r="D151" s="1827"/>
      <c r="E151" s="1827"/>
      <c r="F151" s="1828"/>
      <c r="G151" s="561"/>
      <c r="K151" s="662"/>
    </row>
    <row r="152" spans="1:11" ht="4.3499999999999996" customHeight="1" x14ac:dyDescent="0.2">
      <c r="A152" s="368"/>
      <c r="B152" s="490"/>
      <c r="C152" s="490"/>
      <c r="D152" s="490"/>
      <c r="E152" s="490"/>
      <c r="F152" s="490"/>
      <c r="K152" s="662"/>
    </row>
    <row r="153" spans="1:11" ht="15" customHeight="1" x14ac:dyDescent="0.2">
      <c r="A153" s="368"/>
      <c r="B153" s="490"/>
      <c r="C153" s="490"/>
      <c r="D153" s="490"/>
      <c r="E153" s="490"/>
      <c r="F153" s="490"/>
      <c r="G153" s="363" t="s">
        <v>465</v>
      </c>
      <c r="K153" s="662"/>
    </row>
    <row r="154" spans="1:11" ht="27.6" customHeight="1" x14ac:dyDescent="0.2">
      <c r="A154" s="368">
        <v>49</v>
      </c>
      <c r="B154" s="1827" t="s">
        <v>1530</v>
      </c>
      <c r="C154" s="1827"/>
      <c r="D154" s="1827"/>
      <c r="E154" s="1827"/>
      <c r="F154" s="1828"/>
      <c r="G154" s="561"/>
      <c r="K154" s="662"/>
    </row>
    <row r="155" spans="1:11" ht="4.5" customHeight="1" x14ac:dyDescent="0.2">
      <c r="A155" s="368"/>
      <c r="B155" s="1306"/>
      <c r="C155" s="1306"/>
      <c r="D155" s="1306"/>
      <c r="E155" s="1306"/>
      <c r="F155" s="1306"/>
      <c r="G155" s="490"/>
      <c r="K155" s="662"/>
    </row>
    <row r="156" spans="1:11" ht="15" customHeight="1" x14ac:dyDescent="0.2">
      <c r="A156" s="368"/>
      <c r="B156" s="965"/>
      <c r="C156" s="965"/>
      <c r="D156" s="965"/>
      <c r="E156" s="965"/>
      <c r="F156" s="965"/>
      <c r="G156" s="363" t="s">
        <v>650</v>
      </c>
    </row>
    <row r="157" spans="1:11" ht="27.6" customHeight="1" x14ac:dyDescent="0.2">
      <c r="A157" s="368">
        <v>50</v>
      </c>
      <c r="B157" s="1827" t="s">
        <v>1531</v>
      </c>
      <c r="C157" s="1827"/>
      <c r="D157" s="1827"/>
      <c r="E157" s="1827"/>
      <c r="F157" s="1828"/>
      <c r="G157" s="561"/>
      <c r="K157" s="662"/>
    </row>
    <row r="158" spans="1:11" ht="4.5" customHeight="1" x14ac:dyDescent="0.2">
      <c r="A158" s="368"/>
      <c r="B158" s="490"/>
      <c r="C158" s="490"/>
      <c r="D158" s="490"/>
      <c r="E158" s="490"/>
      <c r="F158" s="490"/>
      <c r="G158" s="490"/>
      <c r="K158" s="662"/>
    </row>
    <row r="159" spans="1:11" ht="15" hidden="1" customHeight="1" x14ac:dyDescent="0.2">
      <c r="A159" s="368"/>
      <c r="B159" s="624"/>
      <c r="C159" s="626"/>
      <c r="D159" s="627"/>
      <c r="E159" s="627"/>
      <c r="F159" s="628"/>
      <c r="G159" s="629"/>
    </row>
    <row r="160" spans="1:11" ht="27" hidden="1" customHeight="1" x14ac:dyDescent="0.2">
      <c r="A160" s="368">
        <v>51</v>
      </c>
      <c r="B160" s="1827" t="s">
        <v>463</v>
      </c>
      <c r="C160" s="1827"/>
      <c r="D160" s="1827"/>
      <c r="E160" s="1827"/>
      <c r="F160" s="1828"/>
      <c r="G160" s="630"/>
      <c r="K160" s="923"/>
    </row>
    <row r="161" spans="1:11" ht="4.5" hidden="1" customHeight="1" x14ac:dyDescent="0.2">
      <c r="A161" s="368"/>
      <c r="B161" s="490"/>
      <c r="C161" s="490"/>
      <c r="D161" s="490"/>
      <c r="E161" s="490"/>
      <c r="F161" s="490"/>
      <c r="G161" s="490"/>
      <c r="K161" s="923"/>
    </row>
    <row r="162" spans="1:11" ht="15" x14ac:dyDescent="0.2">
      <c r="A162" s="368"/>
      <c r="B162" s="624"/>
      <c r="C162" s="626"/>
      <c r="D162" s="627"/>
      <c r="E162" s="627"/>
      <c r="F162" s="628"/>
      <c r="G162" s="363" t="s">
        <v>650</v>
      </c>
      <c r="K162" s="923"/>
    </row>
    <row r="163" spans="1:11" ht="27" customHeight="1" x14ac:dyDescent="0.2">
      <c r="A163" s="368">
        <v>52</v>
      </c>
      <c r="B163" s="1827" t="s">
        <v>1234</v>
      </c>
      <c r="C163" s="1827"/>
      <c r="D163" s="1827"/>
      <c r="E163" s="1827"/>
      <c r="F163" s="1828"/>
      <c r="G163" s="561"/>
      <c r="K163" s="662"/>
    </row>
    <row r="164" spans="1:11" ht="4.3499999999999996" customHeight="1" x14ac:dyDescent="0.2">
      <c r="A164" s="368"/>
      <c r="B164" s="490"/>
      <c r="C164" s="490"/>
      <c r="D164" s="490"/>
      <c r="E164" s="490"/>
      <c r="F164" s="490"/>
      <c r="K164" s="662"/>
    </row>
    <row r="165" spans="1:11" ht="15" customHeight="1" x14ac:dyDescent="0.2">
      <c r="A165" s="368"/>
      <c r="B165" s="490"/>
      <c r="C165" s="490"/>
      <c r="D165" s="490"/>
      <c r="E165" s="490"/>
      <c r="F165" s="490"/>
      <c r="G165" s="363" t="s">
        <v>650</v>
      </c>
      <c r="K165" s="662"/>
    </row>
    <row r="166" spans="1:11" ht="27" customHeight="1" x14ac:dyDescent="0.2">
      <c r="A166" s="368">
        <v>53</v>
      </c>
      <c r="B166" s="1829" t="s">
        <v>1070</v>
      </c>
      <c r="C166" s="1829"/>
      <c r="D166" s="1829"/>
      <c r="E166" s="1829"/>
      <c r="F166" s="1830"/>
      <c r="G166" s="561"/>
      <c r="K166" s="662"/>
    </row>
    <row r="167" spans="1:11" ht="4.3499999999999996" customHeight="1" x14ac:dyDescent="0.2">
      <c r="A167" s="368"/>
      <c r="B167" s="490"/>
      <c r="C167" s="490"/>
      <c r="D167" s="490"/>
      <c r="E167" s="490"/>
      <c r="F167" s="490"/>
      <c r="K167" s="662"/>
    </row>
    <row r="168" spans="1:11" ht="15" customHeight="1" x14ac:dyDescent="0.2">
      <c r="A168" s="368"/>
      <c r="B168" s="490"/>
      <c r="C168" s="490"/>
      <c r="D168" s="490"/>
      <c r="E168" s="490"/>
      <c r="F168" s="490"/>
      <c r="G168" s="363" t="s">
        <v>650</v>
      </c>
      <c r="K168" s="662"/>
    </row>
    <row r="169" spans="1:11" ht="27" customHeight="1" x14ac:dyDescent="0.2">
      <c r="A169" s="368">
        <v>54</v>
      </c>
      <c r="B169" s="1829" t="s">
        <v>1071</v>
      </c>
      <c r="C169" s="1829"/>
      <c r="D169" s="1829"/>
      <c r="E169" s="1829"/>
      <c r="F169" s="1830"/>
      <c r="G169" s="561"/>
      <c r="K169" s="662"/>
    </row>
    <row r="170" spans="1:11" ht="4.3499999999999996" hidden="1" customHeight="1" x14ac:dyDescent="0.2">
      <c r="A170" s="368"/>
      <c r="B170" s="490"/>
      <c r="C170" s="490"/>
      <c r="D170" s="490"/>
      <c r="E170" s="490"/>
      <c r="F170" s="490"/>
      <c r="G170" s="490"/>
      <c r="K170" s="662"/>
    </row>
    <row r="171" spans="1:11" ht="15" hidden="1" x14ac:dyDescent="0.2">
      <c r="A171" s="368"/>
      <c r="B171" s="624"/>
      <c r="C171" s="626"/>
      <c r="D171" s="627"/>
      <c r="E171" s="627"/>
      <c r="F171" s="628"/>
      <c r="G171" s="629" t="s">
        <v>465</v>
      </c>
    </row>
    <row r="172" spans="1:11" ht="27" hidden="1" customHeight="1" x14ac:dyDescent="0.2">
      <c r="A172" s="368">
        <v>55</v>
      </c>
      <c r="B172" s="1829" t="s">
        <v>1229</v>
      </c>
      <c r="C172" s="1829"/>
      <c r="D172" s="1829"/>
      <c r="E172" s="1829"/>
      <c r="F172" s="1830"/>
      <c r="G172" s="967"/>
      <c r="K172" s="662"/>
    </row>
    <row r="173" spans="1:11" ht="4.5" hidden="1" customHeight="1" x14ac:dyDescent="0.2">
      <c r="A173" s="368"/>
      <c r="B173" s="490"/>
      <c r="C173" s="490"/>
      <c r="D173" s="490"/>
      <c r="E173" s="490"/>
      <c r="F173" s="490"/>
      <c r="G173" s="490"/>
      <c r="K173" s="662"/>
    </row>
    <row r="174" spans="1:11" ht="15" hidden="1" x14ac:dyDescent="0.2">
      <c r="A174" s="368"/>
      <c r="B174" s="624"/>
      <c r="C174" s="626"/>
      <c r="D174" s="627"/>
      <c r="E174" s="627"/>
      <c r="F174" s="628"/>
      <c r="G174" s="629" t="s">
        <v>1230</v>
      </c>
    </row>
    <row r="175" spans="1:11" ht="27" hidden="1" customHeight="1" x14ac:dyDescent="0.2">
      <c r="A175" s="368">
        <v>56</v>
      </c>
      <c r="B175" s="1829" t="s">
        <v>1231</v>
      </c>
      <c r="C175" s="1829"/>
      <c r="D175" s="1829"/>
      <c r="E175" s="1829"/>
      <c r="F175" s="1830"/>
      <c r="G175" s="967"/>
      <c r="K175" s="662"/>
    </row>
    <row r="176" spans="1:11" ht="4.5" customHeight="1" x14ac:dyDescent="0.2">
      <c r="A176" s="368"/>
      <c r="B176" s="490"/>
      <c r="C176" s="490"/>
      <c r="D176" s="490"/>
      <c r="E176" s="490"/>
      <c r="F176" s="490"/>
      <c r="G176" s="490"/>
      <c r="K176" s="662"/>
    </row>
    <row r="177" spans="1:11" ht="15" x14ac:dyDescent="0.2">
      <c r="A177" s="368"/>
      <c r="B177" s="624"/>
      <c r="C177" s="331"/>
      <c r="D177" s="625"/>
      <c r="E177" s="625"/>
      <c r="F177" s="624"/>
      <c r="G177" s="363" t="s">
        <v>465</v>
      </c>
    </row>
    <row r="178" spans="1:11" ht="50.4" customHeight="1" x14ac:dyDescent="0.2">
      <c r="A178" s="368">
        <v>57</v>
      </c>
      <c r="B178" s="1829" t="s">
        <v>2041</v>
      </c>
      <c r="C178" s="1829"/>
      <c r="D178" s="1829"/>
      <c r="E178" s="1829"/>
      <c r="F178" s="1830"/>
      <c r="G178" s="561"/>
      <c r="K178" s="662" t="s">
        <v>1532</v>
      </c>
    </row>
    <row r="179" spans="1:11" ht="4.5" customHeight="1" x14ac:dyDescent="0.2">
      <c r="A179" s="368"/>
      <c r="B179" s="1306"/>
      <c r="C179" s="1306"/>
      <c r="D179" s="1306"/>
      <c r="E179" s="1306"/>
      <c r="F179" s="1306"/>
      <c r="G179" s="490"/>
      <c r="K179" s="662"/>
    </row>
    <row r="180" spans="1:11" ht="15" x14ac:dyDescent="0.2">
      <c r="A180" s="368"/>
      <c r="B180" s="965"/>
      <c r="C180" s="965"/>
      <c r="D180" s="965"/>
      <c r="E180" s="965"/>
      <c r="F180" s="965"/>
      <c r="G180" s="363" t="s">
        <v>650</v>
      </c>
    </row>
    <row r="181" spans="1:11" ht="51.6" customHeight="1" x14ac:dyDescent="0.2">
      <c r="A181" s="368">
        <v>58</v>
      </c>
      <c r="B181" s="1829" t="s">
        <v>1692</v>
      </c>
      <c r="C181" s="1829"/>
      <c r="D181" s="1829"/>
      <c r="E181" s="1829"/>
      <c r="F181" s="1830"/>
      <c r="G181" s="561"/>
      <c r="K181" s="662" t="s">
        <v>1533</v>
      </c>
    </row>
    <row r="182" spans="1:11" ht="4.5" customHeight="1" x14ac:dyDescent="0.2">
      <c r="A182" s="368"/>
      <c r="B182" s="1306"/>
      <c r="C182" s="1306"/>
      <c r="D182" s="1306"/>
      <c r="E182" s="1306"/>
      <c r="F182" s="1306"/>
      <c r="G182" s="490"/>
      <c r="K182" s="662"/>
    </row>
    <row r="183" spans="1:11" ht="15" x14ac:dyDescent="0.2">
      <c r="A183" s="368"/>
      <c r="B183" s="965"/>
      <c r="C183" s="965"/>
      <c r="D183" s="965"/>
      <c r="E183" s="965"/>
      <c r="F183" s="965"/>
      <c r="G183" s="363" t="s">
        <v>465</v>
      </c>
    </row>
    <row r="184" spans="1:11" ht="27.6" customHeight="1" x14ac:dyDescent="0.2">
      <c r="A184" s="368">
        <v>59</v>
      </c>
      <c r="B184" s="1829" t="s">
        <v>1525</v>
      </c>
      <c r="C184" s="1829"/>
      <c r="D184" s="1829"/>
      <c r="E184" s="1829"/>
      <c r="F184" s="1830"/>
      <c r="G184" s="561"/>
      <c r="K184" s="662"/>
    </row>
    <row r="185" spans="1:11" ht="3.6" customHeight="1" x14ac:dyDescent="0.2">
      <c r="A185" s="368"/>
      <c r="B185" s="965"/>
      <c r="C185" s="965"/>
      <c r="D185" s="965"/>
      <c r="E185" s="965"/>
      <c r="F185" s="965"/>
      <c r="G185" s="662"/>
    </row>
    <row r="186" spans="1:11" ht="15" x14ac:dyDescent="0.2">
      <c r="A186" s="368"/>
      <c r="B186" s="965"/>
      <c r="C186" s="965"/>
      <c r="D186" s="965"/>
      <c r="E186" s="965"/>
      <c r="F186" s="965"/>
      <c r="G186" s="363" t="s">
        <v>650</v>
      </c>
    </row>
    <row r="187" spans="1:11" ht="27.6" customHeight="1" x14ac:dyDescent="0.2">
      <c r="A187" s="368">
        <v>60</v>
      </c>
      <c r="B187" s="1829" t="s">
        <v>1526</v>
      </c>
      <c r="C187" s="1829"/>
      <c r="D187" s="1829"/>
      <c r="E187" s="1829"/>
      <c r="F187" s="1830"/>
      <c r="G187" s="561"/>
      <c r="K187" s="662"/>
    </row>
    <row r="188" spans="1:11" ht="3.6" customHeight="1" x14ac:dyDescent="0.2">
      <c r="A188" s="368"/>
      <c r="B188" s="965"/>
      <c r="C188" s="965"/>
      <c r="D188" s="965"/>
      <c r="E188" s="965"/>
      <c r="F188" s="965"/>
      <c r="G188" s="662"/>
    </row>
    <row r="189" spans="1:11" ht="15" x14ac:dyDescent="0.2">
      <c r="A189" s="368"/>
      <c r="B189" s="965"/>
      <c r="C189" s="965"/>
      <c r="D189" s="965"/>
      <c r="E189" s="965"/>
      <c r="F189" s="965"/>
      <c r="G189" s="363" t="s">
        <v>465</v>
      </c>
    </row>
    <row r="190" spans="1:11" ht="27.6" customHeight="1" x14ac:dyDescent="0.2">
      <c r="A190" s="368">
        <v>61</v>
      </c>
      <c r="B190" s="1829" t="s">
        <v>1524</v>
      </c>
      <c r="C190" s="1829"/>
      <c r="D190" s="1829"/>
      <c r="E190" s="1829"/>
      <c r="F190" s="1830"/>
      <c r="G190" s="561"/>
      <c r="K190" s="662"/>
    </row>
    <row r="191" spans="1:11" ht="4.5" customHeight="1" x14ac:dyDescent="0.2">
      <c r="A191" s="368"/>
      <c r="B191" s="1306"/>
      <c r="C191" s="1306"/>
      <c r="D191" s="1306"/>
      <c r="E191" s="1306"/>
      <c r="F191" s="1306"/>
      <c r="G191" s="490"/>
      <c r="K191" s="662"/>
    </row>
    <row r="192" spans="1:11" ht="15" x14ac:dyDescent="0.2">
      <c r="A192" s="368"/>
      <c r="B192" s="965"/>
      <c r="C192" s="965"/>
      <c r="D192" s="965"/>
      <c r="E192" s="965"/>
      <c r="F192" s="965"/>
      <c r="G192" s="363" t="s">
        <v>465</v>
      </c>
    </row>
    <row r="193" spans="1:11" ht="27" customHeight="1" x14ac:dyDescent="0.2">
      <c r="A193" s="368">
        <v>62</v>
      </c>
      <c r="B193" s="1829" t="s">
        <v>1574</v>
      </c>
      <c r="C193" s="1829"/>
      <c r="D193" s="1829"/>
      <c r="E193" s="1829"/>
      <c r="F193" s="1830"/>
      <c r="G193" s="967"/>
      <c r="K193" s="1361"/>
    </row>
    <row r="194" spans="1:11" ht="4.5" customHeight="1" x14ac:dyDescent="0.2">
      <c r="A194" s="368"/>
      <c r="B194" s="490"/>
      <c r="C194" s="490"/>
      <c r="D194" s="490"/>
      <c r="E194" s="490"/>
      <c r="F194" s="490"/>
      <c r="G194" s="490"/>
      <c r="K194" s="1361"/>
    </row>
    <row r="195" spans="1:11" ht="15" x14ac:dyDescent="0.2">
      <c r="A195" s="368"/>
      <c r="B195" s="624"/>
      <c r="C195" s="626"/>
      <c r="D195" s="627"/>
      <c r="E195" s="627"/>
      <c r="F195" s="628"/>
      <c r="G195" s="629" t="s">
        <v>465</v>
      </c>
      <c r="K195" s="361"/>
    </row>
    <row r="196" spans="1:11" ht="27" customHeight="1" x14ac:dyDescent="0.2">
      <c r="A196" s="368">
        <v>63</v>
      </c>
      <c r="B196" s="1829" t="s">
        <v>1575</v>
      </c>
      <c r="C196" s="1829"/>
      <c r="D196" s="1829"/>
      <c r="E196" s="1829"/>
      <c r="F196" s="1830"/>
      <c r="G196" s="967"/>
      <c r="K196" s="1361"/>
    </row>
    <row r="197" spans="1:11" ht="4.5" customHeight="1" x14ac:dyDescent="0.2">
      <c r="A197" s="368"/>
      <c r="B197" s="490"/>
      <c r="C197" s="490"/>
      <c r="D197" s="490"/>
      <c r="E197" s="490"/>
      <c r="F197" s="490"/>
      <c r="G197" s="490"/>
      <c r="K197" s="1361"/>
    </row>
    <row r="198" spans="1:11" ht="15" x14ac:dyDescent="0.2">
      <c r="A198" s="368"/>
      <c r="B198" s="624"/>
      <c r="C198" s="626"/>
      <c r="D198" s="627"/>
      <c r="E198" s="627"/>
      <c r="F198" s="628"/>
      <c r="G198" s="629" t="s">
        <v>465</v>
      </c>
      <c r="K198" s="361"/>
    </row>
    <row r="199" spans="1:11" ht="27" customHeight="1" x14ac:dyDescent="0.2">
      <c r="A199" s="368">
        <v>64</v>
      </c>
      <c r="B199" s="1829" t="s">
        <v>1693</v>
      </c>
      <c r="C199" s="1829"/>
      <c r="D199" s="1829"/>
      <c r="E199" s="1829"/>
      <c r="F199" s="1830"/>
      <c r="G199" s="967"/>
      <c r="K199" s="1361"/>
    </row>
    <row r="200" spans="1:11" ht="4.3499999999999996" customHeight="1" x14ac:dyDescent="0.2">
      <c r="A200" s="368"/>
      <c r="B200" s="1306"/>
      <c r="C200" s="1306"/>
      <c r="D200" s="1306"/>
      <c r="E200" s="1306"/>
      <c r="F200" s="1306"/>
      <c r="G200" s="490"/>
      <c r="K200" s="662"/>
    </row>
    <row r="201" spans="1:11" ht="15" x14ac:dyDescent="0.2">
      <c r="A201" s="368"/>
      <c r="B201" s="965"/>
      <c r="C201" s="965"/>
      <c r="D201" s="965"/>
      <c r="E201" s="965"/>
      <c r="F201" s="965"/>
      <c r="G201" s="363" t="s">
        <v>650</v>
      </c>
    </row>
    <row r="202" spans="1:11" ht="27.6" customHeight="1" x14ac:dyDescent="0.2">
      <c r="A202" s="368">
        <v>65</v>
      </c>
      <c r="B202" s="1829" t="s">
        <v>1527</v>
      </c>
      <c r="C202" s="1829"/>
      <c r="D202" s="1829"/>
      <c r="E202" s="1829"/>
      <c r="F202" s="1830"/>
      <c r="G202" s="561"/>
      <c r="K202" s="662"/>
    </row>
    <row r="203" spans="1:11" ht="4.5" customHeight="1" x14ac:dyDescent="0.2">
      <c r="A203" s="368"/>
      <c r="B203" s="1306"/>
      <c r="C203" s="1306"/>
      <c r="D203" s="1306"/>
      <c r="E203" s="1306"/>
      <c r="F203" s="1306"/>
      <c r="G203" s="490"/>
      <c r="K203" s="662"/>
    </row>
    <row r="204" spans="1:11" ht="15" x14ac:dyDescent="0.2">
      <c r="A204" s="368"/>
      <c r="B204" s="965"/>
      <c r="C204" s="965"/>
      <c r="D204" s="965"/>
      <c r="E204" s="965"/>
      <c r="F204" s="965"/>
      <c r="G204" s="363" t="s">
        <v>465</v>
      </c>
    </row>
    <row r="205" spans="1:11" ht="27.6" customHeight="1" x14ac:dyDescent="0.2">
      <c r="A205" s="368">
        <v>66</v>
      </c>
      <c r="B205" s="1829" t="s">
        <v>1528</v>
      </c>
      <c r="C205" s="1829"/>
      <c r="D205" s="1829"/>
      <c r="E205" s="1829"/>
      <c r="F205" s="1830"/>
      <c r="G205" s="561"/>
      <c r="K205" s="662"/>
    </row>
    <row r="206" spans="1:11" ht="4.5" customHeight="1" x14ac:dyDescent="0.2">
      <c r="A206" s="368"/>
      <c r="B206" s="1306"/>
      <c r="C206" s="1306"/>
      <c r="D206" s="1306"/>
      <c r="E206" s="1306"/>
      <c r="F206" s="1306"/>
      <c r="G206" s="490"/>
      <c r="K206" s="662"/>
    </row>
    <row r="207" spans="1:11" ht="15" x14ac:dyDescent="0.2">
      <c r="A207" s="368"/>
      <c r="B207" s="965"/>
      <c r="C207" s="965"/>
      <c r="D207" s="965"/>
      <c r="E207" s="965"/>
      <c r="F207" s="965"/>
      <c r="G207" s="363" t="s">
        <v>650</v>
      </c>
    </row>
    <row r="208" spans="1:11" ht="27.6" customHeight="1" x14ac:dyDescent="0.2">
      <c r="A208" s="368">
        <v>67</v>
      </c>
      <c r="B208" s="1829" t="s">
        <v>1529</v>
      </c>
      <c r="C208" s="1829"/>
      <c r="D208" s="1829"/>
      <c r="E208" s="1829"/>
      <c r="F208" s="1830"/>
      <c r="G208" s="561"/>
      <c r="K208" s="662"/>
    </row>
    <row r="209" spans="1:11" ht="15" customHeight="1" x14ac:dyDescent="0.2">
      <c r="A209" s="368"/>
      <c r="B209" s="490"/>
      <c r="C209" s="490"/>
      <c r="D209" s="490"/>
      <c r="E209" s="490"/>
      <c r="F209" s="490"/>
      <c r="K209" s="662"/>
    </row>
    <row r="210" spans="1:11" ht="33" customHeight="1" x14ac:dyDescent="0.2">
      <c r="A210" s="368"/>
      <c r="B210" s="1850" t="s">
        <v>943</v>
      </c>
      <c r="C210" s="1851"/>
      <c r="D210" s="1851"/>
      <c r="E210" s="1851"/>
      <c r="F210" s="1851"/>
      <c r="G210" s="1852"/>
    </row>
    <row r="211" spans="1:11" ht="26.25" customHeight="1" x14ac:dyDescent="0.2">
      <c r="A211" s="368"/>
      <c r="B211" s="1841"/>
      <c r="C211" s="1842"/>
      <c r="D211" s="1842"/>
      <c r="E211" s="1842"/>
      <c r="F211" s="1842"/>
      <c r="G211" s="1843"/>
      <c r="K211" s="662" t="str">
        <f>IF(LEN(B211)&gt;1500,"IL NUMERO MASSIMO DI CARATTERI CONSENTITO E' 1500","")</f>
        <v/>
      </c>
    </row>
    <row r="212" spans="1:11" ht="12.75" customHeight="1" x14ac:dyDescent="0.2">
      <c r="A212" s="368"/>
      <c r="B212" s="1844"/>
      <c r="C212" s="1845"/>
      <c r="D212" s="1845"/>
      <c r="E212" s="1845"/>
      <c r="F212" s="1845"/>
      <c r="G212" s="1846"/>
      <c r="K212" s="662" t="str">
        <f>IF(LEN(B212)&gt;500,"IL NUMERO MASSIMO DI CARATTERI CONSENTITO E' 500","")</f>
        <v/>
      </c>
    </row>
    <row r="213" spans="1:11" ht="12.75" customHeight="1" x14ac:dyDescent="0.2">
      <c r="A213" s="368"/>
      <c r="B213" s="1844"/>
      <c r="C213" s="1845"/>
      <c r="D213" s="1845"/>
      <c r="E213" s="1845"/>
      <c r="F213" s="1845"/>
      <c r="G213" s="1846"/>
    </row>
    <row r="214" spans="1:11" ht="12.75" customHeight="1" x14ac:dyDescent="0.2">
      <c r="A214" s="368"/>
      <c r="B214" s="1844"/>
      <c r="C214" s="1845"/>
      <c r="D214" s="1845"/>
      <c r="E214" s="1845"/>
      <c r="F214" s="1845"/>
      <c r="G214" s="1846"/>
    </row>
    <row r="215" spans="1:11" ht="12.75" customHeight="1" x14ac:dyDescent="0.2">
      <c r="A215" s="368"/>
      <c r="B215" s="1847"/>
      <c r="C215" s="1848"/>
      <c r="D215" s="1848"/>
      <c r="E215" s="1848"/>
      <c r="F215" s="1848"/>
      <c r="G215" s="1849"/>
    </row>
    <row r="216" spans="1:11" ht="38.25" customHeight="1" x14ac:dyDescent="0.25">
      <c r="B216" s="1840" t="s">
        <v>225</v>
      </c>
      <c r="C216" s="1840"/>
      <c r="D216" s="1840"/>
      <c r="E216" s="1840"/>
      <c r="F216" s="1840"/>
      <c r="G216" s="1840"/>
    </row>
    <row r="217" spans="1:11" ht="51" customHeight="1" x14ac:dyDescent="0.2">
      <c r="C217" s="666"/>
    </row>
    <row r="218" spans="1:11" ht="38.25" customHeight="1" x14ac:dyDescent="0.25">
      <c r="B218" s="1839" t="s">
        <v>228</v>
      </c>
      <c r="C218" s="1839"/>
      <c r="D218" s="1839"/>
      <c r="E218" s="1839"/>
      <c r="F218" s="1839"/>
      <c r="G218" s="1839"/>
    </row>
    <row r="219" spans="1:11" ht="51.75" customHeight="1" x14ac:dyDescent="0.2">
      <c r="C219" s="666"/>
    </row>
    <row r="220" spans="1:11" ht="34.35" customHeight="1" x14ac:dyDescent="0.2">
      <c r="C220" s="666"/>
    </row>
    <row r="221" spans="1:11" ht="13.8" x14ac:dyDescent="0.2">
      <c r="B221" s="365" t="s">
        <v>193</v>
      </c>
      <c r="C221" s="666"/>
    </row>
    <row r="222" spans="1:11" s="894" customFormat="1" x14ac:dyDescent="0.2">
      <c r="B222" s="1683" t="s">
        <v>209</v>
      </c>
      <c r="C222" s="1683">
        <f>IF(('t1'!$K$168+'t1'!$L$168)&gt;0,1,0)</f>
        <v>0</v>
      </c>
      <c r="D222" s="895"/>
      <c r="E222" s="1683" t="s">
        <v>234</v>
      </c>
      <c r="F222" s="1683">
        <f>IF(COUNTIF('Squadratura 1'!J6:J167,"ERRORE")=0, 0,1)</f>
        <v>0</v>
      </c>
      <c r="G222" s="895"/>
    </row>
    <row r="223" spans="1:11" s="894" customFormat="1" x14ac:dyDescent="0.2">
      <c r="B223" s="1683" t="s">
        <v>744</v>
      </c>
      <c r="C223" s="1683">
        <f>IF(SUM('1A'!C46:P46)&gt;0,1,0)</f>
        <v>0</v>
      </c>
      <c r="D223" s="895"/>
      <c r="E223" s="1683" t="s">
        <v>235</v>
      </c>
      <c r="F223" s="1683">
        <f>IF(OR('Squadratura 2'!G169="ERRORE",'Squadratura 2'!L169="ERRORE"),1,0)</f>
        <v>0</v>
      </c>
      <c r="G223" s="895"/>
    </row>
    <row r="224" spans="1:11" s="894" customFormat="1" x14ac:dyDescent="0.2">
      <c r="B224" s="1683" t="s">
        <v>745</v>
      </c>
      <c r="C224" s="1683">
        <f>IF((SUM('1B'!C59:L59))&gt;0,1,0)</f>
        <v>0</v>
      </c>
      <c r="D224" s="895"/>
      <c r="E224" s="1683" t="s">
        <v>236</v>
      </c>
      <c r="F224" s="1683">
        <f>IF(OR('Squadratura 3'!M170="ERRORE",'Squadratura 3'!N170="ERRORE",'Squadratura 3'!Y170="ERRORE",'Squadratura 3'!Z170="ERRORE"),1,0)</f>
        <v>0</v>
      </c>
      <c r="G224" s="895"/>
    </row>
    <row r="225" spans="2:7" s="894" customFormat="1" x14ac:dyDescent="0.2">
      <c r="B225" s="1683" t="s">
        <v>746</v>
      </c>
      <c r="C225" s="1683">
        <f>IF((SUM('1C'!C62:P62))&gt;0,1,0)</f>
        <v>0</v>
      </c>
      <c r="D225" s="895"/>
      <c r="E225" s="1683" t="s">
        <v>237</v>
      </c>
      <c r="F225" s="1683">
        <f>IF(COUNTIF('Squadratura 4'!I6:I167,"ERRORE")=0,0,1)</f>
        <v>0</v>
      </c>
      <c r="G225" s="895"/>
    </row>
    <row r="226" spans="2:7" s="894" customFormat="1" x14ac:dyDescent="0.2">
      <c r="B226" s="1683" t="s">
        <v>747</v>
      </c>
      <c r="C226" s="1683">
        <f>IF((SUM('1D'!C18:J18))&gt;0,1,0)</f>
        <v>0</v>
      </c>
      <c r="D226" s="895"/>
      <c r="E226" s="1683" t="s">
        <v>2014</v>
      </c>
      <c r="F226" s="1683">
        <f>IF(AND('SICI(1)'!$G$2="OK",'SICI(2)'!$G$2="OK",'SICI(3)'!$G$2="OK"),0,1)</f>
        <v>0</v>
      </c>
      <c r="G226" s="895"/>
    </row>
    <row r="227" spans="2:7" s="894" customFormat="1" x14ac:dyDescent="0.2">
      <c r="B227" s="1683" t="s">
        <v>213</v>
      </c>
      <c r="C227" s="1683">
        <f>IF(('1E'!$S$38+'1E'!$T$38)&gt;0,1,0)</f>
        <v>0</v>
      </c>
      <c r="D227" s="895"/>
      <c r="E227" s="1683" t="s">
        <v>1366</v>
      </c>
      <c r="F227" s="1683">
        <f>IF('Squadratura 6'!$C$4="OK",0,1)</f>
        <v>0</v>
      </c>
      <c r="G227" s="895"/>
    </row>
    <row r="228" spans="2:7" s="894" customFormat="1" x14ac:dyDescent="0.2">
      <c r="B228" s="1683" t="s">
        <v>748</v>
      </c>
      <c r="C228" s="1683">
        <f>IF((SUM('1F'!C60:F60))&gt;0,1,0)</f>
        <v>0</v>
      </c>
      <c r="D228" s="895"/>
      <c r="E228" s="1683" t="s">
        <v>2042</v>
      </c>
      <c r="F228" s="1683">
        <f>IF(G53&lt;G39,1,0)</f>
        <v>0</v>
      </c>
      <c r="G228" s="895"/>
    </row>
    <row r="229" spans="2:7" s="894" customFormat="1" x14ac:dyDescent="0.2">
      <c r="B229" s="1683" t="s">
        <v>858</v>
      </c>
      <c r="C229" s="1683">
        <f>IF((SUM('1G'!AA6:AA120))&gt;0,1,0)</f>
        <v>0</v>
      </c>
      <c r="D229" s="895"/>
      <c r="E229" s="1683" t="s">
        <v>859</v>
      </c>
      <c r="F229" s="1683">
        <f>IF(OR('t15(1)'!$H$30&lt;&gt;"OK",'t15(2)'!$H$25&lt;&gt;"OK",'t15(3)'!$H$25&lt;&gt;"OK"),1,0)</f>
        <v>0</v>
      </c>
      <c r="G229" s="895"/>
    </row>
    <row r="230" spans="2:7" s="894" customFormat="1" x14ac:dyDescent="0.2">
      <c r="B230" s="1683" t="s">
        <v>1057</v>
      </c>
      <c r="C230" s="1683">
        <f>IF((SUM('1SD'!C17:J17))&gt;0,1,0)</f>
        <v>0</v>
      </c>
      <c r="D230" s="895"/>
      <c r="E230" s="1683" t="s">
        <v>1044</v>
      </c>
      <c r="F230" s="1683">
        <f>IF(OR('t15(1)'!$H$6&lt;&gt;"OK",'t15(2)'!$H$6&lt;&gt;"OK",'t15(3)'!$H$6&lt;&gt;"OK"),1,0)</f>
        <v>0</v>
      </c>
      <c r="G230" s="895"/>
    </row>
    <row r="231" spans="2:7" s="894" customFormat="1" x14ac:dyDescent="0.2">
      <c r="B231" s="1683" t="s">
        <v>210</v>
      </c>
      <c r="C231" s="1683">
        <f>IF(SUM('t2'!C24:J24,'t2'!C52:L52)&gt;0,1,0)</f>
        <v>0</v>
      </c>
      <c r="D231" s="895"/>
      <c r="E231" s="1683" t="s">
        <v>2040</v>
      </c>
      <c r="F231" s="1683">
        <f>IF('1E'!AQ38+'1E'!AR38='1E'!AT38+'1E'!AU38,0,1)</f>
        <v>0</v>
      </c>
      <c r="G231" s="895"/>
    </row>
    <row r="232" spans="2:7" s="894" customFormat="1" x14ac:dyDescent="0.2">
      <c r="B232" s="1683" t="s">
        <v>658</v>
      </c>
      <c r="C232" s="1683">
        <f>IF(t2A!$T$30&gt;0,1,0)</f>
        <v>0</v>
      </c>
      <c r="D232" s="895"/>
      <c r="E232" s="1683" t="s">
        <v>229</v>
      </c>
      <c r="F232" s="1683">
        <f>IF(COUNTIF('Incongruenze 1 e 11'!D5:D7,"OK")=3,0,1)</f>
        <v>0</v>
      </c>
      <c r="G232" s="895"/>
    </row>
    <row r="233" spans="2:7" s="894" customFormat="1" x14ac:dyDescent="0.2">
      <c r="B233" s="1683" t="s">
        <v>211</v>
      </c>
      <c r="C233" s="1683">
        <f>IF((SUM('t3'!C168:P168))&gt;0,1,0)</f>
        <v>0</v>
      </c>
      <c r="D233" s="895"/>
      <c r="E233" s="1683" t="s">
        <v>230</v>
      </c>
      <c r="F233" s="1683">
        <f>IF(COUNTIF('Incongruenza 2'!I6:I167,"ERRORE")=0,0,1)</f>
        <v>0</v>
      </c>
      <c r="G233" s="1683"/>
    </row>
    <row r="234" spans="2:7" s="894" customFormat="1" x14ac:dyDescent="0.2">
      <c r="B234" s="1683" t="s">
        <v>212</v>
      </c>
      <c r="C234" s="1683">
        <f>IF(('t4'!$FI$177)&gt;0,1,0)</f>
        <v>0</v>
      </c>
      <c r="D234" s="895"/>
      <c r="E234" s="1683" t="s">
        <v>880</v>
      </c>
      <c r="F234" s="1683">
        <f ca="1">IF(AND('Incongruenza 3'!D5="OK",'Incongruenza 3'!E5="OK",'Incongruenza 3'!F5="OK"),0,1)</f>
        <v>0</v>
      </c>
      <c r="G234" s="895"/>
    </row>
    <row r="235" spans="2:7" s="894" customFormat="1" x14ac:dyDescent="0.2">
      <c r="B235" s="1683" t="s">
        <v>214</v>
      </c>
      <c r="C235" s="1683">
        <f>IF(('t5'!$U$169+'t5'!$V$169)&gt;0,1,0)</f>
        <v>0</v>
      </c>
      <c r="D235" s="895"/>
      <c r="E235" s="1683" t="s">
        <v>231</v>
      </c>
      <c r="F235" s="1683">
        <f>IF(OR(AND('Incongruenza 4 e controlli t14'!F21=" ",'Incongruenza 4 e controlli t14'!F23=" "),AND('Incongruenza 4 e controlli t14'!F21="OK",'Incongruenza 4 e controlli t14'!F23="OK"),AND('Incongruenza 4 e controlli t14'!F23="E' stata dichiarata IRAP Commerciale")),0,1)</f>
        <v>0</v>
      </c>
      <c r="G235" s="895"/>
    </row>
    <row r="236" spans="2:7" s="894" customFormat="1" x14ac:dyDescent="0.2">
      <c r="B236" s="1683" t="s">
        <v>215</v>
      </c>
      <c r="C236" s="1683">
        <f>IF(('t6'!$U$169+'t6'!$V$169)&gt;0,1,0)</f>
        <v>0</v>
      </c>
      <c r="D236" s="895"/>
      <c r="E236" s="1683" t="s">
        <v>232</v>
      </c>
      <c r="F236" s="1683">
        <f>IF(COUNTIF('Incongruenza 5'!G6:G167,"ERRORE")=0,0,1)</f>
        <v>0</v>
      </c>
      <c r="G236" s="895"/>
    </row>
    <row r="237" spans="2:7" s="894" customFormat="1" x14ac:dyDescent="0.2">
      <c r="B237" s="1683" t="s">
        <v>216</v>
      </c>
      <c r="C237" s="1683">
        <f>IF(('t7'!$W$168+'t7'!$X$168)&gt;0,1,0)</f>
        <v>0</v>
      </c>
      <c r="D237" s="895"/>
      <c r="E237" s="1683" t="s">
        <v>233</v>
      </c>
      <c r="F237" s="1683">
        <f>IF(COUNTIF('Incongruenza 6'!E6:E146,"ERRORE")=0,0,1)</f>
        <v>0</v>
      </c>
      <c r="G237" s="895"/>
    </row>
    <row r="238" spans="2:7" s="894" customFormat="1" x14ac:dyDescent="0.2">
      <c r="B238" s="1683" t="s">
        <v>217</v>
      </c>
      <c r="C238" s="1683">
        <f>IF(('t8'!$AA$168+'t8'!$AB$168)&gt;0,1,0)</f>
        <v>0</v>
      </c>
      <c r="D238" s="895"/>
      <c r="E238" s="1683" t="s">
        <v>238</v>
      </c>
      <c r="F238" s="1683">
        <f>IF(COUNTIF('Incongruenza 7'!I6:I146,"ERRORE")=0,0,1)</f>
        <v>0</v>
      </c>
      <c r="G238" s="895"/>
    </row>
    <row r="239" spans="2:7" s="894" customFormat="1" x14ac:dyDescent="0.2">
      <c r="B239" s="1683" t="s">
        <v>218</v>
      </c>
      <c r="C239" s="1683">
        <f>IF(('t9'!$O$168+'t9'!$P$168)&gt;0,1,0)</f>
        <v>0</v>
      </c>
      <c r="D239" s="895"/>
      <c r="E239" s="1683" t="s">
        <v>787</v>
      </c>
      <c r="F239" s="1683">
        <f>IF(COUNTIF('Incongruenza 8'!J6:J146,"ERRORE")=0,0,1)</f>
        <v>0</v>
      </c>
      <c r="G239" s="895"/>
    </row>
    <row r="240" spans="2:7" s="894" customFormat="1" x14ac:dyDescent="0.2">
      <c r="B240" s="1683" t="s">
        <v>219</v>
      </c>
      <c r="C240" s="1683">
        <f>IF(('t10'!$AU$168+'t10'!$AV$168)&gt;0,1,0)</f>
        <v>0</v>
      </c>
      <c r="D240" s="895"/>
      <c r="E240" s="1683" t="s">
        <v>1067</v>
      </c>
      <c r="F240" s="1683">
        <f>IF(OR('t15(1)'!$H$14&lt;&gt;"OK",'t15(2)'!$H$13&lt;&gt;"OK",'t15(3)'!$H$14&lt;&gt;"OK"),1,0)</f>
        <v>0</v>
      </c>
      <c r="G240" s="895"/>
    </row>
    <row r="241" spans="1:7" s="894" customFormat="1" x14ac:dyDescent="0.2">
      <c r="B241" s="1683" t="s">
        <v>220</v>
      </c>
      <c r="C241" s="1683">
        <f>IF(('t11'!$W$170+'t11'!$X$170)&gt;0,1,0)</f>
        <v>0</v>
      </c>
      <c r="D241" s="895"/>
      <c r="E241" s="1683" t="s">
        <v>951</v>
      </c>
      <c r="F241" s="1683">
        <f>IF(COUNTIF('Incongruenza 10'!K24:L24,"OK")=2,0,1)</f>
        <v>0</v>
      </c>
      <c r="G241" s="895"/>
    </row>
    <row r="242" spans="1:7" s="894" customFormat="1" x14ac:dyDescent="0.2">
      <c r="B242" s="1683" t="s">
        <v>221</v>
      </c>
      <c r="C242" s="1683">
        <f>IF(('t12'!$K$168+'t12'!$C$168)&gt;0,1,0)</f>
        <v>0</v>
      </c>
      <c r="D242" s="895"/>
      <c r="E242" s="1683" t="s">
        <v>979</v>
      </c>
      <c r="F242" s="1683">
        <f>IF(COUNTIF('Incongruenze 1 e 11'!D13:D20,"OK")=6,0,1)</f>
        <v>0</v>
      </c>
      <c r="G242" s="895"/>
    </row>
    <row r="243" spans="1:7" s="894" customFormat="1" x14ac:dyDescent="0.2">
      <c r="B243" s="1683" t="s">
        <v>222</v>
      </c>
      <c r="C243" s="1683">
        <f>IF(('t13'!$AF$168)&gt;0,1,0)</f>
        <v>0</v>
      </c>
      <c r="D243" s="895"/>
      <c r="E243" s="1683" t="s">
        <v>985</v>
      </c>
      <c r="F243" s="1683">
        <f>IF(COUNTIF('Incongruenze 12 e 13'!D13:D14,"OK")=2,0,1)</f>
        <v>0</v>
      </c>
      <c r="G243" s="895"/>
    </row>
    <row r="244" spans="1:7" s="894" customFormat="1" x14ac:dyDescent="0.2">
      <c r="B244" s="1683" t="s">
        <v>223</v>
      </c>
      <c r="C244" s="1683">
        <f>IF(('Incongruenza 4 e controlli t14'!$C$36)&gt;0,1,0)</f>
        <v>0</v>
      </c>
      <c r="D244" s="895"/>
      <c r="E244" s="1683" t="s">
        <v>986</v>
      </c>
      <c r="F244" s="1683">
        <f>IF(COUNTIF('Incongruenze 12 e 13'!D20,"OK")=1,0,1)</f>
        <v>0</v>
      </c>
      <c r="G244" s="895"/>
    </row>
    <row r="245" spans="1:7" s="894" customFormat="1" x14ac:dyDescent="0.2">
      <c r="B245" s="1683" t="s">
        <v>224</v>
      </c>
      <c r="C245" s="1683">
        <f>IF(('t15(1)'!$C$98+'t15(1)'!$G$98+'t15(2)'!$C$66+'t15(2)'!$G$66+'t15(3)'!$C$74+'t15(3)'!$G$74)&gt;0,1,0)</f>
        <v>0</v>
      </c>
      <c r="D245" s="895"/>
      <c r="E245" s="1683" t="s">
        <v>991</v>
      </c>
      <c r="F245" s="1683">
        <f>IF(COUNTIF('Incongruenza 14'!G6:G144,"ERRORE")=0,0,1)</f>
        <v>0</v>
      </c>
      <c r="G245" s="895"/>
    </row>
    <row r="246" spans="1:7" s="894" customFormat="1" x14ac:dyDescent="0.2">
      <c r="B246" s="1683" t="s">
        <v>1047</v>
      </c>
      <c r="C246" s="1683">
        <f>IF(('SICI(1)'!$N$8+'SICI(2)'!$N$8+'SICI(3)'!$N$8)&gt;0,1,0)</f>
        <v>0</v>
      </c>
      <c r="D246" s="895"/>
      <c r="E246" s="1683" t="s">
        <v>1045</v>
      </c>
      <c r="F246" s="1683">
        <f>IF(AND('Incongruenza 15'!$D$5="OK",'Incongruenza 15'!$E$5="OK",'Incongruenza 15'!$F$5="OK"),0,1)</f>
        <v>0</v>
      </c>
      <c r="G246" s="895"/>
    </row>
    <row r="247" spans="1:7" s="894" customFormat="1" x14ac:dyDescent="0.2">
      <c r="B247" s="1683" t="s">
        <v>879</v>
      </c>
      <c r="C247" s="1683">
        <f>IF(('Tabella Riconciliazione'!$F$35)&gt;0,1,0)</f>
        <v>0</v>
      </c>
      <c r="D247" s="895"/>
      <c r="E247" s="1683" t="s">
        <v>1046</v>
      </c>
      <c r="F247" s="1683">
        <f>IF(OR('SICI(1)'!$G$5&lt;&gt;"OK",'SICI(2)'!$G$5&lt;&gt;"OK",'SICI(3)'!$G$5&lt;&gt;"OK"),1,0)</f>
        <v>0</v>
      </c>
      <c r="G247" s="895"/>
    </row>
    <row r="248" spans="1:7" s="894" customFormat="1" x14ac:dyDescent="0.2">
      <c r="B248" s="895"/>
      <c r="C248" s="895"/>
      <c r="D248" s="895"/>
      <c r="E248" s="1683" t="s">
        <v>1191</v>
      </c>
      <c r="F248" s="1683">
        <f>IF(('t12'!$AL$5)&gt;0,1,0)</f>
        <v>0</v>
      </c>
      <c r="G248" s="895"/>
    </row>
    <row r="249" spans="1:7" s="894" customFormat="1" x14ac:dyDescent="0.2">
      <c r="B249" s="895"/>
      <c r="C249" s="895"/>
      <c r="D249" s="895"/>
      <c r="G249" s="895"/>
    </row>
    <row r="250" spans="1:7" s="894" customFormat="1" x14ac:dyDescent="0.2">
      <c r="A250" s="1682"/>
      <c r="B250" s="1399"/>
      <c r="C250" s="1399"/>
      <c r="D250" s="1399"/>
      <c r="E250" s="895"/>
      <c r="F250" s="895"/>
      <c r="G250" s="1399"/>
    </row>
    <row r="251" spans="1:7" s="894" customFormat="1" x14ac:dyDescent="0.2">
      <c r="A251" s="1682"/>
      <c r="B251" s="1399"/>
      <c r="C251" s="1399"/>
      <c r="D251" s="1399"/>
      <c r="E251" s="895"/>
      <c r="F251" s="895"/>
      <c r="G251" s="1399"/>
    </row>
    <row r="252" spans="1:7" s="894" customFormat="1" x14ac:dyDescent="0.2">
      <c r="B252" s="895"/>
      <c r="C252" s="895"/>
      <c r="D252" s="895"/>
      <c r="E252" s="1399"/>
      <c r="F252" s="1399"/>
      <c r="G252" s="895"/>
    </row>
    <row r="253" spans="1:7" s="894" customFormat="1" x14ac:dyDescent="0.2">
      <c r="B253" s="1399"/>
      <c r="C253" s="1399"/>
      <c r="D253" s="1399"/>
      <c r="E253" s="1399"/>
      <c r="F253" s="1399"/>
      <c r="G253" s="895"/>
    </row>
    <row r="254" spans="1:7" s="894" customFormat="1" x14ac:dyDescent="0.2">
      <c r="B254" s="895"/>
      <c r="C254" s="895"/>
      <c r="D254" s="895"/>
      <c r="E254" s="895"/>
      <c r="F254" s="895"/>
      <c r="G254" s="895"/>
    </row>
    <row r="255" spans="1:7" s="894" customFormat="1" x14ac:dyDescent="0.2">
      <c r="B255" s="698"/>
      <c r="C255" s="698"/>
      <c r="D255" s="895"/>
      <c r="E255" s="1399"/>
      <c r="F255" s="1399"/>
      <c r="G255" s="895"/>
    </row>
    <row r="256" spans="1:7" s="894" customFormat="1" x14ac:dyDescent="0.2">
      <c r="A256" s="347"/>
      <c r="B256" s="698"/>
      <c r="C256" s="698"/>
      <c r="D256" s="698"/>
      <c r="E256" s="895"/>
      <c r="F256" s="895"/>
      <c r="G256" s="698"/>
    </row>
    <row r="257" spans="1:7" s="894" customFormat="1" x14ac:dyDescent="0.2">
      <c r="A257" s="347"/>
      <c r="B257" s="698"/>
      <c r="C257" s="698"/>
      <c r="D257" s="698"/>
      <c r="E257" s="895"/>
      <c r="F257" s="895"/>
      <c r="G257" s="698"/>
    </row>
    <row r="258" spans="1:7" s="894" customFormat="1" x14ac:dyDescent="0.2">
      <c r="A258" s="347"/>
      <c r="B258" s="698"/>
      <c r="C258" s="698"/>
      <c r="D258" s="698"/>
      <c r="E258" s="698"/>
      <c r="F258" s="698"/>
      <c r="G258" s="698"/>
    </row>
    <row r="259" spans="1:7" x14ac:dyDescent="0.2">
      <c r="B259" s="698"/>
      <c r="C259" s="698"/>
      <c r="D259" s="698"/>
      <c r="E259" s="698"/>
      <c r="F259" s="698"/>
      <c r="G259" s="698"/>
    </row>
    <row r="260" spans="1:7" x14ac:dyDescent="0.2">
      <c r="B260" s="698"/>
      <c r="C260" s="698"/>
      <c r="D260" s="698"/>
      <c r="E260" s="698"/>
      <c r="F260" s="698"/>
      <c r="G260" s="698"/>
    </row>
    <row r="261" spans="1:7" x14ac:dyDescent="0.2">
      <c r="B261" s="698"/>
      <c r="C261" s="698"/>
      <c r="D261" s="698"/>
      <c r="E261" s="698"/>
      <c r="F261" s="698"/>
      <c r="G261" s="698"/>
    </row>
    <row r="262" spans="1:7" x14ac:dyDescent="0.2">
      <c r="B262" s="698"/>
      <c r="C262" s="698"/>
      <c r="D262" s="698"/>
      <c r="E262" s="698"/>
      <c r="F262" s="698"/>
      <c r="G262" s="698"/>
    </row>
    <row r="263" spans="1:7" x14ac:dyDescent="0.2">
      <c r="B263" s="698"/>
      <c r="C263" s="698"/>
      <c r="D263" s="698"/>
      <c r="E263" s="698"/>
      <c r="F263" s="698"/>
      <c r="G263" s="698"/>
    </row>
    <row r="264" spans="1:7" x14ac:dyDescent="0.2">
      <c r="B264" s="698"/>
      <c r="C264" s="698"/>
      <c r="D264" s="698"/>
      <c r="E264" s="698"/>
      <c r="F264" s="698"/>
      <c r="G264" s="698"/>
    </row>
    <row r="265" spans="1:7" x14ac:dyDescent="0.2">
      <c r="B265" s="698"/>
      <c r="C265" s="698"/>
      <c r="D265" s="698"/>
      <c r="E265" s="698"/>
      <c r="F265" s="698"/>
      <c r="G265" s="698"/>
    </row>
    <row r="266" spans="1:7" x14ac:dyDescent="0.2">
      <c r="D266" s="698"/>
      <c r="E266" s="698"/>
      <c r="F266" s="698"/>
      <c r="G266" s="698"/>
    </row>
    <row r="267" spans="1:7" x14ac:dyDescent="0.2">
      <c r="E267" s="698"/>
      <c r="F267" s="698"/>
    </row>
    <row r="268" spans="1:7" x14ac:dyDescent="0.2">
      <c r="E268" s="698"/>
      <c r="F268" s="698"/>
    </row>
  </sheetData>
  <sheetProtection algorithmName="SHA-512" hashValue="gL57fQsyqI+IZsVIZJAnocQNdVwCihhKCUR2mzUqf+QUWTvsrlcs/5/Tgtr2y3lfmp4wdIAzHsn/05INUqmHPg==" saltValue="4ESjbooOEp1USmCI3jZJIw==" spinCount="100000" sheet="1" formatColumns="0" selectLockedCells="1"/>
  <mergeCells count="90">
    <mergeCell ref="B208:F208"/>
    <mergeCell ref="B190:F190"/>
    <mergeCell ref="B193:F193"/>
    <mergeCell ref="B196:F196"/>
    <mergeCell ref="B199:F199"/>
    <mergeCell ref="B202:F202"/>
    <mergeCell ref="B205:F205"/>
    <mergeCell ref="B26:C26"/>
    <mergeCell ref="D26:E26"/>
    <mergeCell ref="B106:F106"/>
    <mergeCell ref="B109:F109"/>
    <mergeCell ref="B115:F115"/>
    <mergeCell ref="B33:C33"/>
    <mergeCell ref="B53:F53"/>
    <mergeCell ref="B44:E44"/>
    <mergeCell ref="B56:F56"/>
    <mergeCell ref="B36:G36"/>
    <mergeCell ref="B39:C39"/>
    <mergeCell ref="B46:E46"/>
    <mergeCell ref="B82:F82"/>
    <mergeCell ref="G65:G79"/>
    <mergeCell ref="B34:C34"/>
    <mergeCell ref="B124:F124"/>
    <mergeCell ref="B118:F118"/>
    <mergeCell ref="B121:F121"/>
    <mergeCell ref="C2:F2"/>
    <mergeCell ref="E8:G8"/>
    <mergeCell ref="E9:G9"/>
    <mergeCell ref="E10:G10"/>
    <mergeCell ref="C3:F3"/>
    <mergeCell ref="B6:G6"/>
    <mergeCell ref="E11:G11"/>
    <mergeCell ref="B16:G16"/>
    <mergeCell ref="B48:E48"/>
    <mergeCell ref="B30:G30"/>
    <mergeCell ref="E12:G12"/>
    <mergeCell ref="D15:G15"/>
    <mergeCell ref="D19:E19"/>
    <mergeCell ref="D23:E23"/>
    <mergeCell ref="B22:C22"/>
    <mergeCell ref="B19:C19"/>
    <mergeCell ref="D24:E24"/>
    <mergeCell ref="F24:G24"/>
    <mergeCell ref="B25:C25"/>
    <mergeCell ref="D25:E25"/>
    <mergeCell ref="F25:G25"/>
    <mergeCell ref="B23:C23"/>
    <mergeCell ref="B218:G218"/>
    <mergeCell ref="B216:G216"/>
    <mergeCell ref="B91:F91"/>
    <mergeCell ref="B94:F94"/>
    <mergeCell ref="B211:G215"/>
    <mergeCell ref="B100:F100"/>
    <mergeCell ref="B103:F103"/>
    <mergeCell ref="B97:F97"/>
    <mergeCell ref="B210:G210"/>
    <mergeCell ref="B112:F112"/>
    <mergeCell ref="B172:F172"/>
    <mergeCell ref="B175:F175"/>
    <mergeCell ref="B178:F178"/>
    <mergeCell ref="B181:F181"/>
    <mergeCell ref="B184:F184"/>
    <mergeCell ref="B187:F187"/>
    <mergeCell ref="F19:G19"/>
    <mergeCell ref="D22:E22"/>
    <mergeCell ref="B88:F88"/>
    <mergeCell ref="B85:F85"/>
    <mergeCell ref="B50:E50"/>
    <mergeCell ref="B59:F59"/>
    <mergeCell ref="B62:F62"/>
    <mergeCell ref="F22:G22"/>
    <mergeCell ref="F23:G23"/>
    <mergeCell ref="F26:G26"/>
    <mergeCell ref="B24:C24"/>
    <mergeCell ref="B41:G41"/>
    <mergeCell ref="B145:F145"/>
    <mergeCell ref="B154:F154"/>
    <mergeCell ref="B157:F157"/>
    <mergeCell ref="B160:F160"/>
    <mergeCell ref="B127:F127"/>
    <mergeCell ref="B130:F130"/>
    <mergeCell ref="B133:F133"/>
    <mergeCell ref="B136:F136"/>
    <mergeCell ref="B139:F139"/>
    <mergeCell ref="B142:F142"/>
    <mergeCell ref="B163:F163"/>
    <mergeCell ref="B166:F166"/>
    <mergeCell ref="B169:F169"/>
    <mergeCell ref="B148:F148"/>
    <mergeCell ref="B151:F151"/>
  </mergeCells>
  <phoneticPr fontId="0" type="noConversion"/>
  <dataValidations count="1">
    <dataValidation type="whole" allowBlank="1" showInputMessage="1" showErrorMessage="1" errorTitle="ATTENZIONE" error="INSERIRE SOLO VALORI NUMERICI INTERI" sqref="G124 G88 G94 G100 G62 G59 G133 F65:F79 G82 G145 G56 G163 G103 G106 G109 G139 G112 G127 G91 G118 G130 G142 G199 G115 G136 G121 G97 G151 G148 G160 G166 G154 G208 G85 G169 G202 G172 G205 G184 G175 G181 G178 G187 G190 G157 G193 G196 G53" xr:uid="{00000000-0002-0000-0000-000000000000}">
      <formula1>0</formula1>
      <formula2>999999999999</formula2>
    </dataValidation>
  </dataValidations>
  <printOptions horizontalCentered="1"/>
  <pageMargins left="0.4" right="0.41" top="0.52" bottom="0.4" header="0.15748031496062992" footer="0.15748031496062992"/>
  <pageSetup paperSize="9" scale="63" fitToHeight="2"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36"/>
  <dimension ref="A1:K25"/>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0.199999999999999" x14ac:dyDescent="0.2"/>
  <cols>
    <col min="1" max="1" width="37.140625" style="453" customWidth="1"/>
    <col min="2" max="2" width="9" style="464" bestFit="1" customWidth="1"/>
    <col min="3" max="10" width="17.28515625" style="911" customWidth="1"/>
    <col min="11" max="16384" width="10.7109375" style="453"/>
  </cols>
  <sheetData>
    <row r="1" spans="1:11" s="901" customFormat="1" ht="16.5" customHeight="1" x14ac:dyDescent="0.2">
      <c r="A1" s="901" t="str">
        <f>'t1'!A1</f>
        <v>SERVIZIO SANITARIO NAZIONALE - anno 2023</v>
      </c>
    </row>
    <row r="2" spans="1:11" s="902" customFormat="1" ht="76.5" customHeight="1" x14ac:dyDescent="0.2">
      <c r="B2" s="903"/>
      <c r="C2" s="901"/>
      <c r="D2" s="901"/>
      <c r="E2" s="1980" t="str">
        <f>IF(OR(C8&gt;C7,D8&gt;D7),"Attenzione: la qualifica di Psichiatri non può essere superiore alla qualifica di Medico. Se inviato il sistema SICO non rilascerà la certificazione fino all'avvenuta correzione.","")</f>
        <v/>
      </c>
      <c r="F2" s="1980"/>
      <c r="G2" s="1980"/>
      <c r="H2" s="1980"/>
      <c r="I2" s="901"/>
      <c r="J2" s="901"/>
    </row>
    <row r="3" spans="1:11" ht="57.6" customHeight="1" thickBot="1" x14ac:dyDescent="0.3">
      <c r="A3" s="1981" t="s">
        <v>1054</v>
      </c>
      <c r="B3" s="1981"/>
      <c r="C3" s="1981"/>
      <c r="D3" s="1981"/>
      <c r="E3" s="1981"/>
      <c r="F3" s="1981"/>
      <c r="G3" s="1981"/>
      <c r="H3" s="1981"/>
      <c r="I3" s="1981"/>
      <c r="J3" s="1981"/>
    </row>
    <row r="4" spans="1:11" ht="21.75" customHeight="1" thickBot="1" x14ac:dyDescent="0.25">
      <c r="A4" s="1906" t="s">
        <v>144</v>
      </c>
      <c r="B4" s="1903" t="s">
        <v>262</v>
      </c>
      <c r="C4" s="1909" t="s">
        <v>1055</v>
      </c>
      <c r="D4" s="1910"/>
      <c r="E4" s="1910"/>
      <c r="F4" s="1910"/>
      <c r="G4" s="1910"/>
      <c r="H4" s="1911"/>
      <c r="I4" s="1898" t="s">
        <v>1056</v>
      </c>
      <c r="J4" s="1899"/>
      <c r="K4" s="96"/>
    </row>
    <row r="5" spans="1:11" ht="21.75" customHeight="1" x14ac:dyDescent="0.2">
      <c r="A5" s="1907"/>
      <c r="B5" s="1904"/>
      <c r="C5" s="1912" t="s">
        <v>147</v>
      </c>
      <c r="D5" s="1913"/>
      <c r="E5" s="1912" t="s">
        <v>148</v>
      </c>
      <c r="F5" s="1913"/>
      <c r="G5" s="1896" t="s">
        <v>149</v>
      </c>
      <c r="H5" s="1897"/>
      <c r="I5" s="1900"/>
      <c r="J5" s="1897"/>
      <c r="K5" s="96"/>
    </row>
    <row r="6" spans="1:11" ht="10.8" thickBot="1" x14ac:dyDescent="0.25">
      <c r="A6" s="1908"/>
      <c r="B6" s="1905"/>
      <c r="C6" s="597" t="s">
        <v>263</v>
      </c>
      <c r="D6" s="601" t="s">
        <v>264</v>
      </c>
      <c r="E6" s="592" t="s">
        <v>263</v>
      </c>
      <c r="F6" s="601" t="s">
        <v>264</v>
      </c>
      <c r="G6" s="592" t="s">
        <v>263</v>
      </c>
      <c r="H6" s="592" t="s">
        <v>264</v>
      </c>
      <c r="I6" s="591" t="s">
        <v>263</v>
      </c>
      <c r="J6" s="596" t="s">
        <v>264</v>
      </c>
      <c r="K6" s="96"/>
    </row>
    <row r="7" spans="1:11" ht="17.25" customHeight="1" x14ac:dyDescent="0.2">
      <c r="A7" s="454" t="s">
        <v>150</v>
      </c>
      <c r="B7" s="455" t="s">
        <v>151</v>
      </c>
      <c r="C7" s="904"/>
      <c r="D7" s="603"/>
      <c r="E7" s="599"/>
      <c r="F7" s="603"/>
      <c r="G7" s="599"/>
      <c r="H7" s="905"/>
      <c r="I7" s="906"/>
      <c r="J7" s="906"/>
      <c r="K7" s="96"/>
    </row>
    <row r="8" spans="1:11" ht="17.25" customHeight="1" x14ac:dyDescent="0.2">
      <c r="A8" s="805" t="s">
        <v>942</v>
      </c>
      <c r="B8" s="455" t="s">
        <v>580</v>
      </c>
      <c r="C8" s="806"/>
      <c r="D8" s="807"/>
      <c r="E8" s="808"/>
      <c r="F8" s="807"/>
      <c r="G8" s="808"/>
      <c r="H8" s="809"/>
      <c r="I8" s="810"/>
      <c r="J8" s="810"/>
      <c r="K8" s="96"/>
    </row>
    <row r="9" spans="1:11" ht="17.25" customHeight="1" x14ac:dyDescent="0.2">
      <c r="A9" s="458" t="s">
        <v>152</v>
      </c>
      <c r="B9" s="459" t="s">
        <v>153</v>
      </c>
      <c r="C9" s="904"/>
      <c r="D9" s="613"/>
      <c r="E9" s="612"/>
      <c r="F9" s="613"/>
      <c r="G9" s="612"/>
      <c r="H9" s="905"/>
      <c r="I9" s="906"/>
      <c r="J9" s="906"/>
      <c r="K9" s="96"/>
    </row>
    <row r="10" spans="1:11" ht="17.25" customHeight="1" x14ac:dyDescent="0.2">
      <c r="A10" s="458" t="s">
        <v>154</v>
      </c>
      <c r="B10" s="459" t="s">
        <v>155</v>
      </c>
      <c r="C10" s="904"/>
      <c r="D10" s="613"/>
      <c r="E10" s="612"/>
      <c r="F10" s="613"/>
      <c r="G10" s="612"/>
      <c r="H10" s="905"/>
      <c r="I10" s="906"/>
      <c r="J10" s="906"/>
      <c r="K10" s="96"/>
    </row>
    <row r="11" spans="1:11" ht="17.25" customHeight="1" x14ac:dyDescent="0.2">
      <c r="A11" s="458" t="s">
        <v>12</v>
      </c>
      <c r="B11" s="459" t="s">
        <v>157</v>
      </c>
      <c r="C11" s="904"/>
      <c r="D11" s="613"/>
      <c r="E11" s="612"/>
      <c r="F11" s="613"/>
      <c r="G11" s="612"/>
      <c r="H11" s="905"/>
      <c r="I11" s="906"/>
      <c r="J11" s="906"/>
      <c r="K11" s="96"/>
    </row>
    <row r="12" spans="1:11" ht="17.25" customHeight="1" x14ac:dyDescent="0.2">
      <c r="A12" s="458" t="s">
        <v>158</v>
      </c>
      <c r="B12" s="459" t="s">
        <v>159</v>
      </c>
      <c r="C12" s="904"/>
      <c r="D12" s="613"/>
      <c r="E12" s="612"/>
      <c r="F12" s="613"/>
      <c r="G12" s="612"/>
      <c r="H12" s="905"/>
      <c r="I12" s="906"/>
      <c r="J12" s="906"/>
      <c r="K12" s="96"/>
    </row>
    <row r="13" spans="1:11" ht="17.25" customHeight="1" x14ac:dyDescent="0.2">
      <c r="A13" s="458" t="s">
        <v>160</v>
      </c>
      <c r="B13" s="459" t="s">
        <v>161</v>
      </c>
      <c r="C13" s="904"/>
      <c r="D13" s="613"/>
      <c r="E13" s="612"/>
      <c r="F13" s="613"/>
      <c r="G13" s="612"/>
      <c r="H13" s="905"/>
      <c r="I13" s="906"/>
      <c r="J13" s="906"/>
      <c r="K13" s="96"/>
    </row>
    <row r="14" spans="1:11" ht="17.25" customHeight="1" x14ac:dyDescent="0.2">
      <c r="A14" s="458" t="s">
        <v>162</v>
      </c>
      <c r="B14" s="459" t="s">
        <v>163</v>
      </c>
      <c r="C14" s="904"/>
      <c r="D14" s="613"/>
      <c r="E14" s="612"/>
      <c r="F14" s="613"/>
      <c r="G14" s="612"/>
      <c r="H14" s="905"/>
      <c r="I14" s="906"/>
      <c r="J14" s="906"/>
      <c r="K14" s="96"/>
    </row>
    <row r="15" spans="1:11" ht="17.25" customHeight="1" x14ac:dyDescent="0.2">
      <c r="A15" s="458" t="s">
        <v>164</v>
      </c>
      <c r="B15" s="459" t="s">
        <v>165</v>
      </c>
      <c r="C15" s="904"/>
      <c r="D15" s="613"/>
      <c r="E15" s="612"/>
      <c r="F15" s="613"/>
      <c r="G15" s="612"/>
      <c r="H15" s="905"/>
      <c r="I15" s="906"/>
      <c r="J15" s="906"/>
      <c r="K15" s="96"/>
    </row>
    <row r="16" spans="1:11" ht="17.25" customHeight="1" thickBot="1" x14ac:dyDescent="0.25">
      <c r="A16" s="604" t="s">
        <v>166</v>
      </c>
      <c r="B16" s="605" t="s">
        <v>167</v>
      </c>
      <c r="C16" s="904"/>
      <c r="D16" s="611"/>
      <c r="E16" s="610"/>
      <c r="F16" s="611"/>
      <c r="G16" s="610"/>
      <c r="H16" s="905"/>
      <c r="I16" s="906"/>
      <c r="J16" s="906"/>
      <c r="K16" s="96"/>
    </row>
    <row r="17" spans="1:11" ht="17.25" customHeight="1" thickBot="1" x14ac:dyDescent="0.25">
      <c r="A17" s="606" t="s">
        <v>265</v>
      </c>
      <c r="B17" s="607"/>
      <c r="C17" s="907">
        <f t="shared" ref="C17:J17" si="0">SUM(C9:C16)+C7</f>
        <v>0</v>
      </c>
      <c r="D17" s="908">
        <f t="shared" si="0"/>
        <v>0</v>
      </c>
      <c r="E17" s="907">
        <f t="shared" si="0"/>
        <v>0</v>
      </c>
      <c r="F17" s="908">
        <f t="shared" si="0"/>
        <v>0</v>
      </c>
      <c r="G17" s="907">
        <f t="shared" si="0"/>
        <v>0</v>
      </c>
      <c r="H17" s="908">
        <f t="shared" si="0"/>
        <v>0</v>
      </c>
      <c r="I17" s="907">
        <f t="shared" si="0"/>
        <v>0</v>
      </c>
      <c r="J17" s="908">
        <f t="shared" si="0"/>
        <v>0</v>
      </c>
      <c r="K17" s="96"/>
    </row>
    <row r="18" spans="1:11" ht="12.75" hidden="1" customHeight="1" x14ac:dyDescent="0.2">
      <c r="A18" s="6"/>
      <c r="B18" s="461"/>
      <c r="C18" s="909"/>
      <c r="D18" s="909"/>
      <c r="E18" s="909"/>
      <c r="F18" s="909"/>
      <c r="G18" s="909"/>
      <c r="H18" s="909"/>
      <c r="I18" s="909"/>
      <c r="J18" s="909"/>
      <c r="K18" s="96"/>
    </row>
    <row r="19" spans="1:11" ht="24.6" customHeight="1" x14ac:dyDescent="0.2">
      <c r="A19" s="1902" t="str">
        <f>"(*) unità equivalenti di tempo pieno di personale dipendente, in servizio al 31 dicembre dell’anno di rilevazione, con rapporto di lavoro a tempo indeterminato o determinato"</f>
        <v>(*) unità equivalenti di tempo pieno di personale dipendente, in servizio al 31 dicembre dell’anno di rilevazione, con rapporto di lavoro a tempo indeterminato o determinato</v>
      </c>
      <c r="B19" s="1902"/>
      <c r="C19" s="1902"/>
      <c r="D19" s="1902"/>
      <c r="E19" s="1902"/>
      <c r="F19" s="1902"/>
      <c r="G19" s="1902"/>
      <c r="H19" s="1902"/>
      <c r="I19" s="1902"/>
      <c r="J19" s="1902"/>
      <c r="K19" s="96"/>
    </row>
    <row r="20" spans="1:11" ht="18.600000000000001" customHeight="1" x14ac:dyDescent="0.2">
      <c r="A20" s="1902" t="str">
        <f>"(**) unità 'equivalenti di tempo pieno di personale che abbia prestato servizio nel corso dell'anno di rilevazione, con rapporto di lavoro diverso da dipendente "</f>
        <v xml:space="preserve">(**) unità 'equivalenti di tempo pieno di personale che abbia prestato servizio nel corso dell'anno di rilevazione, con rapporto di lavoro diverso da dipendente </v>
      </c>
      <c r="B20" s="1902"/>
      <c r="C20" s="1902"/>
      <c r="D20" s="1902"/>
      <c r="E20" s="1902"/>
      <c r="F20" s="1902"/>
      <c r="G20" s="1902"/>
      <c r="H20" s="1902"/>
      <c r="I20" s="1902"/>
      <c r="J20" s="1902"/>
      <c r="K20" s="96"/>
    </row>
    <row r="21" spans="1:11" ht="11.4" x14ac:dyDescent="0.2">
      <c r="A21" s="910"/>
      <c r="B21" s="910"/>
      <c r="C21" s="910"/>
      <c r="D21" s="910"/>
      <c r="E21" s="910"/>
      <c r="F21" s="910"/>
      <c r="G21" s="910"/>
      <c r="H21" s="910"/>
      <c r="I21" s="910"/>
      <c r="J21" s="910"/>
      <c r="K21" s="96"/>
    </row>
    <row r="22" spans="1:11" ht="11.4" x14ac:dyDescent="0.2">
      <c r="A22" s="910"/>
      <c r="B22" s="910"/>
      <c r="C22" s="910"/>
      <c r="D22" s="910"/>
      <c r="E22" s="910"/>
      <c r="F22" s="910"/>
      <c r="G22" s="910"/>
      <c r="H22" s="910"/>
      <c r="I22" s="910"/>
      <c r="J22" s="910"/>
      <c r="K22" s="96"/>
    </row>
    <row r="23" spans="1:11" ht="11.4" x14ac:dyDescent="0.2">
      <c r="A23" s="910"/>
      <c r="B23" s="910"/>
      <c r="C23" s="910"/>
      <c r="D23" s="910"/>
      <c r="E23" s="910"/>
      <c r="F23" s="910"/>
      <c r="G23" s="910"/>
      <c r="H23" s="910"/>
      <c r="I23" s="910"/>
      <c r="J23" s="910"/>
      <c r="K23" s="96"/>
    </row>
    <row r="24" spans="1:11" ht="11.4" x14ac:dyDescent="0.2">
      <c r="A24" s="910"/>
      <c r="B24" s="910"/>
      <c r="C24" s="910"/>
      <c r="D24" s="910"/>
      <c r="E24" s="910"/>
      <c r="F24" s="910"/>
      <c r="G24" s="910"/>
      <c r="H24" s="910"/>
      <c r="I24" s="910"/>
      <c r="J24" s="910"/>
      <c r="K24" s="96"/>
    </row>
    <row r="25" spans="1:11" ht="11.4" x14ac:dyDescent="0.2">
      <c r="A25" s="910"/>
      <c r="B25" s="910"/>
      <c r="C25" s="910"/>
      <c r="D25" s="910"/>
      <c r="E25" s="910"/>
      <c r="F25" s="910"/>
      <c r="G25" s="910"/>
      <c r="H25" s="910"/>
      <c r="I25" s="910"/>
      <c r="J25" s="910"/>
      <c r="K25" s="96"/>
    </row>
  </sheetData>
  <sheetProtection password="DD41" sheet="1" formatColumns="0" selectLockedCells="1"/>
  <mergeCells count="11">
    <mergeCell ref="E5:F5"/>
    <mergeCell ref="G5:H5"/>
    <mergeCell ref="A19:J19"/>
    <mergeCell ref="A20:J20"/>
    <mergeCell ref="E2:H2"/>
    <mergeCell ref="A3:J3"/>
    <mergeCell ref="A4:A6"/>
    <mergeCell ref="B4:B6"/>
    <mergeCell ref="C4:H4"/>
    <mergeCell ref="I4:J5"/>
    <mergeCell ref="C5:D5"/>
  </mergeCells>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9"/>
  <dimension ref="A1:AQ55"/>
  <sheetViews>
    <sheetView showGridLines="0" zoomScaleNormal="100" workbookViewId="0">
      <selection activeCell="AA6" sqref="AA6"/>
    </sheetView>
  </sheetViews>
  <sheetFormatPr defaultColWidth="9.28515625" defaultRowHeight="10.199999999999999" x14ac:dyDescent="0.2"/>
  <cols>
    <col min="1" max="1" width="68.42578125" style="3" customWidth="1"/>
    <col min="2" max="2" width="13.28515625" style="2" customWidth="1"/>
    <col min="3" max="8" width="11.140625" style="3" hidden="1" customWidth="1"/>
    <col min="9" max="16" width="10.7109375" style="3" hidden="1" customWidth="1"/>
    <col min="17" max="26" width="9.28515625" style="3" hidden="1" customWidth="1"/>
    <col min="27" max="36" width="10.7109375" style="3" customWidth="1"/>
    <col min="37" max="37" width="11.140625" style="3" hidden="1" customWidth="1"/>
    <col min="38" max="38" width="11.140625" style="3" customWidth="1"/>
    <col min="39" max="46" width="10.7109375" style="3" customWidth="1"/>
    <col min="47" max="47" width="9.28515625" style="3" customWidth="1"/>
    <col min="48" max="16384" width="9.28515625" style="3"/>
  </cols>
  <sheetData>
    <row r="1" spans="1:43" ht="43.5" customHeight="1" x14ac:dyDescent="0.2">
      <c r="A1" s="820" t="str">
        <f>'t1'!A1</f>
        <v>SERVIZIO SANITARIO NAZIONALE - anno 2023</v>
      </c>
      <c r="B1" s="820"/>
      <c r="C1" s="820"/>
      <c r="D1" s="820"/>
      <c r="E1" s="820"/>
      <c r="F1" s="820"/>
      <c r="G1" s="820"/>
      <c r="H1" s="820"/>
      <c r="I1" s="820"/>
      <c r="J1" s="820"/>
      <c r="L1" s="682"/>
      <c r="M1"/>
      <c r="AK1" s="1267" t="s">
        <v>915</v>
      </c>
      <c r="AP1" s="682"/>
      <c r="AQ1"/>
    </row>
    <row r="2" spans="1:43" ht="30" customHeight="1" thickBot="1" x14ac:dyDescent="0.25">
      <c r="A2" s="5"/>
      <c r="G2" s="1268"/>
      <c r="H2" s="1268"/>
      <c r="I2" s="1268"/>
      <c r="J2" s="1268"/>
      <c r="AK2" s="1269" t="s">
        <v>916</v>
      </c>
    </row>
    <row r="3" spans="1:43" ht="24.75" customHeight="1" thickBot="1" x14ac:dyDescent="0.25">
      <c r="A3" s="7"/>
      <c r="B3" s="8"/>
      <c r="C3" s="1270" t="s">
        <v>436</v>
      </c>
      <c r="D3" s="9"/>
      <c r="E3" s="9"/>
      <c r="F3" s="9"/>
      <c r="G3" s="1271"/>
      <c r="H3" s="1271"/>
      <c r="I3" s="1271"/>
      <c r="J3" s="1271"/>
      <c r="Y3" s="1270" t="s">
        <v>436</v>
      </c>
      <c r="Z3" s="9"/>
      <c r="AA3" s="9"/>
      <c r="AB3" s="9"/>
      <c r="AC3" s="9"/>
      <c r="AD3" s="9"/>
      <c r="AE3" s="9"/>
      <c r="AF3" s="9"/>
      <c r="AG3" s="9"/>
      <c r="AH3" s="113"/>
      <c r="AK3" s="1362">
        <v>2</v>
      </c>
    </row>
    <row r="4" spans="1:43" ht="52.5" customHeight="1" thickTop="1" x14ac:dyDescent="0.2">
      <c r="A4" s="1272" t="s">
        <v>295</v>
      </c>
      <c r="B4" s="1273" t="s">
        <v>262</v>
      </c>
      <c r="C4" s="120" t="s">
        <v>323</v>
      </c>
      <c r="D4" s="1274"/>
      <c r="E4" s="120" t="s">
        <v>324</v>
      </c>
      <c r="F4" s="1274"/>
      <c r="G4" s="120" t="s">
        <v>170</v>
      </c>
      <c r="H4" s="1274"/>
      <c r="I4" s="120" t="s">
        <v>1068</v>
      </c>
      <c r="J4" s="1274"/>
      <c r="AA4" s="120" t="s">
        <v>323</v>
      </c>
      <c r="AB4" s="1274"/>
      <c r="AC4" s="120" t="s">
        <v>324</v>
      </c>
      <c r="AD4" s="1274"/>
      <c r="AE4" s="120" t="s">
        <v>170</v>
      </c>
      <c r="AF4" s="1274"/>
      <c r="AG4" s="120" t="s">
        <v>1068</v>
      </c>
      <c r="AH4" s="1275"/>
    </row>
    <row r="5" spans="1:43" ht="20.25" customHeight="1" thickBot="1" x14ac:dyDescent="0.25">
      <c r="A5" s="1276"/>
      <c r="B5" s="1277"/>
      <c r="C5" s="1278" t="s">
        <v>263</v>
      </c>
      <c r="D5" s="1279" t="s">
        <v>264</v>
      </c>
      <c r="E5" s="1278" t="s">
        <v>263</v>
      </c>
      <c r="F5" s="1279" t="s">
        <v>264</v>
      </c>
      <c r="G5" s="1278" t="s">
        <v>263</v>
      </c>
      <c r="H5" s="1279" t="s">
        <v>264</v>
      </c>
      <c r="I5" s="1278" t="s">
        <v>263</v>
      </c>
      <c r="J5" s="1279" t="s">
        <v>264</v>
      </c>
      <c r="AA5" s="1382" t="s">
        <v>263</v>
      </c>
      <c r="AB5" s="1383" t="s">
        <v>264</v>
      </c>
      <c r="AC5" s="1382" t="s">
        <v>263</v>
      </c>
      <c r="AD5" s="1383" t="s">
        <v>264</v>
      </c>
      <c r="AE5" s="1382" t="s">
        <v>263</v>
      </c>
      <c r="AF5" s="1383" t="s">
        <v>264</v>
      </c>
      <c r="AG5" s="1382" t="s">
        <v>263</v>
      </c>
      <c r="AH5" s="1384" t="s">
        <v>264</v>
      </c>
    </row>
    <row r="6" spans="1:43" ht="20.25" customHeight="1" thickTop="1" x14ac:dyDescent="0.2">
      <c r="A6" s="1281" t="s">
        <v>1136</v>
      </c>
      <c r="B6" s="1282" t="s">
        <v>506</v>
      </c>
      <c r="C6" s="1283">
        <f t="shared" ref="C6:J8" si="0">ROUND(AA6,2)</f>
        <v>0</v>
      </c>
      <c r="D6" s="1284">
        <f t="shared" si="0"/>
        <v>0</v>
      </c>
      <c r="E6" s="1283">
        <f t="shared" si="0"/>
        <v>0</v>
      </c>
      <c r="F6" s="1284">
        <f t="shared" si="0"/>
        <v>0</v>
      </c>
      <c r="G6" s="1283">
        <f t="shared" si="0"/>
        <v>0</v>
      </c>
      <c r="H6" s="1284">
        <f t="shared" si="0"/>
        <v>0</v>
      </c>
      <c r="I6" s="1283">
        <f t="shared" si="0"/>
        <v>0</v>
      </c>
      <c r="J6" s="1284">
        <f t="shared" si="0"/>
        <v>0</v>
      </c>
      <c r="AA6" s="1291"/>
      <c r="AB6" s="1288"/>
      <c r="AC6" s="1291"/>
      <c r="AD6" s="1288"/>
      <c r="AE6" s="1291"/>
      <c r="AF6" s="1288"/>
      <c r="AG6" s="1291"/>
      <c r="AH6" s="1289"/>
    </row>
    <row r="7" spans="1:43" ht="20.25" customHeight="1" x14ac:dyDescent="0.2">
      <c r="A7" s="1281" t="s">
        <v>1137</v>
      </c>
      <c r="B7" s="1286" t="s">
        <v>253</v>
      </c>
      <c r="C7" s="1287">
        <f t="shared" si="0"/>
        <v>0</v>
      </c>
      <c r="D7" s="1288">
        <f t="shared" si="0"/>
        <v>0</v>
      </c>
      <c r="E7" s="1287">
        <f t="shared" si="0"/>
        <v>0</v>
      </c>
      <c r="F7" s="1288">
        <f t="shared" si="0"/>
        <v>0</v>
      </c>
      <c r="G7" s="1287">
        <f t="shared" si="0"/>
        <v>0</v>
      </c>
      <c r="H7" s="1288">
        <f t="shared" si="0"/>
        <v>0</v>
      </c>
      <c r="I7" s="1287">
        <f t="shared" si="0"/>
        <v>0</v>
      </c>
      <c r="J7" s="1288">
        <f t="shared" si="0"/>
        <v>0</v>
      </c>
      <c r="AA7" s="1287"/>
      <c r="AB7" s="1288"/>
      <c r="AC7" s="1287"/>
      <c r="AD7" s="1288"/>
      <c r="AE7" s="1287"/>
      <c r="AF7" s="1288"/>
      <c r="AG7" s="1287"/>
      <c r="AH7" s="1289"/>
    </row>
    <row r="8" spans="1:43" ht="20.25" customHeight="1" x14ac:dyDescent="0.2">
      <c r="A8" s="1281" t="s">
        <v>1138</v>
      </c>
      <c r="B8" s="1286" t="s">
        <v>254</v>
      </c>
      <c r="C8" s="1290">
        <f t="shared" si="0"/>
        <v>0</v>
      </c>
      <c r="D8" s="1284">
        <f t="shared" si="0"/>
        <v>0</v>
      </c>
      <c r="E8" s="1290">
        <f t="shared" si="0"/>
        <v>0</v>
      </c>
      <c r="F8" s="1284">
        <f t="shared" si="0"/>
        <v>0</v>
      </c>
      <c r="G8" s="1290">
        <f t="shared" si="0"/>
        <v>0</v>
      </c>
      <c r="H8" s="1284">
        <f t="shared" si="0"/>
        <v>0</v>
      </c>
      <c r="I8" s="1290">
        <f t="shared" si="0"/>
        <v>0</v>
      </c>
      <c r="J8" s="1284">
        <f t="shared" si="0"/>
        <v>0</v>
      </c>
      <c r="AA8" s="1290"/>
      <c r="AB8" s="1284"/>
      <c r="AC8" s="1290"/>
      <c r="AD8" s="1284"/>
      <c r="AE8" s="1290"/>
      <c r="AF8" s="1284"/>
      <c r="AG8" s="1290"/>
      <c r="AH8" s="1285"/>
    </row>
    <row r="9" spans="1:43" ht="20.25" customHeight="1" x14ac:dyDescent="0.2">
      <c r="A9" s="1281" t="s">
        <v>1490</v>
      </c>
      <c r="B9" s="1286" t="s">
        <v>1495</v>
      </c>
      <c r="C9" s="1290">
        <f t="shared" ref="C9:C17" si="1">ROUND(AA9,2)</f>
        <v>0</v>
      </c>
      <c r="D9" s="1284">
        <f t="shared" ref="D9:D17" si="2">ROUND(AB9,2)</f>
        <v>0</v>
      </c>
      <c r="E9" s="1290">
        <f t="shared" ref="E9:E17" si="3">ROUND(AC9,2)</f>
        <v>0</v>
      </c>
      <c r="F9" s="1284">
        <f t="shared" ref="F9:F17" si="4">ROUND(AD9,2)</f>
        <v>0</v>
      </c>
      <c r="G9" s="1290">
        <f t="shared" ref="G9:G17" si="5">ROUND(AE9,2)</f>
        <v>0</v>
      </c>
      <c r="H9" s="1284">
        <f t="shared" ref="H9:H17" si="6">ROUND(AF9,2)</f>
        <v>0</v>
      </c>
      <c r="I9" s="1290">
        <f t="shared" ref="I9:I17" si="7">ROUND(AG9,2)</f>
        <v>0</v>
      </c>
      <c r="J9" s="1284">
        <f t="shared" ref="J9:J17" si="8">ROUND(AH9,2)</f>
        <v>0</v>
      </c>
      <c r="AA9" s="1291"/>
      <c r="AB9" s="1288"/>
      <c r="AC9" s="1291"/>
      <c r="AD9" s="1288"/>
      <c r="AE9" s="1291"/>
      <c r="AF9" s="1288"/>
      <c r="AG9" s="1291"/>
      <c r="AH9" s="1289"/>
    </row>
    <row r="10" spans="1:43" ht="20.25" customHeight="1" x14ac:dyDescent="0.2">
      <c r="A10" s="1281" t="s">
        <v>1491</v>
      </c>
      <c r="B10" s="1292" t="s">
        <v>1496</v>
      </c>
      <c r="C10" s="1290">
        <f t="shared" si="1"/>
        <v>0</v>
      </c>
      <c r="D10" s="1284">
        <f t="shared" si="2"/>
        <v>0</v>
      </c>
      <c r="E10" s="1290">
        <f t="shared" si="3"/>
        <v>0</v>
      </c>
      <c r="F10" s="1284">
        <f t="shared" si="4"/>
        <v>0</v>
      </c>
      <c r="G10" s="1290">
        <f t="shared" si="5"/>
        <v>0</v>
      </c>
      <c r="H10" s="1284">
        <f t="shared" si="6"/>
        <v>0</v>
      </c>
      <c r="I10" s="1290">
        <f t="shared" si="7"/>
        <v>0</v>
      </c>
      <c r="J10" s="1284">
        <f t="shared" si="8"/>
        <v>0</v>
      </c>
      <c r="AA10" s="1291"/>
      <c r="AB10" s="1288"/>
      <c r="AC10" s="1291"/>
      <c r="AD10" s="1288"/>
      <c r="AE10" s="1291"/>
      <c r="AF10" s="1288"/>
      <c r="AG10" s="1291"/>
      <c r="AH10" s="1289"/>
    </row>
    <row r="11" spans="1:43" ht="20.25" customHeight="1" x14ac:dyDescent="0.2">
      <c r="A11" s="1281" t="s">
        <v>1492</v>
      </c>
      <c r="B11" s="1292" t="s">
        <v>1497</v>
      </c>
      <c r="C11" s="1290">
        <f t="shared" si="1"/>
        <v>0</v>
      </c>
      <c r="D11" s="1284">
        <f t="shared" si="2"/>
        <v>0</v>
      </c>
      <c r="E11" s="1290">
        <f t="shared" si="3"/>
        <v>0</v>
      </c>
      <c r="F11" s="1284">
        <f t="shared" si="4"/>
        <v>0</v>
      </c>
      <c r="G11" s="1290">
        <f t="shared" si="5"/>
        <v>0</v>
      </c>
      <c r="H11" s="1284">
        <f t="shared" si="6"/>
        <v>0</v>
      </c>
      <c r="I11" s="1290">
        <f t="shared" si="7"/>
        <v>0</v>
      </c>
      <c r="J11" s="1284">
        <f t="shared" si="8"/>
        <v>0</v>
      </c>
      <c r="AA11" s="1291"/>
      <c r="AB11" s="1288"/>
      <c r="AC11" s="1291"/>
      <c r="AD11" s="1288"/>
      <c r="AE11" s="1291"/>
      <c r="AF11" s="1288"/>
      <c r="AG11" s="1291"/>
      <c r="AH11" s="1289"/>
    </row>
    <row r="12" spans="1:43" ht="20.25" customHeight="1" x14ac:dyDescent="0.2">
      <c r="A12" s="1281" t="s">
        <v>1493</v>
      </c>
      <c r="B12" s="1292" t="s">
        <v>1498</v>
      </c>
      <c r="C12" s="1290">
        <f t="shared" si="1"/>
        <v>0</v>
      </c>
      <c r="D12" s="1284">
        <f t="shared" si="2"/>
        <v>0</v>
      </c>
      <c r="E12" s="1290">
        <f t="shared" si="3"/>
        <v>0</v>
      </c>
      <c r="F12" s="1284">
        <f t="shared" si="4"/>
        <v>0</v>
      </c>
      <c r="G12" s="1290">
        <f t="shared" si="5"/>
        <v>0</v>
      </c>
      <c r="H12" s="1284">
        <f t="shared" si="6"/>
        <v>0</v>
      </c>
      <c r="I12" s="1290">
        <f t="shared" si="7"/>
        <v>0</v>
      </c>
      <c r="J12" s="1284">
        <f t="shared" si="8"/>
        <v>0</v>
      </c>
      <c r="AA12" s="1291"/>
      <c r="AB12" s="1288"/>
      <c r="AC12" s="1291"/>
      <c r="AD12" s="1288"/>
      <c r="AE12" s="1291"/>
      <c r="AF12" s="1288"/>
      <c r="AG12" s="1291"/>
      <c r="AH12" s="1289"/>
    </row>
    <row r="13" spans="1:43" ht="20.25" customHeight="1" x14ac:dyDescent="0.2">
      <c r="A13" s="1281" t="s">
        <v>1494</v>
      </c>
      <c r="B13" s="1292" t="s">
        <v>1499</v>
      </c>
      <c r="C13" s="1290">
        <f t="shared" si="1"/>
        <v>0</v>
      </c>
      <c r="D13" s="1284">
        <f t="shared" si="2"/>
        <v>0</v>
      </c>
      <c r="E13" s="1290">
        <f t="shared" si="3"/>
        <v>0</v>
      </c>
      <c r="F13" s="1284">
        <f t="shared" si="4"/>
        <v>0</v>
      </c>
      <c r="G13" s="1290">
        <f t="shared" si="5"/>
        <v>0</v>
      </c>
      <c r="H13" s="1284">
        <f t="shared" si="6"/>
        <v>0</v>
      </c>
      <c r="I13" s="1290">
        <f t="shared" si="7"/>
        <v>0</v>
      </c>
      <c r="J13" s="1284">
        <f t="shared" si="8"/>
        <v>0</v>
      </c>
      <c r="AA13" s="1291"/>
      <c r="AB13" s="1288"/>
      <c r="AC13" s="1291"/>
      <c r="AD13" s="1288"/>
      <c r="AE13" s="1291"/>
      <c r="AF13" s="1288"/>
      <c r="AG13" s="1291"/>
      <c r="AH13" s="1289"/>
    </row>
    <row r="14" spans="1:43" ht="20.25" customHeight="1" x14ac:dyDescent="0.2">
      <c r="A14" s="1281" t="s">
        <v>1139</v>
      </c>
      <c r="B14" s="1292" t="s">
        <v>1140</v>
      </c>
      <c r="C14" s="1290">
        <f t="shared" si="1"/>
        <v>0</v>
      </c>
      <c r="D14" s="1284">
        <f t="shared" si="2"/>
        <v>0</v>
      </c>
      <c r="E14" s="1290">
        <f t="shared" si="3"/>
        <v>0</v>
      </c>
      <c r="F14" s="1284">
        <f t="shared" si="4"/>
        <v>0</v>
      </c>
      <c r="G14" s="1290">
        <f t="shared" si="5"/>
        <v>0</v>
      </c>
      <c r="H14" s="1284">
        <f t="shared" si="6"/>
        <v>0</v>
      </c>
      <c r="I14" s="1290">
        <f t="shared" si="7"/>
        <v>0</v>
      </c>
      <c r="J14" s="1284">
        <f t="shared" si="8"/>
        <v>0</v>
      </c>
      <c r="AA14" s="1291"/>
      <c r="AB14" s="1288"/>
      <c r="AC14" s="1291"/>
      <c r="AD14" s="1288"/>
      <c r="AE14" s="1291"/>
      <c r="AF14" s="1288"/>
      <c r="AG14" s="1291"/>
      <c r="AH14" s="1289"/>
    </row>
    <row r="15" spans="1:43" ht="20.25" customHeight="1" x14ac:dyDescent="0.2">
      <c r="A15" s="1281" t="s">
        <v>1145</v>
      </c>
      <c r="B15" s="1292" t="s">
        <v>255</v>
      </c>
      <c r="C15" s="1290">
        <f t="shared" si="1"/>
        <v>0</v>
      </c>
      <c r="D15" s="1284">
        <f t="shared" si="2"/>
        <v>0</v>
      </c>
      <c r="E15" s="1290">
        <f t="shared" si="3"/>
        <v>0</v>
      </c>
      <c r="F15" s="1284">
        <f t="shared" si="4"/>
        <v>0</v>
      </c>
      <c r="G15" s="1290">
        <f t="shared" si="5"/>
        <v>0</v>
      </c>
      <c r="H15" s="1284">
        <f t="shared" si="6"/>
        <v>0</v>
      </c>
      <c r="I15" s="1290">
        <f t="shared" si="7"/>
        <v>0</v>
      </c>
      <c r="J15" s="1284">
        <f t="shared" si="8"/>
        <v>0</v>
      </c>
      <c r="AA15" s="1291"/>
      <c r="AB15" s="1288"/>
      <c r="AC15" s="1291"/>
      <c r="AD15" s="1288"/>
      <c r="AE15" s="1291"/>
      <c r="AF15" s="1288"/>
      <c r="AG15" s="1291"/>
      <c r="AH15" s="1289"/>
    </row>
    <row r="16" spans="1:43" ht="20.25" customHeight="1" x14ac:dyDescent="0.2">
      <c r="A16" s="1281" t="s">
        <v>1147</v>
      </c>
      <c r="B16" s="1292" t="s">
        <v>256</v>
      </c>
      <c r="C16" s="1290">
        <f t="shared" si="1"/>
        <v>0</v>
      </c>
      <c r="D16" s="1284">
        <f t="shared" si="2"/>
        <v>0</v>
      </c>
      <c r="E16" s="1290">
        <f t="shared" si="3"/>
        <v>0</v>
      </c>
      <c r="F16" s="1284">
        <f t="shared" si="4"/>
        <v>0</v>
      </c>
      <c r="G16" s="1290">
        <f t="shared" si="5"/>
        <v>0</v>
      </c>
      <c r="H16" s="1284">
        <f t="shared" si="6"/>
        <v>0</v>
      </c>
      <c r="I16" s="1290">
        <f t="shared" si="7"/>
        <v>0</v>
      </c>
      <c r="J16" s="1284">
        <f t="shared" si="8"/>
        <v>0</v>
      </c>
      <c r="AA16" s="1291"/>
      <c r="AB16" s="1288"/>
      <c r="AC16" s="1291"/>
      <c r="AD16" s="1288"/>
      <c r="AE16" s="1291"/>
      <c r="AF16" s="1288"/>
      <c r="AG16" s="1291"/>
      <c r="AH16" s="1289"/>
    </row>
    <row r="17" spans="1:36" s="1798" customFormat="1" ht="20.25" customHeight="1" x14ac:dyDescent="0.2">
      <c r="A17" s="1281" t="s">
        <v>1149</v>
      </c>
      <c r="B17" s="1292" t="s">
        <v>257</v>
      </c>
      <c r="C17" s="1796">
        <f t="shared" si="1"/>
        <v>0</v>
      </c>
      <c r="D17" s="1797">
        <f t="shared" si="2"/>
        <v>0</v>
      </c>
      <c r="E17" s="1796">
        <f t="shared" si="3"/>
        <v>0</v>
      </c>
      <c r="F17" s="1797">
        <f t="shared" si="4"/>
        <v>0</v>
      </c>
      <c r="G17" s="1796">
        <f t="shared" si="5"/>
        <v>0</v>
      </c>
      <c r="H17" s="1797">
        <f t="shared" si="6"/>
        <v>0</v>
      </c>
      <c r="I17" s="1796">
        <f t="shared" si="7"/>
        <v>0</v>
      </c>
      <c r="J17" s="1797">
        <f t="shared" si="8"/>
        <v>0</v>
      </c>
      <c r="AA17" s="1799"/>
      <c r="AB17" s="1800"/>
      <c r="AC17" s="1799"/>
      <c r="AD17" s="1800"/>
      <c r="AE17" s="1799"/>
      <c r="AF17" s="1800"/>
      <c r="AG17" s="1799"/>
      <c r="AH17" s="1801"/>
    </row>
    <row r="18" spans="1:36" ht="20.25" customHeight="1" x14ac:dyDescent="0.2">
      <c r="A18" s="1281" t="s">
        <v>2046</v>
      </c>
      <c r="B18" s="1292" t="s">
        <v>1745</v>
      </c>
      <c r="C18" s="1290">
        <f t="shared" ref="C18:C23" si="9">ROUND(AA18,2)</f>
        <v>0</v>
      </c>
      <c r="D18" s="1284">
        <f t="shared" ref="D18:D23" si="10">ROUND(AB18,2)</f>
        <v>0</v>
      </c>
      <c r="E18" s="1290">
        <f t="shared" ref="E18:E23" si="11">ROUND(AC18,2)</f>
        <v>0</v>
      </c>
      <c r="F18" s="1284">
        <f t="shared" ref="F18:F23" si="12">ROUND(AD18,2)</f>
        <v>0</v>
      </c>
      <c r="G18" s="1290">
        <f t="shared" ref="G18:G23" si="13">ROUND(AE18,2)</f>
        <v>0</v>
      </c>
      <c r="H18" s="1284">
        <f t="shared" ref="H18:H23" si="14">ROUND(AF18,2)</f>
        <v>0</v>
      </c>
      <c r="I18" s="1290">
        <f t="shared" ref="I18:I23" si="15">ROUND(AG18,2)</f>
        <v>0</v>
      </c>
      <c r="J18" s="1284">
        <f t="shared" ref="J18:J23" si="16">ROUND(AH18,2)</f>
        <v>0</v>
      </c>
      <c r="AA18" s="1291"/>
      <c r="AB18" s="1288"/>
      <c r="AC18" s="1291"/>
      <c r="AD18" s="1288"/>
      <c r="AE18" s="1291"/>
      <c r="AF18" s="1288"/>
      <c r="AG18" s="1291"/>
      <c r="AH18" s="1289"/>
    </row>
    <row r="19" spans="1:36" ht="20.25" customHeight="1" x14ac:dyDescent="0.2">
      <c r="A19" s="1281" t="s">
        <v>2047</v>
      </c>
      <c r="B19" s="1292" t="s">
        <v>1746</v>
      </c>
      <c r="C19" s="1290">
        <f t="shared" si="9"/>
        <v>0</v>
      </c>
      <c r="D19" s="1284">
        <f t="shared" si="10"/>
        <v>0</v>
      </c>
      <c r="E19" s="1290">
        <f t="shared" si="11"/>
        <v>0</v>
      </c>
      <c r="F19" s="1284">
        <f t="shared" si="12"/>
        <v>0</v>
      </c>
      <c r="G19" s="1290">
        <f t="shared" si="13"/>
        <v>0</v>
      </c>
      <c r="H19" s="1284">
        <f t="shared" si="14"/>
        <v>0</v>
      </c>
      <c r="I19" s="1290">
        <f t="shared" si="15"/>
        <v>0</v>
      </c>
      <c r="J19" s="1284">
        <f t="shared" si="16"/>
        <v>0</v>
      </c>
      <c r="AA19" s="1291"/>
      <c r="AB19" s="1288"/>
      <c r="AC19" s="1291"/>
      <c r="AD19" s="1288"/>
      <c r="AE19" s="1291"/>
      <c r="AF19" s="1288"/>
      <c r="AG19" s="1291"/>
      <c r="AH19" s="1289"/>
    </row>
    <row r="20" spans="1:36" ht="20.25" customHeight="1" x14ac:dyDescent="0.2">
      <c r="A20" s="1281" t="s">
        <v>2048</v>
      </c>
      <c r="B20" s="1292" t="s">
        <v>1747</v>
      </c>
      <c r="C20" s="1290">
        <f t="shared" si="9"/>
        <v>0</v>
      </c>
      <c r="D20" s="1284">
        <f t="shared" si="10"/>
        <v>0</v>
      </c>
      <c r="E20" s="1290">
        <f t="shared" si="11"/>
        <v>0</v>
      </c>
      <c r="F20" s="1284">
        <f t="shared" si="12"/>
        <v>0</v>
      </c>
      <c r="G20" s="1290">
        <f t="shared" si="13"/>
        <v>0</v>
      </c>
      <c r="H20" s="1284">
        <f t="shared" si="14"/>
        <v>0</v>
      </c>
      <c r="I20" s="1290">
        <f t="shared" si="15"/>
        <v>0</v>
      </c>
      <c r="J20" s="1284">
        <f t="shared" si="16"/>
        <v>0</v>
      </c>
      <c r="AA20" s="1291"/>
      <c r="AB20" s="1288"/>
      <c r="AC20" s="1291"/>
      <c r="AD20" s="1288"/>
      <c r="AE20" s="1291"/>
      <c r="AF20" s="1288"/>
      <c r="AG20" s="1291"/>
      <c r="AH20" s="1289"/>
    </row>
    <row r="21" spans="1:36" ht="20.25" customHeight="1" x14ac:dyDescent="0.2">
      <c r="A21" s="1281" t="s">
        <v>2049</v>
      </c>
      <c r="B21" s="1292" t="s">
        <v>1748</v>
      </c>
      <c r="C21" s="1290">
        <f t="shared" si="9"/>
        <v>0</v>
      </c>
      <c r="D21" s="1284">
        <f t="shared" si="10"/>
        <v>0</v>
      </c>
      <c r="E21" s="1290">
        <f t="shared" si="11"/>
        <v>0</v>
      </c>
      <c r="F21" s="1284">
        <f t="shared" si="12"/>
        <v>0</v>
      </c>
      <c r="G21" s="1290">
        <f t="shared" si="13"/>
        <v>0</v>
      </c>
      <c r="H21" s="1284">
        <f t="shared" si="14"/>
        <v>0</v>
      </c>
      <c r="I21" s="1290">
        <f t="shared" si="15"/>
        <v>0</v>
      </c>
      <c r="J21" s="1284">
        <f t="shared" si="16"/>
        <v>0</v>
      </c>
      <c r="AA21" s="1291"/>
      <c r="AB21" s="1288"/>
      <c r="AC21" s="1291"/>
      <c r="AD21" s="1288"/>
      <c r="AE21" s="1291"/>
      <c r="AF21" s="1288"/>
      <c r="AG21" s="1291"/>
      <c r="AH21" s="1289"/>
    </row>
    <row r="22" spans="1:36" ht="20.25" customHeight="1" x14ac:dyDescent="0.2">
      <c r="A22" s="1281" t="s">
        <v>1815</v>
      </c>
      <c r="B22" s="1292" t="s">
        <v>1749</v>
      </c>
      <c r="C22" s="1290">
        <f t="shared" si="9"/>
        <v>0</v>
      </c>
      <c r="D22" s="1284">
        <f t="shared" si="10"/>
        <v>0</v>
      </c>
      <c r="E22" s="1290">
        <f t="shared" si="11"/>
        <v>0</v>
      </c>
      <c r="F22" s="1284">
        <f t="shared" si="12"/>
        <v>0</v>
      </c>
      <c r="G22" s="1290">
        <f t="shared" si="13"/>
        <v>0</v>
      </c>
      <c r="H22" s="1284">
        <f t="shared" si="14"/>
        <v>0</v>
      </c>
      <c r="I22" s="1290">
        <f t="shared" si="15"/>
        <v>0</v>
      </c>
      <c r="J22" s="1284">
        <f t="shared" si="16"/>
        <v>0</v>
      </c>
      <c r="AA22" s="1291"/>
      <c r="AB22" s="1288"/>
      <c r="AC22" s="1291"/>
      <c r="AD22" s="1288"/>
      <c r="AE22" s="1291"/>
      <c r="AF22" s="1288"/>
      <c r="AG22" s="1291"/>
      <c r="AH22" s="1289"/>
    </row>
    <row r="23" spans="1:36" ht="20.25" customHeight="1" thickBot="1" x14ac:dyDescent="0.25">
      <c r="A23" s="1281" t="s">
        <v>1151</v>
      </c>
      <c r="B23" s="1292" t="s">
        <v>469</v>
      </c>
      <c r="C23" s="1290">
        <f t="shared" si="9"/>
        <v>0</v>
      </c>
      <c r="D23" s="1284">
        <f t="shared" si="10"/>
        <v>0</v>
      </c>
      <c r="E23" s="1290">
        <f t="shared" si="11"/>
        <v>0</v>
      </c>
      <c r="F23" s="1284">
        <f t="shared" si="12"/>
        <v>0</v>
      </c>
      <c r="G23" s="1290">
        <f t="shared" si="13"/>
        <v>0</v>
      </c>
      <c r="H23" s="1284">
        <f t="shared" si="14"/>
        <v>0</v>
      </c>
      <c r="I23" s="1290">
        <f t="shared" si="15"/>
        <v>0</v>
      </c>
      <c r="J23" s="1284">
        <f t="shared" si="16"/>
        <v>0</v>
      </c>
      <c r="AA23" s="1291"/>
      <c r="AB23" s="1288"/>
      <c r="AC23" s="1291"/>
      <c r="AD23" s="1288"/>
      <c r="AE23" s="1291"/>
      <c r="AF23" s="1288"/>
      <c r="AG23" s="1291"/>
      <c r="AH23" s="1289"/>
    </row>
    <row r="24" spans="1:36" ht="33" customHeight="1" thickTop="1" thickBot="1" x14ac:dyDescent="0.25">
      <c r="A24" s="12" t="s">
        <v>265</v>
      </c>
      <c r="B24" s="10"/>
      <c r="C24" s="1293">
        <f t="shared" ref="C24:J24" si="17">SUM(C6:C23)</f>
        <v>0</v>
      </c>
      <c r="D24" s="1294">
        <f t="shared" si="17"/>
        <v>0</v>
      </c>
      <c r="E24" s="1293">
        <f t="shared" si="17"/>
        <v>0</v>
      </c>
      <c r="F24" s="1294">
        <f t="shared" si="17"/>
        <v>0</v>
      </c>
      <c r="G24" s="1293">
        <f t="shared" si="17"/>
        <v>0</v>
      </c>
      <c r="H24" s="1294">
        <f t="shared" si="17"/>
        <v>0</v>
      </c>
      <c r="I24" s="1293">
        <f t="shared" si="17"/>
        <v>0</v>
      </c>
      <c r="J24" s="1294">
        <f t="shared" si="17"/>
        <v>0</v>
      </c>
      <c r="AA24" s="1293">
        <f t="shared" ref="AA24:AH24" si="18">SUM(AA6:AA23)</f>
        <v>0</v>
      </c>
      <c r="AB24" s="1294">
        <f t="shared" si="18"/>
        <v>0</v>
      </c>
      <c r="AC24" s="1293">
        <f t="shared" si="18"/>
        <v>0</v>
      </c>
      <c r="AD24" s="1294">
        <f t="shared" si="18"/>
        <v>0</v>
      </c>
      <c r="AE24" s="1293">
        <f t="shared" si="18"/>
        <v>0</v>
      </c>
      <c r="AF24" s="1294">
        <f t="shared" si="18"/>
        <v>0</v>
      </c>
      <c r="AG24" s="1293">
        <f t="shared" si="18"/>
        <v>0</v>
      </c>
      <c r="AH24" s="1295">
        <f t="shared" si="18"/>
        <v>0</v>
      </c>
    </row>
    <row r="25" spans="1:36" ht="8.25" customHeight="1" x14ac:dyDescent="0.2">
      <c r="A25" s="6"/>
    </row>
    <row r="26" spans="1:36" ht="13.2" x14ac:dyDescent="0.25">
      <c r="A26" s="946"/>
    </row>
    <row r="27" spans="1:36" ht="13.8" x14ac:dyDescent="0.2">
      <c r="A27" s="1985" t="s">
        <v>1506</v>
      </c>
      <c r="B27" s="1985"/>
      <c r="C27" s="1985"/>
      <c r="D27" s="1985"/>
      <c r="E27" s="1985"/>
      <c r="F27" s="1985"/>
      <c r="G27" s="1985"/>
      <c r="H27" s="1985"/>
      <c r="I27" s="1985"/>
      <c r="J27" s="1985"/>
      <c r="K27" s="1985"/>
      <c r="L27" s="1985"/>
      <c r="M27" s="1985"/>
      <c r="N27" s="1985"/>
      <c r="O27" s="1985"/>
      <c r="P27" s="1985"/>
      <c r="Q27" s="1985"/>
      <c r="R27" s="1985"/>
      <c r="S27" s="1985"/>
      <c r="T27" s="1985"/>
      <c r="U27" s="1985"/>
      <c r="V27" s="1985"/>
      <c r="W27" s="1985"/>
      <c r="X27" s="1985"/>
      <c r="Y27" s="1985"/>
      <c r="Z27" s="1985"/>
      <c r="AA27" s="1985"/>
      <c r="AB27" s="1985"/>
      <c r="AC27" s="1985"/>
    </row>
    <row r="28" spans="1:36" ht="13.8" x14ac:dyDescent="0.2">
      <c r="A28" s="1354"/>
      <c r="B28" s="1354"/>
      <c r="C28" s="1354"/>
      <c r="D28" s="1354"/>
      <c r="E28" s="1354"/>
      <c r="F28" s="1354"/>
      <c r="G28" s="1354"/>
      <c r="H28" s="1354"/>
      <c r="I28" s="1354"/>
      <c r="J28" s="1354"/>
      <c r="K28" s="1354"/>
      <c r="L28" s="1354"/>
      <c r="M28" s="1354"/>
      <c r="N28" s="1354"/>
      <c r="O28" s="1354"/>
      <c r="P28" s="1354"/>
      <c r="Q28" s="1354"/>
      <c r="R28" s="1354"/>
      <c r="S28" s="1354"/>
      <c r="T28" s="1354"/>
      <c r="U28" s="1354"/>
      <c r="V28" s="1354"/>
      <c r="W28" s="1354"/>
      <c r="X28" s="1354"/>
      <c r="Y28" s="1354"/>
      <c r="Z28" s="1354"/>
      <c r="AA28" s="1354"/>
      <c r="AB28" s="1354"/>
      <c r="AC28" s="1354"/>
    </row>
    <row r="29" spans="1:36" x14ac:dyDescent="0.2">
      <c r="AA29"/>
    </row>
    <row r="30" spans="1:36" ht="30" customHeight="1" thickBot="1" x14ac:dyDescent="0.25">
      <c r="A30" s="5"/>
      <c r="C30" s="1296"/>
      <c r="D30" s="1296"/>
      <c r="E30" s="1296"/>
      <c r="F30" s="1296"/>
      <c r="G30" s="1986"/>
      <c r="H30" s="1986"/>
      <c r="I30" s="1986"/>
      <c r="J30" s="1986"/>
      <c r="K30" s="1986"/>
      <c r="L30" s="1986"/>
    </row>
    <row r="31" spans="1:36" ht="24.75" customHeight="1" thickBot="1" x14ac:dyDescent="0.25">
      <c r="A31" s="7"/>
      <c r="B31" s="8"/>
      <c r="D31" s="1297"/>
      <c r="E31" s="1297"/>
      <c r="F31" s="1297"/>
      <c r="G31" s="1297"/>
      <c r="H31" s="1297"/>
      <c r="I31" s="1298"/>
      <c r="J31" s="1298"/>
      <c r="K31" s="1298"/>
      <c r="L31" s="1299"/>
      <c r="AA31" s="1298"/>
      <c r="AB31" s="1298"/>
      <c r="AC31" s="1298"/>
      <c r="AD31" s="1298"/>
      <c r="AE31" s="1298"/>
      <c r="AF31" s="1298"/>
      <c r="AG31" s="1298"/>
      <c r="AH31" s="1298"/>
      <c r="AI31" s="1298"/>
      <c r="AJ31" s="1299"/>
    </row>
    <row r="32" spans="1:36" ht="52.5" customHeight="1" thickTop="1" x14ac:dyDescent="0.2">
      <c r="A32" s="1272" t="s">
        <v>295</v>
      </c>
      <c r="B32" s="1273" t="s">
        <v>262</v>
      </c>
      <c r="C32" s="1982" t="s">
        <v>1507</v>
      </c>
      <c r="D32" s="1983"/>
      <c r="E32" s="1982" t="s">
        <v>1508</v>
      </c>
      <c r="F32" s="1983"/>
      <c r="G32" s="1982" t="s">
        <v>1509</v>
      </c>
      <c r="H32" s="1983"/>
      <c r="I32" s="1982" t="s">
        <v>0</v>
      </c>
      <c r="J32" s="1983"/>
      <c r="K32" s="1982" t="s">
        <v>1</v>
      </c>
      <c r="L32" s="1984"/>
      <c r="AA32" s="1982" t="s">
        <v>1510</v>
      </c>
      <c r="AB32" s="1983"/>
      <c r="AC32" s="1982" t="s">
        <v>1511</v>
      </c>
      <c r="AD32" s="1983"/>
      <c r="AE32" s="1982" t="s">
        <v>1512</v>
      </c>
      <c r="AF32" s="1983"/>
      <c r="AG32" s="1982" t="s">
        <v>1513</v>
      </c>
      <c r="AH32" s="1983"/>
      <c r="AI32" s="1982" t="s">
        <v>1514</v>
      </c>
      <c r="AJ32" s="1984"/>
    </row>
    <row r="33" spans="1:36" ht="20.25" customHeight="1" thickBot="1" x14ac:dyDescent="0.25">
      <c r="A33" s="1276"/>
      <c r="B33" s="1277"/>
      <c r="C33" s="1278" t="s">
        <v>263</v>
      </c>
      <c r="D33" s="1280" t="s">
        <v>264</v>
      </c>
      <c r="E33" s="1278" t="s">
        <v>263</v>
      </c>
      <c r="F33" s="1280" t="s">
        <v>264</v>
      </c>
      <c r="G33" s="1278" t="s">
        <v>263</v>
      </c>
      <c r="H33" s="1280" t="s">
        <v>264</v>
      </c>
      <c r="I33" s="1278" t="s">
        <v>263</v>
      </c>
      <c r="J33" s="1280" t="s">
        <v>264</v>
      </c>
      <c r="K33" s="1278" t="s">
        <v>263</v>
      </c>
      <c r="L33" s="1280" t="s">
        <v>264</v>
      </c>
      <c r="AA33" s="1278" t="s">
        <v>263</v>
      </c>
      <c r="AB33" s="1280" t="s">
        <v>264</v>
      </c>
      <c r="AC33" s="1278" t="s">
        <v>263</v>
      </c>
      <c r="AD33" s="1280" t="s">
        <v>264</v>
      </c>
      <c r="AE33" s="1278" t="s">
        <v>263</v>
      </c>
      <c r="AF33" s="1280" t="s">
        <v>264</v>
      </c>
      <c r="AG33" s="1278" t="s">
        <v>263</v>
      </c>
      <c r="AH33" s="1280" t="s">
        <v>264</v>
      </c>
      <c r="AI33" s="1278" t="s">
        <v>263</v>
      </c>
      <c r="AJ33" s="1280" t="s">
        <v>264</v>
      </c>
    </row>
    <row r="34" spans="1:36" ht="20.25" customHeight="1" thickTop="1" x14ac:dyDescent="0.2">
      <c r="A34" s="1281" t="s">
        <v>1136</v>
      </c>
      <c r="B34" s="1282" t="s">
        <v>506</v>
      </c>
      <c r="C34" s="1300">
        <f t="shared" ref="C34:L37" si="19">ROUND(AA34,0)</f>
        <v>0</v>
      </c>
      <c r="D34" s="1301">
        <f t="shared" si="19"/>
        <v>0</v>
      </c>
      <c r="E34" s="1300">
        <f t="shared" si="19"/>
        <v>0</v>
      </c>
      <c r="F34" s="1301">
        <f t="shared" si="19"/>
        <v>0</v>
      </c>
      <c r="G34" s="1300">
        <f t="shared" si="19"/>
        <v>0</v>
      </c>
      <c r="H34" s="1301">
        <f t="shared" si="19"/>
        <v>0</v>
      </c>
      <c r="I34" s="1300">
        <f t="shared" si="19"/>
        <v>0</v>
      </c>
      <c r="J34" s="1301">
        <f t="shared" si="19"/>
        <v>0</v>
      </c>
      <c r="K34" s="1300">
        <f t="shared" si="19"/>
        <v>0</v>
      </c>
      <c r="L34" s="1301">
        <f t="shared" si="19"/>
        <v>0</v>
      </c>
      <c r="AA34" s="1355"/>
      <c r="AB34" s="1356"/>
      <c r="AC34" s="1355"/>
      <c r="AD34" s="1356"/>
      <c r="AE34" s="1355"/>
      <c r="AF34" s="1356"/>
      <c r="AG34" s="1355"/>
      <c r="AH34" s="1356"/>
      <c r="AI34" s="1355"/>
      <c r="AJ34" s="1356"/>
    </row>
    <row r="35" spans="1:36" ht="20.25" customHeight="1" x14ac:dyDescent="0.2">
      <c r="A35" s="1281" t="s">
        <v>1137</v>
      </c>
      <c r="B35" s="1286" t="s">
        <v>253</v>
      </c>
      <c r="C35" s="1302">
        <f t="shared" si="19"/>
        <v>0</v>
      </c>
      <c r="D35" s="1303">
        <f t="shared" si="19"/>
        <v>0</v>
      </c>
      <c r="E35" s="1302">
        <f t="shared" si="19"/>
        <v>0</v>
      </c>
      <c r="F35" s="1303">
        <f t="shared" si="19"/>
        <v>0</v>
      </c>
      <c r="G35" s="1302">
        <f t="shared" si="19"/>
        <v>0</v>
      </c>
      <c r="H35" s="1303">
        <f t="shared" si="19"/>
        <v>0</v>
      </c>
      <c r="I35" s="1302">
        <f t="shared" si="19"/>
        <v>0</v>
      </c>
      <c r="J35" s="1303">
        <f t="shared" si="19"/>
        <v>0</v>
      </c>
      <c r="K35" s="1302">
        <f t="shared" si="19"/>
        <v>0</v>
      </c>
      <c r="L35" s="1303">
        <f t="shared" si="19"/>
        <v>0</v>
      </c>
      <c r="AA35" s="1357"/>
      <c r="AB35" s="1358"/>
      <c r="AC35" s="1357"/>
      <c r="AD35" s="1358"/>
      <c r="AE35" s="1357"/>
      <c r="AF35" s="1358"/>
      <c r="AG35" s="1357"/>
      <c r="AH35" s="1358"/>
      <c r="AI35" s="1357"/>
      <c r="AJ35" s="1358"/>
    </row>
    <row r="36" spans="1:36" ht="20.25" customHeight="1" x14ac:dyDescent="0.2">
      <c r="A36" s="1281" t="s">
        <v>1138</v>
      </c>
      <c r="B36" s="1286" t="s">
        <v>254</v>
      </c>
      <c r="C36" s="1304">
        <f t="shared" si="19"/>
        <v>0</v>
      </c>
      <c r="D36" s="1301">
        <f t="shared" si="19"/>
        <v>0</v>
      </c>
      <c r="E36" s="1304">
        <f t="shared" si="19"/>
        <v>0</v>
      </c>
      <c r="F36" s="1301">
        <f t="shared" si="19"/>
        <v>0</v>
      </c>
      <c r="G36" s="1304">
        <f t="shared" si="19"/>
        <v>0</v>
      </c>
      <c r="H36" s="1301">
        <f t="shared" si="19"/>
        <v>0</v>
      </c>
      <c r="I36" s="1304">
        <f t="shared" si="19"/>
        <v>0</v>
      </c>
      <c r="J36" s="1301">
        <f t="shared" si="19"/>
        <v>0</v>
      </c>
      <c r="K36" s="1304">
        <f t="shared" si="19"/>
        <v>0</v>
      </c>
      <c r="L36" s="1301">
        <f t="shared" si="19"/>
        <v>0</v>
      </c>
      <c r="AA36" s="1359"/>
      <c r="AB36" s="1356"/>
      <c r="AC36" s="1359"/>
      <c r="AD36" s="1356"/>
      <c r="AE36" s="1359"/>
      <c r="AF36" s="1356"/>
      <c r="AG36" s="1359"/>
      <c r="AH36" s="1356"/>
      <c r="AI36" s="1359"/>
      <c r="AJ36" s="1356"/>
    </row>
    <row r="37" spans="1:36" ht="20.25" customHeight="1" x14ac:dyDescent="0.2">
      <c r="A37" s="1281" t="s">
        <v>1490</v>
      </c>
      <c r="B37" s="1286" t="s">
        <v>1495</v>
      </c>
      <c r="C37" s="1305">
        <f t="shared" si="19"/>
        <v>0</v>
      </c>
      <c r="D37" s="1303">
        <f t="shared" si="19"/>
        <v>0</v>
      </c>
      <c r="E37" s="1305">
        <f t="shared" si="19"/>
        <v>0</v>
      </c>
      <c r="F37" s="1303">
        <f t="shared" si="19"/>
        <v>0</v>
      </c>
      <c r="G37" s="1305">
        <f t="shared" si="19"/>
        <v>0</v>
      </c>
      <c r="H37" s="1303">
        <f t="shared" si="19"/>
        <v>0</v>
      </c>
      <c r="I37" s="1305">
        <f t="shared" si="19"/>
        <v>0</v>
      </c>
      <c r="J37" s="1303">
        <f t="shared" si="19"/>
        <v>0</v>
      </c>
      <c r="K37" s="1305">
        <f t="shared" si="19"/>
        <v>0</v>
      </c>
      <c r="L37" s="1303">
        <f t="shared" si="19"/>
        <v>0</v>
      </c>
      <c r="AA37" s="1360"/>
      <c r="AB37" s="1358"/>
      <c r="AC37" s="1360"/>
      <c r="AD37" s="1358"/>
      <c r="AE37" s="1360"/>
      <c r="AF37" s="1358"/>
      <c r="AG37" s="1360"/>
      <c r="AH37" s="1358"/>
      <c r="AI37" s="1360"/>
      <c r="AJ37" s="1358"/>
    </row>
    <row r="38" spans="1:36" ht="20.25" customHeight="1" x14ac:dyDescent="0.2">
      <c r="A38" s="1281" t="s">
        <v>1491</v>
      </c>
      <c r="B38" s="1292" t="s">
        <v>1496</v>
      </c>
      <c r="C38" s="1305">
        <f>ROUND(AA38,0)</f>
        <v>0</v>
      </c>
      <c r="D38" s="1303">
        <f t="shared" ref="D38:D45" si="20">ROUND(AB38,0)</f>
        <v>0</v>
      </c>
      <c r="E38" s="1305">
        <f t="shared" ref="E38:E45" si="21">ROUND(AC38,0)</f>
        <v>0</v>
      </c>
      <c r="F38" s="1303">
        <f t="shared" ref="F38:F45" si="22">ROUND(AD38,0)</f>
        <v>0</v>
      </c>
      <c r="G38" s="1305">
        <f t="shared" ref="G38:G45" si="23">ROUND(AE38,0)</f>
        <v>0</v>
      </c>
      <c r="H38" s="1303">
        <f t="shared" ref="H38:H45" si="24">ROUND(AF38,0)</f>
        <v>0</v>
      </c>
      <c r="I38" s="1305">
        <f t="shared" ref="I38:I45" si="25">ROUND(AG38,0)</f>
        <v>0</v>
      </c>
      <c r="J38" s="1303">
        <f t="shared" ref="J38:J45" si="26">ROUND(AH38,0)</f>
        <v>0</v>
      </c>
      <c r="K38" s="1305">
        <f t="shared" ref="K38:K45" si="27">ROUND(AI38,0)</f>
        <v>0</v>
      </c>
      <c r="L38" s="1303">
        <f t="shared" ref="L38:L45" si="28">ROUND(AJ38,0)</f>
        <v>0</v>
      </c>
      <c r="AA38" s="1360"/>
      <c r="AB38" s="1358"/>
      <c r="AC38" s="1360"/>
      <c r="AD38" s="1358"/>
      <c r="AE38" s="1360"/>
      <c r="AF38" s="1358"/>
      <c r="AG38" s="1360"/>
      <c r="AH38" s="1358"/>
      <c r="AI38" s="1360"/>
      <c r="AJ38" s="1358"/>
    </row>
    <row r="39" spans="1:36" ht="20.25" customHeight="1" x14ac:dyDescent="0.2">
      <c r="A39" s="1281" t="s">
        <v>1492</v>
      </c>
      <c r="B39" s="1292" t="s">
        <v>1497</v>
      </c>
      <c r="C39" s="1305">
        <f t="shared" ref="C39:C45" si="29">ROUND(AA39,0)</f>
        <v>0</v>
      </c>
      <c r="D39" s="1303">
        <f t="shared" si="20"/>
        <v>0</v>
      </c>
      <c r="E39" s="1305">
        <f t="shared" si="21"/>
        <v>0</v>
      </c>
      <c r="F39" s="1303">
        <f t="shared" si="22"/>
        <v>0</v>
      </c>
      <c r="G39" s="1305">
        <f t="shared" si="23"/>
        <v>0</v>
      </c>
      <c r="H39" s="1303">
        <f t="shared" si="24"/>
        <v>0</v>
      </c>
      <c r="I39" s="1305">
        <f t="shared" si="25"/>
        <v>0</v>
      </c>
      <c r="J39" s="1303">
        <f t="shared" si="26"/>
        <v>0</v>
      </c>
      <c r="K39" s="1305">
        <f t="shared" si="27"/>
        <v>0</v>
      </c>
      <c r="L39" s="1303">
        <f t="shared" si="28"/>
        <v>0</v>
      </c>
      <c r="AA39" s="1360"/>
      <c r="AB39" s="1358"/>
      <c r="AC39" s="1360"/>
      <c r="AD39" s="1358"/>
      <c r="AE39" s="1360"/>
      <c r="AF39" s="1358"/>
      <c r="AG39" s="1360"/>
      <c r="AH39" s="1358"/>
      <c r="AI39" s="1360"/>
      <c r="AJ39" s="1358"/>
    </row>
    <row r="40" spans="1:36" ht="20.25" customHeight="1" x14ac:dyDescent="0.2">
      <c r="A40" s="1281" t="s">
        <v>1493</v>
      </c>
      <c r="B40" s="1292" t="s">
        <v>1498</v>
      </c>
      <c r="C40" s="1305">
        <f t="shared" si="29"/>
        <v>0</v>
      </c>
      <c r="D40" s="1303">
        <f t="shared" si="20"/>
        <v>0</v>
      </c>
      <c r="E40" s="1305">
        <f t="shared" si="21"/>
        <v>0</v>
      </c>
      <c r="F40" s="1303">
        <f t="shared" si="22"/>
        <v>0</v>
      </c>
      <c r="G40" s="1305">
        <f t="shared" si="23"/>
        <v>0</v>
      </c>
      <c r="H40" s="1303">
        <f t="shared" si="24"/>
        <v>0</v>
      </c>
      <c r="I40" s="1305">
        <f t="shared" si="25"/>
        <v>0</v>
      </c>
      <c r="J40" s="1303">
        <f t="shared" si="26"/>
        <v>0</v>
      </c>
      <c r="K40" s="1305">
        <f t="shared" si="27"/>
        <v>0</v>
      </c>
      <c r="L40" s="1303">
        <f t="shared" si="28"/>
        <v>0</v>
      </c>
      <c r="AA40" s="1360"/>
      <c r="AB40" s="1358"/>
      <c r="AC40" s="1360"/>
      <c r="AD40" s="1358"/>
      <c r="AE40" s="1360"/>
      <c r="AF40" s="1358"/>
      <c r="AG40" s="1360"/>
      <c r="AH40" s="1358"/>
      <c r="AI40" s="1360"/>
      <c r="AJ40" s="1358"/>
    </row>
    <row r="41" spans="1:36" ht="20.25" customHeight="1" x14ac:dyDescent="0.2">
      <c r="A41" s="1281" t="s">
        <v>1494</v>
      </c>
      <c r="B41" s="1292" t="s">
        <v>1499</v>
      </c>
      <c r="C41" s="1305">
        <f t="shared" si="29"/>
        <v>0</v>
      </c>
      <c r="D41" s="1303">
        <f t="shared" si="20"/>
        <v>0</v>
      </c>
      <c r="E41" s="1305">
        <f t="shared" si="21"/>
        <v>0</v>
      </c>
      <c r="F41" s="1303">
        <f t="shared" si="22"/>
        <v>0</v>
      </c>
      <c r="G41" s="1305">
        <f t="shared" si="23"/>
        <v>0</v>
      </c>
      <c r="H41" s="1303">
        <f t="shared" si="24"/>
        <v>0</v>
      </c>
      <c r="I41" s="1305">
        <f t="shared" si="25"/>
        <v>0</v>
      </c>
      <c r="J41" s="1303">
        <f t="shared" si="26"/>
        <v>0</v>
      </c>
      <c r="K41" s="1305">
        <f t="shared" si="27"/>
        <v>0</v>
      </c>
      <c r="L41" s="1303">
        <f t="shared" si="28"/>
        <v>0</v>
      </c>
      <c r="AA41" s="1360"/>
      <c r="AB41" s="1358"/>
      <c r="AC41" s="1360"/>
      <c r="AD41" s="1358"/>
      <c r="AE41" s="1360"/>
      <c r="AF41" s="1358"/>
      <c r="AG41" s="1360"/>
      <c r="AH41" s="1358"/>
      <c r="AI41" s="1360"/>
      <c r="AJ41" s="1358"/>
    </row>
    <row r="42" spans="1:36" ht="20.25" customHeight="1" x14ac:dyDescent="0.2">
      <c r="A42" s="1281" t="s">
        <v>1139</v>
      </c>
      <c r="B42" s="1292" t="s">
        <v>1140</v>
      </c>
      <c r="C42" s="1305">
        <f t="shared" si="29"/>
        <v>0</v>
      </c>
      <c r="D42" s="1303">
        <f t="shared" si="20"/>
        <v>0</v>
      </c>
      <c r="E42" s="1305">
        <f t="shared" si="21"/>
        <v>0</v>
      </c>
      <c r="F42" s="1303">
        <f t="shared" si="22"/>
        <v>0</v>
      </c>
      <c r="G42" s="1305">
        <f t="shared" si="23"/>
        <v>0</v>
      </c>
      <c r="H42" s="1303">
        <f t="shared" si="24"/>
        <v>0</v>
      </c>
      <c r="I42" s="1305">
        <f t="shared" si="25"/>
        <v>0</v>
      </c>
      <c r="J42" s="1303">
        <f t="shared" si="26"/>
        <v>0</v>
      </c>
      <c r="K42" s="1305">
        <f t="shared" si="27"/>
        <v>0</v>
      </c>
      <c r="L42" s="1303">
        <f t="shared" si="28"/>
        <v>0</v>
      </c>
      <c r="AA42" s="1360"/>
      <c r="AB42" s="1358"/>
      <c r="AC42" s="1360"/>
      <c r="AD42" s="1358"/>
      <c r="AE42" s="1360"/>
      <c r="AF42" s="1358"/>
      <c r="AG42" s="1360"/>
      <c r="AH42" s="1358"/>
      <c r="AI42" s="1360"/>
      <c r="AJ42" s="1358"/>
    </row>
    <row r="43" spans="1:36" ht="20.25" customHeight="1" x14ac:dyDescent="0.2">
      <c r="A43" s="1281" t="s">
        <v>1145</v>
      </c>
      <c r="B43" s="1292" t="s">
        <v>255</v>
      </c>
      <c r="C43" s="1305">
        <f t="shared" si="29"/>
        <v>0</v>
      </c>
      <c r="D43" s="1303">
        <f t="shared" si="20"/>
        <v>0</v>
      </c>
      <c r="E43" s="1305">
        <f t="shared" si="21"/>
        <v>0</v>
      </c>
      <c r="F43" s="1303">
        <f t="shared" si="22"/>
        <v>0</v>
      </c>
      <c r="G43" s="1305">
        <f t="shared" si="23"/>
        <v>0</v>
      </c>
      <c r="H43" s="1303">
        <f t="shared" si="24"/>
        <v>0</v>
      </c>
      <c r="I43" s="1305">
        <f t="shared" si="25"/>
        <v>0</v>
      </c>
      <c r="J43" s="1303">
        <f t="shared" si="26"/>
        <v>0</v>
      </c>
      <c r="K43" s="1305">
        <f t="shared" si="27"/>
        <v>0</v>
      </c>
      <c r="L43" s="1303">
        <f t="shared" si="28"/>
        <v>0</v>
      </c>
      <c r="AA43" s="1360"/>
      <c r="AB43" s="1358"/>
      <c r="AC43" s="1360"/>
      <c r="AD43" s="1358"/>
      <c r="AE43" s="1360"/>
      <c r="AF43" s="1358"/>
      <c r="AG43" s="1360"/>
      <c r="AH43" s="1358"/>
      <c r="AI43" s="1360"/>
      <c r="AJ43" s="1358"/>
    </row>
    <row r="44" spans="1:36" ht="20.25" customHeight="1" x14ac:dyDescent="0.2">
      <c r="A44" s="1281" t="s">
        <v>1147</v>
      </c>
      <c r="B44" s="1292" t="s">
        <v>256</v>
      </c>
      <c r="C44" s="1305">
        <f t="shared" si="29"/>
        <v>0</v>
      </c>
      <c r="D44" s="1303">
        <f t="shared" si="20"/>
        <v>0</v>
      </c>
      <c r="E44" s="1305">
        <f t="shared" si="21"/>
        <v>0</v>
      </c>
      <c r="F44" s="1303">
        <f t="shared" si="22"/>
        <v>0</v>
      </c>
      <c r="G44" s="1305">
        <f t="shared" si="23"/>
        <v>0</v>
      </c>
      <c r="H44" s="1303">
        <f t="shared" si="24"/>
        <v>0</v>
      </c>
      <c r="I44" s="1305">
        <f t="shared" si="25"/>
        <v>0</v>
      </c>
      <c r="J44" s="1303">
        <f t="shared" si="26"/>
        <v>0</v>
      </c>
      <c r="K44" s="1305">
        <f t="shared" si="27"/>
        <v>0</v>
      </c>
      <c r="L44" s="1303">
        <f t="shared" si="28"/>
        <v>0</v>
      </c>
      <c r="AA44" s="1360"/>
      <c r="AB44" s="1358"/>
      <c r="AC44" s="1360"/>
      <c r="AD44" s="1358"/>
      <c r="AE44" s="1360"/>
      <c r="AF44" s="1358"/>
      <c r="AG44" s="1360"/>
      <c r="AH44" s="1358"/>
      <c r="AI44" s="1360"/>
      <c r="AJ44" s="1358"/>
    </row>
    <row r="45" spans="1:36" ht="20.25" customHeight="1" x14ac:dyDescent="0.2">
      <c r="A45" s="1281" t="s">
        <v>1149</v>
      </c>
      <c r="B45" s="1292" t="s">
        <v>257</v>
      </c>
      <c r="C45" s="1305">
        <f t="shared" si="29"/>
        <v>0</v>
      </c>
      <c r="D45" s="1303">
        <f t="shared" si="20"/>
        <v>0</v>
      </c>
      <c r="E45" s="1305">
        <f t="shared" si="21"/>
        <v>0</v>
      </c>
      <c r="F45" s="1303">
        <f t="shared" si="22"/>
        <v>0</v>
      </c>
      <c r="G45" s="1305">
        <f t="shared" si="23"/>
        <v>0</v>
      </c>
      <c r="H45" s="1303">
        <f t="shared" si="24"/>
        <v>0</v>
      </c>
      <c r="I45" s="1305">
        <f t="shared" si="25"/>
        <v>0</v>
      </c>
      <c r="J45" s="1303">
        <f t="shared" si="26"/>
        <v>0</v>
      </c>
      <c r="K45" s="1305">
        <f t="shared" si="27"/>
        <v>0</v>
      </c>
      <c r="L45" s="1303">
        <f t="shared" si="28"/>
        <v>0</v>
      </c>
      <c r="AA45" s="1360"/>
      <c r="AB45" s="1358"/>
      <c r="AC45" s="1360"/>
      <c r="AD45" s="1358"/>
      <c r="AE45" s="1360"/>
      <c r="AF45" s="1358"/>
      <c r="AG45" s="1360"/>
      <c r="AH45" s="1358"/>
      <c r="AI45" s="1360"/>
      <c r="AJ45" s="1358"/>
    </row>
    <row r="46" spans="1:36" ht="20.25" customHeight="1" x14ac:dyDescent="0.2">
      <c r="A46" s="1281" t="s">
        <v>2046</v>
      </c>
      <c r="B46" s="1292" t="s">
        <v>1745</v>
      </c>
      <c r="C46" s="1305">
        <f t="shared" ref="C46:C51" si="30">ROUND(AA46,0)</f>
        <v>0</v>
      </c>
      <c r="D46" s="1303">
        <f t="shared" ref="D46:D51" si="31">ROUND(AB46,0)</f>
        <v>0</v>
      </c>
      <c r="E46" s="1305">
        <f t="shared" ref="E46:E51" si="32">ROUND(AC46,0)</f>
        <v>0</v>
      </c>
      <c r="F46" s="1303">
        <f t="shared" ref="F46:F51" si="33">ROUND(AD46,0)</f>
        <v>0</v>
      </c>
      <c r="G46" s="1305">
        <f t="shared" ref="G46:G51" si="34">ROUND(AE46,0)</f>
        <v>0</v>
      </c>
      <c r="H46" s="1303">
        <f t="shared" ref="H46:H51" si="35">ROUND(AF46,0)</f>
        <v>0</v>
      </c>
      <c r="I46" s="1305">
        <f t="shared" ref="I46:I51" si="36">ROUND(AG46,0)</f>
        <v>0</v>
      </c>
      <c r="J46" s="1303">
        <f t="shared" ref="J46:J51" si="37">ROUND(AH46,0)</f>
        <v>0</v>
      </c>
      <c r="K46" s="1305">
        <f t="shared" ref="K46:K51" si="38">ROUND(AI46,0)</f>
        <v>0</v>
      </c>
      <c r="L46" s="1303">
        <f t="shared" ref="L46:L51" si="39">ROUND(AJ46,0)</f>
        <v>0</v>
      </c>
      <c r="AA46" s="1360"/>
      <c r="AB46" s="1358"/>
      <c r="AC46" s="1360"/>
      <c r="AD46" s="1358"/>
      <c r="AE46" s="1360"/>
      <c r="AF46" s="1358"/>
      <c r="AG46" s="1360"/>
      <c r="AH46" s="1358"/>
      <c r="AI46" s="1360"/>
      <c r="AJ46" s="1358"/>
    </row>
    <row r="47" spans="1:36" ht="20.25" customHeight="1" x14ac:dyDescent="0.2">
      <c r="A47" s="1281" t="s">
        <v>2047</v>
      </c>
      <c r="B47" s="1292" t="s">
        <v>1746</v>
      </c>
      <c r="C47" s="1305">
        <f t="shared" si="30"/>
        <v>0</v>
      </c>
      <c r="D47" s="1303">
        <f t="shared" si="31"/>
        <v>0</v>
      </c>
      <c r="E47" s="1305">
        <f t="shared" si="32"/>
        <v>0</v>
      </c>
      <c r="F47" s="1303">
        <f t="shared" si="33"/>
        <v>0</v>
      </c>
      <c r="G47" s="1305">
        <f t="shared" si="34"/>
        <v>0</v>
      </c>
      <c r="H47" s="1303">
        <f t="shared" si="35"/>
        <v>0</v>
      </c>
      <c r="I47" s="1305">
        <f t="shared" si="36"/>
        <v>0</v>
      </c>
      <c r="J47" s="1303">
        <f t="shared" si="37"/>
        <v>0</v>
      </c>
      <c r="K47" s="1305">
        <f t="shared" si="38"/>
        <v>0</v>
      </c>
      <c r="L47" s="1303">
        <f t="shared" si="39"/>
        <v>0</v>
      </c>
      <c r="AA47" s="1360"/>
      <c r="AB47" s="1358"/>
      <c r="AC47" s="1360"/>
      <c r="AD47" s="1358"/>
      <c r="AE47" s="1360"/>
      <c r="AF47" s="1358"/>
      <c r="AG47" s="1360"/>
      <c r="AH47" s="1358"/>
      <c r="AI47" s="1360"/>
      <c r="AJ47" s="1358"/>
    </row>
    <row r="48" spans="1:36" ht="20.25" customHeight="1" x14ac:dyDescent="0.2">
      <c r="A48" s="1281" t="s">
        <v>2048</v>
      </c>
      <c r="B48" s="1292" t="s">
        <v>1747</v>
      </c>
      <c r="C48" s="1305">
        <f t="shared" si="30"/>
        <v>0</v>
      </c>
      <c r="D48" s="1303">
        <f t="shared" si="31"/>
        <v>0</v>
      </c>
      <c r="E48" s="1305">
        <f t="shared" si="32"/>
        <v>0</v>
      </c>
      <c r="F48" s="1303">
        <f t="shared" si="33"/>
        <v>0</v>
      </c>
      <c r="G48" s="1305">
        <f t="shared" si="34"/>
        <v>0</v>
      </c>
      <c r="H48" s="1303">
        <f t="shared" si="35"/>
        <v>0</v>
      </c>
      <c r="I48" s="1305">
        <f t="shared" si="36"/>
        <v>0</v>
      </c>
      <c r="J48" s="1303">
        <f t="shared" si="37"/>
        <v>0</v>
      </c>
      <c r="K48" s="1305">
        <f t="shared" si="38"/>
        <v>0</v>
      </c>
      <c r="L48" s="1303">
        <f t="shared" si="39"/>
        <v>0</v>
      </c>
      <c r="AA48" s="1360"/>
      <c r="AB48" s="1358"/>
      <c r="AC48" s="1360"/>
      <c r="AD48" s="1358"/>
      <c r="AE48" s="1360"/>
      <c r="AF48" s="1358"/>
      <c r="AG48" s="1360"/>
      <c r="AH48" s="1358"/>
      <c r="AI48" s="1360"/>
      <c r="AJ48" s="1358"/>
    </row>
    <row r="49" spans="1:36" ht="20.25" customHeight="1" x14ac:dyDescent="0.2">
      <c r="A49" s="1281" t="s">
        <v>2049</v>
      </c>
      <c r="B49" s="1292" t="s">
        <v>1748</v>
      </c>
      <c r="C49" s="1305">
        <f t="shared" si="30"/>
        <v>0</v>
      </c>
      <c r="D49" s="1303">
        <f t="shared" si="31"/>
        <v>0</v>
      </c>
      <c r="E49" s="1305">
        <f t="shared" si="32"/>
        <v>0</v>
      </c>
      <c r="F49" s="1303">
        <f t="shared" si="33"/>
        <v>0</v>
      </c>
      <c r="G49" s="1305">
        <f t="shared" si="34"/>
        <v>0</v>
      </c>
      <c r="H49" s="1303">
        <f t="shared" si="35"/>
        <v>0</v>
      </c>
      <c r="I49" s="1305">
        <f t="shared" si="36"/>
        <v>0</v>
      </c>
      <c r="J49" s="1303">
        <f t="shared" si="37"/>
        <v>0</v>
      </c>
      <c r="K49" s="1305">
        <f t="shared" si="38"/>
        <v>0</v>
      </c>
      <c r="L49" s="1303">
        <f t="shared" si="39"/>
        <v>0</v>
      </c>
      <c r="AA49" s="1360"/>
      <c r="AB49" s="1358"/>
      <c r="AC49" s="1360"/>
      <c r="AD49" s="1358"/>
      <c r="AE49" s="1360"/>
      <c r="AF49" s="1358"/>
      <c r="AG49" s="1360"/>
      <c r="AH49" s="1358"/>
      <c r="AI49" s="1360"/>
      <c r="AJ49" s="1358"/>
    </row>
    <row r="50" spans="1:36" ht="20.25" customHeight="1" x14ac:dyDescent="0.2">
      <c r="A50" s="1281" t="s">
        <v>1815</v>
      </c>
      <c r="B50" s="1292" t="s">
        <v>1749</v>
      </c>
      <c r="C50" s="1305">
        <f t="shared" si="30"/>
        <v>0</v>
      </c>
      <c r="D50" s="1303">
        <f t="shared" si="31"/>
        <v>0</v>
      </c>
      <c r="E50" s="1305">
        <f t="shared" si="32"/>
        <v>0</v>
      </c>
      <c r="F50" s="1303">
        <f t="shared" si="33"/>
        <v>0</v>
      </c>
      <c r="G50" s="1305">
        <f t="shared" si="34"/>
        <v>0</v>
      </c>
      <c r="H50" s="1303">
        <f t="shared" si="35"/>
        <v>0</v>
      </c>
      <c r="I50" s="1305">
        <f t="shared" si="36"/>
        <v>0</v>
      </c>
      <c r="J50" s="1303">
        <f t="shared" si="37"/>
        <v>0</v>
      </c>
      <c r="K50" s="1305">
        <f t="shared" si="38"/>
        <v>0</v>
      </c>
      <c r="L50" s="1303">
        <f t="shared" si="39"/>
        <v>0</v>
      </c>
      <c r="AA50" s="1360"/>
      <c r="AB50" s="1358"/>
      <c r="AC50" s="1360"/>
      <c r="AD50" s="1358"/>
      <c r="AE50" s="1360"/>
      <c r="AF50" s="1358"/>
      <c r="AG50" s="1360"/>
      <c r="AH50" s="1358"/>
      <c r="AI50" s="1360"/>
      <c r="AJ50" s="1358"/>
    </row>
    <row r="51" spans="1:36" ht="20.25" customHeight="1" thickBot="1" x14ac:dyDescent="0.25">
      <c r="A51" s="1281" t="s">
        <v>1151</v>
      </c>
      <c r="B51" s="1292" t="s">
        <v>469</v>
      </c>
      <c r="C51" s="1305">
        <f t="shared" si="30"/>
        <v>0</v>
      </c>
      <c r="D51" s="1303">
        <f t="shared" si="31"/>
        <v>0</v>
      </c>
      <c r="E51" s="1305">
        <f t="shared" si="32"/>
        <v>0</v>
      </c>
      <c r="F51" s="1303">
        <f t="shared" si="33"/>
        <v>0</v>
      </c>
      <c r="G51" s="1305">
        <f t="shared" si="34"/>
        <v>0</v>
      </c>
      <c r="H51" s="1303">
        <f t="shared" si="35"/>
        <v>0</v>
      </c>
      <c r="I51" s="1305">
        <f t="shared" si="36"/>
        <v>0</v>
      </c>
      <c r="J51" s="1303">
        <f t="shared" si="37"/>
        <v>0</v>
      </c>
      <c r="K51" s="1305">
        <f t="shared" si="38"/>
        <v>0</v>
      </c>
      <c r="L51" s="1303">
        <f t="shared" si="39"/>
        <v>0</v>
      </c>
      <c r="AA51" s="1360"/>
      <c r="AB51" s="1358"/>
      <c r="AC51" s="1360"/>
      <c r="AD51" s="1358"/>
      <c r="AE51" s="1360"/>
      <c r="AF51" s="1358"/>
      <c r="AG51" s="1360"/>
      <c r="AH51" s="1358"/>
      <c r="AI51" s="1360"/>
      <c r="AJ51" s="1358"/>
    </row>
    <row r="52" spans="1:36" ht="33" customHeight="1" thickTop="1" thickBot="1" x14ac:dyDescent="0.25">
      <c r="A52" s="12" t="s">
        <v>265</v>
      </c>
      <c r="B52" s="10"/>
      <c r="C52" s="1293">
        <f t="shared" ref="C52:L52" si="40">SUM(C34:C51)</f>
        <v>0</v>
      </c>
      <c r="D52" s="1295">
        <f t="shared" si="40"/>
        <v>0</v>
      </c>
      <c r="E52" s="1293">
        <f t="shared" si="40"/>
        <v>0</v>
      </c>
      <c r="F52" s="1295">
        <f t="shared" si="40"/>
        <v>0</v>
      </c>
      <c r="G52" s="1293">
        <f t="shared" si="40"/>
        <v>0</v>
      </c>
      <c r="H52" s="1295">
        <f t="shared" si="40"/>
        <v>0</v>
      </c>
      <c r="I52" s="1293">
        <f t="shared" si="40"/>
        <v>0</v>
      </c>
      <c r="J52" s="1295">
        <f t="shared" si="40"/>
        <v>0</v>
      </c>
      <c r="K52" s="1293">
        <f t="shared" si="40"/>
        <v>0</v>
      </c>
      <c r="L52" s="1295">
        <f t="shared" si="40"/>
        <v>0</v>
      </c>
      <c r="AA52" s="1293">
        <f t="shared" ref="AA52:AJ52" si="41">SUM(AA34:AA51)</f>
        <v>0</v>
      </c>
      <c r="AB52" s="1295">
        <f t="shared" si="41"/>
        <v>0</v>
      </c>
      <c r="AC52" s="1293">
        <f t="shared" si="41"/>
        <v>0</v>
      </c>
      <c r="AD52" s="1295">
        <f t="shared" si="41"/>
        <v>0</v>
      </c>
      <c r="AE52" s="1293">
        <f t="shared" si="41"/>
        <v>0</v>
      </c>
      <c r="AF52" s="1295">
        <f t="shared" si="41"/>
        <v>0</v>
      </c>
      <c r="AG52" s="1293">
        <f t="shared" si="41"/>
        <v>0</v>
      </c>
      <c r="AH52" s="1295">
        <f t="shared" si="41"/>
        <v>0</v>
      </c>
      <c r="AI52" s="1293">
        <f t="shared" si="41"/>
        <v>0</v>
      </c>
      <c r="AJ52" s="1295">
        <f t="shared" si="41"/>
        <v>0</v>
      </c>
    </row>
    <row r="53" spans="1:36" ht="8.25" customHeight="1" x14ac:dyDescent="0.2">
      <c r="A53" s="6"/>
    </row>
    <row r="54" spans="1:36" ht="13.2" x14ac:dyDescent="0.25">
      <c r="A54" s="946" t="s">
        <v>1515</v>
      </c>
    </row>
    <row r="55" spans="1:36" ht="13.2" x14ac:dyDescent="0.25">
      <c r="A55" s="946" t="s">
        <v>1516</v>
      </c>
    </row>
  </sheetData>
  <sheetProtection algorithmName="SHA-512" hashValue="leJkD4L+8P9Sn/ksDy/p1cAidmC8m4GpduuvM7FPz8ZfikHDYoAAtX9sYgGNU8+Yur9R1xmCx8f86HszCR0bfA==" saltValue="u6ympWZozbKJ4XumQ7DrOQ==" spinCount="100000" sheet="1" formatColumns="0" selectLockedCells="1"/>
  <mergeCells count="12">
    <mergeCell ref="AE32:AF32"/>
    <mergeCell ref="AG32:AH32"/>
    <mergeCell ref="AI32:AJ32"/>
    <mergeCell ref="A27:AC27"/>
    <mergeCell ref="G30:L30"/>
    <mergeCell ref="C32:D32"/>
    <mergeCell ref="E32:F32"/>
    <mergeCell ref="G32:H32"/>
    <mergeCell ref="I32:J32"/>
    <mergeCell ref="K32:L32"/>
    <mergeCell ref="AA32:AB32"/>
    <mergeCell ref="AC32:AD32"/>
  </mergeCells>
  <dataValidations count="2">
    <dataValidation type="decimal" allowBlank="1" showInputMessage="1" showErrorMessage="1" promptTitle="ATTENZIONE!" prompt="Inserire solo numeri decimali con due cifre dopo la virgola" sqref="AA6:AH23 C6:J23" xr:uid="{00000000-0002-0000-0B00-000001000000}">
      <formula1>0</formula1>
      <formula2>9999999</formula2>
    </dataValidation>
    <dataValidation type="whole" allowBlank="1" showErrorMessage="1" promptTitle="ATTENZIONE!" prompt="Inserire solo numeri decimali con due cifre dopo la virgola" sqref="AA34:AJ51 C34:L51" xr:uid="{00000000-0002-0000-0B00-000000000000}">
      <formula1>0</formula1>
      <formula2>9999999</formula2>
    </dataValidation>
  </dataValidations>
  <printOptions horizontalCentered="1" verticalCentered="1"/>
  <pageMargins left="0.25" right="0.25" top="0.75" bottom="0.75" header="0.3" footer="0.3"/>
  <pageSetup paperSize="9"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505153" r:id="rId4" name="Drop Down 1">
              <controlPr defaultSize="0" autoLine="0" autoPict="0" altText="No">
                <anchor moveWithCells="1">
                  <from>
                    <xdr:col>29</xdr:col>
                    <xdr:colOff>190500</xdr:colOff>
                    <xdr:row>25</xdr:row>
                    <xdr:rowOff>144780</xdr:rowOff>
                  </from>
                  <to>
                    <xdr:col>30</xdr:col>
                    <xdr:colOff>175260</xdr:colOff>
                    <xdr:row>27</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34"/>
  <dimension ref="A1:T44"/>
  <sheetViews>
    <sheetView zoomScaleNormal="100" workbookViewId="0">
      <pane xSplit="3" ySplit="9" topLeftCell="D11" activePane="bottomRight" state="frozen"/>
      <selection activeCell="A117" sqref="A117:IV119"/>
      <selection pane="topRight" activeCell="A117" sqref="A117:IV119"/>
      <selection pane="bottomLeft" activeCell="A117" sqref="A117:IV119"/>
      <selection pane="bottomRight" activeCell="D12" sqref="D12"/>
    </sheetView>
  </sheetViews>
  <sheetFormatPr defaultColWidth="9.28515625" defaultRowHeight="10.199999999999999" x14ac:dyDescent="0.2"/>
  <cols>
    <col min="1" max="1" width="6.140625" style="541" bestFit="1" customWidth="1"/>
    <col min="2" max="2" width="13" style="538" customWidth="1"/>
    <col min="3" max="3" width="67.140625" style="538" customWidth="1"/>
    <col min="4" max="11" width="11.28515625" style="538" customWidth="1"/>
    <col min="12" max="19" width="6.7109375" style="538" hidden="1" customWidth="1"/>
    <col min="20" max="20" width="9.28515625" style="538" hidden="1" customWidth="1"/>
    <col min="21" max="21" width="8" style="538" customWidth="1"/>
    <col min="22" max="22" width="10.42578125" style="538" customWidth="1"/>
    <col min="23" max="16384" width="9.28515625" style="538"/>
  </cols>
  <sheetData>
    <row r="1" spans="1:19" ht="23.25" customHeight="1" x14ac:dyDescent="0.2">
      <c r="A1" s="541" t="str">
        <f>SI_1!A2</f>
        <v>SSNA</v>
      </c>
      <c r="B1" s="1996" t="str">
        <f>'t1'!A1</f>
        <v>SERVIZIO SANITARIO NAZIONALE - anno 2023</v>
      </c>
      <c r="C1" s="1996"/>
      <c r="D1" s="1996"/>
      <c r="E1" s="1996"/>
      <c r="F1" s="1996"/>
      <c r="G1" s="1996"/>
      <c r="H1" s="1996"/>
      <c r="I1" s="1996"/>
      <c r="J1" s="1996"/>
      <c r="K1" s="1996"/>
      <c r="L1" s="1996"/>
      <c r="M1" s="1996"/>
      <c r="N1" s="1996"/>
      <c r="O1" s="1996"/>
      <c r="P1" s="1996"/>
      <c r="Q1" s="1996"/>
      <c r="R1" s="1996"/>
      <c r="S1" s="1996"/>
    </row>
    <row r="2" spans="1:19" ht="60" customHeight="1" x14ac:dyDescent="0.2"/>
    <row r="3" spans="1:19" ht="23.25" customHeight="1" x14ac:dyDescent="0.3">
      <c r="D3" s="542"/>
      <c r="E3" s="542"/>
      <c r="F3" s="542"/>
      <c r="G3" s="542"/>
      <c r="H3" s="542"/>
      <c r="I3" s="542"/>
      <c r="J3" s="543"/>
      <c r="K3" s="543"/>
      <c r="M3" s="544"/>
      <c r="N3" s="544"/>
      <c r="O3" s="544"/>
      <c r="P3" s="544"/>
      <c r="Q3" s="544"/>
      <c r="R3" s="544"/>
    </row>
    <row r="4" spans="1:19" ht="11.4" x14ac:dyDescent="0.2">
      <c r="D4" s="545"/>
    </row>
    <row r="6" spans="1:19" ht="15" hidden="1" customHeight="1" thickTop="1" x14ac:dyDescent="0.2">
      <c r="B6" s="1987"/>
      <c r="C6" s="1994"/>
      <c r="D6" s="1997"/>
      <c r="E6" s="1998"/>
      <c r="F6" s="1998"/>
      <c r="G6" s="1998"/>
      <c r="H6" s="1998"/>
      <c r="I6" s="1998"/>
      <c r="J6" s="1998"/>
      <c r="K6" s="1999"/>
      <c r="L6" s="1997"/>
      <c r="M6" s="1998"/>
      <c r="N6" s="1998"/>
      <c r="O6" s="1998"/>
      <c r="P6" s="1998"/>
      <c r="Q6" s="1998"/>
      <c r="R6" s="1998"/>
      <c r="S6" s="1999"/>
    </row>
    <row r="7" spans="1:19" ht="13.5" hidden="1" customHeight="1" x14ac:dyDescent="0.2">
      <c r="B7" s="1987"/>
      <c r="C7" s="1994"/>
      <c r="D7" s="2000"/>
      <c r="E7" s="1987"/>
      <c r="F7" s="1987"/>
      <c r="G7" s="1987"/>
      <c r="H7" s="1987"/>
      <c r="I7" s="1987"/>
      <c r="J7" s="1987"/>
      <c r="K7" s="2001"/>
      <c r="L7" s="2000"/>
      <c r="M7" s="1987"/>
      <c r="N7" s="1987"/>
      <c r="O7" s="1987"/>
      <c r="P7" s="1987"/>
      <c r="Q7" s="1987"/>
      <c r="R7" s="1987"/>
      <c r="S7" s="2001"/>
    </row>
    <row r="8" spans="1:19" ht="60" customHeight="1" x14ac:dyDescent="0.25">
      <c r="B8" s="1987" t="s">
        <v>660</v>
      </c>
      <c r="C8" s="1994"/>
      <c r="D8" s="1995" t="s">
        <v>651</v>
      </c>
      <c r="E8" s="1988"/>
      <c r="F8" s="1988" t="s">
        <v>652</v>
      </c>
      <c r="G8" s="1988"/>
      <c r="H8" s="1988" t="s">
        <v>653</v>
      </c>
      <c r="I8" s="1988"/>
      <c r="J8" s="1988" t="s">
        <v>654</v>
      </c>
      <c r="K8" s="1989"/>
      <c r="L8" s="1991"/>
      <c r="M8" s="1988"/>
      <c r="N8" s="1988"/>
      <c r="O8" s="1988"/>
      <c r="P8" s="1988"/>
      <c r="Q8" s="1988"/>
      <c r="R8" s="1988"/>
      <c r="S8" s="1989"/>
    </row>
    <row r="9" spans="1:19" ht="12" x14ac:dyDescent="0.25">
      <c r="B9" s="1988" t="s">
        <v>655</v>
      </c>
      <c r="C9" s="1990"/>
      <c r="D9" s="546" t="s">
        <v>281</v>
      </c>
      <c r="E9" s="548" t="s">
        <v>282</v>
      </c>
      <c r="F9" s="547" t="s">
        <v>281</v>
      </c>
      <c r="G9" s="548" t="s">
        <v>282</v>
      </c>
      <c r="H9" s="547" t="s">
        <v>281</v>
      </c>
      <c r="I9" s="548" t="s">
        <v>282</v>
      </c>
      <c r="J9" s="547" t="s">
        <v>281</v>
      </c>
      <c r="K9" s="549" t="s">
        <v>282</v>
      </c>
      <c r="L9" s="546"/>
      <c r="M9" s="548"/>
      <c r="N9" s="547"/>
      <c r="O9" s="548"/>
      <c r="P9" s="547"/>
      <c r="Q9" s="548"/>
      <c r="R9" s="547"/>
      <c r="S9" s="549"/>
    </row>
    <row r="10" spans="1:19" ht="30.75" hidden="1" customHeight="1" x14ac:dyDescent="0.25">
      <c r="A10" s="541" t="s">
        <v>2044</v>
      </c>
      <c r="B10" s="1988" t="s">
        <v>1694</v>
      </c>
      <c r="C10" s="1990"/>
      <c r="D10" s="1265"/>
      <c r="E10" s="553"/>
      <c r="F10" s="553"/>
      <c r="G10" s="553"/>
      <c r="H10" s="554"/>
      <c r="I10" s="554"/>
      <c r="J10" s="554"/>
      <c r="K10" s="573"/>
      <c r="L10" s="555"/>
      <c r="M10" s="554"/>
      <c r="N10" s="554"/>
      <c r="O10" s="554"/>
      <c r="P10" s="554"/>
      <c r="Q10" s="554"/>
      <c r="R10" s="554"/>
      <c r="S10" s="556"/>
    </row>
    <row r="11" spans="1:19" ht="8.1" customHeight="1" x14ac:dyDescent="0.2">
      <c r="B11" s="1992"/>
      <c r="C11" s="1992"/>
      <c r="D11" s="1992"/>
      <c r="E11" s="1992"/>
      <c r="F11" s="1992"/>
      <c r="G11" s="1992"/>
      <c r="H11" s="1992"/>
      <c r="I11" s="1992"/>
      <c r="J11" s="1992"/>
      <c r="K11" s="1992"/>
      <c r="L11" s="1992"/>
      <c r="M11" s="1992"/>
      <c r="N11" s="1992"/>
      <c r="O11" s="1992"/>
      <c r="P11" s="1992"/>
      <c r="Q11" s="1992"/>
      <c r="R11" s="1992"/>
      <c r="S11" s="1993"/>
    </row>
    <row r="12" spans="1:19" ht="11.4" x14ac:dyDescent="0.2">
      <c r="A12" s="541" t="str">
        <f>'t2'!B6</f>
        <v>MD</v>
      </c>
      <c r="B12" s="1987" t="s">
        <v>656</v>
      </c>
      <c r="C12" s="550" t="str">
        <f>'t2'!A6</f>
        <v>MEDICI  (***)</v>
      </c>
      <c r="D12" s="557"/>
      <c r="E12" s="554"/>
      <c r="F12" s="554"/>
      <c r="G12" s="554"/>
      <c r="H12" s="554"/>
      <c r="I12" s="554"/>
      <c r="J12" s="554"/>
      <c r="K12" s="556"/>
      <c r="L12" s="555"/>
      <c r="M12" s="554"/>
      <c r="N12" s="554"/>
      <c r="O12" s="554"/>
      <c r="P12" s="554"/>
      <c r="Q12" s="554"/>
      <c r="R12" s="554"/>
      <c r="S12" s="556"/>
    </row>
    <row r="13" spans="1:19" ht="11.4" x14ac:dyDescent="0.2">
      <c r="A13" s="541" t="str">
        <f>'t2'!B7</f>
        <v>MV</v>
      </c>
      <c r="B13" s="1987"/>
      <c r="C13" s="550" t="str">
        <f>'t2'!A7</f>
        <v>VETERINARI  (***)</v>
      </c>
      <c r="D13" s="557"/>
      <c r="E13" s="554"/>
      <c r="F13" s="554"/>
      <c r="G13" s="554"/>
      <c r="H13" s="554"/>
      <c r="I13" s="554"/>
      <c r="J13" s="554"/>
      <c r="K13" s="556"/>
      <c r="L13" s="555"/>
      <c r="M13" s="554"/>
      <c r="N13" s="554"/>
      <c r="O13" s="554"/>
      <c r="P13" s="554"/>
      <c r="Q13" s="554"/>
      <c r="R13" s="554"/>
      <c r="S13" s="556"/>
    </row>
    <row r="14" spans="1:19" ht="11.4" x14ac:dyDescent="0.2">
      <c r="A14" s="541" t="str">
        <f>'t2'!B8</f>
        <v>MO</v>
      </c>
      <c r="B14" s="1987"/>
      <c r="C14" s="550" t="str">
        <f>'t2'!A8</f>
        <v>ODONTOIATRI  (***)</v>
      </c>
      <c r="D14" s="557"/>
      <c r="E14" s="554"/>
      <c r="F14" s="554"/>
      <c r="G14" s="554"/>
      <c r="H14" s="554"/>
      <c r="I14" s="554"/>
      <c r="J14" s="554"/>
      <c r="K14" s="556"/>
      <c r="L14" s="555"/>
      <c r="M14" s="554"/>
      <c r="N14" s="554"/>
      <c r="O14" s="554"/>
      <c r="P14" s="554"/>
      <c r="Q14" s="554"/>
      <c r="R14" s="554"/>
      <c r="S14" s="556"/>
    </row>
    <row r="15" spans="1:19" ht="11.4" x14ac:dyDescent="0.2">
      <c r="A15" s="541" t="str">
        <f>'t2'!B9</f>
        <v>FM</v>
      </c>
      <c r="B15" s="1987"/>
      <c r="C15" s="550" t="str">
        <f>'t2'!A9</f>
        <v>FARMACISTI</v>
      </c>
      <c r="D15" s="557"/>
      <c r="E15" s="554"/>
      <c r="F15" s="554"/>
      <c r="G15" s="554"/>
      <c r="H15" s="554"/>
      <c r="I15" s="554"/>
      <c r="J15" s="554"/>
      <c r="K15" s="556"/>
      <c r="L15" s="555"/>
      <c r="M15" s="554"/>
      <c r="N15" s="554"/>
      <c r="O15" s="554"/>
      <c r="P15" s="554"/>
      <c r="Q15" s="554"/>
      <c r="R15" s="554"/>
      <c r="S15" s="556"/>
    </row>
    <row r="16" spans="1:19" ht="11.4" x14ac:dyDescent="0.2">
      <c r="A16" s="541" t="str">
        <f>'t2'!B10</f>
        <v>BI</v>
      </c>
      <c r="B16" s="1987"/>
      <c r="C16" s="550" t="str">
        <f>'t2'!A10</f>
        <v>BIOLOGI</v>
      </c>
      <c r="D16" s="557"/>
      <c r="E16" s="554"/>
      <c r="F16" s="554"/>
      <c r="G16" s="554"/>
      <c r="H16" s="554"/>
      <c r="I16" s="554"/>
      <c r="J16" s="554"/>
      <c r="K16" s="556"/>
      <c r="L16" s="555"/>
      <c r="M16" s="554"/>
      <c r="N16" s="554"/>
      <c r="O16" s="554"/>
      <c r="P16" s="554"/>
      <c r="Q16" s="554"/>
      <c r="R16" s="554"/>
      <c r="S16" s="556"/>
    </row>
    <row r="17" spans="1:20" ht="11.4" x14ac:dyDescent="0.2">
      <c r="A17" s="541" t="str">
        <f>'t2'!B11</f>
        <v>CH</v>
      </c>
      <c r="B17" s="1987"/>
      <c r="C17" s="550" t="str">
        <f>'t2'!A11</f>
        <v>CHIMICI</v>
      </c>
      <c r="D17" s="557"/>
      <c r="E17" s="554"/>
      <c r="F17" s="554"/>
      <c r="G17" s="554"/>
      <c r="H17" s="554"/>
      <c r="I17" s="554"/>
      <c r="J17" s="554"/>
      <c r="K17" s="556"/>
      <c r="L17" s="555"/>
      <c r="M17" s="554"/>
      <c r="N17" s="554"/>
      <c r="O17" s="554"/>
      <c r="P17" s="554"/>
      <c r="Q17" s="554"/>
      <c r="R17" s="554"/>
      <c r="S17" s="556"/>
    </row>
    <row r="18" spans="1:20" ht="11.4" x14ac:dyDescent="0.2">
      <c r="A18" s="541" t="str">
        <f>'t2'!B12</f>
        <v>FI</v>
      </c>
      <c r="B18" s="1987"/>
      <c r="C18" s="550" t="str">
        <f>'t2'!A12</f>
        <v>FISICI</v>
      </c>
      <c r="D18" s="557"/>
      <c r="E18" s="554"/>
      <c r="F18" s="554"/>
      <c r="G18" s="554"/>
      <c r="H18" s="554"/>
      <c r="I18" s="554"/>
      <c r="J18" s="554"/>
      <c r="K18" s="556"/>
      <c r="L18" s="555"/>
      <c r="M18" s="554"/>
      <c r="N18" s="554"/>
      <c r="O18" s="554"/>
      <c r="P18" s="554"/>
      <c r="Q18" s="554"/>
      <c r="R18" s="554"/>
      <c r="S18" s="556"/>
    </row>
    <row r="19" spans="1:20" ht="11.4" x14ac:dyDescent="0.2">
      <c r="A19" s="541" t="str">
        <f>'t2'!B13</f>
        <v>PL</v>
      </c>
      <c r="B19" s="1987"/>
      <c r="C19" s="550" t="str">
        <f>'t2'!A13</f>
        <v>PSICOLOGI</v>
      </c>
      <c r="D19" s="557"/>
      <c r="E19" s="554"/>
      <c r="F19" s="554"/>
      <c r="G19" s="554"/>
      <c r="H19" s="554"/>
      <c r="I19" s="554"/>
      <c r="J19" s="554"/>
      <c r="K19" s="556"/>
      <c r="L19" s="555"/>
      <c r="M19" s="554"/>
      <c r="N19" s="554"/>
      <c r="O19" s="554"/>
      <c r="P19" s="554"/>
      <c r="Q19" s="554"/>
      <c r="R19" s="554"/>
      <c r="S19" s="556"/>
    </row>
    <row r="20" spans="1:20" ht="11.4" x14ac:dyDescent="0.2">
      <c r="A20" s="541" t="str">
        <f>'t2'!B14</f>
        <v>PS</v>
      </c>
      <c r="B20" s="1987"/>
      <c r="C20" s="550" t="str">
        <f>'t2'!A14</f>
        <v>DIRIGENTI PROFESSIONI SANITARIE  (***)</v>
      </c>
      <c r="D20" s="557"/>
      <c r="E20" s="554"/>
      <c r="F20" s="554"/>
      <c r="G20" s="554"/>
      <c r="H20" s="554"/>
      <c r="I20" s="554"/>
      <c r="J20" s="554"/>
      <c r="K20" s="556"/>
      <c r="L20" s="555"/>
      <c r="M20" s="554"/>
      <c r="N20" s="554"/>
      <c r="O20" s="554"/>
      <c r="P20" s="554"/>
      <c r="Q20" s="554"/>
      <c r="R20" s="554"/>
      <c r="S20" s="556"/>
    </row>
    <row r="21" spans="1:20" ht="11.4" x14ac:dyDescent="0.2">
      <c r="A21" s="541" t="str">
        <f>'t2'!B15</f>
        <v>DP</v>
      </c>
      <c r="B21" s="1987"/>
      <c r="C21" s="550" t="str">
        <f>'t2'!A15</f>
        <v>DIR. RUOLO PROFESSIONALE  (***)</v>
      </c>
      <c r="D21" s="557"/>
      <c r="E21" s="554"/>
      <c r="F21" s="554"/>
      <c r="G21" s="554"/>
      <c r="H21" s="554"/>
      <c r="I21" s="554"/>
      <c r="J21" s="554"/>
      <c r="K21" s="556"/>
      <c r="L21" s="555"/>
      <c r="M21" s="554"/>
      <c r="N21" s="554"/>
      <c r="O21" s="554"/>
      <c r="P21" s="554"/>
      <c r="Q21" s="554"/>
      <c r="R21" s="554"/>
      <c r="S21" s="556"/>
    </row>
    <row r="22" spans="1:20" ht="11.4" x14ac:dyDescent="0.2">
      <c r="A22" s="541" t="str">
        <f>'t2'!B16</f>
        <v>DT</v>
      </c>
      <c r="B22" s="1987"/>
      <c r="C22" s="550" t="str">
        <f>'t2'!A16</f>
        <v>DIR. RUOLO TECNICO  (***)</v>
      </c>
      <c r="D22" s="557"/>
      <c r="E22" s="554"/>
      <c r="F22" s="554"/>
      <c r="G22" s="554"/>
      <c r="H22" s="554"/>
      <c r="I22" s="554"/>
      <c r="J22" s="554"/>
      <c r="K22" s="556"/>
      <c r="L22" s="555"/>
      <c r="M22" s="554"/>
      <c r="N22" s="554"/>
      <c r="O22" s="554"/>
      <c r="P22" s="554"/>
      <c r="Q22" s="554"/>
      <c r="R22" s="554"/>
      <c r="S22" s="556"/>
    </row>
    <row r="23" spans="1:20" ht="11.4" x14ac:dyDescent="0.2">
      <c r="A23" s="541" t="str">
        <f>'t2'!B17</f>
        <v>DA</v>
      </c>
      <c r="B23" s="1987"/>
      <c r="C23" s="550" t="str">
        <f>'t2'!A17</f>
        <v>DIR. RUOLO AMMINISTRATIVO  (***)</v>
      </c>
      <c r="D23" s="557"/>
      <c r="E23" s="554"/>
      <c r="F23" s="554"/>
      <c r="G23" s="554"/>
      <c r="H23" s="554"/>
      <c r="I23" s="554"/>
      <c r="J23" s="554"/>
      <c r="K23" s="556"/>
      <c r="L23" s="555"/>
      <c r="M23" s="554"/>
      <c r="N23" s="554"/>
      <c r="O23" s="554"/>
      <c r="P23" s="554"/>
      <c r="Q23" s="554"/>
      <c r="R23" s="554"/>
      <c r="S23" s="556"/>
    </row>
    <row r="24" spans="1:20" ht="11.4" x14ac:dyDescent="0.2">
      <c r="A24" s="541" t="str">
        <f>'t2'!B18</f>
        <v>EZ</v>
      </c>
      <c r="B24" s="1987"/>
      <c r="C24" s="550" t="str">
        <f>'t2'!A18</f>
        <v>PERSONALE DI ELEVATA QUALIFICAZIONE  </v>
      </c>
      <c r="D24" s="557"/>
      <c r="E24" s="554"/>
      <c r="F24" s="554"/>
      <c r="G24" s="554"/>
      <c r="H24" s="554"/>
      <c r="I24" s="554"/>
      <c r="J24" s="554"/>
      <c r="K24" s="556"/>
      <c r="L24" s="555"/>
      <c r="M24" s="554"/>
      <c r="N24" s="554"/>
      <c r="O24" s="554"/>
      <c r="P24" s="554"/>
      <c r="Q24" s="554"/>
      <c r="R24" s="554"/>
      <c r="S24" s="556"/>
    </row>
    <row r="25" spans="1:20" ht="11.4" x14ac:dyDescent="0.2">
      <c r="A25" s="541" t="str">
        <f>'t2'!B19</f>
        <v>PF</v>
      </c>
      <c r="B25" s="1987"/>
      <c r="C25" s="550" t="str">
        <f>'t2'!A19</f>
        <v>PROFESSIONISTI DELLA SALUTE E FUNZIONARI   </v>
      </c>
      <c r="D25" s="557"/>
      <c r="E25" s="554"/>
      <c r="F25" s="554"/>
      <c r="G25" s="554"/>
      <c r="H25" s="554"/>
      <c r="I25" s="554"/>
      <c r="J25" s="554"/>
      <c r="K25" s="556"/>
      <c r="L25" s="555"/>
      <c r="M25" s="554"/>
      <c r="N25" s="554"/>
      <c r="O25" s="554"/>
      <c r="P25" s="554"/>
      <c r="Q25" s="554"/>
      <c r="R25" s="554"/>
      <c r="S25" s="556"/>
    </row>
    <row r="26" spans="1:20" ht="11.4" x14ac:dyDescent="0.2">
      <c r="A26" s="541" t="str">
        <f>'t2'!B20</f>
        <v>AT</v>
      </c>
      <c r="B26" s="1987"/>
      <c r="C26" s="550" t="str">
        <f>'t2'!A20</f>
        <v>ASSISTENTI   </v>
      </c>
      <c r="D26" s="557"/>
      <c r="E26" s="554"/>
      <c r="F26" s="554"/>
      <c r="G26" s="554"/>
      <c r="H26" s="554"/>
      <c r="I26" s="554"/>
      <c r="J26" s="554"/>
      <c r="K26" s="556"/>
      <c r="L26" s="555"/>
      <c r="M26" s="554"/>
      <c r="N26" s="554"/>
      <c r="O26" s="554"/>
      <c r="P26" s="554"/>
      <c r="Q26" s="554"/>
      <c r="R26" s="554"/>
      <c r="S26" s="556"/>
    </row>
    <row r="27" spans="1:20" ht="11.4" x14ac:dyDescent="0.2">
      <c r="A27" s="541" t="str">
        <f>'t2'!B21</f>
        <v>OP</v>
      </c>
      <c r="B27" s="1987"/>
      <c r="C27" s="550" t="str">
        <f>'t2'!A21</f>
        <v>OPERATORI    </v>
      </c>
      <c r="D27" s="557"/>
      <c r="E27" s="554"/>
      <c r="F27" s="554"/>
      <c r="G27" s="554"/>
      <c r="H27" s="554"/>
      <c r="I27" s="554"/>
      <c r="J27" s="554"/>
      <c r="K27" s="556"/>
      <c r="L27" s="555"/>
      <c r="M27" s="554"/>
      <c r="N27" s="554"/>
      <c r="O27" s="554"/>
      <c r="P27" s="554"/>
      <c r="Q27" s="554"/>
      <c r="R27" s="554"/>
      <c r="S27" s="556"/>
    </row>
    <row r="28" spans="1:20" ht="11.4" x14ac:dyDescent="0.2">
      <c r="A28" s="541" t="str">
        <f>'t2'!B22</f>
        <v>PT</v>
      </c>
      <c r="B28" s="1987"/>
      <c r="C28" s="550" t="str">
        <f>'t2'!A22</f>
        <v>PERSONALE DI SUPPORTO</v>
      </c>
      <c r="D28" s="557"/>
      <c r="E28" s="554"/>
      <c r="F28" s="554"/>
      <c r="G28" s="554"/>
      <c r="H28" s="554"/>
      <c r="I28" s="554"/>
      <c r="J28" s="554"/>
      <c r="K28" s="556"/>
      <c r="L28" s="555"/>
      <c r="M28" s="554"/>
      <c r="N28" s="554"/>
      <c r="O28" s="554"/>
      <c r="P28" s="554"/>
      <c r="Q28" s="554"/>
      <c r="R28" s="554"/>
      <c r="S28" s="556"/>
    </row>
    <row r="29" spans="1:20" ht="11.4" x14ac:dyDescent="0.2">
      <c r="A29" s="541" t="str">
        <f>'t2'!B23</f>
        <v>PC</v>
      </c>
      <c r="B29" s="1987"/>
      <c r="C29" s="550" t="str">
        <f>'t2'!A23</f>
        <v>PERSONALE CONTRATTISTA</v>
      </c>
      <c r="D29" s="557"/>
      <c r="E29" s="554"/>
      <c r="F29" s="554"/>
      <c r="G29" s="554"/>
      <c r="H29" s="554"/>
      <c r="I29" s="554"/>
      <c r="J29" s="554"/>
      <c r="K29" s="556"/>
      <c r="L29" s="555"/>
      <c r="M29" s="554"/>
      <c r="N29" s="554"/>
      <c r="O29" s="554"/>
      <c r="P29" s="554"/>
      <c r="Q29" s="554"/>
      <c r="R29" s="554"/>
      <c r="S29" s="556"/>
    </row>
    <row r="30" spans="1:20" ht="12.6" x14ac:dyDescent="0.3">
      <c r="B30" s="1987"/>
      <c r="C30" s="551" t="s">
        <v>657</v>
      </c>
      <c r="D30" s="558">
        <f t="shared" ref="D30:K30" si="0">SUM(D12:D29)</f>
        <v>0</v>
      </c>
      <c r="E30" s="559">
        <f t="shared" si="0"/>
        <v>0</v>
      </c>
      <c r="F30" s="559">
        <f t="shared" si="0"/>
        <v>0</v>
      </c>
      <c r="G30" s="559">
        <f t="shared" si="0"/>
        <v>0</v>
      </c>
      <c r="H30" s="559">
        <f t="shared" si="0"/>
        <v>0</v>
      </c>
      <c r="I30" s="559">
        <f t="shared" si="0"/>
        <v>0</v>
      </c>
      <c r="J30" s="559">
        <f t="shared" si="0"/>
        <v>0</v>
      </c>
      <c r="K30" s="560">
        <f t="shared" si="0"/>
        <v>0</v>
      </c>
      <c r="L30" s="558">
        <f t="shared" ref="L30:S30" si="1">SUM(L12:L23)</f>
        <v>0</v>
      </c>
      <c r="M30" s="559">
        <f t="shared" si="1"/>
        <v>0</v>
      </c>
      <c r="N30" s="559">
        <f t="shared" si="1"/>
        <v>0</v>
      </c>
      <c r="O30" s="559">
        <f t="shared" si="1"/>
        <v>0</v>
      </c>
      <c r="P30" s="559">
        <f t="shared" si="1"/>
        <v>0</v>
      </c>
      <c r="Q30" s="559">
        <f t="shared" si="1"/>
        <v>0</v>
      </c>
      <c r="R30" s="559">
        <f t="shared" si="1"/>
        <v>0</v>
      </c>
      <c r="S30" s="560">
        <f t="shared" si="1"/>
        <v>0</v>
      </c>
      <c r="T30" s="1787">
        <f>SUM(D30:S30,D10:S10)</f>
        <v>0</v>
      </c>
    </row>
    <row r="38" spans="6:7" ht="16.5" customHeight="1" x14ac:dyDescent="0.2"/>
    <row r="39" spans="6:7" ht="13.2" x14ac:dyDescent="0.25">
      <c r="F39" s="552"/>
      <c r="G39" s="552"/>
    </row>
    <row r="40" spans="6:7" ht="13.2" x14ac:dyDescent="0.25">
      <c r="F40" s="552"/>
      <c r="G40" s="552"/>
    </row>
    <row r="42" spans="6:7" ht="13.2" x14ac:dyDescent="0.25">
      <c r="F42" s="552"/>
      <c r="G42" s="552"/>
    </row>
    <row r="44" spans="6:7" ht="13.2" x14ac:dyDescent="0.25">
      <c r="F44" s="552"/>
      <c r="G44" s="552"/>
    </row>
  </sheetData>
  <sheetProtection algorithmName="SHA-512" hashValue="zgnRunqXb9Bkkx/fWjFWBrBRqWVO5CRzj1nwi5/hkxmV7c+eBT8OrCFEXZIospzTPJ5B68iOB2s93SCifHTJsw==" saltValue="0f8xj7+XvfzHihf+HF/Bgg==" spinCount="100000" sheet="1" formatColumns="0" selectLockedCells="1"/>
  <mergeCells count="17">
    <mergeCell ref="B1:S1"/>
    <mergeCell ref="B6:C7"/>
    <mergeCell ref="D6:K7"/>
    <mergeCell ref="L6:S7"/>
    <mergeCell ref="B12:B30"/>
    <mergeCell ref="P8:Q8"/>
    <mergeCell ref="R8:S8"/>
    <mergeCell ref="B9:C9"/>
    <mergeCell ref="B10:C10"/>
    <mergeCell ref="J8:K8"/>
    <mergeCell ref="L8:M8"/>
    <mergeCell ref="N8:O8"/>
    <mergeCell ref="B11:S11"/>
    <mergeCell ref="B8:C8"/>
    <mergeCell ref="D8:E8"/>
    <mergeCell ref="F8:G8"/>
    <mergeCell ref="H8:I8"/>
  </mergeCells>
  <phoneticPr fontId="0" type="noConversion"/>
  <dataValidations count="1">
    <dataValidation type="whole" allowBlank="1" showInputMessage="1" showErrorMessage="1" errorTitle="ERRORE" error="INSERIRE SOLO NUMERI INTERI COMPRESI TRA 0 E 9999999" sqref="D10:S10 D12:S29" xr:uid="{00000000-0002-0000-0C00-000000000000}">
      <formula1>0</formula1>
      <formula2>9999999</formula2>
    </dataValidation>
  </dataValidations>
  <pageMargins left="0.2" right="0.2" top="0.51" bottom="0.56000000000000005" header="0.25" footer="0.5"/>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0"/>
  <dimension ref="A1:X175"/>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9" style="82" customWidth="1"/>
    <col min="2" max="2" width="10.7109375" style="92" customWidth="1"/>
    <col min="3" max="16" width="9.28515625" style="82" customWidth="1"/>
    <col min="17" max="17" width="9.140625" hidden="1" customWidth="1"/>
    <col min="18" max="18" width="9.140625" customWidth="1"/>
    <col min="19" max="20" width="9.140625" style="82" customWidth="1"/>
    <col min="21" max="21" width="6.7109375" style="82" customWidth="1"/>
    <col min="22" max="25" width="10.7109375" style="82" customWidth="1"/>
    <col min="26" max="16384" width="10.7109375" style="82"/>
  </cols>
  <sheetData>
    <row r="1" spans="1:20" s="3" customFormat="1" ht="87" customHeight="1" x14ac:dyDescent="0.2">
      <c r="A1" s="2002" t="str">
        <f>'t1'!A1</f>
        <v>SERVIZIO SANITARIO NAZIONALE - anno 2023</v>
      </c>
      <c r="B1" s="2002"/>
      <c r="C1" s="2002"/>
      <c r="D1" s="2002"/>
      <c r="E1" s="2002"/>
      <c r="F1" s="2002"/>
      <c r="G1" s="2002"/>
      <c r="H1" s="2002"/>
      <c r="I1" s="2002"/>
      <c r="J1" s="2002"/>
      <c r="K1" s="2002"/>
      <c r="L1" s="2002"/>
      <c r="N1" s="293"/>
      <c r="P1" s="293"/>
      <c r="Q1"/>
      <c r="R1"/>
      <c r="S1"/>
    </row>
    <row r="2" spans="1:20" s="3" customFormat="1" ht="30" customHeight="1" thickBot="1" x14ac:dyDescent="0.25">
      <c r="A2" s="292"/>
      <c r="B2" s="2"/>
      <c r="H2" s="2003"/>
      <c r="I2" s="2003"/>
      <c r="J2" s="2003"/>
      <c r="K2" s="2003"/>
      <c r="L2" s="2003"/>
      <c r="M2" s="2003"/>
      <c r="N2" s="2003"/>
      <c r="O2" s="2003"/>
      <c r="P2" s="2003"/>
      <c r="Q2"/>
      <c r="R2"/>
      <c r="S2"/>
    </row>
    <row r="3" spans="1:20" ht="14.25" customHeight="1" thickBot="1" x14ac:dyDescent="0.25">
      <c r="A3" s="83"/>
      <c r="B3" s="84"/>
      <c r="C3" s="126" t="s">
        <v>328</v>
      </c>
      <c r="D3" s="127"/>
      <c r="E3" s="127"/>
      <c r="F3" s="128"/>
      <c r="G3" s="127"/>
      <c r="H3" s="128"/>
      <c r="I3" s="127"/>
      <c r="J3" s="128"/>
      <c r="K3" s="129" t="s">
        <v>329</v>
      </c>
      <c r="L3" s="130"/>
      <c r="M3" s="130"/>
      <c r="N3" s="131"/>
      <c r="O3" s="130"/>
      <c r="P3" s="131"/>
      <c r="S3"/>
      <c r="T3"/>
    </row>
    <row r="4" spans="1:20" ht="20.25" customHeight="1" thickTop="1" x14ac:dyDescent="0.2">
      <c r="A4" s="260" t="s">
        <v>326</v>
      </c>
      <c r="B4" s="261" t="s">
        <v>262</v>
      </c>
      <c r="C4" s="132" t="s">
        <v>370</v>
      </c>
      <c r="D4" s="133"/>
      <c r="E4" s="134" t="s">
        <v>292</v>
      </c>
      <c r="F4" s="133"/>
      <c r="G4" s="134" t="s">
        <v>486</v>
      </c>
      <c r="H4" s="133"/>
      <c r="I4" s="2005" t="s">
        <v>1048</v>
      </c>
      <c r="J4" s="2006"/>
      <c r="K4" s="132" t="s">
        <v>370</v>
      </c>
      <c r="L4" s="135"/>
      <c r="M4" s="136" t="s">
        <v>292</v>
      </c>
      <c r="N4" s="135"/>
      <c r="O4" s="136" t="s">
        <v>486</v>
      </c>
      <c r="P4" s="135"/>
      <c r="S4"/>
      <c r="T4"/>
    </row>
    <row r="5" spans="1:20" ht="10.8" thickBot="1" x14ac:dyDescent="0.25">
      <c r="A5" s="799" t="s">
        <v>960</v>
      </c>
      <c r="B5" s="262"/>
      <c r="C5" s="137" t="s">
        <v>263</v>
      </c>
      <c r="D5" s="138" t="s">
        <v>264</v>
      </c>
      <c r="E5" s="139" t="s">
        <v>263</v>
      </c>
      <c r="F5" s="138" t="s">
        <v>264</v>
      </c>
      <c r="G5" s="139" t="s">
        <v>263</v>
      </c>
      <c r="H5" s="138" t="s">
        <v>264</v>
      </c>
      <c r="I5" s="139" t="s">
        <v>263</v>
      </c>
      <c r="J5" s="138" t="s">
        <v>264</v>
      </c>
      <c r="K5" s="140" t="s">
        <v>263</v>
      </c>
      <c r="L5" s="141" t="s">
        <v>264</v>
      </c>
      <c r="M5" s="142" t="s">
        <v>263</v>
      </c>
      <c r="N5" s="141" t="s">
        <v>264</v>
      </c>
      <c r="O5" s="142" t="s">
        <v>263</v>
      </c>
      <c r="P5" s="141" t="s">
        <v>264</v>
      </c>
      <c r="S5"/>
      <c r="T5"/>
    </row>
    <row r="6" spans="1:20" ht="12.75" customHeight="1" thickTop="1" x14ac:dyDescent="0.2">
      <c r="A6" s="18" t="str">
        <f>'t1'!A6</f>
        <v>DIRETTORE GENERALE</v>
      </c>
      <c r="B6" s="263" t="str">
        <f>'t1'!B6</f>
        <v>0D0097</v>
      </c>
      <c r="C6" s="207"/>
      <c r="D6" s="208"/>
      <c r="E6" s="209"/>
      <c r="F6" s="210"/>
      <c r="G6" s="209"/>
      <c r="H6" s="210"/>
      <c r="I6" s="209"/>
      <c r="J6" s="210"/>
      <c r="K6" s="211"/>
      <c r="L6" s="212"/>
      <c r="M6" s="213"/>
      <c r="N6" s="214"/>
      <c r="O6" s="213"/>
      <c r="P6" s="214"/>
      <c r="Q6">
        <f>'t1'!M6</f>
        <v>0</v>
      </c>
      <c r="S6"/>
      <c r="T6"/>
    </row>
    <row r="7" spans="1:20" ht="12.75" customHeight="1" x14ac:dyDescent="0.2">
      <c r="A7" s="17" t="str">
        <f>'t1'!A7</f>
        <v>DIRETTORE SANITARIO</v>
      </c>
      <c r="B7" s="264" t="str">
        <f>'t1'!B7</f>
        <v>0D0482</v>
      </c>
      <c r="C7" s="207"/>
      <c r="D7" s="208"/>
      <c r="E7" s="209"/>
      <c r="F7" s="210"/>
      <c r="G7" s="209"/>
      <c r="H7" s="210"/>
      <c r="I7" s="209"/>
      <c r="J7" s="210"/>
      <c r="K7" s="211"/>
      <c r="L7" s="212"/>
      <c r="M7" s="213"/>
      <c r="N7" s="214"/>
      <c r="O7" s="213"/>
      <c r="P7" s="214"/>
      <c r="Q7">
        <f>'t1'!M7</f>
        <v>0</v>
      </c>
      <c r="S7"/>
      <c r="T7"/>
    </row>
    <row r="8" spans="1:20" ht="12.75" customHeight="1" x14ac:dyDescent="0.2">
      <c r="A8" s="17" t="str">
        <f>'t1'!A8</f>
        <v>DIRETTORE AMMINISTRATIVO</v>
      </c>
      <c r="B8" s="264" t="str">
        <f>'t1'!B8</f>
        <v>0D0163</v>
      </c>
      <c r="C8" s="207"/>
      <c r="D8" s="208"/>
      <c r="E8" s="209"/>
      <c r="F8" s="210"/>
      <c r="G8" s="209"/>
      <c r="H8" s="210"/>
      <c r="I8" s="209"/>
      <c r="J8" s="210"/>
      <c r="K8" s="211"/>
      <c r="L8" s="212"/>
      <c r="M8" s="213"/>
      <c r="N8" s="214"/>
      <c r="O8" s="213"/>
      <c r="P8" s="214"/>
      <c r="Q8">
        <f>'t1'!M8</f>
        <v>0</v>
      </c>
      <c r="S8"/>
      <c r="T8"/>
    </row>
    <row r="9" spans="1:20" ht="12.75" customHeight="1" x14ac:dyDescent="0.2">
      <c r="A9" s="17" t="str">
        <f>'t1'!A9</f>
        <v>DIRETTORE DEI SERVIZI SOCIALI</v>
      </c>
      <c r="B9" s="264" t="str">
        <f>'t1'!B9</f>
        <v>0D0484</v>
      </c>
      <c r="C9" s="207"/>
      <c r="D9" s="208"/>
      <c r="E9" s="209"/>
      <c r="F9" s="210"/>
      <c r="G9" s="209"/>
      <c r="H9" s="210"/>
      <c r="I9" s="209"/>
      <c r="J9" s="210"/>
      <c r="K9" s="211"/>
      <c r="L9" s="212"/>
      <c r="M9" s="213"/>
      <c r="N9" s="214"/>
      <c r="O9" s="213"/>
      <c r="P9" s="214"/>
      <c r="Q9">
        <f>'t1'!M9</f>
        <v>0</v>
      </c>
      <c r="S9"/>
      <c r="T9"/>
    </row>
    <row r="10" spans="1:20" ht="12.75" customHeight="1" x14ac:dyDescent="0.2">
      <c r="A10" s="17" t="str">
        <f>'t1'!A10</f>
        <v>DIR. MEDICO CON INC. STRUTTURA COMPLESSA (RAPP. ESCLUSIVO)</v>
      </c>
      <c r="B10" s="264" t="str">
        <f>'t1'!B10</f>
        <v>SD0E33</v>
      </c>
      <c r="C10" s="207"/>
      <c r="D10" s="208"/>
      <c r="E10" s="209"/>
      <c r="F10" s="210"/>
      <c r="G10" s="209"/>
      <c r="H10" s="210"/>
      <c r="I10" s="209"/>
      <c r="J10" s="210"/>
      <c r="K10" s="211"/>
      <c r="L10" s="212"/>
      <c r="M10" s="213"/>
      <c r="N10" s="214"/>
      <c r="O10" s="213"/>
      <c r="P10" s="214"/>
      <c r="Q10">
        <f>'t1'!M10</f>
        <v>0</v>
      </c>
      <c r="S10"/>
      <c r="T10"/>
    </row>
    <row r="11" spans="1:20" ht="12.75" customHeight="1" x14ac:dyDescent="0.2">
      <c r="A11" s="17" t="str">
        <f>'t1'!A11</f>
        <v>DIR. MEDICO CON INC. DI STRUTTURA COMPLESSA (RAPP. NON ESCL.</v>
      </c>
      <c r="B11" s="264" t="str">
        <f>'t1'!B11</f>
        <v>SD0N33</v>
      </c>
      <c r="C11" s="207"/>
      <c r="D11" s="208"/>
      <c r="E11" s="209"/>
      <c r="F11" s="210"/>
      <c r="G11" s="209"/>
      <c r="H11" s="210"/>
      <c r="I11" s="209"/>
      <c r="J11" s="210"/>
      <c r="K11" s="211"/>
      <c r="L11" s="212"/>
      <c r="M11" s="213"/>
      <c r="N11" s="214"/>
      <c r="O11" s="213"/>
      <c r="P11" s="214"/>
      <c r="Q11">
        <f>'t1'!M11</f>
        <v>0</v>
      </c>
      <c r="S11"/>
      <c r="T11"/>
    </row>
    <row r="12" spans="1:20" ht="12.75" customHeight="1" x14ac:dyDescent="0.2">
      <c r="A12" s="17" t="str">
        <f>'t1'!A12</f>
        <v>DIR. MEDICO CON INCARICO DI STRUTTURA SEMPLICE (RAPP. ESCLUS</v>
      </c>
      <c r="B12" s="264" t="str">
        <f>'t1'!B12</f>
        <v>SD0E34</v>
      </c>
      <c r="C12" s="207"/>
      <c r="D12" s="208"/>
      <c r="E12" s="209"/>
      <c r="F12" s="210"/>
      <c r="G12" s="209"/>
      <c r="H12" s="210"/>
      <c r="I12" s="209"/>
      <c r="J12" s="210"/>
      <c r="K12" s="211"/>
      <c r="L12" s="212"/>
      <c r="M12" s="213"/>
      <c r="N12" s="214"/>
      <c r="O12" s="213"/>
      <c r="P12" s="214"/>
      <c r="Q12">
        <f>'t1'!M12</f>
        <v>0</v>
      </c>
      <c r="S12"/>
      <c r="T12"/>
    </row>
    <row r="13" spans="1:20" ht="12.75" customHeight="1" x14ac:dyDescent="0.2">
      <c r="A13" s="17" t="str">
        <f>'t1'!A13</f>
        <v>DIR. MEDICO CON INCARICO STRUTTURA SEMPLICE (RAPP. NON ESCL.</v>
      </c>
      <c r="B13" s="264" t="str">
        <f>'t1'!B13</f>
        <v>SD0N34</v>
      </c>
      <c r="C13" s="207"/>
      <c r="D13" s="208"/>
      <c r="E13" s="209"/>
      <c r="F13" s="210"/>
      <c r="G13" s="209"/>
      <c r="H13" s="210"/>
      <c r="I13" s="209"/>
      <c r="J13" s="210"/>
      <c r="K13" s="211"/>
      <c r="L13" s="212"/>
      <c r="M13" s="213"/>
      <c r="N13" s="214"/>
      <c r="O13" s="213"/>
      <c r="P13" s="214"/>
      <c r="Q13">
        <f>'t1'!M13</f>
        <v>0</v>
      </c>
      <c r="S13"/>
      <c r="T13"/>
    </row>
    <row r="14" spans="1:20" ht="12.75" customHeight="1" x14ac:dyDescent="0.2">
      <c r="A14" s="17" t="str">
        <f>'t1'!A14</f>
        <v>DIRIGENTI MEDICI CON ALTRI INCAR. PROF.LI (RAPP. ESCLUSIVO)</v>
      </c>
      <c r="B14" s="264" t="str">
        <f>'t1'!B14</f>
        <v>SD0035</v>
      </c>
      <c r="C14" s="207"/>
      <c r="D14" s="208"/>
      <c r="E14" s="209"/>
      <c r="F14" s="210"/>
      <c r="G14" s="209"/>
      <c r="H14" s="210"/>
      <c r="I14" s="209"/>
      <c r="J14" s="210"/>
      <c r="K14" s="211"/>
      <c r="L14" s="212"/>
      <c r="M14" s="213"/>
      <c r="N14" s="214"/>
      <c r="O14" s="213"/>
      <c r="P14" s="214"/>
      <c r="Q14">
        <f>'t1'!M14</f>
        <v>0</v>
      </c>
      <c r="S14"/>
      <c r="T14"/>
    </row>
    <row r="15" spans="1:20" ht="12.75" customHeight="1" x14ac:dyDescent="0.2">
      <c r="A15" s="17" t="str">
        <f>'t1'!A15</f>
        <v>DIRIGENTI MEDICI CON ALTRI INCAR. PROF.LI (RAPP. NON ESCL.)</v>
      </c>
      <c r="B15" s="264" t="str">
        <f>'t1'!B15</f>
        <v>SD0036</v>
      </c>
      <c r="C15" s="207"/>
      <c r="D15" s="208"/>
      <c r="E15" s="209"/>
      <c r="F15" s="210"/>
      <c r="G15" s="209"/>
      <c r="H15" s="210"/>
      <c r="I15" s="209"/>
      <c r="J15" s="210"/>
      <c r="K15" s="211"/>
      <c r="L15" s="212"/>
      <c r="M15" s="213"/>
      <c r="N15" s="214"/>
      <c r="O15" s="213"/>
      <c r="P15" s="214"/>
      <c r="Q15">
        <f>'t1'!M15</f>
        <v>0</v>
      </c>
      <c r="S15"/>
      <c r="T15"/>
    </row>
    <row r="16" spans="1:20" ht="12.75" customHeight="1" x14ac:dyDescent="0.2">
      <c r="A16" s="17" t="str">
        <f>'t1'!A16</f>
        <v>DIR. MEDICI A T.  DETERMINATO(ART. 15-SEPTIES D.LGS. 502/92)</v>
      </c>
      <c r="B16" s="264" t="str">
        <f>'t1'!B16</f>
        <v>SD0597</v>
      </c>
      <c r="C16" s="207"/>
      <c r="D16" s="208"/>
      <c r="E16" s="209"/>
      <c r="F16" s="210"/>
      <c r="G16" s="209"/>
      <c r="H16" s="210"/>
      <c r="I16" s="209"/>
      <c r="J16" s="210"/>
      <c r="K16" s="211"/>
      <c r="L16" s="212"/>
      <c r="M16" s="213"/>
      <c r="N16" s="214"/>
      <c r="O16" s="213"/>
      <c r="P16" s="214"/>
      <c r="Q16">
        <f>'t1'!M16</f>
        <v>0</v>
      </c>
      <c r="S16"/>
      <c r="T16"/>
    </row>
    <row r="17" spans="1:20" ht="12.75" customHeight="1" x14ac:dyDescent="0.2">
      <c r="A17" s="17" t="str">
        <f>'t1'!A17</f>
        <v>VETERINARI CON INC. DI STRUTTURA COMPLESSA (RAPP.ESCLUSIVO)</v>
      </c>
      <c r="B17" s="264" t="str">
        <f>'t1'!B17</f>
        <v>SD0E74</v>
      </c>
      <c r="C17" s="207"/>
      <c r="D17" s="208"/>
      <c r="E17" s="209"/>
      <c r="F17" s="210"/>
      <c r="G17" s="209"/>
      <c r="H17" s="210"/>
      <c r="I17" s="209"/>
      <c r="J17" s="210"/>
      <c r="K17" s="211"/>
      <c r="L17" s="212"/>
      <c r="M17" s="213"/>
      <c r="N17" s="214"/>
      <c r="O17" s="213"/>
      <c r="P17" s="214"/>
      <c r="Q17">
        <f>'t1'!M17</f>
        <v>0</v>
      </c>
      <c r="S17"/>
      <c r="T17"/>
    </row>
    <row r="18" spans="1:20" ht="12.75" customHeight="1" x14ac:dyDescent="0.2">
      <c r="A18" s="17" t="str">
        <f>'t1'!A18</f>
        <v>VETERINARI CON INC. DI STRUTTURA COMPLESSA (RAPP. NON ESCL.)</v>
      </c>
      <c r="B18" s="264" t="str">
        <f>'t1'!B18</f>
        <v>SD0N74</v>
      </c>
      <c r="C18" s="207"/>
      <c r="D18" s="208"/>
      <c r="E18" s="209"/>
      <c r="F18" s="210"/>
      <c r="G18" s="209"/>
      <c r="H18" s="210"/>
      <c r="I18" s="209"/>
      <c r="J18" s="210"/>
      <c r="K18" s="211"/>
      <c r="L18" s="212"/>
      <c r="M18" s="213"/>
      <c r="N18" s="214"/>
      <c r="O18" s="213"/>
      <c r="P18" s="214"/>
      <c r="Q18">
        <f>'t1'!M18</f>
        <v>0</v>
      </c>
      <c r="S18"/>
      <c r="T18"/>
    </row>
    <row r="19" spans="1:20" ht="12.75" customHeight="1" x14ac:dyDescent="0.2">
      <c r="A19" s="17" t="str">
        <f>'t1'!A19</f>
        <v>VETERINARI CON INC. DI STRUTTURA SEMPLICE (RAPP. ESCLUSIVO)</v>
      </c>
      <c r="B19" s="264" t="str">
        <f>'t1'!B19</f>
        <v>SD0E73</v>
      </c>
      <c r="C19" s="207"/>
      <c r="D19" s="208"/>
      <c r="E19" s="209"/>
      <c r="F19" s="210"/>
      <c r="G19" s="209"/>
      <c r="H19" s="210"/>
      <c r="I19" s="209"/>
      <c r="J19" s="210"/>
      <c r="K19" s="211"/>
      <c r="L19" s="212"/>
      <c r="M19" s="213"/>
      <c r="N19" s="214"/>
      <c r="O19" s="213"/>
      <c r="P19" s="214"/>
      <c r="Q19">
        <f>'t1'!M19</f>
        <v>0</v>
      </c>
      <c r="S19"/>
      <c r="T19"/>
    </row>
    <row r="20" spans="1:20" ht="12.75" customHeight="1" x14ac:dyDescent="0.2">
      <c r="A20" s="17" t="str">
        <f>'t1'!A20</f>
        <v>VETERINARI CON INC. DI STRUTTURA SEMPLICE (RAPP. NON ESCL.)</v>
      </c>
      <c r="B20" s="264" t="str">
        <f>'t1'!B20</f>
        <v>SD0N73</v>
      </c>
      <c r="C20" s="207"/>
      <c r="D20" s="208"/>
      <c r="E20" s="209"/>
      <c r="F20" s="210"/>
      <c r="G20" s="209"/>
      <c r="H20" s="210"/>
      <c r="I20" s="209"/>
      <c r="J20" s="210"/>
      <c r="K20" s="211"/>
      <c r="L20" s="212"/>
      <c r="M20" s="213"/>
      <c r="N20" s="214"/>
      <c r="O20" s="213"/>
      <c r="P20" s="214"/>
      <c r="Q20">
        <f>'t1'!M20</f>
        <v>0</v>
      </c>
      <c r="S20"/>
      <c r="T20"/>
    </row>
    <row r="21" spans="1:20" ht="12.75" customHeight="1" x14ac:dyDescent="0.2">
      <c r="A21" s="17" t="str">
        <f>'t1'!A21</f>
        <v>VETERINARI CON ALTRI INCAR. PROF.LI (RAPP. ESCLUSIVO)</v>
      </c>
      <c r="B21" s="264" t="str">
        <f>'t1'!B21</f>
        <v>SD0A73</v>
      </c>
      <c r="C21" s="207"/>
      <c r="D21" s="208"/>
      <c r="E21" s="209"/>
      <c r="F21" s="210"/>
      <c r="G21" s="209"/>
      <c r="H21" s="210"/>
      <c r="I21" s="209"/>
      <c r="J21" s="210"/>
      <c r="K21" s="211"/>
      <c r="L21" s="212"/>
      <c r="M21" s="213"/>
      <c r="N21" s="214"/>
      <c r="O21" s="213"/>
      <c r="P21" s="214"/>
      <c r="Q21">
        <f>'t1'!M21</f>
        <v>0</v>
      </c>
      <c r="S21"/>
      <c r="T21"/>
    </row>
    <row r="22" spans="1:20" ht="12.75" customHeight="1" x14ac:dyDescent="0.2">
      <c r="A22" s="17" t="str">
        <f>'t1'!A22</f>
        <v>VETERINARI CON ALTRI INCAR. PROF.LI (RAPP. NON ESCL.)</v>
      </c>
      <c r="B22" s="264" t="str">
        <f>'t1'!B22</f>
        <v>SD0072</v>
      </c>
      <c r="C22" s="207"/>
      <c r="D22" s="208"/>
      <c r="E22" s="209"/>
      <c r="F22" s="210"/>
      <c r="G22" s="209"/>
      <c r="H22" s="210"/>
      <c r="I22" s="209"/>
      <c r="J22" s="210"/>
      <c r="K22" s="211"/>
      <c r="L22" s="212"/>
      <c r="M22" s="213"/>
      <c r="N22" s="214"/>
      <c r="O22" s="213"/>
      <c r="P22" s="214"/>
      <c r="Q22">
        <f>'t1'!M22</f>
        <v>0</v>
      </c>
      <c r="S22"/>
      <c r="T22"/>
    </row>
    <row r="23" spans="1:20" ht="12.75" customHeight="1" x14ac:dyDescent="0.2">
      <c r="A23" s="17" t="str">
        <f>'t1'!A23</f>
        <v>VETERINARI A T. DETERMINATO (ART. 15-SEPTIES D.LGS. 502/92)</v>
      </c>
      <c r="B23" s="264" t="str">
        <f>'t1'!B23</f>
        <v>SD0598</v>
      </c>
      <c r="C23" s="207"/>
      <c r="D23" s="208"/>
      <c r="E23" s="209"/>
      <c r="F23" s="210"/>
      <c r="G23" s="209"/>
      <c r="H23" s="210"/>
      <c r="I23" s="209"/>
      <c r="J23" s="210"/>
      <c r="K23" s="211"/>
      <c r="L23" s="212"/>
      <c r="M23" s="213"/>
      <c r="N23" s="214"/>
      <c r="O23" s="213"/>
      <c r="P23" s="214"/>
      <c r="Q23">
        <f>'t1'!M23</f>
        <v>0</v>
      </c>
      <c r="S23"/>
      <c r="T23"/>
    </row>
    <row r="24" spans="1:20" ht="12.75" customHeight="1" x14ac:dyDescent="0.2">
      <c r="A24" s="17" t="str">
        <f>'t1'!A24</f>
        <v>ODONTOIATRI CON INC. DI STRUTTURA COMPLESSA (RAPP. ESCL.)</v>
      </c>
      <c r="B24" s="264" t="str">
        <f>'t1'!B24</f>
        <v>SD0E49</v>
      </c>
      <c r="C24" s="207"/>
      <c r="D24" s="208"/>
      <c r="E24" s="209"/>
      <c r="F24" s="210"/>
      <c r="G24" s="209"/>
      <c r="H24" s="210"/>
      <c r="I24" s="209"/>
      <c r="J24" s="210"/>
      <c r="K24" s="211"/>
      <c r="L24" s="212"/>
      <c r="M24" s="213"/>
      <c r="N24" s="214"/>
      <c r="O24" s="213"/>
      <c r="P24" s="214"/>
      <c r="Q24">
        <f>'t1'!M24</f>
        <v>0</v>
      </c>
      <c r="S24"/>
      <c r="T24"/>
    </row>
    <row r="25" spans="1:20" ht="12.75" customHeight="1" x14ac:dyDescent="0.2">
      <c r="A25" s="17" t="str">
        <f>'t1'!A25</f>
        <v>ODONTOIATRI CON INC. DI STRUTTURA COMPLESSA (RAPP. NON ESCL.</v>
      </c>
      <c r="B25" s="264" t="str">
        <f>'t1'!B25</f>
        <v>SD0N49</v>
      </c>
      <c r="C25" s="207"/>
      <c r="D25" s="208"/>
      <c r="E25" s="209"/>
      <c r="F25" s="210"/>
      <c r="G25" s="209"/>
      <c r="H25" s="210"/>
      <c r="I25" s="209"/>
      <c r="J25" s="210"/>
      <c r="K25" s="211"/>
      <c r="L25" s="212"/>
      <c r="M25" s="213"/>
      <c r="N25" s="214"/>
      <c r="O25" s="213"/>
      <c r="P25" s="214"/>
      <c r="Q25">
        <f>'t1'!M25</f>
        <v>0</v>
      </c>
      <c r="S25"/>
      <c r="T25"/>
    </row>
    <row r="26" spans="1:20" ht="12.75" customHeight="1" x14ac:dyDescent="0.2">
      <c r="A26" s="17" t="str">
        <f>'t1'!A26</f>
        <v>ODONTOIATRI CON INC. DI STRUTTURA SEMPLICE (RAPP. ESCLUSIVO)</v>
      </c>
      <c r="B26" s="264" t="str">
        <f>'t1'!B26</f>
        <v>SD0E48</v>
      </c>
      <c r="C26" s="207"/>
      <c r="D26" s="208"/>
      <c r="E26" s="209"/>
      <c r="F26" s="210"/>
      <c r="G26" s="209"/>
      <c r="H26" s="210"/>
      <c r="I26" s="209"/>
      <c r="J26" s="210"/>
      <c r="K26" s="211"/>
      <c r="L26" s="212"/>
      <c r="M26" s="213"/>
      <c r="N26" s="214"/>
      <c r="O26" s="213"/>
      <c r="P26" s="214"/>
      <c r="Q26">
        <f>'t1'!M26</f>
        <v>0</v>
      </c>
      <c r="S26"/>
      <c r="T26"/>
    </row>
    <row r="27" spans="1:20" ht="12.75" customHeight="1" x14ac:dyDescent="0.2">
      <c r="A27" s="17" t="str">
        <f>'t1'!A27</f>
        <v>ODONTOIATRI CON INC. DI STRUTTURA SEMPLICE (RAPP. NON ESCL.)</v>
      </c>
      <c r="B27" s="264" t="str">
        <f>'t1'!B27</f>
        <v>SD0N48</v>
      </c>
      <c r="C27" s="207"/>
      <c r="D27" s="208"/>
      <c r="E27" s="209"/>
      <c r="F27" s="210"/>
      <c r="G27" s="209"/>
      <c r="H27" s="210"/>
      <c r="I27" s="209"/>
      <c r="J27" s="210"/>
      <c r="K27" s="211"/>
      <c r="L27" s="212"/>
      <c r="M27" s="213"/>
      <c r="N27" s="214"/>
      <c r="O27" s="213"/>
      <c r="P27" s="214"/>
      <c r="Q27">
        <f>'t1'!M27</f>
        <v>0</v>
      </c>
      <c r="S27"/>
      <c r="T27"/>
    </row>
    <row r="28" spans="1:20" ht="12.75" customHeight="1" x14ac:dyDescent="0.2">
      <c r="A28" s="17" t="str">
        <f>'t1'!A28</f>
        <v>ODONTOIATRI CON ALTRI INCAR. PROF.LI (RAPP. ESCLUSIVO)</v>
      </c>
      <c r="B28" s="264" t="str">
        <f>'t1'!B28</f>
        <v>SD0A48</v>
      </c>
      <c r="C28" s="207"/>
      <c r="D28" s="208"/>
      <c r="E28" s="209"/>
      <c r="F28" s="210"/>
      <c r="G28" s="209"/>
      <c r="H28" s="210"/>
      <c r="I28" s="209"/>
      <c r="J28" s="210"/>
      <c r="K28" s="211"/>
      <c r="L28" s="212"/>
      <c r="M28" s="213"/>
      <c r="N28" s="214"/>
      <c r="O28" s="213"/>
      <c r="P28" s="214"/>
      <c r="Q28">
        <f>'t1'!M28</f>
        <v>0</v>
      </c>
      <c r="S28"/>
      <c r="T28"/>
    </row>
    <row r="29" spans="1:20" ht="12.75" customHeight="1" x14ac:dyDescent="0.2">
      <c r="A29" s="17" t="str">
        <f>'t1'!A29</f>
        <v>ODONTOIATRI CON ALTRI INCAR. PROF.LI (RAPP. NON ESCL.)</v>
      </c>
      <c r="B29" s="264" t="str">
        <f>'t1'!B29</f>
        <v>SD0047</v>
      </c>
      <c r="C29" s="207"/>
      <c r="D29" s="208"/>
      <c r="E29" s="209"/>
      <c r="F29" s="210"/>
      <c r="G29" s="209"/>
      <c r="H29" s="210"/>
      <c r="I29" s="209"/>
      <c r="J29" s="210"/>
      <c r="K29" s="211"/>
      <c r="L29" s="212"/>
      <c r="M29" s="213"/>
      <c r="N29" s="214"/>
      <c r="O29" s="213"/>
      <c r="P29" s="214"/>
      <c r="Q29">
        <f>'t1'!M29</f>
        <v>0</v>
      </c>
      <c r="S29"/>
      <c r="T29"/>
    </row>
    <row r="30" spans="1:20" ht="12.75" customHeight="1" x14ac:dyDescent="0.2">
      <c r="A30" s="17" t="str">
        <f>'t1'!A30</f>
        <v>ODONTOIATRI A T. DETERMINATO (ART. 15-SEPTIES D.LGS. 502/92)</v>
      </c>
      <c r="B30" s="264" t="str">
        <f>'t1'!B30</f>
        <v>SD0599</v>
      </c>
      <c r="C30" s="207"/>
      <c r="D30" s="208"/>
      <c r="E30" s="209"/>
      <c r="F30" s="210"/>
      <c r="G30" s="209"/>
      <c r="H30" s="210"/>
      <c r="I30" s="209"/>
      <c r="J30" s="210"/>
      <c r="K30" s="211"/>
      <c r="L30" s="212"/>
      <c r="M30" s="213"/>
      <c r="N30" s="214"/>
      <c r="O30" s="213"/>
      <c r="P30" s="214"/>
      <c r="Q30">
        <f>'t1'!M30</f>
        <v>0</v>
      </c>
      <c r="S30"/>
      <c r="T30"/>
    </row>
    <row r="31" spans="1:20" ht="12.75" customHeight="1" x14ac:dyDescent="0.2">
      <c r="A31" s="17" t="str">
        <f>'t1'!A31</f>
        <v>FARMACISTI CON INC. DI STRUTTURA COMPLESSA (RAPP. ESCLUSIVO)</v>
      </c>
      <c r="B31" s="264" t="str">
        <f>'t1'!B31</f>
        <v>SD0E39</v>
      </c>
      <c r="C31" s="207"/>
      <c r="D31" s="208"/>
      <c r="E31" s="209"/>
      <c r="F31" s="210"/>
      <c r="G31" s="209"/>
      <c r="H31" s="210"/>
      <c r="I31" s="209"/>
      <c r="J31" s="210"/>
      <c r="K31" s="211"/>
      <c r="L31" s="212"/>
      <c r="M31" s="213"/>
      <c r="N31" s="214"/>
      <c r="O31" s="213"/>
      <c r="P31" s="214"/>
      <c r="Q31">
        <f>'t1'!M31</f>
        <v>0</v>
      </c>
      <c r="S31"/>
      <c r="T31"/>
    </row>
    <row r="32" spans="1:20" ht="12.75" customHeight="1" x14ac:dyDescent="0.2">
      <c r="A32" s="17" t="str">
        <f>'t1'!A32</f>
        <v>FARMACISTI CON INC. DI STRUTTURA COMPLESSA (RAPP. NON ESCL.)</v>
      </c>
      <c r="B32" s="264" t="str">
        <f>'t1'!B32</f>
        <v>SD0N39</v>
      </c>
      <c r="C32" s="207"/>
      <c r="D32" s="208"/>
      <c r="E32" s="209"/>
      <c r="F32" s="210"/>
      <c r="G32" s="209"/>
      <c r="H32" s="210"/>
      <c r="I32" s="209"/>
      <c r="J32" s="210"/>
      <c r="K32" s="211"/>
      <c r="L32" s="212"/>
      <c r="M32" s="213"/>
      <c r="N32" s="214"/>
      <c r="O32" s="213"/>
      <c r="P32" s="214"/>
      <c r="Q32">
        <f>'t1'!M32</f>
        <v>0</v>
      </c>
      <c r="S32"/>
      <c r="T32"/>
    </row>
    <row r="33" spans="1:20" ht="12.75" customHeight="1" x14ac:dyDescent="0.2">
      <c r="A33" s="17" t="str">
        <f>'t1'!A33</f>
        <v>FARMACISTI CON INC. DI STRUTTURA SEMPLICE (RAPP. ESCLUSIVO)</v>
      </c>
      <c r="B33" s="264" t="str">
        <f>'t1'!B33</f>
        <v>SD0E38</v>
      </c>
      <c r="C33" s="207"/>
      <c r="D33" s="208"/>
      <c r="E33" s="209"/>
      <c r="F33" s="210"/>
      <c r="G33" s="209"/>
      <c r="H33" s="210"/>
      <c r="I33" s="209"/>
      <c r="J33" s="210"/>
      <c r="K33" s="211"/>
      <c r="L33" s="212"/>
      <c r="M33" s="213"/>
      <c r="N33" s="214"/>
      <c r="O33" s="213"/>
      <c r="P33" s="214"/>
      <c r="Q33">
        <f>'t1'!M33</f>
        <v>0</v>
      </c>
      <c r="S33"/>
      <c r="T33"/>
    </row>
    <row r="34" spans="1:20" ht="12.75" customHeight="1" x14ac:dyDescent="0.2">
      <c r="A34" s="17" t="str">
        <f>'t1'!A34</f>
        <v>FARMACISTI CON INC. DI STRUTTURA SEMPLICE (RAPP. NON ESCL.)</v>
      </c>
      <c r="B34" s="264" t="str">
        <f>'t1'!B34</f>
        <v>SD0N38</v>
      </c>
      <c r="C34" s="207"/>
      <c r="D34" s="208"/>
      <c r="E34" s="209"/>
      <c r="F34" s="210"/>
      <c r="G34" s="209"/>
      <c r="H34" s="210"/>
      <c r="I34" s="209"/>
      <c r="J34" s="210"/>
      <c r="K34" s="211"/>
      <c r="L34" s="212"/>
      <c r="M34" s="213"/>
      <c r="N34" s="214"/>
      <c r="O34" s="213"/>
      <c r="P34" s="214"/>
      <c r="Q34">
        <f>'t1'!M34</f>
        <v>0</v>
      </c>
      <c r="S34"/>
      <c r="T34"/>
    </row>
    <row r="35" spans="1:20" ht="12.75" customHeight="1" x14ac:dyDescent="0.2">
      <c r="A35" s="17" t="str">
        <f>'t1'!A35</f>
        <v>FARMACISTI CON ALTRI INCAR. PROF.LI (RAPP. ESCLUSIVO)</v>
      </c>
      <c r="B35" s="264" t="str">
        <f>'t1'!B35</f>
        <v>SD0A38</v>
      </c>
      <c r="C35" s="207"/>
      <c r="D35" s="208"/>
      <c r="E35" s="209"/>
      <c r="F35" s="210"/>
      <c r="G35" s="209"/>
      <c r="H35" s="210"/>
      <c r="I35" s="209"/>
      <c r="J35" s="210"/>
      <c r="K35" s="211"/>
      <c r="L35" s="212"/>
      <c r="M35" s="213"/>
      <c r="N35" s="214"/>
      <c r="O35" s="213"/>
      <c r="P35" s="214"/>
      <c r="Q35">
        <f>'t1'!M35</f>
        <v>0</v>
      </c>
      <c r="S35"/>
      <c r="T35"/>
    </row>
    <row r="36" spans="1:20" ht="12.75" customHeight="1" x14ac:dyDescent="0.2">
      <c r="A36" s="17" t="str">
        <f>'t1'!A36</f>
        <v>FARMACISTI CON ALTRI INCAR. PROF.LI (RAPP. NON ESCL.)</v>
      </c>
      <c r="B36" s="264" t="str">
        <f>'t1'!B36</f>
        <v>SD0037</v>
      </c>
      <c r="C36" s="207"/>
      <c r="D36" s="208"/>
      <c r="E36" s="209"/>
      <c r="F36" s="210"/>
      <c r="G36" s="209"/>
      <c r="H36" s="210"/>
      <c r="I36" s="209"/>
      <c r="J36" s="210"/>
      <c r="K36" s="211"/>
      <c r="L36" s="212"/>
      <c r="M36" s="213"/>
      <c r="N36" s="214"/>
      <c r="O36" s="213"/>
      <c r="P36" s="214"/>
      <c r="Q36">
        <f>'t1'!M36</f>
        <v>0</v>
      </c>
      <c r="S36"/>
      <c r="T36"/>
    </row>
    <row r="37" spans="1:20" ht="12.75" customHeight="1" x14ac:dyDescent="0.2">
      <c r="A37" s="17" t="str">
        <f>'t1'!A37</f>
        <v>FARMACISTI A T. DETERMINATO (ART. 15-SEPTIES D.LGS. 502/92)</v>
      </c>
      <c r="B37" s="264" t="str">
        <f>'t1'!B37</f>
        <v>SD0600</v>
      </c>
      <c r="C37" s="207"/>
      <c r="D37" s="208"/>
      <c r="E37" s="209"/>
      <c r="F37" s="210"/>
      <c r="G37" s="209"/>
      <c r="H37" s="210"/>
      <c r="I37" s="209"/>
      <c r="J37" s="210"/>
      <c r="K37" s="211"/>
      <c r="L37" s="212"/>
      <c r="M37" s="213"/>
      <c r="N37" s="214"/>
      <c r="O37" s="213"/>
      <c r="P37" s="214"/>
      <c r="Q37">
        <f>'t1'!M37</f>
        <v>0</v>
      </c>
      <c r="S37"/>
      <c r="T37"/>
    </row>
    <row r="38" spans="1:20" ht="12.75" customHeight="1" x14ac:dyDescent="0.2">
      <c r="A38" s="17" t="str">
        <f>'t1'!A38</f>
        <v>BIOLOGI CON INC. DI STRUTTURA COMPLESSA (RAPP. ESCLUSIVO)</v>
      </c>
      <c r="B38" s="264" t="str">
        <f>'t1'!B38</f>
        <v>SD0E13</v>
      </c>
      <c r="C38" s="207"/>
      <c r="D38" s="208"/>
      <c r="E38" s="209"/>
      <c r="F38" s="210"/>
      <c r="G38" s="209"/>
      <c r="H38" s="210"/>
      <c r="I38" s="209"/>
      <c r="J38" s="210"/>
      <c r="K38" s="211"/>
      <c r="L38" s="212"/>
      <c r="M38" s="213"/>
      <c r="N38" s="214"/>
      <c r="O38" s="213"/>
      <c r="P38" s="214"/>
      <c r="Q38">
        <f>'t1'!M38</f>
        <v>0</v>
      </c>
      <c r="S38"/>
      <c r="T38"/>
    </row>
    <row r="39" spans="1:20" ht="12.75" customHeight="1" x14ac:dyDescent="0.2">
      <c r="A39" s="17" t="str">
        <f>'t1'!A39</f>
        <v>BIOLOGI CON INC. DI STRUTTURA COMPLESSA (RAPP. NON ESCL.)</v>
      </c>
      <c r="B39" s="264" t="str">
        <f>'t1'!B39</f>
        <v>SD0N13</v>
      </c>
      <c r="C39" s="207"/>
      <c r="D39" s="208"/>
      <c r="E39" s="209"/>
      <c r="F39" s="210"/>
      <c r="G39" s="209"/>
      <c r="H39" s="210"/>
      <c r="I39" s="209"/>
      <c r="J39" s="210"/>
      <c r="K39" s="211"/>
      <c r="L39" s="212"/>
      <c r="M39" s="213"/>
      <c r="N39" s="214"/>
      <c r="O39" s="213"/>
      <c r="P39" s="214"/>
      <c r="Q39">
        <f>'t1'!M39</f>
        <v>0</v>
      </c>
      <c r="S39"/>
      <c r="T39"/>
    </row>
    <row r="40" spans="1:20" ht="12.75" customHeight="1" x14ac:dyDescent="0.2">
      <c r="A40" s="17" t="str">
        <f>'t1'!A40</f>
        <v>BIOLOGI CON INC. DI STRUTTURA SEMPLICE (RAPP. ESCLUSIVO)</v>
      </c>
      <c r="B40" s="264" t="str">
        <f>'t1'!B40</f>
        <v>SD0E12</v>
      </c>
      <c r="C40" s="207"/>
      <c r="D40" s="208"/>
      <c r="E40" s="209"/>
      <c r="F40" s="210"/>
      <c r="G40" s="209"/>
      <c r="H40" s="210"/>
      <c r="I40" s="209"/>
      <c r="J40" s="210"/>
      <c r="K40" s="211"/>
      <c r="L40" s="212"/>
      <c r="M40" s="213"/>
      <c r="N40" s="214"/>
      <c r="O40" s="213"/>
      <c r="P40" s="214"/>
      <c r="Q40">
        <f>'t1'!M40</f>
        <v>0</v>
      </c>
      <c r="S40"/>
      <c r="T40"/>
    </row>
    <row r="41" spans="1:20" ht="12.75" customHeight="1" x14ac:dyDescent="0.2">
      <c r="A41" s="17" t="str">
        <f>'t1'!A41</f>
        <v>BIOLOGI CON INC. DI STRUTTURA SEMPLICE (RAPP. NON ESCL.)</v>
      </c>
      <c r="B41" s="264" t="str">
        <f>'t1'!B41</f>
        <v>SD0N12</v>
      </c>
      <c r="C41" s="207"/>
      <c r="D41" s="208"/>
      <c r="E41" s="209"/>
      <c r="F41" s="210"/>
      <c r="G41" s="209"/>
      <c r="H41" s="210"/>
      <c r="I41" s="209"/>
      <c r="J41" s="210"/>
      <c r="K41" s="211"/>
      <c r="L41" s="212"/>
      <c r="M41" s="213"/>
      <c r="N41" s="214"/>
      <c r="O41" s="213"/>
      <c r="P41" s="214"/>
      <c r="Q41">
        <f>'t1'!M41</f>
        <v>0</v>
      </c>
      <c r="S41"/>
      <c r="T41"/>
    </row>
    <row r="42" spans="1:20" ht="12.75" customHeight="1" x14ac:dyDescent="0.2">
      <c r="A42" s="17" t="str">
        <f>'t1'!A42</f>
        <v>BIOLOGI CON ALTRI INCAR. PROF.LI (RAPP. ESCLUSIVO)</v>
      </c>
      <c r="B42" s="264" t="str">
        <f>'t1'!B42</f>
        <v>SD0A12</v>
      </c>
      <c r="C42" s="207"/>
      <c r="D42" s="208"/>
      <c r="E42" s="209"/>
      <c r="F42" s="210"/>
      <c r="G42" s="209"/>
      <c r="H42" s="210"/>
      <c r="I42" s="209"/>
      <c r="J42" s="210"/>
      <c r="K42" s="211"/>
      <c r="L42" s="212"/>
      <c r="M42" s="213"/>
      <c r="N42" s="214"/>
      <c r="O42" s="213"/>
      <c r="P42" s="214"/>
      <c r="Q42">
        <f>'t1'!M42</f>
        <v>0</v>
      </c>
      <c r="S42"/>
      <c r="T42"/>
    </row>
    <row r="43" spans="1:20" ht="12.75" customHeight="1" x14ac:dyDescent="0.2">
      <c r="A43" s="17" t="str">
        <f>'t1'!A43</f>
        <v>BIOLOGI CON ALTRI INCAR. PROF.LI (RAPP. NON ESCL.)</v>
      </c>
      <c r="B43" s="264" t="str">
        <f>'t1'!B43</f>
        <v>SD0011</v>
      </c>
      <c r="C43" s="207"/>
      <c r="D43" s="208"/>
      <c r="E43" s="209"/>
      <c r="F43" s="210"/>
      <c r="G43" s="209"/>
      <c r="H43" s="210"/>
      <c r="I43" s="209"/>
      <c r="J43" s="210"/>
      <c r="K43" s="211"/>
      <c r="L43" s="212"/>
      <c r="M43" s="213"/>
      <c r="N43" s="214"/>
      <c r="O43" s="213"/>
      <c r="P43" s="214"/>
      <c r="Q43">
        <f>'t1'!M43</f>
        <v>0</v>
      </c>
      <c r="S43"/>
      <c r="T43"/>
    </row>
    <row r="44" spans="1:20" ht="12.75" customHeight="1" x14ac:dyDescent="0.2">
      <c r="A44" s="17" t="str">
        <f>'t1'!A44</f>
        <v>BIOLOGI A T. DETERMINATO (ART. 15-SEPTIES D.LGS. 502/92)</v>
      </c>
      <c r="B44" s="264" t="str">
        <f>'t1'!B44</f>
        <v>SD0601</v>
      </c>
      <c r="C44" s="207"/>
      <c r="D44" s="208"/>
      <c r="E44" s="209"/>
      <c r="F44" s="210"/>
      <c r="G44" s="209"/>
      <c r="H44" s="210"/>
      <c r="I44" s="209"/>
      <c r="J44" s="210"/>
      <c r="K44" s="211"/>
      <c r="L44" s="212"/>
      <c r="M44" s="213"/>
      <c r="N44" s="214"/>
      <c r="O44" s="213"/>
      <c r="P44" s="214"/>
      <c r="Q44">
        <f>'t1'!M44</f>
        <v>0</v>
      </c>
      <c r="S44"/>
      <c r="T44"/>
    </row>
    <row r="45" spans="1:20" ht="12.75" customHeight="1" x14ac:dyDescent="0.2">
      <c r="A45" s="17" t="str">
        <f>'t1'!A45</f>
        <v>CHIMICI CON INC. DI STRUTTURA COMPLESSA (RAPP. ESCLUSIVO)</v>
      </c>
      <c r="B45" s="264" t="str">
        <f>'t1'!B45</f>
        <v>SD0E16</v>
      </c>
      <c r="C45" s="207"/>
      <c r="D45" s="208"/>
      <c r="E45" s="209"/>
      <c r="F45" s="210"/>
      <c r="G45" s="209"/>
      <c r="H45" s="210"/>
      <c r="I45" s="209"/>
      <c r="J45" s="210"/>
      <c r="K45" s="211"/>
      <c r="L45" s="212"/>
      <c r="M45" s="213"/>
      <c r="N45" s="214"/>
      <c r="O45" s="213"/>
      <c r="P45" s="214"/>
      <c r="Q45">
        <f>'t1'!M45</f>
        <v>0</v>
      </c>
      <c r="S45"/>
      <c r="T45"/>
    </row>
    <row r="46" spans="1:20" ht="12.75" customHeight="1" x14ac:dyDescent="0.2">
      <c r="A46" s="17" t="str">
        <f>'t1'!A46</f>
        <v>CHIMICI CON INC. DI STRUTTURA COMPLESSA (RAPP.NON ESCL.)</v>
      </c>
      <c r="B46" s="264" t="str">
        <f>'t1'!B46</f>
        <v>SD0N16</v>
      </c>
      <c r="C46" s="207"/>
      <c r="D46" s="208"/>
      <c r="E46" s="209"/>
      <c r="F46" s="210"/>
      <c r="G46" s="209"/>
      <c r="H46" s="210"/>
      <c r="I46" s="209"/>
      <c r="J46" s="210"/>
      <c r="K46" s="211"/>
      <c r="L46" s="212"/>
      <c r="M46" s="213"/>
      <c r="N46" s="214"/>
      <c r="O46" s="213"/>
      <c r="P46" s="214"/>
      <c r="Q46">
        <f>'t1'!M46</f>
        <v>0</v>
      </c>
      <c r="S46"/>
      <c r="T46"/>
    </row>
    <row r="47" spans="1:20" ht="12.75" customHeight="1" x14ac:dyDescent="0.2">
      <c r="A47" s="17" t="str">
        <f>'t1'!A47</f>
        <v>CHIMICI CON INC. DI STRUTTURA SEMPLICE (RAPP. ESCLUSIVO)</v>
      </c>
      <c r="B47" s="264" t="str">
        <f>'t1'!B47</f>
        <v>SD0E15</v>
      </c>
      <c r="C47" s="207"/>
      <c r="D47" s="208"/>
      <c r="E47" s="209"/>
      <c r="F47" s="210"/>
      <c r="G47" s="209"/>
      <c r="H47" s="210"/>
      <c r="I47" s="209"/>
      <c r="J47" s="210"/>
      <c r="K47" s="211"/>
      <c r="L47" s="212"/>
      <c r="M47" s="213"/>
      <c r="N47" s="214"/>
      <c r="O47" s="213"/>
      <c r="P47" s="214"/>
      <c r="Q47">
        <f>'t1'!M47</f>
        <v>0</v>
      </c>
      <c r="S47"/>
      <c r="T47"/>
    </row>
    <row r="48" spans="1:20" ht="12.75" customHeight="1" x14ac:dyDescent="0.2">
      <c r="A48" s="17" t="str">
        <f>'t1'!A48</f>
        <v>CHIMICI CON INC. DI STRUTTURA SEMPLICE (RAPP. NON ESCL.)</v>
      </c>
      <c r="B48" s="264" t="str">
        <f>'t1'!B48</f>
        <v>SD0N15</v>
      </c>
      <c r="C48" s="207"/>
      <c r="D48" s="208"/>
      <c r="E48" s="209"/>
      <c r="F48" s="210"/>
      <c r="G48" s="209"/>
      <c r="H48" s="210"/>
      <c r="I48" s="209"/>
      <c r="J48" s="210"/>
      <c r="K48" s="211"/>
      <c r="L48" s="212"/>
      <c r="M48" s="213"/>
      <c r="N48" s="214"/>
      <c r="O48" s="213"/>
      <c r="P48" s="214"/>
      <c r="Q48">
        <f>'t1'!M48</f>
        <v>0</v>
      </c>
      <c r="S48"/>
      <c r="T48"/>
    </row>
    <row r="49" spans="1:20" ht="12.75" customHeight="1" x14ac:dyDescent="0.2">
      <c r="A49" s="17" t="str">
        <f>'t1'!A49</f>
        <v>CHIMICI CON ALTRI INCAR. PROF.LI (RAPP. ESCLUSIVO)</v>
      </c>
      <c r="B49" s="264" t="str">
        <f>'t1'!B49</f>
        <v>SD0A15</v>
      </c>
      <c r="C49" s="207"/>
      <c r="D49" s="208"/>
      <c r="E49" s="209"/>
      <c r="F49" s="210"/>
      <c r="G49" s="209"/>
      <c r="H49" s="210"/>
      <c r="I49" s="209"/>
      <c r="J49" s="210"/>
      <c r="K49" s="211"/>
      <c r="L49" s="212"/>
      <c r="M49" s="213"/>
      <c r="N49" s="214"/>
      <c r="O49" s="213"/>
      <c r="P49" s="214"/>
      <c r="Q49">
        <f>'t1'!M49</f>
        <v>0</v>
      </c>
      <c r="S49"/>
      <c r="T49"/>
    </row>
    <row r="50" spans="1:20" ht="12.75" customHeight="1" x14ac:dyDescent="0.2">
      <c r="A50" s="17" t="str">
        <f>'t1'!A50</f>
        <v>CHIMICI CON ALTRI INCAR. PROF.LI (RAPP. NON ESCL.)</v>
      </c>
      <c r="B50" s="264" t="str">
        <f>'t1'!B50</f>
        <v>SD0014</v>
      </c>
      <c r="C50" s="207"/>
      <c r="D50" s="208"/>
      <c r="E50" s="209"/>
      <c r="F50" s="210"/>
      <c r="G50" s="209"/>
      <c r="H50" s="210"/>
      <c r="I50" s="209"/>
      <c r="J50" s="210"/>
      <c r="K50" s="211"/>
      <c r="L50" s="212"/>
      <c r="M50" s="213"/>
      <c r="N50" s="214"/>
      <c r="O50" s="213"/>
      <c r="P50" s="214"/>
      <c r="Q50">
        <f>'t1'!M50</f>
        <v>0</v>
      </c>
      <c r="S50"/>
      <c r="T50"/>
    </row>
    <row r="51" spans="1:20" ht="12.75" customHeight="1" x14ac:dyDescent="0.2">
      <c r="A51" s="17" t="str">
        <f>'t1'!A51</f>
        <v>CHIMICI A T. DETERMINATO (ART. 15-SEPTIES D.LGS. 502/92)</v>
      </c>
      <c r="B51" s="264" t="str">
        <f>'t1'!B51</f>
        <v>SD0602</v>
      </c>
      <c r="C51" s="207"/>
      <c r="D51" s="208"/>
      <c r="E51" s="209"/>
      <c r="F51" s="210"/>
      <c r="G51" s="209"/>
      <c r="H51" s="210"/>
      <c r="I51" s="209"/>
      <c r="J51" s="210"/>
      <c r="K51" s="211"/>
      <c r="L51" s="212"/>
      <c r="M51" s="213"/>
      <c r="N51" s="214"/>
      <c r="O51" s="213"/>
      <c r="P51" s="214"/>
      <c r="Q51">
        <f>'t1'!M51</f>
        <v>0</v>
      </c>
      <c r="S51"/>
      <c r="T51"/>
    </row>
    <row r="52" spans="1:20" ht="12.75" customHeight="1" x14ac:dyDescent="0.2">
      <c r="A52" s="17" t="str">
        <f>'t1'!A52</f>
        <v>FISICI CON INC. DI STRUTTURA COMPLESSA (RAPP. ESCLUSIVO)</v>
      </c>
      <c r="B52" s="264" t="str">
        <f>'t1'!B52</f>
        <v>SD0E42</v>
      </c>
      <c r="C52" s="207"/>
      <c r="D52" s="208"/>
      <c r="E52" s="209"/>
      <c r="F52" s="210"/>
      <c r="G52" s="209"/>
      <c r="H52" s="210"/>
      <c r="I52" s="209"/>
      <c r="J52" s="210"/>
      <c r="K52" s="211"/>
      <c r="L52" s="212"/>
      <c r="M52" s="213"/>
      <c r="N52" s="214"/>
      <c r="O52" s="213"/>
      <c r="P52" s="214"/>
      <c r="Q52">
        <f>'t1'!M52</f>
        <v>0</v>
      </c>
      <c r="S52"/>
      <c r="T52"/>
    </row>
    <row r="53" spans="1:20" ht="12.75" customHeight="1" x14ac:dyDescent="0.2">
      <c r="A53" s="17" t="str">
        <f>'t1'!A53</f>
        <v>FISICI CON INC. DI STRUTTURA COMPLESSA (RAPP. NON ESCL.)</v>
      </c>
      <c r="B53" s="264" t="str">
        <f>'t1'!B53</f>
        <v>SD0N42</v>
      </c>
      <c r="C53" s="207"/>
      <c r="D53" s="208"/>
      <c r="E53" s="209"/>
      <c r="F53" s="210"/>
      <c r="G53" s="209"/>
      <c r="H53" s="210"/>
      <c r="I53" s="209"/>
      <c r="J53" s="210"/>
      <c r="K53" s="211"/>
      <c r="L53" s="212"/>
      <c r="M53" s="213"/>
      <c r="N53" s="214"/>
      <c r="O53" s="213"/>
      <c r="P53" s="214"/>
      <c r="Q53">
        <f>'t1'!M53</f>
        <v>0</v>
      </c>
      <c r="S53"/>
      <c r="T53"/>
    </row>
    <row r="54" spans="1:20" ht="12.75" customHeight="1" x14ac:dyDescent="0.2">
      <c r="A54" s="17" t="str">
        <f>'t1'!A54</f>
        <v>FISICI CON INC. DI STRUTTURA SEMPLICE (RAPP. ESCLUSIVO)</v>
      </c>
      <c r="B54" s="264" t="str">
        <f>'t1'!B54</f>
        <v>SD0E41</v>
      </c>
      <c r="C54" s="207"/>
      <c r="D54" s="208"/>
      <c r="E54" s="209"/>
      <c r="F54" s="210"/>
      <c r="G54" s="209"/>
      <c r="H54" s="210"/>
      <c r="I54" s="209"/>
      <c r="J54" s="210"/>
      <c r="K54" s="211"/>
      <c r="L54" s="212"/>
      <c r="M54" s="215"/>
      <c r="N54" s="216"/>
      <c r="O54" s="215"/>
      <c r="P54" s="216"/>
      <c r="Q54">
        <f>'t1'!M54</f>
        <v>0</v>
      </c>
      <c r="S54"/>
      <c r="T54"/>
    </row>
    <row r="55" spans="1:20" ht="12.75" customHeight="1" x14ac:dyDescent="0.2">
      <c r="A55" s="17" t="str">
        <f>'t1'!A55</f>
        <v>FISICI CON INC. DI STRUTTURA SEMPLICE (RAPP. NON ESCL.)</v>
      </c>
      <c r="B55" s="264" t="str">
        <f>'t1'!B55</f>
        <v>SD0N41</v>
      </c>
      <c r="C55" s="207"/>
      <c r="D55" s="208"/>
      <c r="E55" s="209"/>
      <c r="F55" s="210"/>
      <c r="G55" s="209"/>
      <c r="H55" s="210"/>
      <c r="I55" s="209"/>
      <c r="J55" s="210"/>
      <c r="K55" s="211"/>
      <c r="L55" s="212"/>
      <c r="M55" s="213"/>
      <c r="N55" s="214"/>
      <c r="O55" s="213"/>
      <c r="P55" s="214"/>
      <c r="Q55">
        <f>'t1'!M55</f>
        <v>0</v>
      </c>
      <c r="S55"/>
      <c r="T55"/>
    </row>
    <row r="56" spans="1:20" ht="12.75" customHeight="1" x14ac:dyDescent="0.2">
      <c r="A56" s="17" t="str">
        <f>'t1'!A56</f>
        <v>FISICI CON ALTRI INCAR. PROF.LI (RAPP. ESCLUSIVO)</v>
      </c>
      <c r="B56" s="264" t="str">
        <f>'t1'!B56</f>
        <v>SD0A41</v>
      </c>
      <c r="C56" s="207"/>
      <c r="D56" s="208"/>
      <c r="E56" s="209"/>
      <c r="F56" s="210"/>
      <c r="G56" s="209"/>
      <c r="H56" s="210"/>
      <c r="I56" s="209"/>
      <c r="J56" s="210"/>
      <c r="K56" s="211"/>
      <c r="L56" s="212"/>
      <c r="M56" s="213"/>
      <c r="N56" s="214"/>
      <c r="O56" s="213"/>
      <c r="P56" s="214"/>
      <c r="Q56">
        <f>'t1'!M56</f>
        <v>0</v>
      </c>
      <c r="S56"/>
      <c r="T56"/>
    </row>
    <row r="57" spans="1:20" ht="12.75" customHeight="1" x14ac:dyDescent="0.2">
      <c r="A57" s="17" t="str">
        <f>'t1'!A57</f>
        <v>FISICI CON ALTRI INCAR. PROF.LI (RAPP. NON ESCL.)</v>
      </c>
      <c r="B57" s="264" t="str">
        <f>'t1'!B57</f>
        <v>SD0040</v>
      </c>
      <c r="C57" s="207"/>
      <c r="D57" s="208"/>
      <c r="E57" s="209"/>
      <c r="F57" s="210"/>
      <c r="G57" s="209"/>
      <c r="H57" s="210"/>
      <c r="I57" s="209"/>
      <c r="J57" s="210"/>
      <c r="K57" s="211"/>
      <c r="L57" s="212"/>
      <c r="M57" s="213"/>
      <c r="N57" s="214"/>
      <c r="O57" s="213"/>
      <c r="P57" s="214"/>
      <c r="Q57">
        <f>'t1'!M57</f>
        <v>0</v>
      </c>
      <c r="S57"/>
      <c r="T57"/>
    </row>
    <row r="58" spans="1:20" ht="12.75" customHeight="1" x14ac:dyDescent="0.2">
      <c r="A58" s="17" t="str">
        <f>'t1'!A58</f>
        <v>FISICI A T. DETERMINATO (ART. 15-SEPTIES D.LGS. 502/92)</v>
      </c>
      <c r="B58" s="264" t="str">
        <f>'t1'!B58</f>
        <v>SD0603</v>
      </c>
      <c r="C58" s="207"/>
      <c r="D58" s="208"/>
      <c r="E58" s="209"/>
      <c r="F58" s="210"/>
      <c r="G58" s="209"/>
      <c r="H58" s="210"/>
      <c r="I58" s="209"/>
      <c r="J58" s="210"/>
      <c r="K58" s="211"/>
      <c r="L58" s="212"/>
      <c r="M58" s="213"/>
      <c r="N58" s="214"/>
      <c r="O58" s="213"/>
      <c r="P58" s="214"/>
      <c r="Q58">
        <f>'t1'!M58</f>
        <v>0</v>
      </c>
      <c r="S58"/>
      <c r="T58"/>
    </row>
    <row r="59" spans="1:20" ht="12.75" customHeight="1" x14ac:dyDescent="0.2">
      <c r="A59" s="17" t="str">
        <f>'t1'!A59</f>
        <v>PSICOLOGI CON INC. DI STRUTTURA COMPLESSA (RAPP. ESCLUSIVO)</v>
      </c>
      <c r="B59" s="264" t="str">
        <f>'t1'!B59</f>
        <v>SD0E66</v>
      </c>
      <c r="C59" s="207"/>
      <c r="D59" s="208"/>
      <c r="E59" s="209"/>
      <c r="F59" s="210"/>
      <c r="G59" s="209"/>
      <c r="H59" s="210"/>
      <c r="I59" s="209"/>
      <c r="J59" s="210"/>
      <c r="K59" s="211"/>
      <c r="L59" s="212"/>
      <c r="M59" s="213"/>
      <c r="N59" s="214"/>
      <c r="O59" s="213"/>
      <c r="P59" s="214"/>
      <c r="Q59">
        <f>'t1'!M59</f>
        <v>0</v>
      </c>
      <c r="S59"/>
      <c r="T59"/>
    </row>
    <row r="60" spans="1:20" ht="12.75" customHeight="1" x14ac:dyDescent="0.2">
      <c r="A60" s="17" t="str">
        <f>'t1'!A60</f>
        <v>PSICOLOGI CON INC. DI STRUTTURA COMPLESSA (RAPP. NON ESCL.)</v>
      </c>
      <c r="B60" s="264" t="str">
        <f>'t1'!B60</f>
        <v>SD0N66</v>
      </c>
      <c r="C60" s="207"/>
      <c r="D60" s="208"/>
      <c r="E60" s="209"/>
      <c r="F60" s="210"/>
      <c r="G60" s="209"/>
      <c r="H60" s="210"/>
      <c r="I60" s="209"/>
      <c r="J60" s="210"/>
      <c r="K60" s="211"/>
      <c r="L60" s="212"/>
      <c r="M60" s="213"/>
      <c r="N60" s="214"/>
      <c r="O60" s="213"/>
      <c r="P60" s="214"/>
      <c r="Q60">
        <f>'t1'!M60</f>
        <v>0</v>
      </c>
      <c r="S60"/>
      <c r="T60"/>
    </row>
    <row r="61" spans="1:20" ht="12.75" customHeight="1" x14ac:dyDescent="0.2">
      <c r="A61" s="17" t="str">
        <f>'t1'!A61</f>
        <v>PSICOLOGI CON INC. DI STRUTTURA SEMPLICE (RAPP. ESCLUSIVO)</v>
      </c>
      <c r="B61" s="264" t="str">
        <f>'t1'!B61</f>
        <v>SD0E65</v>
      </c>
      <c r="C61" s="207"/>
      <c r="D61" s="208"/>
      <c r="E61" s="209"/>
      <c r="F61" s="210"/>
      <c r="G61" s="209"/>
      <c r="H61" s="210"/>
      <c r="I61" s="209"/>
      <c r="J61" s="210"/>
      <c r="K61" s="211"/>
      <c r="L61" s="212"/>
      <c r="M61" s="213"/>
      <c r="N61" s="214"/>
      <c r="O61" s="213"/>
      <c r="P61" s="214"/>
      <c r="Q61">
        <f>'t1'!M61</f>
        <v>0</v>
      </c>
      <c r="S61"/>
      <c r="T61"/>
    </row>
    <row r="62" spans="1:20" ht="12.75" customHeight="1" x14ac:dyDescent="0.2">
      <c r="A62" s="17" t="str">
        <f>'t1'!A62</f>
        <v>PSICOLOGI CON INC. DI STRUTTURA SEMPLICE (RAPP. NON ESCL.)</v>
      </c>
      <c r="B62" s="264" t="str">
        <f>'t1'!B62</f>
        <v>SD0N65</v>
      </c>
      <c r="C62" s="207"/>
      <c r="D62" s="208"/>
      <c r="E62" s="209"/>
      <c r="F62" s="210"/>
      <c r="G62" s="209"/>
      <c r="H62" s="210"/>
      <c r="I62" s="209"/>
      <c r="J62" s="210"/>
      <c r="K62" s="211"/>
      <c r="L62" s="212"/>
      <c r="M62" s="213"/>
      <c r="N62" s="214"/>
      <c r="O62" s="213"/>
      <c r="P62" s="214"/>
      <c r="Q62">
        <f>'t1'!M62</f>
        <v>0</v>
      </c>
      <c r="S62"/>
      <c r="T62"/>
    </row>
    <row r="63" spans="1:20" ht="12.75" customHeight="1" x14ac:dyDescent="0.2">
      <c r="A63" s="17" t="str">
        <f>'t1'!A63</f>
        <v>PSICOLOGI CON ALTRI INCAR. PROF.LI (RAPP. ESCLUSIVO)</v>
      </c>
      <c r="B63" s="264" t="str">
        <f>'t1'!B63</f>
        <v>SD0A65</v>
      </c>
      <c r="C63" s="207"/>
      <c r="D63" s="208"/>
      <c r="E63" s="209"/>
      <c r="F63" s="210"/>
      <c r="G63" s="209"/>
      <c r="H63" s="210"/>
      <c r="I63" s="209"/>
      <c r="J63" s="210"/>
      <c r="K63" s="211"/>
      <c r="L63" s="212"/>
      <c r="M63" s="213"/>
      <c r="N63" s="214"/>
      <c r="O63" s="213"/>
      <c r="P63" s="214"/>
      <c r="Q63">
        <f>'t1'!M63</f>
        <v>0</v>
      </c>
      <c r="S63"/>
      <c r="T63"/>
    </row>
    <row r="64" spans="1:20" ht="12.75" customHeight="1" x14ac:dyDescent="0.2">
      <c r="A64" s="17" t="str">
        <f>'t1'!A64</f>
        <v>PSICOLOGI CON ALTRI INCAR. PROF.LI (RAPP. NON ESCL.)</v>
      </c>
      <c r="B64" s="264" t="str">
        <f>'t1'!B64</f>
        <v>SD0064</v>
      </c>
      <c r="C64" s="207"/>
      <c r="D64" s="208"/>
      <c r="E64" s="209"/>
      <c r="F64" s="210"/>
      <c r="G64" s="209"/>
      <c r="H64" s="210"/>
      <c r="I64" s="209"/>
      <c r="J64" s="210"/>
      <c r="K64" s="211"/>
      <c r="L64" s="212"/>
      <c r="M64" s="213"/>
      <c r="N64" s="214"/>
      <c r="O64" s="213"/>
      <c r="P64" s="214"/>
      <c r="Q64">
        <f>'t1'!M64</f>
        <v>0</v>
      </c>
      <c r="S64"/>
      <c r="T64"/>
    </row>
    <row r="65" spans="1:20" ht="12.75" customHeight="1" x14ac:dyDescent="0.2">
      <c r="A65" s="17" t="str">
        <f>'t1'!A65</f>
        <v>PSICOLOGI A T. DETERMINATO (ART. 15-SEPTIES D.LGS. 502/92)</v>
      </c>
      <c r="B65" s="264" t="str">
        <f>'t1'!B65</f>
        <v>SD0604</v>
      </c>
      <c r="C65" s="207"/>
      <c r="D65" s="208"/>
      <c r="E65" s="209"/>
      <c r="F65" s="210"/>
      <c r="G65" s="209"/>
      <c r="H65" s="210"/>
      <c r="I65" s="209"/>
      <c r="J65" s="210"/>
      <c r="K65" s="211"/>
      <c r="L65" s="212"/>
      <c r="M65" s="213"/>
      <c r="N65" s="214"/>
      <c r="O65" s="213"/>
      <c r="P65" s="214"/>
      <c r="Q65">
        <f>'t1'!M65</f>
        <v>0</v>
      </c>
      <c r="S65"/>
      <c r="T65"/>
    </row>
    <row r="66" spans="1:20" ht="12.75" customHeight="1" x14ac:dyDescent="0.2">
      <c r="A66" s="17" t="str">
        <f>'t1'!A66</f>
        <v>DIRIGENTE PROF. SANIT. INFERM/OSTETRICA (INC. STRUT. COMPL.)</v>
      </c>
      <c r="B66" s="264" t="str">
        <f>'t1'!B66</f>
        <v>SD0CO1</v>
      </c>
      <c r="C66" s="207"/>
      <c r="D66" s="208"/>
      <c r="E66" s="209"/>
      <c r="F66" s="210"/>
      <c r="G66" s="209"/>
      <c r="H66" s="210"/>
      <c r="I66" s="209"/>
      <c r="J66" s="210"/>
      <c r="K66" s="211"/>
      <c r="L66" s="212"/>
      <c r="M66" s="213"/>
      <c r="N66" s="214"/>
      <c r="O66" s="213"/>
      <c r="P66" s="214"/>
      <c r="Q66">
        <f>'t1'!M66</f>
        <v>0</v>
      </c>
      <c r="S66"/>
      <c r="T66"/>
    </row>
    <row r="67" spans="1:20" ht="12.75" customHeight="1" x14ac:dyDescent="0.2">
      <c r="A67" s="17" t="str">
        <f>'t1'!A67</f>
        <v>DIRIGENTE PROF. SANIT. INFERM/OSTETRICA (INC. STRUT. SEMPL.)</v>
      </c>
      <c r="B67" s="264" t="str">
        <f>'t1'!B67</f>
        <v>SD0SE1</v>
      </c>
      <c r="C67" s="207"/>
      <c r="D67" s="208"/>
      <c r="E67" s="209"/>
      <c r="F67" s="210"/>
      <c r="G67" s="209"/>
      <c r="H67" s="210"/>
      <c r="I67" s="209"/>
      <c r="J67" s="210"/>
      <c r="K67" s="211"/>
      <c r="L67" s="212"/>
      <c r="M67" s="213"/>
      <c r="N67" s="214"/>
      <c r="O67" s="213"/>
      <c r="P67" s="214"/>
      <c r="Q67">
        <f>'t1'!M67</f>
        <v>0</v>
      </c>
      <c r="S67"/>
      <c r="T67"/>
    </row>
    <row r="68" spans="1:20" ht="12.75" customHeight="1" x14ac:dyDescent="0.2">
      <c r="A68" s="17" t="str">
        <f>'t1'!A68</f>
        <v>DIRIGENTE PROF. SANIT. INFERM/OSTETRICA (ALTRI INC. PROF.LI)</v>
      </c>
      <c r="B68" s="264" t="str">
        <f>'t1'!B68</f>
        <v>SD0AI1</v>
      </c>
      <c r="C68" s="207"/>
      <c r="D68" s="208"/>
      <c r="E68" s="209"/>
      <c r="F68" s="210"/>
      <c r="G68" s="209"/>
      <c r="H68" s="210"/>
      <c r="I68" s="209"/>
      <c r="J68" s="210"/>
      <c r="K68" s="211"/>
      <c r="L68" s="212"/>
      <c r="M68" s="213"/>
      <c r="N68" s="214"/>
      <c r="O68" s="213"/>
      <c r="P68" s="214"/>
      <c r="Q68">
        <f>'t1'!M68</f>
        <v>0</v>
      </c>
      <c r="S68"/>
      <c r="T68"/>
    </row>
    <row r="69" spans="1:20" ht="12.75" customHeight="1" x14ac:dyDescent="0.2">
      <c r="A69" s="17" t="str">
        <f>'t1'!A69</f>
        <v>DIR. PROF.SAN.INFERM/OSTET T.DET.ART.15-SEPTIES DLGS 502/92</v>
      </c>
      <c r="B69" s="264" t="str">
        <f>'t1'!B69</f>
        <v>SD048B</v>
      </c>
      <c r="C69" s="207"/>
      <c r="D69" s="208"/>
      <c r="E69" s="209"/>
      <c r="F69" s="210"/>
      <c r="G69" s="209"/>
      <c r="H69" s="210"/>
      <c r="I69" s="209"/>
      <c r="J69" s="210"/>
      <c r="K69" s="211"/>
      <c r="L69" s="212"/>
      <c r="M69" s="213"/>
      <c r="N69" s="214"/>
      <c r="O69" s="213"/>
      <c r="P69" s="214"/>
      <c r="Q69">
        <f>'t1'!M69</f>
        <v>0</v>
      </c>
      <c r="S69"/>
      <c r="T69"/>
    </row>
    <row r="70" spans="1:20" ht="12.75" customHeight="1" x14ac:dyDescent="0.2">
      <c r="A70" s="17" t="str">
        <f>'t1'!A70</f>
        <v>DIRIGENTE PROF. SANIT. RIABILITATIVE (INC. STRUT. COMPL.)</v>
      </c>
      <c r="B70" s="264" t="str">
        <f>'t1'!B70</f>
        <v>SD0CO2</v>
      </c>
      <c r="C70" s="207"/>
      <c r="D70" s="208"/>
      <c r="E70" s="209"/>
      <c r="F70" s="210"/>
      <c r="G70" s="209"/>
      <c r="H70" s="210"/>
      <c r="I70" s="209"/>
      <c r="J70" s="210"/>
      <c r="K70" s="211"/>
      <c r="L70" s="212"/>
      <c r="M70" s="213"/>
      <c r="N70" s="214"/>
      <c r="O70" s="213"/>
      <c r="P70" s="214"/>
      <c r="Q70">
        <f>'t1'!M70</f>
        <v>0</v>
      </c>
      <c r="S70"/>
      <c r="T70"/>
    </row>
    <row r="71" spans="1:20" ht="12.75" customHeight="1" x14ac:dyDescent="0.2">
      <c r="A71" s="17" t="str">
        <f>'t1'!A71</f>
        <v>DIRIGENTE PROF. SANIT. RIABILITATIVE (INC. STRUT. SEMPL.)</v>
      </c>
      <c r="B71" s="264" t="str">
        <f>'t1'!B71</f>
        <v>SD0SE2</v>
      </c>
      <c r="C71" s="207"/>
      <c r="D71" s="208"/>
      <c r="E71" s="209"/>
      <c r="F71" s="210"/>
      <c r="G71" s="209"/>
      <c r="H71" s="210"/>
      <c r="I71" s="209"/>
      <c r="J71" s="210"/>
      <c r="K71" s="211"/>
      <c r="L71" s="212"/>
      <c r="M71" s="213"/>
      <c r="N71" s="214"/>
      <c r="O71" s="213"/>
      <c r="P71" s="214"/>
      <c r="Q71">
        <f>'t1'!M71</f>
        <v>0</v>
      </c>
      <c r="S71"/>
      <c r="T71"/>
    </row>
    <row r="72" spans="1:20" ht="12.75" customHeight="1" x14ac:dyDescent="0.2">
      <c r="A72" s="17" t="str">
        <f>'t1'!A72</f>
        <v>DIRIGENTE PROF. SANIT. RIABILITATIVE (ALTRI INC. PROF.LI)</v>
      </c>
      <c r="B72" s="264" t="str">
        <f>'t1'!B72</f>
        <v>SD0AI2</v>
      </c>
      <c r="C72" s="207"/>
      <c r="D72" s="208"/>
      <c r="E72" s="209"/>
      <c r="F72" s="210"/>
      <c r="G72" s="209"/>
      <c r="H72" s="210"/>
      <c r="I72" s="209"/>
      <c r="J72" s="210"/>
      <c r="K72" s="211"/>
      <c r="L72" s="212"/>
      <c r="M72" s="213"/>
      <c r="N72" s="214"/>
      <c r="O72" s="213"/>
      <c r="P72" s="214"/>
      <c r="Q72">
        <f>'t1'!M72</f>
        <v>0</v>
      </c>
      <c r="S72"/>
      <c r="T72"/>
    </row>
    <row r="73" spans="1:20" ht="12.75" customHeight="1" x14ac:dyDescent="0.2">
      <c r="A73" s="17" t="str">
        <f>'t1'!A73</f>
        <v>DIR. PROF. SAN. RIABILITAT. T.DET.ART.15-SEPTIES DLGS 502/92</v>
      </c>
      <c r="B73" s="264" t="str">
        <f>'t1'!B73</f>
        <v>SD048C</v>
      </c>
      <c r="C73" s="207"/>
      <c r="D73" s="208"/>
      <c r="E73" s="209"/>
      <c r="F73" s="210"/>
      <c r="G73" s="209"/>
      <c r="H73" s="210"/>
      <c r="I73" s="209"/>
      <c r="J73" s="210"/>
      <c r="K73" s="211"/>
      <c r="L73" s="212"/>
      <c r="M73" s="213"/>
      <c r="N73" s="214"/>
      <c r="O73" s="213"/>
      <c r="P73" s="214"/>
      <c r="Q73">
        <f>'t1'!M73</f>
        <v>0</v>
      </c>
      <c r="S73"/>
      <c r="T73"/>
    </row>
    <row r="74" spans="1:20" ht="12.75" customHeight="1" x14ac:dyDescent="0.2">
      <c r="A74" s="17" t="str">
        <f>'t1'!A74</f>
        <v>DIRIGENTE PROF. TECNICO SANITARIE (INC. STRUT. COMPL.)</v>
      </c>
      <c r="B74" s="264" t="str">
        <f>'t1'!B74</f>
        <v>SD0CO3</v>
      </c>
      <c r="C74" s="207"/>
      <c r="D74" s="208"/>
      <c r="E74" s="209"/>
      <c r="F74" s="210"/>
      <c r="G74" s="209"/>
      <c r="H74" s="210"/>
      <c r="I74" s="209"/>
      <c r="J74" s="210"/>
      <c r="K74" s="211"/>
      <c r="L74" s="212"/>
      <c r="M74" s="213"/>
      <c r="N74" s="214"/>
      <c r="O74" s="213"/>
      <c r="P74" s="214"/>
      <c r="Q74">
        <f>'t1'!M74</f>
        <v>0</v>
      </c>
      <c r="S74"/>
      <c r="T74"/>
    </row>
    <row r="75" spans="1:20" ht="12.75" customHeight="1" x14ac:dyDescent="0.2">
      <c r="A75" s="17" t="str">
        <f>'t1'!A75</f>
        <v>DIRIGENTE PROF. TECNICO SANITARIE (INC. STRUT. SEMPL.)</v>
      </c>
      <c r="B75" s="264" t="str">
        <f>'t1'!B75</f>
        <v>SD0SE3</v>
      </c>
      <c r="C75" s="207"/>
      <c r="D75" s="208"/>
      <c r="E75" s="209"/>
      <c r="F75" s="210"/>
      <c r="G75" s="209"/>
      <c r="H75" s="210"/>
      <c r="I75" s="209"/>
      <c r="J75" s="210"/>
      <c r="K75" s="211"/>
      <c r="L75" s="212"/>
      <c r="M75" s="213"/>
      <c r="N75" s="214"/>
      <c r="O75" s="213"/>
      <c r="P75" s="214"/>
      <c r="Q75">
        <f>'t1'!M75</f>
        <v>0</v>
      </c>
      <c r="S75"/>
      <c r="T75"/>
    </row>
    <row r="76" spans="1:20" ht="12.75" customHeight="1" x14ac:dyDescent="0.2">
      <c r="A76" s="17" t="str">
        <f>'t1'!A76</f>
        <v>DIRIGENTE PROF. TECNICO SANITARIE (ALTRI INC. PROF.LI)</v>
      </c>
      <c r="B76" s="264" t="str">
        <f>'t1'!B76</f>
        <v>SD0AI3</v>
      </c>
      <c r="C76" s="207"/>
      <c r="D76" s="208"/>
      <c r="E76" s="209"/>
      <c r="F76" s="210"/>
      <c r="G76" s="209"/>
      <c r="H76" s="210"/>
      <c r="I76" s="209"/>
      <c r="J76" s="210"/>
      <c r="K76" s="211"/>
      <c r="L76" s="212"/>
      <c r="M76" s="213"/>
      <c r="N76" s="214"/>
      <c r="O76" s="213"/>
      <c r="P76" s="214"/>
      <c r="Q76">
        <f>'t1'!M76</f>
        <v>0</v>
      </c>
      <c r="S76"/>
      <c r="T76"/>
    </row>
    <row r="77" spans="1:20" ht="12.75" customHeight="1" x14ac:dyDescent="0.2">
      <c r="A77" s="17" t="str">
        <f>'t1'!A77</f>
        <v>DIR. PROF.TECNICO SANITARIE T.DET.ART.15-SEPTIES DLGS 502/92</v>
      </c>
      <c r="B77" s="264" t="str">
        <f>'t1'!B77</f>
        <v>SD048D</v>
      </c>
      <c r="C77" s="207"/>
      <c r="D77" s="208"/>
      <c r="E77" s="209"/>
      <c r="F77" s="210"/>
      <c r="G77" s="209"/>
      <c r="H77" s="210"/>
      <c r="I77" s="209"/>
      <c r="J77" s="210"/>
      <c r="K77" s="211"/>
      <c r="L77" s="212"/>
      <c r="M77" s="213"/>
      <c r="N77" s="214"/>
      <c r="O77" s="213"/>
      <c r="P77" s="214"/>
      <c r="Q77">
        <f>'t1'!M77</f>
        <v>0</v>
      </c>
      <c r="S77"/>
      <c r="T77"/>
    </row>
    <row r="78" spans="1:20" ht="12.75" customHeight="1" x14ac:dyDescent="0.2">
      <c r="A78" s="17" t="str">
        <f>'t1'!A78</f>
        <v>DIRIGENTE PROF.TECNICHE DELLA PREVENZIONE (INC.STRUT.COMPL.)</v>
      </c>
      <c r="B78" s="264" t="str">
        <f>'t1'!B78</f>
        <v>SD0CO4</v>
      </c>
      <c r="C78" s="207"/>
      <c r="D78" s="208"/>
      <c r="E78" s="209"/>
      <c r="F78" s="210"/>
      <c r="G78" s="209"/>
      <c r="H78" s="210"/>
      <c r="I78" s="209"/>
      <c r="J78" s="210"/>
      <c r="K78" s="211"/>
      <c r="L78" s="212"/>
      <c r="M78" s="213"/>
      <c r="N78" s="214"/>
      <c r="O78" s="213"/>
      <c r="P78" s="214"/>
      <c r="Q78">
        <f>'t1'!M78</f>
        <v>0</v>
      </c>
      <c r="S78"/>
      <c r="T78"/>
    </row>
    <row r="79" spans="1:20" ht="12.75" customHeight="1" x14ac:dyDescent="0.2">
      <c r="A79" s="17" t="str">
        <f>'t1'!A79</f>
        <v>DIRIGENTE PROF.TECNICHE DELLA PREVENZIONE (INC.STRUT.SEMPL.)</v>
      </c>
      <c r="B79" s="264" t="str">
        <f>'t1'!B79</f>
        <v>SD0SE4</v>
      </c>
      <c r="C79" s="207"/>
      <c r="D79" s="208"/>
      <c r="E79" s="209"/>
      <c r="F79" s="210"/>
      <c r="G79" s="209"/>
      <c r="H79" s="210"/>
      <c r="I79" s="209"/>
      <c r="J79" s="210"/>
      <c r="K79" s="211"/>
      <c r="L79" s="212"/>
      <c r="M79" s="213"/>
      <c r="N79" s="214"/>
      <c r="O79" s="213"/>
      <c r="P79" s="214"/>
      <c r="Q79">
        <f>'t1'!M79</f>
        <v>0</v>
      </c>
      <c r="S79"/>
      <c r="T79"/>
    </row>
    <row r="80" spans="1:20" ht="12.75" customHeight="1" x14ac:dyDescent="0.2">
      <c r="A80" s="17" t="str">
        <f>'t1'!A80</f>
        <v>DIRIGENTE PROF.TECNICHE DELLA PREVENZIONE(ALTRI INC.PROF.LI)</v>
      </c>
      <c r="B80" s="264" t="str">
        <f>'t1'!B80</f>
        <v>SD0AI4</v>
      </c>
      <c r="C80" s="207"/>
      <c r="D80" s="208"/>
      <c r="E80" s="209"/>
      <c r="F80" s="210"/>
      <c r="G80" s="209"/>
      <c r="H80" s="210"/>
      <c r="I80" s="209"/>
      <c r="J80" s="210"/>
      <c r="K80" s="211"/>
      <c r="L80" s="212"/>
      <c r="M80" s="213"/>
      <c r="N80" s="214"/>
      <c r="O80" s="213"/>
      <c r="P80" s="214"/>
      <c r="Q80">
        <f>'t1'!M80</f>
        <v>0</v>
      </c>
      <c r="S80"/>
      <c r="T80"/>
    </row>
    <row r="81" spans="1:20" ht="12.75" customHeight="1" x14ac:dyDescent="0.2">
      <c r="A81" s="17" t="str">
        <f>'t1'!A81</f>
        <v>DIR. PROF.TECNICHE PREVENZ. T.DET.ART.15-SEPTIES DLGS 502/92</v>
      </c>
      <c r="B81" s="264" t="str">
        <f>'t1'!B81</f>
        <v>SD048E</v>
      </c>
      <c r="C81" s="207"/>
      <c r="D81" s="208"/>
      <c r="E81" s="209"/>
      <c r="F81" s="210"/>
      <c r="G81" s="209"/>
      <c r="H81" s="210"/>
      <c r="I81" s="209"/>
      <c r="J81" s="210"/>
      <c r="K81" s="211"/>
      <c r="L81" s="212"/>
      <c r="M81" s="213"/>
      <c r="N81" s="214"/>
      <c r="O81" s="213"/>
      <c r="P81" s="214"/>
      <c r="Q81">
        <f>'t1'!M81</f>
        <v>0</v>
      </c>
      <c r="S81"/>
      <c r="T81"/>
    </row>
    <row r="82" spans="1:20" ht="12.75" customHeight="1" x14ac:dyDescent="0.2">
      <c r="A82" s="17" t="str">
        <f>'t1'!A82</f>
        <v>AVVOCATO DIRIG. CON INCARICO DI STRUTTURA COMPLESSA</v>
      </c>
      <c r="B82" s="264" t="str">
        <f>'t1'!B82</f>
        <v>PD0010</v>
      </c>
      <c r="C82" s="207"/>
      <c r="D82" s="208"/>
      <c r="E82" s="209"/>
      <c r="F82" s="210"/>
      <c r="G82" s="209"/>
      <c r="H82" s="210"/>
      <c r="I82" s="209"/>
      <c r="J82" s="210"/>
      <c r="K82" s="211"/>
      <c r="L82" s="212"/>
      <c r="M82" s="213"/>
      <c r="N82" s="214"/>
      <c r="O82" s="213"/>
      <c r="P82" s="214"/>
      <c r="Q82">
        <f>'t1'!M82</f>
        <v>0</v>
      </c>
      <c r="S82"/>
      <c r="T82"/>
    </row>
    <row r="83" spans="1:20" ht="12.75" customHeight="1" x14ac:dyDescent="0.2">
      <c r="A83" s="17" t="str">
        <f>'t1'!A83</f>
        <v>AVVOCATO DIRIG. CON INCARICO DI STRUTTURA SEMPLICE</v>
      </c>
      <c r="B83" s="264" t="str">
        <f>'t1'!B83</f>
        <v>PD0S09</v>
      </c>
      <c r="C83" s="207"/>
      <c r="D83" s="208"/>
      <c r="E83" s="209"/>
      <c r="F83" s="210"/>
      <c r="G83" s="209"/>
      <c r="H83" s="210"/>
      <c r="I83" s="209"/>
      <c r="J83" s="210"/>
      <c r="K83" s="211"/>
      <c r="L83" s="212"/>
      <c r="M83" s="213"/>
      <c r="N83" s="214"/>
      <c r="O83" s="213"/>
      <c r="P83" s="214"/>
      <c r="Q83">
        <f>'t1'!M83</f>
        <v>0</v>
      </c>
      <c r="S83"/>
      <c r="T83"/>
    </row>
    <row r="84" spans="1:20" ht="12.75" customHeight="1" x14ac:dyDescent="0.2">
      <c r="A84" s="17" t="str">
        <f>'t1'!A84</f>
        <v>AVVOCATO DIRIG. CON ALTRI INCAR.PROF.LI</v>
      </c>
      <c r="B84" s="264" t="str">
        <f>'t1'!B84</f>
        <v>PD0A09</v>
      </c>
      <c r="C84" s="207"/>
      <c r="D84" s="208"/>
      <c r="E84" s="209"/>
      <c r="F84" s="210"/>
      <c r="G84" s="209"/>
      <c r="H84" s="210"/>
      <c r="I84" s="209"/>
      <c r="J84" s="210"/>
      <c r="K84" s="211"/>
      <c r="L84" s="212"/>
      <c r="M84" s="213"/>
      <c r="N84" s="214"/>
      <c r="O84" s="213"/>
      <c r="P84" s="214"/>
      <c r="Q84">
        <f>'t1'!M84</f>
        <v>0</v>
      </c>
      <c r="S84"/>
      <c r="T84"/>
    </row>
    <row r="85" spans="1:20" ht="12.75" customHeight="1" x14ac:dyDescent="0.2">
      <c r="A85" s="17" t="str">
        <f>'t1'!A85</f>
        <v>AVVOCATO DIR. A T. DETERMINATO(ART. 15-SEPTIES DLGS. 502/92)</v>
      </c>
      <c r="B85" s="264" t="str">
        <f>'t1'!B85</f>
        <v>PD0605</v>
      </c>
      <c r="C85" s="207"/>
      <c r="D85" s="208"/>
      <c r="E85" s="209"/>
      <c r="F85" s="210"/>
      <c r="G85" s="209"/>
      <c r="H85" s="210"/>
      <c r="I85" s="209"/>
      <c r="J85" s="210"/>
      <c r="K85" s="211"/>
      <c r="L85" s="212"/>
      <c r="M85" s="213"/>
      <c r="N85" s="214"/>
      <c r="O85" s="213"/>
      <c r="P85" s="214"/>
      <c r="Q85">
        <f>'t1'!M85</f>
        <v>0</v>
      </c>
      <c r="S85"/>
      <c r="T85"/>
    </row>
    <row r="86" spans="1:20" ht="12.75" customHeight="1" x14ac:dyDescent="0.2">
      <c r="A86" s="17" t="str">
        <f>'t1'!A86</f>
        <v>INGEGNERE DIRIG. CON INCARICO DI STRUTTURA COMPLESSA</v>
      </c>
      <c r="B86" s="264" t="str">
        <f>'t1'!B86</f>
        <v>PD0046</v>
      </c>
      <c r="C86" s="207"/>
      <c r="D86" s="208"/>
      <c r="E86" s="209"/>
      <c r="F86" s="210"/>
      <c r="G86" s="209"/>
      <c r="H86" s="210"/>
      <c r="I86" s="209"/>
      <c r="J86" s="210"/>
      <c r="K86" s="211"/>
      <c r="L86" s="212"/>
      <c r="M86" s="213"/>
      <c r="N86" s="214"/>
      <c r="O86" s="213"/>
      <c r="P86" s="214"/>
      <c r="Q86">
        <f>'t1'!M86</f>
        <v>0</v>
      </c>
      <c r="S86"/>
      <c r="T86"/>
    </row>
    <row r="87" spans="1:20" ht="12.75" customHeight="1" x14ac:dyDescent="0.2">
      <c r="A87" s="17" t="str">
        <f>'t1'!A87</f>
        <v>INGEGNERE DIRIG. CON INCARICO DI STRUTTURA SEMPLICE</v>
      </c>
      <c r="B87" s="264" t="str">
        <f>'t1'!B87</f>
        <v>PD0S45</v>
      </c>
      <c r="C87" s="207"/>
      <c r="D87" s="208"/>
      <c r="E87" s="209"/>
      <c r="F87" s="210"/>
      <c r="G87" s="209"/>
      <c r="H87" s="210"/>
      <c r="I87" s="209"/>
      <c r="J87" s="210"/>
      <c r="K87" s="211"/>
      <c r="L87" s="212"/>
      <c r="M87" s="213"/>
      <c r="N87" s="214"/>
      <c r="O87" s="213"/>
      <c r="P87" s="214"/>
      <c r="Q87">
        <f>'t1'!M87</f>
        <v>0</v>
      </c>
      <c r="S87"/>
      <c r="T87"/>
    </row>
    <row r="88" spans="1:20" ht="12.75" customHeight="1" x14ac:dyDescent="0.2">
      <c r="A88" s="17" t="str">
        <f>'t1'!A88</f>
        <v>INGEGNERE DIRIG. CON ALTRI INCAR.PROF.LI</v>
      </c>
      <c r="B88" s="264" t="str">
        <f>'t1'!B88</f>
        <v>PD0A45</v>
      </c>
      <c r="C88" s="207"/>
      <c r="D88" s="208"/>
      <c r="E88" s="209"/>
      <c r="F88" s="210"/>
      <c r="G88" s="209"/>
      <c r="H88" s="210"/>
      <c r="I88" s="209"/>
      <c r="J88" s="210"/>
      <c r="K88" s="211"/>
      <c r="L88" s="212"/>
      <c r="M88" s="213"/>
      <c r="N88" s="214"/>
      <c r="O88" s="213"/>
      <c r="P88" s="214"/>
      <c r="Q88">
        <f>'t1'!M88</f>
        <v>0</v>
      </c>
      <c r="S88"/>
      <c r="T88"/>
    </row>
    <row r="89" spans="1:20" ht="12.75" customHeight="1" x14ac:dyDescent="0.2">
      <c r="A89" s="17" t="str">
        <f>'t1'!A89</f>
        <v>INGEGNERE DIR. A T. DETERMINATO(ART.15-SEPTIES DLGS. 502/92)</v>
      </c>
      <c r="B89" s="264" t="str">
        <f>'t1'!B89</f>
        <v>PD0606</v>
      </c>
      <c r="C89" s="207"/>
      <c r="D89" s="208"/>
      <c r="E89" s="209"/>
      <c r="F89" s="210"/>
      <c r="G89" s="209"/>
      <c r="H89" s="210"/>
      <c r="I89" s="209"/>
      <c r="J89" s="210"/>
      <c r="K89" s="211"/>
      <c r="L89" s="212"/>
      <c r="M89" s="213"/>
      <c r="N89" s="214"/>
      <c r="O89" s="213"/>
      <c r="P89" s="214"/>
      <c r="Q89">
        <f>'t1'!M89</f>
        <v>0</v>
      </c>
      <c r="S89"/>
      <c r="T89"/>
    </row>
    <row r="90" spans="1:20" ht="12.75" customHeight="1" x14ac:dyDescent="0.2">
      <c r="A90" s="17" t="str">
        <f>'t1'!A90</f>
        <v>ARCHITETTI DIRIG. CON INCARICO DI STRUTTURA COMPLESSA</v>
      </c>
      <c r="B90" s="264" t="str">
        <f>'t1'!B90</f>
        <v>PD0004</v>
      </c>
      <c r="C90" s="207"/>
      <c r="D90" s="208"/>
      <c r="E90" s="209"/>
      <c r="F90" s="210"/>
      <c r="G90" s="209"/>
      <c r="H90" s="210"/>
      <c r="I90" s="209"/>
      <c r="J90" s="210"/>
      <c r="K90" s="211"/>
      <c r="L90" s="212"/>
      <c r="M90" s="213"/>
      <c r="N90" s="214"/>
      <c r="O90" s="213"/>
      <c r="P90" s="214"/>
      <c r="Q90">
        <f>'t1'!M90</f>
        <v>0</v>
      </c>
      <c r="S90"/>
      <c r="T90"/>
    </row>
    <row r="91" spans="1:20" ht="12.75" customHeight="1" x14ac:dyDescent="0.2">
      <c r="A91" s="17" t="str">
        <f>'t1'!A91</f>
        <v>ARCHITETTI DIRIG. CON INCARICO DI STRUTTURA SEMPLICE</v>
      </c>
      <c r="B91" s="264" t="str">
        <f>'t1'!B91</f>
        <v>PD0S03</v>
      </c>
      <c r="C91" s="207"/>
      <c r="D91" s="208"/>
      <c r="E91" s="209"/>
      <c r="F91" s="210"/>
      <c r="G91" s="209"/>
      <c r="H91" s="210"/>
      <c r="I91" s="209"/>
      <c r="J91" s="210"/>
      <c r="K91" s="211"/>
      <c r="L91" s="212"/>
      <c r="M91" s="213"/>
      <c r="N91" s="214"/>
      <c r="O91" s="213"/>
      <c r="P91" s="214"/>
      <c r="Q91">
        <f>'t1'!M91</f>
        <v>0</v>
      </c>
      <c r="S91"/>
      <c r="T91"/>
    </row>
    <row r="92" spans="1:20" ht="12.75" customHeight="1" x14ac:dyDescent="0.2">
      <c r="A92" s="17" t="str">
        <f>'t1'!A92</f>
        <v>ARCHITETTI DIRIG. CON ALTRI INCAR.PROF.LI</v>
      </c>
      <c r="B92" s="264" t="str">
        <f>'t1'!B92</f>
        <v>PD0A03</v>
      </c>
      <c r="C92" s="207"/>
      <c r="D92" s="208"/>
      <c r="E92" s="209"/>
      <c r="F92" s="210"/>
      <c r="G92" s="209"/>
      <c r="H92" s="210"/>
      <c r="I92" s="209"/>
      <c r="J92" s="210"/>
      <c r="K92" s="211"/>
      <c r="L92" s="212"/>
      <c r="M92" s="213"/>
      <c r="N92" s="214"/>
      <c r="O92" s="213"/>
      <c r="P92" s="214"/>
      <c r="Q92">
        <f>'t1'!M92</f>
        <v>0</v>
      </c>
      <c r="S92"/>
      <c r="T92"/>
    </row>
    <row r="93" spans="1:20" ht="12.75" customHeight="1" x14ac:dyDescent="0.2">
      <c r="A93" s="17" t="str">
        <f>'t1'!A93</f>
        <v>ARCHITETTI DIR. A T.DETERMINATO(ART. 15-SEPTIES DLGS.502/92)</v>
      </c>
      <c r="B93" s="264" t="str">
        <f>'t1'!B93</f>
        <v>PD0607</v>
      </c>
      <c r="C93" s="207"/>
      <c r="D93" s="208"/>
      <c r="E93" s="209"/>
      <c r="F93" s="210"/>
      <c r="G93" s="209"/>
      <c r="H93" s="210"/>
      <c r="I93" s="209"/>
      <c r="J93" s="210"/>
      <c r="K93" s="211"/>
      <c r="L93" s="212"/>
      <c r="M93" s="213"/>
      <c r="N93" s="214"/>
      <c r="O93" s="213"/>
      <c r="P93" s="214"/>
      <c r="Q93">
        <f>'t1'!M93</f>
        <v>0</v>
      </c>
      <c r="S93"/>
      <c r="T93"/>
    </row>
    <row r="94" spans="1:20" ht="12.75" customHeight="1" x14ac:dyDescent="0.2">
      <c r="A94" s="17" t="str">
        <f>'t1'!A94</f>
        <v>GEOLOGI DIRIG. CON INCARICO DI STRUTTURA COMPLESSA</v>
      </c>
      <c r="B94" s="264" t="str">
        <f>'t1'!B94</f>
        <v>PD0044</v>
      </c>
      <c r="C94" s="207"/>
      <c r="D94" s="208"/>
      <c r="E94" s="209"/>
      <c r="F94" s="210"/>
      <c r="G94" s="209"/>
      <c r="H94" s="210"/>
      <c r="I94" s="209"/>
      <c r="J94" s="210"/>
      <c r="K94" s="211"/>
      <c r="L94" s="212"/>
      <c r="M94" s="213"/>
      <c r="N94" s="214"/>
      <c r="O94" s="213"/>
      <c r="P94" s="214"/>
      <c r="Q94">
        <f>'t1'!M94</f>
        <v>0</v>
      </c>
      <c r="S94"/>
      <c r="T94"/>
    </row>
    <row r="95" spans="1:20" ht="12.75" customHeight="1" x14ac:dyDescent="0.2">
      <c r="A95" s="17" t="str">
        <f>'t1'!A95</f>
        <v>GEOLOGI DIRIG. CON INCARICO DI STRUTTURA SEMPLICE</v>
      </c>
      <c r="B95" s="264" t="str">
        <f>'t1'!B95</f>
        <v>PD0S43</v>
      </c>
      <c r="C95" s="207"/>
      <c r="D95" s="208"/>
      <c r="E95" s="209"/>
      <c r="F95" s="210"/>
      <c r="G95" s="209"/>
      <c r="H95" s="210"/>
      <c r="I95" s="209"/>
      <c r="J95" s="210"/>
      <c r="K95" s="211"/>
      <c r="L95" s="212"/>
      <c r="M95" s="213"/>
      <c r="N95" s="214"/>
      <c r="O95" s="213"/>
      <c r="P95" s="214"/>
      <c r="Q95">
        <f>'t1'!M95</f>
        <v>0</v>
      </c>
      <c r="S95"/>
      <c r="T95"/>
    </row>
    <row r="96" spans="1:20" ht="12.75" customHeight="1" x14ac:dyDescent="0.2">
      <c r="A96" s="17" t="str">
        <f>'t1'!A96</f>
        <v>GEOLOGI DIRIG. CON ALTRI INCAR.PROF.LI</v>
      </c>
      <c r="B96" s="264" t="str">
        <f>'t1'!B96</f>
        <v>PD0A43</v>
      </c>
      <c r="C96" s="207"/>
      <c r="D96" s="208"/>
      <c r="E96" s="209"/>
      <c r="F96" s="210"/>
      <c r="G96" s="209"/>
      <c r="H96" s="210"/>
      <c r="I96" s="209"/>
      <c r="J96" s="210"/>
      <c r="K96" s="211"/>
      <c r="L96" s="212"/>
      <c r="M96" s="213"/>
      <c r="N96" s="214"/>
      <c r="O96" s="213"/>
      <c r="P96" s="214"/>
      <c r="Q96">
        <f>'t1'!M96</f>
        <v>0</v>
      </c>
      <c r="S96"/>
      <c r="T96"/>
    </row>
    <row r="97" spans="1:20" ht="12.75" customHeight="1" x14ac:dyDescent="0.2">
      <c r="A97" s="17" t="str">
        <f>'t1'!A97</f>
        <v>GEOLOGI  DIR. A T. DETERMINATO(ART. 15-SEPTIES DLGS. 502/92)</v>
      </c>
      <c r="B97" s="264" t="str">
        <f>'t1'!B97</f>
        <v>PD0608</v>
      </c>
      <c r="C97" s="207"/>
      <c r="D97" s="208"/>
      <c r="E97" s="209"/>
      <c r="F97" s="210"/>
      <c r="G97" s="209"/>
      <c r="H97" s="210"/>
      <c r="I97" s="209"/>
      <c r="J97" s="210"/>
      <c r="K97" s="211"/>
      <c r="L97" s="212"/>
      <c r="M97" s="213"/>
      <c r="N97" s="214"/>
      <c r="O97" s="213"/>
      <c r="P97" s="214"/>
      <c r="Q97">
        <f>'t1'!M97</f>
        <v>0</v>
      </c>
      <c r="S97"/>
      <c r="T97"/>
    </row>
    <row r="98" spans="1:20" ht="12.75" customHeight="1" x14ac:dyDescent="0.2">
      <c r="A98" s="17" t="str">
        <f>'t1'!A98</f>
        <v>ANALISTI DIRIG. CON INCARICO DI STRUTTURA COMPLESSA</v>
      </c>
      <c r="B98" s="264" t="str">
        <f>'t1'!B98</f>
        <v>TD0002</v>
      </c>
      <c r="C98" s="207"/>
      <c r="D98" s="208"/>
      <c r="E98" s="209"/>
      <c r="F98" s="210"/>
      <c r="G98" s="209"/>
      <c r="H98" s="210"/>
      <c r="I98" s="209"/>
      <c r="J98" s="210"/>
      <c r="K98" s="211"/>
      <c r="L98" s="212"/>
      <c r="M98" s="213"/>
      <c r="N98" s="214"/>
      <c r="O98" s="213"/>
      <c r="P98" s="214"/>
      <c r="Q98">
        <f>'t1'!M98</f>
        <v>0</v>
      </c>
      <c r="S98"/>
      <c r="T98"/>
    </row>
    <row r="99" spans="1:20" ht="12.75" customHeight="1" x14ac:dyDescent="0.2">
      <c r="A99" s="17" t="str">
        <f>'t1'!A99</f>
        <v>ANALISTI DIRIG. CON INCARICO DI STRUTTURA SEMPLICE</v>
      </c>
      <c r="B99" s="264" t="str">
        <f>'t1'!B99</f>
        <v>TD0S01</v>
      </c>
      <c r="C99" s="207"/>
      <c r="D99" s="208"/>
      <c r="E99" s="209"/>
      <c r="F99" s="210"/>
      <c r="G99" s="209"/>
      <c r="H99" s="210"/>
      <c r="I99" s="209"/>
      <c r="J99" s="210"/>
      <c r="K99" s="211"/>
      <c r="L99" s="212"/>
      <c r="M99" s="213"/>
      <c r="N99" s="214"/>
      <c r="O99" s="213"/>
      <c r="P99" s="214"/>
      <c r="Q99">
        <f>'t1'!M99</f>
        <v>0</v>
      </c>
      <c r="S99"/>
      <c r="T99"/>
    </row>
    <row r="100" spans="1:20" ht="12.75" customHeight="1" x14ac:dyDescent="0.2">
      <c r="A100" s="17" t="str">
        <f>'t1'!A100</f>
        <v>ANALISTI DIRIG. CON ALTRI INCAR.PROF.LI</v>
      </c>
      <c r="B100" s="264" t="str">
        <f>'t1'!B100</f>
        <v>TD0A01</v>
      </c>
      <c r="C100" s="207"/>
      <c r="D100" s="208"/>
      <c r="E100" s="209"/>
      <c r="F100" s="210"/>
      <c r="G100" s="209"/>
      <c r="H100" s="210"/>
      <c r="I100" s="209"/>
      <c r="J100" s="210"/>
      <c r="K100" s="211"/>
      <c r="L100" s="212"/>
      <c r="M100" s="213"/>
      <c r="N100" s="214"/>
      <c r="O100" s="213"/>
      <c r="P100" s="214"/>
      <c r="Q100">
        <f>'t1'!M100</f>
        <v>0</v>
      </c>
      <c r="S100"/>
      <c r="T100"/>
    </row>
    <row r="101" spans="1:20" ht="12.75" customHeight="1" x14ac:dyDescent="0.2">
      <c r="A101" s="17" t="str">
        <f>'t1'!A101</f>
        <v>ANALISTI DIR. A T. DETERMINATO(ART. 15-SEPTIES DLGS. 502/92)</v>
      </c>
      <c r="B101" s="264" t="str">
        <f>'t1'!B101</f>
        <v>TD0609</v>
      </c>
      <c r="C101" s="207"/>
      <c r="D101" s="208"/>
      <c r="E101" s="209"/>
      <c r="F101" s="210"/>
      <c r="G101" s="209"/>
      <c r="H101" s="210"/>
      <c r="I101" s="209"/>
      <c r="J101" s="210"/>
      <c r="K101" s="211"/>
      <c r="L101" s="212"/>
      <c r="M101" s="213"/>
      <c r="N101" s="214"/>
      <c r="O101" s="213"/>
      <c r="P101" s="214"/>
      <c r="Q101">
        <f>'t1'!M101</f>
        <v>0</v>
      </c>
      <c r="S101"/>
      <c r="T101"/>
    </row>
    <row r="102" spans="1:20" ht="12.75" customHeight="1" x14ac:dyDescent="0.2">
      <c r="A102" s="17" t="str">
        <f>'t1'!A102</f>
        <v>STATISTICO DIRIG. CON INCARICO DI STRUTTURA COMPLESSA</v>
      </c>
      <c r="B102" s="264" t="str">
        <f>'t1'!B102</f>
        <v>TD0071</v>
      </c>
      <c r="C102" s="207"/>
      <c r="D102" s="208"/>
      <c r="E102" s="209"/>
      <c r="F102" s="210"/>
      <c r="G102" s="209"/>
      <c r="H102" s="210"/>
      <c r="I102" s="209"/>
      <c r="J102" s="210"/>
      <c r="K102" s="211"/>
      <c r="L102" s="212"/>
      <c r="M102" s="213"/>
      <c r="N102" s="214"/>
      <c r="O102" s="213"/>
      <c r="P102" s="214"/>
      <c r="Q102">
        <f>'t1'!M102</f>
        <v>0</v>
      </c>
      <c r="S102"/>
      <c r="T102"/>
    </row>
    <row r="103" spans="1:20" ht="12.75" customHeight="1" x14ac:dyDescent="0.2">
      <c r="A103" s="17" t="str">
        <f>'t1'!A103</f>
        <v>STATISTICO DIRIG. CON INCARICO DI STRUTTURA SEMPLICE</v>
      </c>
      <c r="B103" s="264" t="str">
        <f>'t1'!B103</f>
        <v>TD0S70</v>
      </c>
      <c r="C103" s="207"/>
      <c r="D103" s="208"/>
      <c r="E103" s="209"/>
      <c r="F103" s="210"/>
      <c r="G103" s="209"/>
      <c r="H103" s="210"/>
      <c r="I103" s="209"/>
      <c r="J103" s="210"/>
      <c r="K103" s="211"/>
      <c r="L103" s="212"/>
      <c r="M103" s="213"/>
      <c r="N103" s="214"/>
      <c r="O103" s="213"/>
      <c r="P103" s="214"/>
      <c r="Q103">
        <f>'t1'!M103</f>
        <v>0</v>
      </c>
      <c r="S103"/>
      <c r="T103"/>
    </row>
    <row r="104" spans="1:20" ht="12.75" customHeight="1" x14ac:dyDescent="0.2">
      <c r="A104" s="17" t="str">
        <f>'t1'!A104</f>
        <v>STATISTICO DIRIG. CON ALTRI INCAR.PROF.LI</v>
      </c>
      <c r="B104" s="264" t="str">
        <f>'t1'!B104</f>
        <v>TD0A70</v>
      </c>
      <c r="C104" s="207"/>
      <c r="D104" s="208"/>
      <c r="E104" s="209"/>
      <c r="F104" s="210"/>
      <c r="G104" s="209"/>
      <c r="H104" s="210"/>
      <c r="I104" s="209"/>
      <c r="J104" s="210"/>
      <c r="K104" s="211"/>
      <c r="L104" s="212"/>
      <c r="M104" s="213"/>
      <c r="N104" s="214"/>
      <c r="O104" s="213"/>
      <c r="P104" s="214"/>
      <c r="Q104">
        <f>'t1'!M104</f>
        <v>0</v>
      </c>
      <c r="S104"/>
      <c r="T104"/>
    </row>
    <row r="105" spans="1:20" ht="12.75" customHeight="1" x14ac:dyDescent="0.2">
      <c r="A105" s="17" t="str">
        <f>'t1'!A105</f>
        <v>STATISTICO DIR. A T.DETERMINATO(ART. 15-SEPTIES DLGS.502/92)</v>
      </c>
      <c r="B105" s="264" t="str">
        <f>'t1'!B105</f>
        <v>TD0610</v>
      </c>
      <c r="C105" s="207"/>
      <c r="D105" s="208"/>
      <c r="E105" s="209"/>
      <c r="F105" s="210"/>
      <c r="G105" s="209"/>
      <c r="H105" s="210"/>
      <c r="I105" s="209"/>
      <c r="J105" s="210"/>
      <c r="K105" s="211"/>
      <c r="L105" s="212"/>
      <c r="M105" s="213"/>
      <c r="N105" s="214"/>
      <c r="O105" s="213"/>
      <c r="P105" s="214"/>
      <c r="Q105">
        <f>'t1'!M105</f>
        <v>0</v>
      </c>
      <c r="S105"/>
      <c r="T105"/>
    </row>
    <row r="106" spans="1:20" ht="12.75" customHeight="1" x14ac:dyDescent="0.2">
      <c r="A106" s="17" t="str">
        <f>'t1'!A106</f>
        <v>SOCIOLOGO DIRIG. CON INCARICO DI STRUTTURA COMPLESSA</v>
      </c>
      <c r="B106" s="264" t="str">
        <f>'t1'!B106</f>
        <v>TD0068</v>
      </c>
      <c r="C106" s="207"/>
      <c r="D106" s="208"/>
      <c r="E106" s="209"/>
      <c r="F106" s="210"/>
      <c r="G106" s="209"/>
      <c r="H106" s="210"/>
      <c r="I106" s="209"/>
      <c r="J106" s="210"/>
      <c r="K106" s="211"/>
      <c r="L106" s="212"/>
      <c r="M106" s="213"/>
      <c r="N106" s="214"/>
      <c r="O106" s="213"/>
      <c r="P106" s="214"/>
      <c r="Q106">
        <f>'t1'!M106</f>
        <v>0</v>
      </c>
      <c r="S106"/>
      <c r="T106"/>
    </row>
    <row r="107" spans="1:20" ht="12.75" customHeight="1" x14ac:dyDescent="0.2">
      <c r="A107" s="17" t="str">
        <f>'t1'!A107</f>
        <v>SOCIOLOGO DIRIG. CON INCARICO DI STRUTTURA SEMPLICE</v>
      </c>
      <c r="B107" s="264" t="str">
        <f>'t1'!B107</f>
        <v>TD0S67</v>
      </c>
      <c r="C107" s="207"/>
      <c r="D107" s="208"/>
      <c r="E107" s="209"/>
      <c r="F107" s="210"/>
      <c r="G107" s="209"/>
      <c r="H107" s="210"/>
      <c r="I107" s="209"/>
      <c r="J107" s="210"/>
      <c r="K107" s="211"/>
      <c r="L107" s="212"/>
      <c r="M107" s="213"/>
      <c r="N107" s="214"/>
      <c r="O107" s="213"/>
      <c r="P107" s="214"/>
      <c r="Q107">
        <f>'t1'!M107</f>
        <v>0</v>
      </c>
      <c r="S107"/>
      <c r="T107"/>
    </row>
    <row r="108" spans="1:20" ht="12.75" customHeight="1" x14ac:dyDescent="0.2">
      <c r="A108" s="17" t="str">
        <f>'t1'!A108</f>
        <v>SOCIOLOGO DIRIG. CON ALTRI INCAR.PROF.LI</v>
      </c>
      <c r="B108" s="264" t="str">
        <f>'t1'!B108</f>
        <v>TD0A67</v>
      </c>
      <c r="C108" s="207"/>
      <c r="D108" s="208"/>
      <c r="E108" s="209"/>
      <c r="F108" s="210"/>
      <c r="G108" s="209"/>
      <c r="H108" s="210"/>
      <c r="I108" s="209"/>
      <c r="J108" s="210"/>
      <c r="K108" s="211"/>
      <c r="L108" s="212"/>
      <c r="M108" s="213"/>
      <c r="N108" s="214"/>
      <c r="O108" s="213"/>
      <c r="P108" s="214"/>
      <c r="Q108">
        <f>'t1'!M108</f>
        <v>0</v>
      </c>
      <c r="S108"/>
      <c r="T108"/>
    </row>
    <row r="109" spans="1:20" ht="12.75" customHeight="1" x14ac:dyDescent="0.2">
      <c r="A109" s="17" t="str">
        <f>'t1'!A109</f>
        <v>SOCIOLOGO DIR. A T. DETERMINATO(ART.15-SEPTIES DLGS. 502/92)</v>
      </c>
      <c r="B109" s="264" t="str">
        <f>'t1'!B109</f>
        <v>TD0611</v>
      </c>
      <c r="C109" s="207"/>
      <c r="D109" s="208"/>
      <c r="E109" s="209"/>
      <c r="F109" s="210"/>
      <c r="G109" s="209"/>
      <c r="H109" s="210"/>
      <c r="I109" s="209"/>
      <c r="J109" s="210"/>
      <c r="K109" s="211"/>
      <c r="L109" s="212"/>
      <c r="M109" s="213"/>
      <c r="N109" s="214"/>
      <c r="O109" s="213"/>
      <c r="P109" s="214"/>
      <c r="Q109">
        <f>'t1'!M109</f>
        <v>0</v>
      </c>
      <c r="S109"/>
      <c r="T109"/>
    </row>
    <row r="110" spans="1:20" ht="12.75" customHeight="1" x14ac:dyDescent="0.2">
      <c r="A110" s="17" t="str">
        <f>'t1'!A110</f>
        <v>DIR. AMBIENTALE CON INCARICO DI STRUTTURA COMPLESSA</v>
      </c>
      <c r="B110" s="264" t="str">
        <f>'t1'!B110</f>
        <v>TD0C02</v>
      </c>
      <c r="C110" s="207"/>
      <c r="D110" s="208"/>
      <c r="E110" s="209"/>
      <c r="F110" s="210"/>
      <c r="G110" s="209"/>
      <c r="H110" s="210"/>
      <c r="I110" s="209"/>
      <c r="J110" s="210"/>
      <c r="K110" s="211"/>
      <c r="L110" s="212"/>
      <c r="M110" s="213"/>
      <c r="N110" s="214"/>
      <c r="O110" s="213"/>
      <c r="P110" s="214"/>
      <c r="Q110">
        <f>'t1'!M110</f>
        <v>0</v>
      </c>
      <c r="S110"/>
      <c r="T110"/>
    </row>
    <row r="111" spans="1:20" ht="12.75" customHeight="1" x14ac:dyDescent="0.2">
      <c r="A111" s="17" t="str">
        <f>'t1'!A111</f>
        <v>DIR. AMBIENTALE CON INCARICO DI STRUTTURA SEMPLICE</v>
      </c>
      <c r="B111" s="264" t="str">
        <f>'t1'!B111</f>
        <v>TD0S02</v>
      </c>
      <c r="C111" s="207"/>
      <c r="D111" s="208"/>
      <c r="E111" s="209"/>
      <c r="F111" s="210"/>
      <c r="G111" s="209"/>
      <c r="H111" s="210"/>
      <c r="I111" s="209"/>
      <c r="J111" s="210"/>
      <c r="K111" s="211"/>
      <c r="L111" s="212"/>
      <c r="M111" s="213"/>
      <c r="N111" s="214"/>
      <c r="O111" s="213"/>
      <c r="P111" s="214"/>
      <c r="Q111">
        <f>'t1'!M111</f>
        <v>0</v>
      </c>
      <c r="S111"/>
      <c r="T111"/>
    </row>
    <row r="112" spans="1:20" ht="12.75" customHeight="1" x14ac:dyDescent="0.2">
      <c r="A112" s="17" t="str">
        <f>'t1'!A112</f>
        <v>DIR. AMBIENTALE CON ALTRI INCAR.PROF.LI</v>
      </c>
      <c r="B112" s="264" t="str">
        <f>'t1'!B112</f>
        <v>TD0A02</v>
      </c>
      <c r="C112" s="207"/>
      <c r="D112" s="208"/>
      <c r="E112" s="209"/>
      <c r="F112" s="210"/>
      <c r="G112" s="209"/>
      <c r="H112" s="210"/>
      <c r="I112" s="209"/>
      <c r="J112" s="210"/>
      <c r="K112" s="211"/>
      <c r="L112" s="212"/>
      <c r="M112" s="213"/>
      <c r="N112" s="214"/>
      <c r="O112" s="213"/>
      <c r="P112" s="214"/>
      <c r="Q112">
        <f>'t1'!M112</f>
        <v>0</v>
      </c>
      <c r="S112"/>
      <c r="T112"/>
    </row>
    <row r="113" spans="1:20" ht="12.75" customHeight="1" x14ac:dyDescent="0.2">
      <c r="A113" s="17" t="str">
        <f>'t1'!A113</f>
        <v>DIR. AMBIENTALE A T.DETERMINATO (ART.15-SEPTIES DLGS 502/92)</v>
      </c>
      <c r="B113" s="264" t="str">
        <f>'t1'!B113</f>
        <v>TD0810</v>
      </c>
      <c r="C113" s="207"/>
      <c r="D113" s="208"/>
      <c r="E113" s="209"/>
      <c r="F113" s="210"/>
      <c r="G113" s="209"/>
      <c r="H113" s="210"/>
      <c r="I113" s="209"/>
      <c r="J113" s="210"/>
      <c r="K113" s="211"/>
      <c r="L113" s="212"/>
      <c r="M113" s="213"/>
      <c r="N113" s="214"/>
      <c r="O113" s="213"/>
      <c r="P113" s="214"/>
      <c r="Q113">
        <f>'t1'!M113</f>
        <v>0</v>
      </c>
      <c r="S113"/>
      <c r="T113"/>
    </row>
    <row r="114" spans="1:20" ht="12.75" customHeight="1" x14ac:dyDescent="0.2">
      <c r="A114" s="17" t="str">
        <f>'t1'!A114</f>
        <v>DIRIGENTE AMM.VO CON INCARICO DI STRUTTURA COMPLESSA</v>
      </c>
      <c r="B114" s="264" t="str">
        <f>'t1'!B114</f>
        <v>AD0032</v>
      </c>
      <c r="C114" s="207"/>
      <c r="D114" s="208"/>
      <c r="E114" s="209"/>
      <c r="F114" s="210"/>
      <c r="G114" s="209"/>
      <c r="H114" s="210"/>
      <c r="I114" s="209"/>
      <c r="J114" s="210"/>
      <c r="K114" s="211"/>
      <c r="L114" s="212"/>
      <c r="M114" s="213"/>
      <c r="N114" s="214"/>
      <c r="O114" s="213"/>
      <c r="P114" s="214"/>
      <c r="Q114">
        <f>'t1'!M114</f>
        <v>0</v>
      </c>
      <c r="S114"/>
      <c r="T114"/>
    </row>
    <row r="115" spans="1:20" ht="12.75" customHeight="1" x14ac:dyDescent="0.2">
      <c r="A115" s="17" t="str">
        <f>'t1'!A115</f>
        <v>DIRIGENTE AMM.VO CON INCARICO DI STRUTTURA SEMPLICE</v>
      </c>
      <c r="B115" s="264" t="str">
        <f>'t1'!B115</f>
        <v>AD0S31</v>
      </c>
      <c r="C115" s="207"/>
      <c r="D115" s="208"/>
      <c r="E115" s="209"/>
      <c r="F115" s="210"/>
      <c r="G115" s="209"/>
      <c r="H115" s="210"/>
      <c r="I115" s="209"/>
      <c r="J115" s="210"/>
      <c r="K115" s="211"/>
      <c r="L115" s="212"/>
      <c r="M115" s="213"/>
      <c r="N115" s="214"/>
      <c r="O115" s="213"/>
      <c r="P115" s="214"/>
      <c r="Q115">
        <f>'t1'!M115</f>
        <v>0</v>
      </c>
      <c r="S115"/>
      <c r="T115"/>
    </row>
    <row r="116" spans="1:20" ht="12.75" customHeight="1" x14ac:dyDescent="0.2">
      <c r="A116" s="17" t="str">
        <f>'t1'!A116</f>
        <v>DIRIGENTE AMM.VO CON ALTRI INCAR.PROF.LI</v>
      </c>
      <c r="B116" s="264" t="str">
        <f>'t1'!B116</f>
        <v>AD0A31</v>
      </c>
      <c r="C116" s="207"/>
      <c r="D116" s="208"/>
      <c r="E116" s="209"/>
      <c r="F116" s="210"/>
      <c r="G116" s="209"/>
      <c r="H116" s="210"/>
      <c r="I116" s="209"/>
      <c r="J116" s="210"/>
      <c r="K116" s="211"/>
      <c r="L116" s="212"/>
      <c r="M116" s="213"/>
      <c r="N116" s="214"/>
      <c r="O116" s="213"/>
      <c r="P116" s="214"/>
      <c r="Q116">
        <f>'t1'!M116</f>
        <v>0</v>
      </c>
      <c r="S116"/>
      <c r="T116"/>
    </row>
    <row r="117" spans="1:20" ht="12.75" customHeight="1" x14ac:dyDescent="0.2">
      <c r="A117" s="17" t="str">
        <f>'t1'!A117</f>
        <v>DIRIG. AMM.VO A T. DETERMINATO (ART. 15-SEPTIES DLGS.502/92)</v>
      </c>
      <c r="B117" s="264" t="str">
        <f>'t1'!B117</f>
        <v>AD0612</v>
      </c>
      <c r="C117" s="207"/>
      <c r="D117" s="208"/>
      <c r="E117" s="209"/>
      <c r="F117" s="210"/>
      <c r="G117" s="209"/>
      <c r="H117" s="210"/>
      <c r="I117" s="209"/>
      <c r="J117" s="210"/>
      <c r="K117" s="211"/>
      <c r="L117" s="212"/>
      <c r="M117" s="213"/>
      <c r="N117" s="214"/>
      <c r="O117" s="213"/>
      <c r="P117" s="214"/>
      <c r="Q117">
        <f>'t1'!M117</f>
        <v>0</v>
      </c>
      <c r="S117"/>
      <c r="T117"/>
    </row>
    <row r="118" spans="1:20" ht="12.75" customHeight="1" x14ac:dyDescent="0.2">
      <c r="A118" s="17" t="str">
        <f>'t1'!A118</f>
        <v>RICERCATORE SANITARIO - DS</v>
      </c>
      <c r="B118" s="264" t="str">
        <f>'t1'!B118</f>
        <v>N18694</v>
      </c>
      <c r="C118" s="207"/>
      <c r="D118" s="208"/>
      <c r="E118" s="209"/>
      <c r="F118" s="210"/>
      <c r="G118" s="209"/>
      <c r="H118" s="210"/>
      <c r="I118" s="209"/>
      <c r="J118" s="210"/>
      <c r="K118" s="211"/>
      <c r="L118" s="212"/>
      <c r="M118" s="213"/>
      <c r="N118" s="214"/>
      <c r="O118" s="213"/>
      <c r="P118" s="214"/>
      <c r="Q118">
        <f>'t1'!M118</f>
        <v>0</v>
      </c>
      <c r="S118"/>
      <c r="T118"/>
    </row>
    <row r="119" spans="1:20" ht="12.75" customHeight="1" x14ac:dyDescent="0.2">
      <c r="A119" s="17" t="str">
        <f>'t1'!A119</f>
        <v>COLLABORATORE PROF.LE DI RICERCA SANITARIA - D</v>
      </c>
      <c r="B119" s="264" t="str">
        <f>'t1'!B119</f>
        <v>N16695</v>
      </c>
      <c r="C119" s="207"/>
      <c r="D119" s="208"/>
      <c r="E119" s="209"/>
      <c r="F119" s="210"/>
      <c r="G119" s="209"/>
      <c r="H119" s="210"/>
      <c r="I119" s="209"/>
      <c r="J119" s="210"/>
      <c r="K119" s="211"/>
      <c r="L119" s="212"/>
      <c r="M119" s="213"/>
      <c r="N119" s="214"/>
      <c r="O119" s="213"/>
      <c r="P119" s="214"/>
      <c r="Q119">
        <f>'t1'!M119</f>
        <v>0</v>
      </c>
      <c r="S119"/>
      <c r="T119"/>
    </row>
    <row r="120" spans="1:20" ht="12.75" customHeight="1" x14ac:dyDescent="0.2">
      <c r="A120" s="17" t="str">
        <f>'t1'!A120</f>
        <v>RUOLO SANITARIO - PROF. SANITARIE INFERMIERISTICHE E.Q.</v>
      </c>
      <c r="B120" s="264" t="str">
        <f>'t1'!B120</f>
        <v>SEQINF</v>
      </c>
      <c r="C120" s="207"/>
      <c r="D120" s="208"/>
      <c r="E120" s="209"/>
      <c r="F120" s="210"/>
      <c r="G120" s="209"/>
      <c r="H120" s="210"/>
      <c r="I120" s="209"/>
      <c r="J120" s="210"/>
      <c r="K120" s="211"/>
      <c r="L120" s="212"/>
      <c r="M120" s="213"/>
      <c r="N120" s="214"/>
      <c r="O120" s="213"/>
      <c r="P120" s="214"/>
      <c r="Q120">
        <f>'t1'!M120</f>
        <v>0</v>
      </c>
      <c r="S120"/>
      <c r="T120"/>
    </row>
    <row r="121" spans="1:20" ht="12.75" customHeight="1" x14ac:dyDescent="0.2">
      <c r="A121" s="17" t="str">
        <f>'t1'!A121</f>
        <v>RUOLO SANITARIO - PROF. SANITARIA OSTETRICA E.Q.</v>
      </c>
      <c r="B121" s="264" t="str">
        <f>'t1'!B121</f>
        <v>SEQOST</v>
      </c>
      <c r="C121" s="207"/>
      <c r="D121" s="208"/>
      <c r="E121" s="209"/>
      <c r="F121" s="210"/>
      <c r="G121" s="209"/>
      <c r="H121" s="210"/>
      <c r="I121" s="209"/>
      <c r="J121" s="210"/>
      <c r="K121" s="211"/>
      <c r="L121" s="212"/>
      <c r="M121" s="213"/>
      <c r="N121" s="214"/>
      <c r="O121" s="213"/>
      <c r="P121" s="214"/>
      <c r="Q121">
        <f>'t1'!M121</f>
        <v>0</v>
      </c>
      <c r="S121"/>
      <c r="T121"/>
    </row>
    <row r="122" spans="1:20" ht="12.75" customHeight="1" x14ac:dyDescent="0.2">
      <c r="A122" s="17" t="str">
        <f>'t1'!A122</f>
        <v>RUOLO SANITARIO - PROFESSIONI TECNICO SANITARIE E.Q.</v>
      </c>
      <c r="B122" s="264" t="str">
        <f>'t1'!B122</f>
        <v>SEQTCN</v>
      </c>
      <c r="C122" s="207"/>
      <c r="D122" s="208"/>
      <c r="E122" s="209"/>
      <c r="F122" s="210"/>
      <c r="G122" s="209"/>
      <c r="H122" s="210"/>
      <c r="I122" s="209"/>
      <c r="J122" s="210"/>
      <c r="K122" s="211"/>
      <c r="L122" s="212"/>
      <c r="M122" s="213"/>
      <c r="N122" s="214"/>
      <c r="O122" s="213"/>
      <c r="P122" s="214"/>
      <c r="Q122">
        <f>'t1'!M122</f>
        <v>0</v>
      </c>
      <c r="S122"/>
      <c r="T122"/>
    </row>
    <row r="123" spans="1:20" ht="12.75" customHeight="1" x14ac:dyDescent="0.2">
      <c r="A123" s="17" t="str">
        <f>'t1'!A123</f>
        <v>RUOLO SANITARIO - PROF. SANITARIE DELLA RIABILITAZIONE E.Q.</v>
      </c>
      <c r="B123" s="264" t="str">
        <f>'t1'!B123</f>
        <v>SEQRAB</v>
      </c>
      <c r="C123" s="207"/>
      <c r="D123" s="208"/>
      <c r="E123" s="209"/>
      <c r="F123" s="210"/>
      <c r="G123" s="209"/>
      <c r="H123" s="210"/>
      <c r="I123" s="209"/>
      <c r="J123" s="210"/>
      <c r="K123" s="211"/>
      <c r="L123" s="212"/>
      <c r="M123" s="213"/>
      <c r="N123" s="214"/>
      <c r="O123" s="213"/>
      <c r="P123" s="214"/>
      <c r="Q123">
        <f>'t1'!M123</f>
        <v>0</v>
      </c>
      <c r="S123"/>
      <c r="T123"/>
    </row>
    <row r="124" spans="1:20" ht="12.75" customHeight="1" x14ac:dyDescent="0.2">
      <c r="A124" s="17" t="str">
        <f>'t1'!A124</f>
        <v>RUOLO SANITARIO - PROF. SANITARIE DELLA PREVENZIONE E.Q.</v>
      </c>
      <c r="B124" s="264" t="str">
        <f>'t1'!B124</f>
        <v>SEQPRV</v>
      </c>
      <c r="C124" s="207"/>
      <c r="D124" s="208"/>
      <c r="E124" s="209"/>
      <c r="F124" s="210"/>
      <c r="G124" s="209"/>
      <c r="H124" s="210"/>
      <c r="I124" s="209"/>
      <c r="J124" s="210"/>
      <c r="K124" s="211"/>
      <c r="L124" s="212"/>
      <c r="M124" s="213"/>
      <c r="N124" s="214"/>
      <c r="O124" s="213"/>
      <c r="P124" s="214"/>
      <c r="Q124">
        <f>'t1'!M124</f>
        <v>0</v>
      </c>
      <c r="S124"/>
      <c r="T124"/>
    </row>
    <row r="125" spans="1:20" ht="12.75" customHeight="1" x14ac:dyDescent="0.2">
      <c r="A125" s="17" t="str">
        <f>'t1'!A125</f>
        <v>RUOLO SANITARIO - PROF. SAN. INFERM. SENIOR ESAURIMENTO E.Q.</v>
      </c>
      <c r="B125" s="264" t="str">
        <f>'t1'!B125</f>
        <v>SEQINE</v>
      </c>
      <c r="C125" s="207"/>
      <c r="D125" s="208"/>
      <c r="E125" s="209"/>
      <c r="F125" s="210"/>
      <c r="G125" s="209"/>
      <c r="H125" s="210"/>
      <c r="I125" s="209"/>
      <c r="J125" s="210"/>
      <c r="K125" s="211"/>
      <c r="L125" s="212"/>
      <c r="M125" s="213"/>
      <c r="N125" s="214"/>
      <c r="O125" s="213"/>
      <c r="P125" s="214"/>
      <c r="Q125">
        <f>'t1'!M125</f>
        <v>0</v>
      </c>
      <c r="S125"/>
      <c r="T125"/>
    </row>
    <row r="126" spans="1:20" ht="12.75" customHeight="1" x14ac:dyDescent="0.2">
      <c r="A126" s="17" t="str">
        <f>'t1'!A126</f>
        <v>RUOLO SANITARIO - ALTRI PROF. SAN. SENIOR A ESAURIMENTO E.Q.</v>
      </c>
      <c r="B126" s="264" t="str">
        <f>'t1'!B126</f>
        <v>SEQASE</v>
      </c>
      <c r="C126" s="207"/>
      <c r="D126" s="208"/>
      <c r="E126" s="209"/>
      <c r="F126" s="210"/>
      <c r="G126" s="209"/>
      <c r="H126" s="210"/>
      <c r="I126" s="209"/>
      <c r="J126" s="210"/>
      <c r="K126" s="211"/>
      <c r="L126" s="212"/>
      <c r="M126" s="213"/>
      <c r="N126" s="214"/>
      <c r="O126" s="213"/>
      <c r="P126" s="214"/>
      <c r="Q126">
        <f>'t1'!M126</f>
        <v>0</v>
      </c>
      <c r="S126"/>
      <c r="T126"/>
    </row>
    <row r="127" spans="1:20" ht="12.75" customHeight="1" x14ac:dyDescent="0.2">
      <c r="A127" s="17" t="str">
        <f>'t1'!A127</f>
        <v>RUOLO SOCIOSANITARIO - ASSISTENTE SOCIALE E.Q.</v>
      </c>
      <c r="B127" s="264" t="str">
        <f>'t1'!B127</f>
        <v>KEQASC</v>
      </c>
      <c r="C127" s="207"/>
      <c r="D127" s="208"/>
      <c r="E127" s="209"/>
      <c r="F127" s="210"/>
      <c r="G127" s="209"/>
      <c r="H127" s="210"/>
      <c r="I127" s="209"/>
      <c r="J127" s="210"/>
      <c r="K127" s="211"/>
      <c r="L127" s="212"/>
      <c r="M127" s="213"/>
      <c r="N127" s="214"/>
      <c r="O127" s="213"/>
      <c r="P127" s="214"/>
      <c r="Q127">
        <f>'t1'!M127</f>
        <v>0</v>
      </c>
      <c r="S127"/>
      <c r="T127"/>
    </row>
    <row r="128" spans="1:20" ht="12.75" customHeight="1" x14ac:dyDescent="0.2">
      <c r="A128" s="17" t="str">
        <f>'t1'!A128</f>
        <v>RUOLO SOCIOSANITARIO - ASSIST. SOC. SENIOR ESAURIMENTO E.Q.</v>
      </c>
      <c r="B128" s="264" t="str">
        <f>'t1'!B128</f>
        <v>KEQSCE</v>
      </c>
      <c r="C128" s="207"/>
      <c r="D128" s="208"/>
      <c r="E128" s="209"/>
      <c r="F128" s="210"/>
      <c r="G128" s="209"/>
      <c r="H128" s="210"/>
      <c r="I128" s="209"/>
      <c r="J128" s="210"/>
      <c r="K128" s="211"/>
      <c r="L128" s="212"/>
      <c r="M128" s="213"/>
      <c r="N128" s="214"/>
      <c r="O128" s="213"/>
      <c r="P128" s="214"/>
      <c r="Q128">
        <f>'t1'!M128</f>
        <v>0</v>
      </c>
      <c r="S128"/>
      <c r="T128"/>
    </row>
    <row r="129" spans="1:20" ht="12.75" customHeight="1" x14ac:dyDescent="0.2">
      <c r="A129" s="17" t="str">
        <f>'t1'!A129</f>
        <v>RUOLO PROFESSIONALE - SPECIALISTA DELLA COMUNIC. ISTIT. E.Q.</v>
      </c>
      <c r="B129" s="264" t="str">
        <f>'t1'!B129</f>
        <v>PEQ871</v>
      </c>
      <c r="C129" s="207"/>
      <c r="D129" s="208"/>
      <c r="E129" s="209"/>
      <c r="F129" s="210"/>
      <c r="G129" s="209"/>
      <c r="H129" s="210"/>
      <c r="I129" s="209"/>
      <c r="J129" s="210"/>
      <c r="K129" s="211"/>
      <c r="L129" s="212"/>
      <c r="M129" s="213"/>
      <c r="N129" s="214"/>
      <c r="O129" s="213"/>
      <c r="P129" s="214"/>
      <c r="Q129">
        <f>'t1'!M129</f>
        <v>0</v>
      </c>
      <c r="S129"/>
      <c r="T129"/>
    </row>
    <row r="130" spans="1:20" ht="12.75" customHeight="1" x14ac:dyDescent="0.2">
      <c r="A130" s="17" t="str">
        <f>'t1'!A130</f>
        <v>RUOLO PROFESSIONALE - SPECIALISTA RAPPORTI CON I MEDIA E.Q.</v>
      </c>
      <c r="B130" s="264" t="str">
        <f>'t1'!B130</f>
        <v>PEQ872</v>
      </c>
      <c r="C130" s="207"/>
      <c r="D130" s="208"/>
      <c r="E130" s="209"/>
      <c r="F130" s="210"/>
      <c r="G130" s="209"/>
      <c r="H130" s="210"/>
      <c r="I130" s="209"/>
      <c r="J130" s="210"/>
      <c r="K130" s="211"/>
      <c r="L130" s="212"/>
      <c r="M130" s="213"/>
      <c r="N130" s="214"/>
      <c r="O130" s="213"/>
      <c r="P130" s="214"/>
      <c r="Q130">
        <f>'t1'!M130</f>
        <v>0</v>
      </c>
      <c r="S130"/>
      <c r="T130"/>
    </row>
    <row r="131" spans="1:20" ht="12.75" customHeight="1" x14ac:dyDescent="0.2">
      <c r="A131" s="17" t="str">
        <f>'t1'!A131</f>
        <v>RUOLO PROFESSIONALE - ASSISTENTE RELIGIOSO E.Q.</v>
      </c>
      <c r="B131" s="264" t="str">
        <f>'t1'!B131</f>
        <v>PEQ006</v>
      </c>
      <c r="C131" s="207"/>
      <c r="D131" s="208"/>
      <c r="E131" s="209"/>
      <c r="F131" s="210"/>
      <c r="G131" s="209"/>
      <c r="H131" s="210"/>
      <c r="I131" s="209"/>
      <c r="J131" s="210"/>
      <c r="K131" s="211"/>
      <c r="L131" s="212"/>
      <c r="M131" s="213"/>
      <c r="N131" s="214"/>
      <c r="O131" s="213"/>
      <c r="P131" s="214"/>
      <c r="Q131">
        <f>'t1'!M131</f>
        <v>0</v>
      </c>
      <c r="S131"/>
      <c r="T131"/>
    </row>
    <row r="132" spans="1:20" ht="12.75" customHeight="1" x14ac:dyDescent="0.2">
      <c r="A132" s="17" t="str">
        <f>'t1'!A132</f>
        <v>RUOLO TECNICO - COLLABORATORE TECNICO PROFESSIONALE E.Q.</v>
      </c>
      <c r="B132" s="264" t="str">
        <f>'t1'!B132</f>
        <v>TEQ027</v>
      </c>
      <c r="C132" s="207"/>
      <c r="D132" s="208"/>
      <c r="E132" s="209"/>
      <c r="F132" s="210"/>
      <c r="G132" s="209"/>
      <c r="H132" s="210"/>
      <c r="I132" s="209"/>
      <c r="J132" s="210"/>
      <c r="K132" s="211"/>
      <c r="L132" s="212"/>
      <c r="M132" s="213"/>
      <c r="N132" s="214"/>
      <c r="O132" s="213"/>
      <c r="P132" s="214"/>
      <c r="Q132">
        <f>'t1'!M132</f>
        <v>0</v>
      </c>
      <c r="S132"/>
      <c r="T132"/>
    </row>
    <row r="133" spans="1:20" ht="12.75" customHeight="1" x14ac:dyDescent="0.2">
      <c r="A133" s="17" t="str">
        <f>'t1'!A133</f>
        <v>RUOLO TECNICO - COLLAB. TEC. PROF. SENIOR A ESAURIMENTO E.Q.</v>
      </c>
      <c r="B133" s="264" t="str">
        <f>'t1'!B133</f>
        <v>TEQCTS</v>
      </c>
      <c r="C133" s="207"/>
      <c r="D133" s="208"/>
      <c r="E133" s="209"/>
      <c r="F133" s="210"/>
      <c r="G133" s="209"/>
      <c r="H133" s="210"/>
      <c r="I133" s="209"/>
      <c r="J133" s="210"/>
      <c r="K133" s="211"/>
      <c r="L133" s="212"/>
      <c r="M133" s="213"/>
      <c r="N133" s="214"/>
      <c r="O133" s="213"/>
      <c r="P133" s="214"/>
      <c r="Q133">
        <f>'t1'!M133</f>
        <v>0</v>
      </c>
      <c r="S133"/>
      <c r="T133"/>
    </row>
    <row r="134" spans="1:20" ht="12.75" customHeight="1" x14ac:dyDescent="0.2">
      <c r="A134" s="17" t="str">
        <f>'t1'!A134</f>
        <v>RUOLO AMMINISTRATIVO - COLLAB. AMMINISTRATIVO PROFESS. E.Q.</v>
      </c>
      <c r="B134" s="264" t="str">
        <f>'t1'!B134</f>
        <v>AEQ029</v>
      </c>
      <c r="C134" s="207"/>
      <c r="D134" s="208"/>
      <c r="E134" s="209"/>
      <c r="F134" s="210"/>
      <c r="G134" s="209"/>
      <c r="H134" s="210"/>
      <c r="I134" s="209"/>
      <c r="J134" s="210"/>
      <c r="K134" s="211"/>
      <c r="L134" s="212"/>
      <c r="M134" s="213"/>
      <c r="N134" s="214"/>
      <c r="O134" s="213"/>
      <c r="P134" s="214"/>
      <c r="Q134">
        <f>'t1'!M134</f>
        <v>0</v>
      </c>
      <c r="S134"/>
      <c r="T134"/>
    </row>
    <row r="135" spans="1:20" ht="12.75" customHeight="1" x14ac:dyDescent="0.2">
      <c r="A135" s="17" t="str">
        <f>'t1'!A135</f>
        <v>RUOLO AMM.VO - COLLAB. AMM.VO PROF. SENIOR ESAURIMENTO E.Q.</v>
      </c>
      <c r="B135" s="264" t="str">
        <f>'t1'!B135</f>
        <v>AEQCAS</v>
      </c>
      <c r="C135" s="207"/>
      <c r="D135" s="208"/>
      <c r="E135" s="209"/>
      <c r="F135" s="210"/>
      <c r="G135" s="209"/>
      <c r="H135" s="210"/>
      <c r="I135" s="209"/>
      <c r="J135" s="210"/>
      <c r="K135" s="211"/>
      <c r="L135" s="212"/>
      <c r="M135" s="213"/>
      <c r="N135" s="214"/>
      <c r="O135" s="213"/>
      <c r="P135" s="214"/>
      <c r="Q135">
        <f>'t1'!M135</f>
        <v>0</v>
      </c>
      <c r="S135"/>
      <c r="T135"/>
    </row>
    <row r="136" spans="1:20" ht="12.75" customHeight="1" x14ac:dyDescent="0.2">
      <c r="A136" s="17" t="str">
        <f>'t1'!A136</f>
        <v>RUOLO SANITARIO - PROF. SANITARIE INFERMIERISTICHE</v>
      </c>
      <c r="B136" s="264" t="str">
        <f>'t1'!B136</f>
        <v>SPFINF</v>
      </c>
      <c r="C136" s="207"/>
      <c r="D136" s="208"/>
      <c r="E136" s="209"/>
      <c r="F136" s="210"/>
      <c r="G136" s="209"/>
      <c r="H136" s="210"/>
      <c r="I136" s="209"/>
      <c r="J136" s="210"/>
      <c r="K136" s="211"/>
      <c r="L136" s="212"/>
      <c r="M136" s="213"/>
      <c r="N136" s="214"/>
      <c r="O136" s="213"/>
      <c r="P136" s="214"/>
      <c r="Q136">
        <f>'t1'!M136</f>
        <v>0</v>
      </c>
      <c r="S136"/>
      <c r="T136"/>
    </row>
    <row r="137" spans="1:20" ht="12.75" customHeight="1" x14ac:dyDescent="0.2">
      <c r="A137" s="17" t="str">
        <f>'t1'!A137</f>
        <v>RUOLO SANITARIO - PROF. SANITARIA OSTETRICA</v>
      </c>
      <c r="B137" s="264" t="str">
        <f>'t1'!B137</f>
        <v>SPFOST</v>
      </c>
      <c r="C137" s="207"/>
      <c r="D137" s="208"/>
      <c r="E137" s="209"/>
      <c r="F137" s="210"/>
      <c r="G137" s="209"/>
      <c r="H137" s="210"/>
      <c r="I137" s="209"/>
      <c r="J137" s="210"/>
      <c r="K137" s="211"/>
      <c r="L137" s="212"/>
      <c r="M137" s="213"/>
      <c r="N137" s="214"/>
      <c r="O137" s="213"/>
      <c r="P137" s="214"/>
      <c r="Q137">
        <f>'t1'!M137</f>
        <v>0</v>
      </c>
      <c r="S137"/>
      <c r="T137"/>
    </row>
    <row r="138" spans="1:20" ht="12.75" customHeight="1" x14ac:dyDescent="0.2">
      <c r="A138" s="17" t="str">
        <f>'t1'!A138</f>
        <v>RUOLO SANITARIO - PROFESSIONI TECNICO SANITARIE</v>
      </c>
      <c r="B138" s="264" t="str">
        <f>'t1'!B138</f>
        <v>SPFTCN</v>
      </c>
      <c r="C138" s="207"/>
      <c r="D138" s="208"/>
      <c r="E138" s="209"/>
      <c r="F138" s="210"/>
      <c r="G138" s="209"/>
      <c r="H138" s="210"/>
      <c r="I138" s="209"/>
      <c r="J138" s="210"/>
      <c r="K138" s="211"/>
      <c r="L138" s="212"/>
      <c r="M138" s="213"/>
      <c r="N138" s="214"/>
      <c r="O138" s="213"/>
      <c r="P138" s="214"/>
      <c r="Q138">
        <f>'t1'!M138</f>
        <v>0</v>
      </c>
      <c r="S138"/>
      <c r="T138"/>
    </row>
    <row r="139" spans="1:20" ht="12.75" customHeight="1" x14ac:dyDescent="0.2">
      <c r="A139" s="17" t="str">
        <f>'t1'!A139</f>
        <v>RUOLO SANITARIO - PROF. SANITARIE DELLA RIABILITAZIONE</v>
      </c>
      <c r="B139" s="264" t="str">
        <f>'t1'!B139</f>
        <v>SPFRAB</v>
      </c>
      <c r="C139" s="207"/>
      <c r="D139" s="208"/>
      <c r="E139" s="209"/>
      <c r="F139" s="210"/>
      <c r="G139" s="209"/>
      <c r="H139" s="210"/>
      <c r="I139" s="209"/>
      <c r="J139" s="210"/>
      <c r="K139" s="211"/>
      <c r="L139" s="212"/>
      <c r="M139" s="213"/>
      <c r="N139" s="214"/>
      <c r="O139" s="213"/>
      <c r="P139" s="214"/>
      <c r="Q139">
        <f>'t1'!M139</f>
        <v>0</v>
      </c>
      <c r="S139"/>
      <c r="T139"/>
    </row>
    <row r="140" spans="1:20" ht="12.75" customHeight="1" x14ac:dyDescent="0.2">
      <c r="A140" s="17" t="str">
        <f>'t1'!A140</f>
        <v>RUOLO SANITARIO - PROF. SANITARIE DELLA PREVENZIONE</v>
      </c>
      <c r="B140" s="264" t="str">
        <f>'t1'!B140</f>
        <v>SPFPRV</v>
      </c>
      <c r="C140" s="207"/>
      <c r="D140" s="208"/>
      <c r="E140" s="209"/>
      <c r="F140" s="210"/>
      <c r="G140" s="209"/>
      <c r="H140" s="210"/>
      <c r="I140" s="209"/>
      <c r="J140" s="210"/>
      <c r="K140" s="211"/>
      <c r="L140" s="212"/>
      <c r="M140" s="213"/>
      <c r="N140" s="214"/>
      <c r="O140" s="213"/>
      <c r="P140" s="214"/>
      <c r="Q140">
        <f>'t1'!M140</f>
        <v>0</v>
      </c>
      <c r="S140"/>
      <c r="T140"/>
    </row>
    <row r="141" spans="1:20" ht="12.75" customHeight="1" x14ac:dyDescent="0.2">
      <c r="A141" s="17" t="str">
        <f>'t1'!A141</f>
        <v>RUOLO SANITARIO - PROF. SAN. INFERMIER. SENIOR A ESAURIMENTO</v>
      </c>
      <c r="B141" s="264" t="str">
        <f>'t1'!B141</f>
        <v>SPFINE</v>
      </c>
      <c r="C141" s="207"/>
      <c r="D141" s="208"/>
      <c r="E141" s="209"/>
      <c r="F141" s="210"/>
      <c r="G141" s="209"/>
      <c r="H141" s="210"/>
      <c r="I141" s="209"/>
      <c r="J141" s="210"/>
      <c r="K141" s="211"/>
      <c r="L141" s="212"/>
      <c r="M141" s="213"/>
      <c r="N141" s="214"/>
      <c r="O141" s="213"/>
      <c r="P141" s="214"/>
      <c r="Q141">
        <f>'t1'!M141</f>
        <v>0</v>
      </c>
      <c r="S141"/>
      <c r="T141"/>
    </row>
    <row r="142" spans="1:20" ht="12.75" customHeight="1" x14ac:dyDescent="0.2">
      <c r="A142" s="17" t="str">
        <f>'t1'!A142</f>
        <v>RUOLO SANITARIO - ALTRI PROFILI SANIT. SENIOR A ESAURIMENTO</v>
      </c>
      <c r="B142" s="264" t="str">
        <f>'t1'!B142</f>
        <v>SPFASE</v>
      </c>
      <c r="C142" s="207"/>
      <c r="D142" s="208"/>
      <c r="E142" s="209"/>
      <c r="F142" s="210"/>
      <c r="G142" s="209"/>
      <c r="H142" s="210"/>
      <c r="I142" s="209"/>
      <c r="J142" s="210"/>
      <c r="K142" s="211"/>
      <c r="L142" s="212"/>
      <c r="M142" s="213"/>
      <c r="N142" s="214"/>
      <c r="O142" s="213"/>
      <c r="P142" s="214"/>
      <c r="Q142">
        <f>'t1'!M142</f>
        <v>0</v>
      </c>
      <c r="S142"/>
      <c r="T142"/>
    </row>
    <row r="143" spans="1:20" ht="12.75" customHeight="1" x14ac:dyDescent="0.2">
      <c r="A143" s="17" t="str">
        <f>'t1'!A143</f>
        <v>RUOLO SOCIOSANITARIO - ASSISTENTE SOCIALE</v>
      </c>
      <c r="B143" s="264" t="str">
        <f>'t1'!B143</f>
        <v>KPFASC</v>
      </c>
      <c r="C143" s="207"/>
      <c r="D143" s="208"/>
      <c r="E143" s="209"/>
      <c r="F143" s="210"/>
      <c r="G143" s="209"/>
      <c r="H143" s="210"/>
      <c r="I143" s="209"/>
      <c r="J143" s="210"/>
      <c r="K143" s="211"/>
      <c r="L143" s="212"/>
      <c r="M143" s="213"/>
      <c r="N143" s="214"/>
      <c r="O143" s="213"/>
      <c r="P143" s="214"/>
      <c r="Q143">
        <f>'t1'!M143</f>
        <v>0</v>
      </c>
      <c r="S143"/>
      <c r="T143"/>
    </row>
    <row r="144" spans="1:20" ht="12.75" customHeight="1" x14ac:dyDescent="0.2">
      <c r="A144" s="17" t="str">
        <f>'t1'!A144</f>
        <v>RUOLO SOCIOSANITARIO - ASSISTENTE SOC. SENIOR AD ESAURIMENTO</v>
      </c>
      <c r="B144" s="264" t="str">
        <f>'t1'!B144</f>
        <v>KPFSCE</v>
      </c>
      <c r="C144" s="207"/>
      <c r="D144" s="208"/>
      <c r="E144" s="209"/>
      <c r="F144" s="210"/>
      <c r="G144" s="209"/>
      <c r="H144" s="210"/>
      <c r="I144" s="209"/>
      <c r="J144" s="210"/>
      <c r="K144" s="211"/>
      <c r="L144" s="212"/>
      <c r="M144" s="213"/>
      <c r="N144" s="214"/>
      <c r="O144" s="213"/>
      <c r="P144" s="214"/>
      <c r="Q144">
        <f>'t1'!M144</f>
        <v>0</v>
      </c>
      <c r="S144"/>
      <c r="T144"/>
    </row>
    <row r="145" spans="1:20" ht="12.75" customHeight="1" x14ac:dyDescent="0.2">
      <c r="A145" s="17" t="str">
        <f>'t1'!A145</f>
        <v>RUOLO PROFESSIONALE - SPECIALISTA DELLA COMUNIC. ISTIT.</v>
      </c>
      <c r="B145" s="264" t="str">
        <f>'t1'!B145</f>
        <v>PPF871</v>
      </c>
      <c r="C145" s="207"/>
      <c r="D145" s="208"/>
      <c r="E145" s="209"/>
      <c r="F145" s="210"/>
      <c r="G145" s="209"/>
      <c r="H145" s="210"/>
      <c r="I145" s="209"/>
      <c r="J145" s="210"/>
      <c r="K145" s="211"/>
      <c r="L145" s="212"/>
      <c r="M145" s="213"/>
      <c r="N145" s="214"/>
      <c r="O145" s="213"/>
      <c r="P145" s="214"/>
      <c r="Q145">
        <f>'t1'!M145</f>
        <v>0</v>
      </c>
      <c r="S145"/>
      <c r="T145"/>
    </row>
    <row r="146" spans="1:20" ht="12.75" customHeight="1" x14ac:dyDescent="0.2">
      <c r="A146" s="17" t="str">
        <f>'t1'!A146</f>
        <v>RUOLO PROFESSIONALE - SPECIALISTA RAPPORTI CON I MEDIA</v>
      </c>
      <c r="B146" s="264" t="str">
        <f>'t1'!B146</f>
        <v>PPF872</v>
      </c>
      <c r="C146" s="207"/>
      <c r="D146" s="208"/>
      <c r="E146" s="209"/>
      <c r="F146" s="210"/>
      <c r="G146" s="209"/>
      <c r="H146" s="210"/>
      <c r="I146" s="209"/>
      <c r="J146" s="210"/>
      <c r="K146" s="211"/>
      <c r="L146" s="212"/>
      <c r="M146" s="213"/>
      <c r="N146" s="214"/>
      <c r="O146" s="213"/>
      <c r="P146" s="214"/>
      <c r="Q146">
        <f>'t1'!M146</f>
        <v>0</v>
      </c>
      <c r="S146"/>
      <c r="T146"/>
    </row>
    <row r="147" spans="1:20" ht="12.75" customHeight="1" x14ac:dyDescent="0.2">
      <c r="A147" s="17" t="str">
        <f>'t1'!A147</f>
        <v>RUOLO PROFESSIONALE - ASSISTENTE RELIGIOSO</v>
      </c>
      <c r="B147" s="264" t="str">
        <f>'t1'!B147</f>
        <v>PPF006</v>
      </c>
      <c r="C147" s="207"/>
      <c r="D147" s="208"/>
      <c r="E147" s="209"/>
      <c r="F147" s="210"/>
      <c r="G147" s="209"/>
      <c r="H147" s="210"/>
      <c r="I147" s="209"/>
      <c r="J147" s="210"/>
      <c r="K147" s="211"/>
      <c r="L147" s="212"/>
      <c r="M147" s="213"/>
      <c r="N147" s="214"/>
      <c r="O147" s="213"/>
      <c r="P147" s="214"/>
      <c r="Q147">
        <f>'t1'!M147</f>
        <v>0</v>
      </c>
      <c r="S147"/>
      <c r="T147"/>
    </row>
    <row r="148" spans="1:20" ht="12.75" customHeight="1" x14ac:dyDescent="0.2">
      <c r="A148" s="17" t="str">
        <f>'t1'!A148</f>
        <v>RUOLO TECNICO - COLLABORATORE TECNICO PROFESSIONALE</v>
      </c>
      <c r="B148" s="264" t="str">
        <f>'t1'!B148</f>
        <v>TPF026</v>
      </c>
      <c r="C148" s="207"/>
      <c r="D148" s="208"/>
      <c r="E148" s="209"/>
      <c r="F148" s="210"/>
      <c r="G148" s="209"/>
      <c r="H148" s="210"/>
      <c r="I148" s="209"/>
      <c r="J148" s="210"/>
      <c r="K148" s="211"/>
      <c r="L148" s="212"/>
      <c r="M148" s="213"/>
      <c r="N148" s="214"/>
      <c r="O148" s="213"/>
      <c r="P148" s="214"/>
      <c r="Q148">
        <f>'t1'!M148</f>
        <v>0</v>
      </c>
      <c r="S148"/>
      <c r="T148"/>
    </row>
    <row r="149" spans="1:20" ht="12.75" customHeight="1" x14ac:dyDescent="0.2">
      <c r="A149" s="17" t="str">
        <f>'t1'!A149</f>
        <v>RUOLO TECNICO - COLLAB. TECNICO PROF. SENIOR AD ESAURIMENTO</v>
      </c>
      <c r="B149" s="264" t="str">
        <f>'t1'!B149</f>
        <v>TPFCTS</v>
      </c>
      <c r="C149" s="207"/>
      <c r="D149" s="208"/>
      <c r="E149" s="209"/>
      <c r="F149" s="210"/>
      <c r="G149" s="209"/>
      <c r="H149" s="210"/>
      <c r="I149" s="209"/>
      <c r="J149" s="210"/>
      <c r="K149" s="211"/>
      <c r="L149" s="212"/>
      <c r="M149" s="213"/>
      <c r="N149" s="214"/>
      <c r="O149" s="213"/>
      <c r="P149" s="214"/>
      <c r="Q149">
        <f>'t1'!M149</f>
        <v>0</v>
      </c>
      <c r="S149"/>
      <c r="T149"/>
    </row>
    <row r="150" spans="1:20" ht="12.75" customHeight="1" x14ac:dyDescent="0.2">
      <c r="A150" s="17" t="str">
        <f>'t1'!A150</f>
        <v>RUOLO AMMINISTRATIVO - COLLAB. AMMINISTRATIVO PROFESS.</v>
      </c>
      <c r="B150" s="264" t="str">
        <f>'t1'!B150</f>
        <v>APF028</v>
      </c>
      <c r="C150" s="207"/>
      <c r="D150" s="208"/>
      <c r="E150" s="209"/>
      <c r="F150" s="210"/>
      <c r="G150" s="209"/>
      <c r="H150" s="210"/>
      <c r="I150" s="209"/>
      <c r="J150" s="210"/>
      <c r="K150" s="211"/>
      <c r="L150" s="212"/>
      <c r="M150" s="213"/>
      <c r="N150" s="214"/>
      <c r="O150" s="213"/>
      <c r="P150" s="214"/>
      <c r="Q150">
        <f>'t1'!M150</f>
        <v>0</v>
      </c>
      <c r="S150"/>
      <c r="T150"/>
    </row>
    <row r="151" spans="1:20" ht="12.75" customHeight="1" x14ac:dyDescent="0.2">
      <c r="A151" s="17" t="str">
        <f>'t1'!A151</f>
        <v>RUOLO AMM.VO - COLLAB. AMM.VO PROFESS. SENIOR AD ESAURIMENTO</v>
      </c>
      <c r="B151" s="264" t="str">
        <f>'t1'!B151</f>
        <v>APFCAS</v>
      </c>
      <c r="C151" s="207"/>
      <c r="D151" s="208"/>
      <c r="E151" s="209"/>
      <c r="F151" s="210"/>
      <c r="G151" s="209"/>
      <c r="H151" s="210"/>
      <c r="I151" s="209"/>
      <c r="J151" s="210"/>
      <c r="K151" s="211"/>
      <c r="L151" s="212"/>
      <c r="M151" s="213"/>
      <c r="N151" s="214"/>
      <c r="O151" s="213"/>
      <c r="P151" s="214"/>
      <c r="Q151">
        <f>'t1'!M151</f>
        <v>0</v>
      </c>
      <c r="S151"/>
      <c r="T151"/>
    </row>
    <row r="152" spans="1:20" ht="12.75" customHeight="1" x14ac:dyDescent="0.2">
      <c r="A152" s="17" t="str">
        <f>'t1'!A152</f>
        <v>RUOLO SANITARIO - PROFILI AREA ASSITENTI AD ESAURIMENTO</v>
      </c>
      <c r="B152" s="264" t="str">
        <f>'t1'!B152</f>
        <v>SAT162</v>
      </c>
      <c r="C152" s="207"/>
      <c r="D152" s="208"/>
      <c r="E152" s="209"/>
      <c r="F152" s="210"/>
      <c r="G152" s="209"/>
      <c r="H152" s="210"/>
      <c r="I152" s="209"/>
      <c r="J152" s="210"/>
      <c r="K152" s="211"/>
      <c r="L152" s="212"/>
      <c r="M152" s="213"/>
      <c r="N152" s="214"/>
      <c r="O152" s="213"/>
      <c r="P152" s="214"/>
      <c r="Q152">
        <f>'t1'!M152</f>
        <v>0</v>
      </c>
      <c r="S152"/>
      <c r="T152"/>
    </row>
    <row r="153" spans="1:20" ht="12.75" customHeight="1" x14ac:dyDescent="0.2">
      <c r="A153" s="17" t="str">
        <f>'t1'!A153</f>
        <v>RUOLO SOCIOSANITARIO - OPERATORE SOCIOSANITARIO SENIOR</v>
      </c>
      <c r="B153" s="264" t="str">
        <f>'t1'!B153</f>
        <v>KAT660</v>
      </c>
      <c r="C153" s="207"/>
      <c r="D153" s="208"/>
      <c r="E153" s="209"/>
      <c r="F153" s="210"/>
      <c r="G153" s="209"/>
      <c r="H153" s="210"/>
      <c r="I153" s="209"/>
      <c r="J153" s="210"/>
      <c r="K153" s="211"/>
      <c r="L153" s="212"/>
      <c r="M153" s="213"/>
      <c r="N153" s="214"/>
      <c r="O153" s="213"/>
      <c r="P153" s="214"/>
      <c r="Q153">
        <f>'t1'!M153</f>
        <v>0</v>
      </c>
      <c r="S153"/>
      <c r="T153"/>
    </row>
    <row r="154" spans="1:20" ht="12.75" customHeight="1" x14ac:dyDescent="0.2">
      <c r="A154" s="17" t="str">
        <f>'t1'!A154</f>
        <v>RUOLO SOCIOSANITARIO - PROFILI AREA ASSITENTI AD ESAURIMENTO</v>
      </c>
      <c r="B154" s="264" t="str">
        <f>'t1'!B154</f>
        <v>KAT162</v>
      </c>
      <c r="C154" s="207"/>
      <c r="D154" s="208"/>
      <c r="E154" s="209"/>
      <c r="F154" s="210"/>
      <c r="G154" s="209"/>
      <c r="H154" s="210"/>
      <c r="I154" s="209"/>
      <c r="J154" s="210"/>
      <c r="K154" s="211"/>
      <c r="L154" s="212"/>
      <c r="M154" s="213"/>
      <c r="N154" s="214"/>
      <c r="O154" s="213"/>
      <c r="P154" s="214"/>
      <c r="Q154">
        <f>'t1'!M154</f>
        <v>0</v>
      </c>
      <c r="S154"/>
      <c r="T154"/>
    </row>
    <row r="155" spans="1:20" ht="12.75" customHeight="1" x14ac:dyDescent="0.2">
      <c r="A155" s="17" t="str">
        <f>'t1'!A155</f>
        <v>RUOLO PROFESSIONALE - ASSISTENTE DELLINFORMAZIONE</v>
      </c>
      <c r="B155" s="264" t="str">
        <f>'t1'!B155</f>
        <v>PATINZ</v>
      </c>
      <c r="C155" s="207"/>
      <c r="D155" s="208"/>
      <c r="E155" s="209"/>
      <c r="F155" s="210"/>
      <c r="G155" s="209"/>
      <c r="H155" s="210"/>
      <c r="I155" s="209"/>
      <c r="J155" s="210"/>
      <c r="K155" s="211"/>
      <c r="L155" s="212"/>
      <c r="M155" s="213"/>
      <c r="N155" s="214"/>
      <c r="O155" s="213"/>
      <c r="P155" s="214"/>
      <c r="Q155">
        <f>'t1'!M155</f>
        <v>0</v>
      </c>
      <c r="S155"/>
      <c r="T155"/>
    </row>
    <row r="156" spans="1:20" ht="12.75" customHeight="1" x14ac:dyDescent="0.2">
      <c r="A156" s="17" t="str">
        <f>'t1'!A156</f>
        <v>RUOLO TECNICO - ASSISTENTE INFORMATICO</v>
      </c>
      <c r="B156" s="264" t="str">
        <f>'t1'!B156</f>
        <v>TATIFC</v>
      </c>
      <c r="C156" s="207"/>
      <c r="D156" s="208"/>
      <c r="E156" s="209"/>
      <c r="F156" s="210"/>
      <c r="G156" s="209"/>
      <c r="H156" s="210"/>
      <c r="I156" s="209"/>
      <c r="J156" s="210"/>
      <c r="K156" s="211"/>
      <c r="L156" s="212"/>
      <c r="M156" s="213"/>
      <c r="N156" s="214"/>
      <c r="O156" s="213"/>
      <c r="P156" s="214"/>
      <c r="Q156">
        <f>'t1'!M156</f>
        <v>0</v>
      </c>
      <c r="S156"/>
      <c r="T156"/>
    </row>
    <row r="157" spans="1:20" ht="12.75" customHeight="1" x14ac:dyDescent="0.2">
      <c r="A157" s="17" t="str">
        <f>'t1'!A157</f>
        <v>RUOLO TECNICO - ASSISTENTE TECNICO</v>
      </c>
      <c r="B157" s="264" t="str">
        <f>'t1'!B157</f>
        <v>TAT119</v>
      </c>
      <c r="C157" s="207"/>
      <c r="D157" s="208"/>
      <c r="E157" s="209"/>
      <c r="F157" s="210"/>
      <c r="G157" s="209"/>
      <c r="H157" s="210"/>
      <c r="I157" s="209"/>
      <c r="J157" s="210"/>
      <c r="K157" s="211"/>
      <c r="L157" s="212"/>
      <c r="M157" s="213"/>
      <c r="N157" s="214"/>
      <c r="O157" s="213"/>
      <c r="P157" s="214"/>
      <c r="Q157">
        <f>'t1'!M157</f>
        <v>0</v>
      </c>
      <c r="S157"/>
      <c r="T157"/>
    </row>
    <row r="158" spans="1:20" ht="12.75" customHeight="1" x14ac:dyDescent="0.2">
      <c r="A158" s="17" t="str">
        <f>'t1'!A158</f>
        <v>RUOLO TECNICO - PROFILI AREA ASSITENTI AD ESAURIMENTO</v>
      </c>
      <c r="B158" s="264" t="str">
        <f>'t1'!B158</f>
        <v>TAT162</v>
      </c>
      <c r="C158" s="207"/>
      <c r="D158" s="208"/>
      <c r="E158" s="209"/>
      <c r="F158" s="210"/>
      <c r="G158" s="209"/>
      <c r="H158" s="210"/>
      <c r="I158" s="209"/>
      <c r="J158" s="210"/>
      <c r="K158" s="211"/>
      <c r="L158" s="212"/>
      <c r="M158" s="213"/>
      <c r="N158" s="214"/>
      <c r="O158" s="213"/>
      <c r="P158" s="214"/>
      <c r="Q158">
        <f>'t1'!M158</f>
        <v>0</v>
      </c>
      <c r="S158"/>
      <c r="T158"/>
    </row>
    <row r="159" spans="1:20" ht="12.75" customHeight="1" x14ac:dyDescent="0.2">
      <c r="A159" s="17" t="str">
        <f>'t1'!A159</f>
        <v>RUOLO AMMINISTRATIVO - ASSISTENTE AMMINISTRATIVO</v>
      </c>
      <c r="B159" s="264" t="str">
        <f>'t1'!B159</f>
        <v>AAT117</v>
      </c>
      <c r="C159" s="207"/>
      <c r="D159" s="208"/>
      <c r="E159" s="209"/>
      <c r="F159" s="210"/>
      <c r="G159" s="209"/>
      <c r="H159" s="210"/>
      <c r="I159" s="209"/>
      <c r="J159" s="210"/>
      <c r="K159" s="211"/>
      <c r="L159" s="212"/>
      <c r="M159" s="213"/>
      <c r="N159" s="214"/>
      <c r="O159" s="213"/>
      <c r="P159" s="214"/>
      <c r="Q159">
        <f>'t1'!M159</f>
        <v>0</v>
      </c>
      <c r="S159"/>
      <c r="T159"/>
    </row>
    <row r="160" spans="1:20" ht="12.75" customHeight="1" x14ac:dyDescent="0.2">
      <c r="A160" s="17" t="str">
        <f>'t1'!A160</f>
        <v>RUOLO SOCIOSANITARIO - OPERATORE SOCIOSANITARIO</v>
      </c>
      <c r="B160" s="264" t="str">
        <f>'t1'!B160</f>
        <v>KOP660</v>
      </c>
      <c r="C160" s="207"/>
      <c r="D160" s="208"/>
      <c r="E160" s="209"/>
      <c r="F160" s="210"/>
      <c r="G160" s="209"/>
      <c r="H160" s="210"/>
      <c r="I160" s="209"/>
      <c r="J160" s="210"/>
      <c r="K160" s="211"/>
      <c r="L160" s="212"/>
      <c r="M160" s="213"/>
      <c r="N160" s="214"/>
      <c r="O160" s="213"/>
      <c r="P160" s="214"/>
      <c r="Q160">
        <f>'t1'!M160</f>
        <v>0</v>
      </c>
      <c r="S160"/>
      <c r="T160"/>
    </row>
    <row r="161" spans="1:24" ht="12.75" customHeight="1" x14ac:dyDescent="0.2">
      <c r="A161" s="17" t="str">
        <f>'t1'!A161</f>
        <v>RUOLO TECNICO - OPERATORE TECNICO SPECIALIZZATO</v>
      </c>
      <c r="B161" s="264" t="str">
        <f>'t1'!B161</f>
        <v>TOP059</v>
      </c>
      <c r="C161" s="207"/>
      <c r="D161" s="208"/>
      <c r="E161" s="209"/>
      <c r="F161" s="210"/>
      <c r="G161" s="209"/>
      <c r="H161" s="210"/>
      <c r="I161" s="209"/>
      <c r="J161" s="210"/>
      <c r="K161" s="211"/>
      <c r="L161" s="212"/>
      <c r="M161" s="213"/>
      <c r="N161" s="214"/>
      <c r="O161" s="213"/>
      <c r="P161" s="214"/>
      <c r="Q161">
        <f>'t1'!M161</f>
        <v>0</v>
      </c>
      <c r="S161"/>
      <c r="T161"/>
    </row>
    <row r="162" spans="1:24" ht="12.75" customHeight="1" x14ac:dyDescent="0.2">
      <c r="A162" s="17" t="str">
        <f>'t1'!A162</f>
        <v>RUOLO AMMINISTRATIVO - COADIUTORE AMMINISTRATIVO SENIOR</v>
      </c>
      <c r="B162" s="264" t="str">
        <f>'t1'!B162</f>
        <v>AOP870</v>
      </c>
      <c r="C162" s="207"/>
      <c r="D162" s="208"/>
      <c r="E162" s="209"/>
      <c r="F162" s="210"/>
      <c r="G162" s="209"/>
      <c r="H162" s="210"/>
      <c r="I162" s="209"/>
      <c r="J162" s="210"/>
      <c r="K162" s="211"/>
      <c r="L162" s="212"/>
      <c r="M162" s="213"/>
      <c r="N162" s="214"/>
      <c r="O162" s="213"/>
      <c r="P162" s="214"/>
      <c r="Q162">
        <f>'t1'!M162</f>
        <v>0</v>
      </c>
      <c r="S162"/>
      <c r="T162"/>
    </row>
    <row r="163" spans="1:24" ht="12.75" customHeight="1" x14ac:dyDescent="0.2">
      <c r="A163" s="17" t="str">
        <f>'t1'!A163</f>
        <v>PROFILI AREA DEGLI OPERATORI AD ESAURIMENTO</v>
      </c>
      <c r="B163" s="264" t="str">
        <f>'t1'!B163</f>
        <v>0OP269</v>
      </c>
      <c r="C163" s="207"/>
      <c r="D163" s="208"/>
      <c r="E163" s="209"/>
      <c r="F163" s="210"/>
      <c r="G163" s="209"/>
      <c r="H163" s="210"/>
      <c r="I163" s="209"/>
      <c r="J163" s="210"/>
      <c r="K163" s="211"/>
      <c r="L163" s="212"/>
      <c r="M163" s="213"/>
      <c r="N163" s="214"/>
      <c r="O163" s="213"/>
      <c r="P163" s="214"/>
      <c r="Q163">
        <f>'t1'!M163</f>
        <v>0</v>
      </c>
      <c r="S163"/>
      <c r="T163"/>
    </row>
    <row r="164" spans="1:24" ht="12.75" customHeight="1" x14ac:dyDescent="0.2">
      <c r="A164" s="17" t="str">
        <f>'t1'!A164</f>
        <v>RUOLO TECNICO - OPERATORE TECNICO</v>
      </c>
      <c r="B164" s="264" t="str">
        <f>'t1'!B164</f>
        <v>TPT092</v>
      </c>
      <c r="C164" s="207"/>
      <c r="D164" s="208"/>
      <c r="E164" s="209"/>
      <c r="F164" s="210"/>
      <c r="G164" s="209"/>
      <c r="H164" s="210"/>
      <c r="I164" s="209"/>
      <c r="J164" s="210"/>
      <c r="K164" s="211"/>
      <c r="L164" s="212"/>
      <c r="M164" s="213"/>
      <c r="N164" s="214"/>
      <c r="O164" s="213"/>
      <c r="P164" s="214"/>
      <c r="Q164">
        <f>'t1'!M164</f>
        <v>0</v>
      </c>
      <c r="S164"/>
      <c r="T164"/>
    </row>
    <row r="165" spans="1:24" ht="12.75" customHeight="1" x14ac:dyDescent="0.2">
      <c r="A165" s="17" t="str">
        <f>'t1'!A165</f>
        <v>RUOLO AMMINISTRATIVO - COADIUTORE AMMINISTRATIVO</v>
      </c>
      <c r="B165" s="264" t="str">
        <f>'t1'!B165</f>
        <v>APT017</v>
      </c>
      <c r="C165" s="207"/>
      <c r="D165" s="208"/>
      <c r="E165" s="209"/>
      <c r="F165" s="210"/>
      <c r="G165" s="209"/>
      <c r="H165" s="210"/>
      <c r="I165" s="209"/>
      <c r="J165" s="210"/>
      <c r="K165" s="211"/>
      <c r="L165" s="212"/>
      <c r="M165" s="213"/>
      <c r="N165" s="214"/>
      <c r="O165" s="213"/>
      <c r="P165" s="214"/>
      <c r="Q165">
        <f>'t1'!M165</f>
        <v>0</v>
      </c>
      <c r="S165"/>
      <c r="T165"/>
    </row>
    <row r="166" spans="1:24" ht="12.75" customHeight="1" x14ac:dyDescent="0.2">
      <c r="A166" s="17" t="str">
        <f>'t1'!A166</f>
        <v>PROFILI AREA PERSONALE DI SUPPORTO AD ESAURIMENTO</v>
      </c>
      <c r="B166" s="264" t="str">
        <f>'t1'!B166</f>
        <v>0PTSPR</v>
      </c>
      <c r="C166" s="207"/>
      <c r="D166" s="208"/>
      <c r="E166" s="209"/>
      <c r="F166" s="210"/>
      <c r="G166" s="209"/>
      <c r="H166" s="210"/>
      <c r="I166" s="209"/>
      <c r="J166" s="210"/>
      <c r="K166" s="211"/>
      <c r="L166" s="212"/>
      <c r="M166" s="213"/>
      <c r="N166" s="214"/>
      <c r="O166" s="213"/>
      <c r="P166" s="214"/>
      <c r="Q166">
        <f>'t1'!M166</f>
        <v>0</v>
      </c>
      <c r="S166"/>
      <c r="T166"/>
    </row>
    <row r="167" spans="1:24" ht="12.75" customHeight="1" thickBot="1" x14ac:dyDescent="0.25">
      <c r="A167" s="17" t="str">
        <f>'t1'!A167</f>
        <v>CONTRATTISTI</v>
      </c>
      <c r="B167" s="264" t="str">
        <f>'t1'!B167</f>
        <v>000061</v>
      </c>
      <c r="C167" s="207"/>
      <c r="D167" s="208"/>
      <c r="E167" s="209"/>
      <c r="F167" s="210"/>
      <c r="G167" s="209"/>
      <c r="H167" s="210"/>
      <c r="I167" s="209"/>
      <c r="J167" s="210"/>
      <c r="K167" s="211"/>
      <c r="L167" s="212"/>
      <c r="M167" s="213"/>
      <c r="N167" s="214"/>
      <c r="O167" s="213"/>
      <c r="P167" s="214"/>
      <c r="Q167">
        <f>'t1'!M167</f>
        <v>0</v>
      </c>
      <c r="S167"/>
      <c r="T167"/>
    </row>
    <row r="168" spans="1:24" ht="15.75" customHeight="1" thickTop="1" thickBot="1" x14ac:dyDescent="0.25">
      <c r="A168" s="90" t="s">
        <v>265</v>
      </c>
      <c r="B168" s="154"/>
      <c r="C168" s="392">
        <f>SUM(C6:C167)</f>
        <v>0</v>
      </c>
      <c r="D168" s="393">
        <f t="shared" ref="D168:P168" si="0">SUM(D6:D167)</f>
        <v>0</v>
      </c>
      <c r="E168" s="394">
        <f>SUM(E6:E167)</f>
        <v>0</v>
      </c>
      <c r="F168" s="395">
        <f>SUM(F6:F167)</f>
        <v>0</v>
      </c>
      <c r="G168" s="394">
        <f t="shared" si="0"/>
        <v>0</v>
      </c>
      <c r="H168" s="395">
        <f t="shared" si="0"/>
        <v>0</v>
      </c>
      <c r="I168" s="394">
        <f>SUM(I6:I167)</f>
        <v>0</v>
      </c>
      <c r="J168" s="395">
        <f>SUM(J6:J167)</f>
        <v>0</v>
      </c>
      <c r="K168" s="392">
        <f t="shared" si="0"/>
        <v>0</v>
      </c>
      <c r="L168" s="393">
        <f t="shared" si="0"/>
        <v>0</v>
      </c>
      <c r="M168" s="394">
        <f>SUM(M6:M167)</f>
        <v>0</v>
      </c>
      <c r="N168" s="395">
        <f>SUM(N6:N167)</f>
        <v>0</v>
      </c>
      <c r="O168" s="394">
        <f t="shared" si="0"/>
        <v>0</v>
      </c>
      <c r="P168" s="395">
        <f t="shared" si="0"/>
        <v>0</v>
      </c>
      <c r="S168"/>
      <c r="T168"/>
    </row>
    <row r="169" spans="1:24" x14ac:dyDescent="0.2">
      <c r="A169" s="19"/>
      <c r="B169" s="155"/>
      <c r="C169" s="3"/>
      <c r="D169" s="3"/>
      <c r="E169" s="3"/>
      <c r="F169" s="3"/>
      <c r="G169" s="3"/>
      <c r="H169" s="3"/>
      <c r="I169" s="3"/>
      <c r="J169" s="3"/>
      <c r="K169" s="3"/>
      <c r="L169" s="3"/>
      <c r="M169" s="3"/>
      <c r="N169" s="3"/>
      <c r="O169" s="3"/>
      <c r="P169" s="3"/>
    </row>
    <row r="170" spans="1:24" ht="22.5" customHeight="1" x14ac:dyDescent="0.2">
      <c r="A170" s="2004" t="s">
        <v>258</v>
      </c>
      <c r="B170" s="2004"/>
      <c r="C170" s="2004"/>
      <c r="D170" s="2004"/>
      <c r="E170" s="2004"/>
      <c r="F170" s="2004"/>
      <c r="G170" s="2004"/>
      <c r="H170" s="2004"/>
      <c r="I170" s="2004"/>
      <c r="J170" s="2004"/>
      <c r="K170" s="2004"/>
      <c r="L170" s="2004"/>
      <c r="M170" s="2004"/>
      <c r="N170" s="2004"/>
      <c r="O170" s="2004"/>
      <c r="P170" s="2004"/>
      <c r="S170" s="3"/>
      <c r="T170" s="3"/>
      <c r="U170" s="3"/>
      <c r="V170" s="3"/>
      <c r="W170" s="3"/>
      <c r="X170" s="3"/>
    </row>
    <row r="171" spans="1:24" x14ac:dyDescent="0.2">
      <c r="A171" s="19" t="s">
        <v>663</v>
      </c>
      <c r="B171" s="441"/>
      <c r="C171" s="19"/>
      <c r="D171" s="19"/>
      <c r="E171" s="19"/>
      <c r="F171" s="19"/>
      <c r="G171" s="19"/>
      <c r="H171" s="19"/>
      <c r="I171" s="19"/>
      <c r="J171" s="19"/>
      <c r="K171" s="19"/>
      <c r="L171" s="19"/>
      <c r="M171" s="19"/>
      <c r="N171" s="19"/>
      <c r="O171" s="19"/>
      <c r="P171" s="19"/>
    </row>
    <row r="172" spans="1:24" x14ac:dyDescent="0.2">
      <c r="A172" s="472" t="s">
        <v>259</v>
      </c>
      <c r="B172" s="473"/>
      <c r="C172" s="472"/>
      <c r="D172" s="472"/>
      <c r="E172" s="472"/>
      <c r="F172" s="472"/>
      <c r="G172" s="472"/>
      <c r="H172" s="472"/>
      <c r="I172" s="472"/>
      <c r="J172" s="472"/>
      <c r="K172" s="472"/>
      <c r="L172" s="472"/>
      <c r="M172" s="472"/>
      <c r="N172" s="472"/>
      <c r="O172" s="472"/>
      <c r="P172" s="472"/>
    </row>
    <row r="173" spans="1:24" x14ac:dyDescent="0.2">
      <c r="A173" s="474" t="s">
        <v>260</v>
      </c>
      <c r="B173" s="473"/>
      <c r="C173" s="472"/>
      <c r="D173" s="472"/>
      <c r="E173" s="472"/>
      <c r="F173" s="472"/>
      <c r="G173" s="472"/>
      <c r="H173" s="472"/>
      <c r="I173" s="472"/>
      <c r="J173" s="472"/>
      <c r="K173" s="472"/>
      <c r="L173" s="472"/>
      <c r="M173" s="472"/>
      <c r="N173" s="472"/>
      <c r="O173" s="472"/>
      <c r="P173" s="472"/>
    </row>
    <row r="174" spans="1:24" ht="22.5" customHeight="1" x14ac:dyDescent="0.2">
      <c r="A174" s="2004" t="s">
        <v>661</v>
      </c>
      <c r="B174" s="2004"/>
      <c r="C174" s="2004"/>
      <c r="D174" s="2004"/>
      <c r="E174" s="2004"/>
      <c r="F174" s="2004"/>
      <c r="G174" s="2004"/>
      <c r="H174" s="2004"/>
      <c r="I174" s="2004"/>
      <c r="J174" s="2004"/>
      <c r="K174" s="2004"/>
      <c r="L174" s="2004"/>
      <c r="M174" s="2004"/>
      <c r="N174" s="2004"/>
      <c r="O174" s="2004"/>
      <c r="P174" s="2004"/>
    </row>
    <row r="175" spans="1:24" x14ac:dyDescent="0.2">
      <c r="A175" s="19" t="s">
        <v>662</v>
      </c>
      <c r="B175" s="473"/>
      <c r="C175" s="472"/>
      <c r="D175" s="472"/>
      <c r="E175" s="472"/>
      <c r="F175" s="472"/>
      <c r="G175" s="472"/>
      <c r="H175" s="472"/>
      <c r="I175" s="472"/>
      <c r="J175" s="472"/>
      <c r="K175" s="472"/>
      <c r="L175" s="472"/>
      <c r="M175" s="472"/>
      <c r="N175" s="472"/>
      <c r="O175" s="472"/>
      <c r="P175" s="472"/>
    </row>
  </sheetData>
  <sheetProtection algorithmName="SHA-512" hashValue="exOfOKijXDMRe8wwqiHqZHtYkhATsSPORRZRglUlAKljwu60/3+Pn5rZp1DsnQ5po68wcbhAX0OndulTKFgiGA==" saltValue="AS8FPTuTJTzLjVn23UGevQ==" spinCount="100000" sheet="1" formatColumns="0" selectLockedCells="1" autoFilter="0"/>
  <mergeCells count="5">
    <mergeCell ref="A1:L1"/>
    <mergeCell ref="H2:P2"/>
    <mergeCell ref="A170:P170"/>
    <mergeCell ref="A174:P174"/>
    <mergeCell ref="I4:J4"/>
  </mergeCells>
  <phoneticPr fontId="30" type="noConversion"/>
  <conditionalFormatting sqref="A6:J167">
    <cfRule type="expression" dxfId="24" priority="8" stopIfTrue="1">
      <formula>$Q6&gt;0</formula>
    </cfRule>
  </conditionalFormatting>
  <printOptions horizontalCentered="1" verticalCentered="1"/>
  <pageMargins left="0" right="0" top="0.19685039370078741" bottom="0.15748031496062992" header="0.19685039370078741" footer="0.19685039370078741"/>
  <pageSetup paperSize="9" scale="83" orientation="landscape" horizontalDpi="300"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dimension ref="A1:FK187"/>
  <sheetViews>
    <sheetView showGridLines="0" zoomScaleNormal="100" workbookViewId="0">
      <selection activeCell="D6" sqref="D6:E6"/>
    </sheetView>
  </sheetViews>
  <sheetFormatPr defaultColWidth="9.28515625" defaultRowHeight="10.199999999999999" x14ac:dyDescent="0.2"/>
  <cols>
    <col min="1" max="1" width="56" style="3" customWidth="1"/>
    <col min="2" max="2" width="9.140625" style="2" customWidth="1"/>
    <col min="3" max="5" width="3.7109375" style="2" customWidth="1"/>
    <col min="6" max="164" width="3.7109375" style="3" customWidth="1"/>
    <col min="165" max="165" width="12" style="3" customWidth="1"/>
    <col min="166" max="188" width="3.7109375" style="3" customWidth="1"/>
    <col min="189" max="16384" width="9.28515625" style="3"/>
  </cols>
  <sheetData>
    <row r="1" spans="1:165" ht="87" customHeight="1" x14ac:dyDescent="0.2">
      <c r="A1" s="2002" t="str">
        <f>'t1'!A1</f>
        <v>SERVIZIO SANITARIO NAZIONALE - anno 2023</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002"/>
      <c r="AO1" s="2002"/>
      <c r="AP1" s="2002"/>
      <c r="AQ1" s="2002"/>
      <c r="AR1" s="2002"/>
      <c r="AS1" s="2002"/>
      <c r="AT1" s="2002"/>
      <c r="AU1" s="2002"/>
      <c r="AV1" s="2002"/>
      <c r="AW1" s="2002"/>
      <c r="FI1" s="293"/>
    </row>
    <row r="2" spans="1:165" ht="30" customHeight="1" x14ac:dyDescent="0.2">
      <c r="A2" s="1"/>
      <c r="AF2" s="2007"/>
      <c r="AG2" s="2007"/>
      <c r="AH2" s="2007"/>
      <c r="AI2" s="2007"/>
      <c r="AJ2" s="2007"/>
      <c r="AK2" s="2007"/>
      <c r="AL2" s="2007"/>
      <c r="AM2" s="2007"/>
      <c r="AN2" s="2007"/>
      <c r="AO2" s="2007"/>
      <c r="AP2" s="2007"/>
      <c r="AQ2" s="2007"/>
      <c r="AR2" s="2007"/>
      <c r="AS2" s="2007"/>
      <c r="AT2" s="2007"/>
      <c r="AU2" s="2007"/>
      <c r="AV2" s="2007"/>
      <c r="AW2" s="2007"/>
      <c r="AX2" s="2007"/>
      <c r="AY2" s="2007"/>
      <c r="AZ2" s="2007"/>
      <c r="BA2" s="2007"/>
      <c r="BB2" s="2007"/>
      <c r="BC2" s="2007"/>
      <c r="BD2" s="2007"/>
      <c r="BE2" s="2007"/>
      <c r="BF2" s="2007"/>
      <c r="BG2" s="2007"/>
      <c r="BH2" s="2007"/>
      <c r="BI2" s="2007"/>
      <c r="BJ2" s="2007"/>
      <c r="BK2" s="2007"/>
      <c r="BL2" s="2007"/>
      <c r="BM2" s="2007"/>
      <c r="BN2" s="2007"/>
      <c r="BO2" s="2007"/>
      <c r="BP2" s="2007"/>
      <c r="BQ2" s="2007"/>
      <c r="BR2" s="2007"/>
      <c r="BS2" s="2007"/>
      <c r="BT2" s="2007"/>
      <c r="BU2" s="2007"/>
      <c r="BV2" s="2007"/>
      <c r="BW2" s="2007"/>
      <c r="BX2" s="2007"/>
      <c r="BY2" s="2007"/>
      <c r="BZ2" s="2007"/>
      <c r="CA2" s="2007"/>
      <c r="CB2" s="2007"/>
      <c r="CC2" s="2007"/>
      <c r="CD2" s="2007"/>
      <c r="CE2" s="2007"/>
      <c r="CF2" s="2007"/>
      <c r="CG2" s="2007"/>
      <c r="CH2" s="2007"/>
      <c r="CI2" s="2007"/>
      <c r="CJ2" s="2007"/>
      <c r="CK2" s="2007"/>
      <c r="CL2" s="2007"/>
      <c r="CM2" s="2007"/>
      <c r="CN2" s="2007"/>
      <c r="CO2" s="2007"/>
      <c r="CP2" s="2007"/>
      <c r="CQ2" s="2007"/>
      <c r="CR2" s="2007"/>
      <c r="CS2" s="2007"/>
      <c r="CT2" s="2007"/>
      <c r="CU2" s="2007"/>
      <c r="CV2" s="2007"/>
      <c r="CW2" s="2007"/>
      <c r="CX2" s="2007"/>
      <c r="CY2" s="2007"/>
      <c r="CZ2" s="2007"/>
      <c r="DA2" s="2007"/>
      <c r="DB2" s="2007"/>
      <c r="DC2" s="2007"/>
      <c r="DD2" s="2007"/>
      <c r="DE2" s="2007"/>
      <c r="DF2" s="2007"/>
      <c r="DG2" s="2007"/>
      <c r="DH2" s="2007"/>
      <c r="DI2" s="2007"/>
      <c r="DJ2" s="2007"/>
      <c r="DK2" s="2007"/>
      <c r="DL2" s="2007"/>
      <c r="DM2" s="2007"/>
      <c r="DN2" s="2007"/>
      <c r="DO2" s="2007"/>
      <c r="DP2" s="2007"/>
      <c r="DQ2" s="2007"/>
      <c r="DR2" s="2007"/>
      <c r="DS2" s="2007"/>
      <c r="DT2" s="2007"/>
      <c r="DU2" s="2007"/>
      <c r="DV2" s="2007"/>
      <c r="DW2" s="2007"/>
      <c r="DX2" s="2007"/>
      <c r="DY2" s="2007"/>
      <c r="DZ2" s="2007"/>
      <c r="EA2" s="2007"/>
      <c r="EB2" s="2007"/>
      <c r="EC2" s="2007"/>
      <c r="ED2" s="2007"/>
      <c r="EE2" s="2007"/>
      <c r="EF2" s="2007"/>
      <c r="EG2" s="2007"/>
      <c r="EH2" s="2007"/>
      <c r="EI2" s="2007"/>
      <c r="EJ2" s="2007"/>
      <c r="EK2" s="2007"/>
      <c r="EL2" s="2007"/>
      <c r="EM2" s="2007"/>
      <c r="EN2" s="2007"/>
      <c r="EO2" s="2007"/>
      <c r="EP2" s="2007"/>
      <c r="EQ2" s="2007"/>
      <c r="ER2" s="2007"/>
      <c r="ES2" s="2007"/>
      <c r="ET2" s="2007"/>
      <c r="EU2" s="2007"/>
      <c r="EV2" s="2007"/>
      <c r="EW2" s="2007"/>
      <c r="EX2" s="2007"/>
      <c r="EY2" s="2007"/>
      <c r="EZ2" s="2007"/>
      <c r="FA2" s="2007"/>
      <c r="FB2" s="2007"/>
      <c r="FC2" s="2007"/>
      <c r="FD2" s="2007"/>
      <c r="FE2" s="2007"/>
      <c r="FF2" s="2007"/>
      <c r="FG2" s="2007"/>
      <c r="FH2" s="2007"/>
      <c r="FI2" s="2007"/>
    </row>
    <row r="3" spans="1:165" ht="12.6" customHeight="1" thickBot="1" x14ac:dyDescent="0.25">
      <c r="A3" s="1"/>
      <c r="AF3" s="530"/>
      <c r="AG3" s="530"/>
      <c r="AH3" s="530"/>
      <c r="AI3" s="530"/>
      <c r="AJ3" s="530"/>
      <c r="AK3" s="530"/>
      <c r="AL3" s="530"/>
      <c r="AM3" s="530"/>
      <c r="AN3" s="530"/>
      <c r="AO3" s="530"/>
      <c r="AP3" s="530"/>
      <c r="AQ3" s="530"/>
      <c r="AR3" s="530"/>
      <c r="AS3" s="530"/>
      <c r="AT3" s="530"/>
      <c r="AU3" s="530"/>
      <c r="AV3" s="530"/>
      <c r="AW3" s="530"/>
      <c r="AX3" s="530"/>
      <c r="AY3" s="530"/>
      <c r="AZ3" s="530"/>
      <c r="BA3" s="530"/>
      <c r="BB3" s="530"/>
      <c r="BC3" s="530"/>
      <c r="BD3" s="530"/>
      <c r="BE3" s="530"/>
      <c r="BF3" s="530"/>
      <c r="BG3" s="530"/>
      <c r="BH3" s="530"/>
      <c r="BI3" s="530"/>
      <c r="BJ3" s="530"/>
      <c r="BK3" s="530"/>
      <c r="BL3" s="530"/>
      <c r="BM3" s="530"/>
      <c r="BN3" s="530"/>
      <c r="BO3" s="530"/>
      <c r="BP3" s="530"/>
      <c r="BQ3" s="530"/>
      <c r="BR3" s="530"/>
      <c r="BS3" s="530"/>
      <c r="BT3" s="530"/>
      <c r="BU3" s="530"/>
      <c r="BV3" s="530"/>
      <c r="BW3" s="530"/>
      <c r="BX3" s="530"/>
      <c r="BY3" s="530"/>
      <c r="BZ3" s="530"/>
      <c r="CA3" s="530"/>
      <c r="CB3" s="530"/>
      <c r="CC3" s="530"/>
      <c r="CD3" s="530"/>
      <c r="CE3" s="530"/>
      <c r="CF3" s="530"/>
      <c r="CG3" s="530"/>
      <c r="CH3" s="530"/>
      <c r="CI3" s="530"/>
      <c r="CJ3" s="530"/>
      <c r="CK3" s="530"/>
      <c r="CL3" s="530"/>
      <c r="CM3" s="530"/>
      <c r="CN3" s="530"/>
      <c r="CO3" s="530"/>
      <c r="CP3" s="530"/>
      <c r="CQ3" s="530"/>
      <c r="CR3" s="530"/>
      <c r="CS3" s="530"/>
      <c r="CT3" s="530"/>
      <c r="CU3" s="530"/>
      <c r="CV3" s="530"/>
      <c r="CW3" s="530"/>
      <c r="CX3" s="530"/>
      <c r="CY3" s="530"/>
      <c r="CZ3" s="530"/>
      <c r="DA3" s="530"/>
      <c r="DB3" s="530"/>
      <c r="DC3" s="530"/>
      <c r="DD3" s="530"/>
      <c r="DE3" s="530"/>
      <c r="DF3" s="530"/>
      <c r="DG3" s="530"/>
      <c r="DH3" s="530"/>
      <c r="DI3" s="530"/>
      <c r="DJ3" s="530"/>
      <c r="DK3" s="530"/>
      <c r="DL3" s="530"/>
      <c r="DM3" s="530"/>
      <c r="DN3" s="530"/>
      <c r="DO3" s="530"/>
      <c r="DP3" s="530"/>
      <c r="DQ3" s="530"/>
      <c r="DR3" s="530"/>
      <c r="DS3" s="530"/>
      <c r="DT3" s="530"/>
      <c r="DU3" s="530"/>
      <c r="DV3" s="530"/>
      <c r="DW3" s="530"/>
      <c r="DX3" s="530"/>
      <c r="DY3" s="530"/>
      <c r="DZ3" s="530"/>
      <c r="EA3" s="530"/>
      <c r="EB3" s="530"/>
      <c r="EC3" s="530"/>
      <c r="ED3" s="530"/>
      <c r="EE3" s="530"/>
      <c r="EF3" s="530"/>
      <c r="EG3" s="530"/>
      <c r="EH3" s="530"/>
      <c r="EI3" s="530"/>
      <c r="EJ3" s="530"/>
      <c r="EK3" s="530"/>
      <c r="EL3" s="530"/>
      <c r="EM3" s="530"/>
      <c r="EN3" s="530"/>
      <c r="EO3" s="530"/>
      <c r="EP3" s="530"/>
      <c r="EQ3" s="530"/>
      <c r="ER3" s="530"/>
      <c r="ES3" s="530"/>
      <c r="ET3" s="530"/>
      <c r="EU3" s="530"/>
      <c r="EV3" s="530"/>
      <c r="EW3" s="530"/>
      <c r="EX3" s="530"/>
      <c r="EY3" s="530"/>
      <c r="EZ3" s="530"/>
      <c r="FA3" s="530"/>
      <c r="FB3" s="530"/>
      <c r="FC3" s="530"/>
      <c r="FD3" s="530"/>
      <c r="FE3" s="530"/>
      <c r="FF3" s="530"/>
      <c r="FG3" s="530"/>
      <c r="FH3" s="530"/>
      <c r="FI3" s="530"/>
    </row>
    <row r="4" spans="1:165" ht="18" customHeight="1" thickBot="1" x14ac:dyDescent="0.25">
      <c r="A4" s="1364" t="s">
        <v>1695</v>
      </c>
      <c r="B4" s="1365"/>
      <c r="C4" s="1365"/>
      <c r="D4" s="1365"/>
      <c r="E4" s="1365"/>
      <c r="F4" s="1366"/>
      <c r="G4" s="1366"/>
      <c r="H4" s="1366"/>
      <c r="I4" s="1366"/>
      <c r="J4" s="1366"/>
      <c r="K4" s="1366"/>
      <c r="L4" s="1366"/>
      <c r="M4" s="1366"/>
      <c r="N4" s="1366"/>
      <c r="O4" s="1366"/>
      <c r="P4" s="1366"/>
      <c r="Q4" s="1366"/>
      <c r="R4" s="1367"/>
      <c r="S4" s="1367"/>
      <c r="T4" s="1368"/>
    </row>
    <row r="5" spans="1:165" ht="12" customHeight="1" x14ac:dyDescent="0.2">
      <c r="A5" s="839"/>
      <c r="B5" s="3"/>
      <c r="C5" s="3"/>
      <c r="D5" s="3"/>
      <c r="E5" s="3"/>
      <c r="R5" s="530"/>
      <c r="S5" s="530"/>
      <c r="T5" s="1369"/>
    </row>
    <row r="6" spans="1:165" ht="12" customHeight="1" x14ac:dyDescent="0.2">
      <c r="A6" s="1370" t="s">
        <v>2019</v>
      </c>
      <c r="B6" s="1686" t="s">
        <v>1746</v>
      </c>
      <c r="C6" s="1371" t="str">
        <f>"     n."</f>
        <v xml:space="preserve">     n.</v>
      </c>
      <c r="D6" s="2011"/>
      <c r="E6" s="2011"/>
      <c r="R6" s="530"/>
      <c r="S6" s="530"/>
      <c r="T6" s="1369"/>
    </row>
    <row r="7" spans="1:165" ht="12" customHeight="1" x14ac:dyDescent="0.2">
      <c r="A7" s="1370" t="s">
        <v>2020</v>
      </c>
      <c r="B7" s="1686" t="s">
        <v>1747</v>
      </c>
      <c r="C7" s="1371" t="str">
        <f>"     n."</f>
        <v xml:space="preserve">     n.</v>
      </c>
      <c r="D7" s="2011"/>
      <c r="E7" s="2011"/>
      <c r="R7" s="530"/>
      <c r="S7" s="530"/>
      <c r="T7" s="1369"/>
    </row>
    <row r="8" spans="1:165" ht="12" customHeight="1" x14ac:dyDescent="0.2">
      <c r="A8" s="1370" t="s">
        <v>2021</v>
      </c>
      <c r="B8" s="1686" t="s">
        <v>1748</v>
      </c>
      <c r="C8" s="1371" t="str">
        <f>"     n."</f>
        <v xml:space="preserve">     n.</v>
      </c>
      <c r="D8" s="2011"/>
      <c r="E8" s="2011"/>
      <c r="R8" s="530"/>
      <c r="S8" s="530"/>
      <c r="T8" s="1369"/>
    </row>
    <row r="9" spans="1:165" ht="12" customHeight="1" x14ac:dyDescent="0.2">
      <c r="A9" s="1370" t="s">
        <v>2022</v>
      </c>
      <c r="B9" s="1686" t="s">
        <v>1749</v>
      </c>
      <c r="C9" s="1371" t="str">
        <f>"     n."</f>
        <v xml:space="preserve">     n.</v>
      </c>
      <c r="D9" s="2011"/>
      <c r="E9" s="2011"/>
      <c r="R9" s="530"/>
      <c r="S9" s="530"/>
      <c r="T9" s="1369"/>
    </row>
    <row r="10" spans="1:165" ht="12" customHeight="1" thickBot="1" x14ac:dyDescent="0.25">
      <c r="A10" s="1372"/>
      <c r="B10" s="1373"/>
      <c r="C10" s="1373"/>
      <c r="D10" s="1373"/>
      <c r="E10" s="1373"/>
      <c r="F10" s="844"/>
      <c r="G10" s="844"/>
      <c r="H10" s="844"/>
      <c r="I10" s="844"/>
      <c r="J10" s="844"/>
      <c r="K10" s="844"/>
      <c r="L10" s="844"/>
      <c r="M10" s="844"/>
      <c r="N10" s="844"/>
      <c r="O10" s="844"/>
      <c r="P10" s="844"/>
      <c r="Q10" s="844"/>
      <c r="R10" s="1363"/>
      <c r="S10" s="1363"/>
      <c r="T10" s="1374"/>
    </row>
    <row r="11" spans="1:165" ht="12.6" customHeight="1" thickBot="1" x14ac:dyDescent="0.25">
      <c r="A11" s="1"/>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H11" s="530"/>
      <c r="BI11" s="530"/>
      <c r="BJ11" s="530"/>
      <c r="BK11" s="530"/>
      <c r="BL11" s="530"/>
      <c r="BM11" s="530"/>
      <c r="BN11" s="530"/>
      <c r="BO11" s="530"/>
      <c r="BP11" s="530"/>
      <c r="BQ11" s="530"/>
      <c r="BR11" s="530"/>
      <c r="BS11" s="530"/>
      <c r="BT11" s="530"/>
      <c r="BU11" s="530"/>
      <c r="BV11" s="530"/>
      <c r="BW11" s="530"/>
      <c r="BX11" s="530"/>
      <c r="BY11" s="530"/>
      <c r="BZ11" s="530"/>
      <c r="CA11" s="530"/>
      <c r="CB11" s="530"/>
      <c r="CC11" s="530"/>
      <c r="CD11" s="530"/>
      <c r="CE11" s="530"/>
      <c r="CF11" s="530"/>
      <c r="CG11" s="530"/>
      <c r="CH11" s="530"/>
      <c r="CI11" s="530"/>
      <c r="CJ11" s="530"/>
      <c r="CK11" s="530"/>
      <c r="CL11" s="530"/>
      <c r="CM11" s="530"/>
      <c r="CN11" s="530"/>
      <c r="CO11" s="530"/>
      <c r="CP11" s="530"/>
      <c r="CQ11" s="530"/>
      <c r="CR11" s="530"/>
      <c r="CS11" s="530"/>
      <c r="CT11" s="530"/>
      <c r="CU11" s="530"/>
      <c r="CV11" s="530"/>
      <c r="CW11" s="530"/>
      <c r="CX11" s="530"/>
      <c r="CY11" s="530"/>
      <c r="CZ11" s="530"/>
      <c r="DA11" s="530"/>
      <c r="DB11" s="530"/>
      <c r="DC11" s="530"/>
      <c r="DD11" s="530"/>
      <c r="DE11" s="530"/>
      <c r="DF11" s="530"/>
      <c r="DG11" s="530"/>
      <c r="DH11" s="530"/>
      <c r="DI11" s="530"/>
      <c r="DJ11" s="530"/>
      <c r="DK11" s="530"/>
      <c r="DL11" s="530"/>
      <c r="DM11" s="530"/>
      <c r="DN11" s="530"/>
      <c r="DO11" s="530"/>
      <c r="DP11" s="530"/>
      <c r="DQ11" s="530"/>
      <c r="DR11" s="530"/>
      <c r="DS11" s="530"/>
      <c r="DT11" s="530"/>
      <c r="DU11" s="530"/>
      <c r="DV11" s="530"/>
      <c r="DW11" s="530"/>
      <c r="DX11" s="530"/>
      <c r="DY11" s="530"/>
      <c r="DZ11" s="530"/>
      <c r="EA11" s="530"/>
      <c r="EB11" s="530"/>
      <c r="EC11" s="530"/>
      <c r="ED11" s="530"/>
      <c r="EE11" s="530"/>
      <c r="EF11" s="530"/>
      <c r="EG11" s="530"/>
      <c r="EH11" s="530"/>
      <c r="EI11" s="530"/>
      <c r="EJ11" s="530"/>
      <c r="EK11" s="530"/>
      <c r="EL11" s="530"/>
      <c r="EM11" s="530"/>
      <c r="EN11" s="530"/>
      <c r="EO11" s="530"/>
      <c r="EP11" s="530"/>
      <c r="EQ11" s="530"/>
      <c r="ER11" s="530"/>
      <c r="ES11" s="530"/>
      <c r="ET11" s="530"/>
      <c r="EU11" s="530"/>
      <c r="EV11" s="530"/>
      <c r="EW11" s="530"/>
      <c r="EX11" s="530"/>
      <c r="EY11" s="530"/>
      <c r="EZ11" s="530"/>
      <c r="FA11" s="530"/>
      <c r="FB11" s="530"/>
      <c r="FC11" s="530"/>
      <c r="FD11" s="530"/>
      <c r="FE11" s="530"/>
      <c r="FF11" s="530"/>
      <c r="FG11" s="530"/>
      <c r="FH11" s="530"/>
      <c r="FI11" s="530"/>
    </row>
    <row r="12" spans="1:165" ht="13.8" thickBot="1" x14ac:dyDescent="0.25">
      <c r="A12" s="286"/>
      <c r="B12" s="8"/>
      <c r="C12" s="1870" t="s">
        <v>261</v>
      </c>
      <c r="D12" s="1870"/>
      <c r="E12" s="1870"/>
      <c r="F12" s="1870"/>
      <c r="G12" s="1870"/>
      <c r="H12" s="1870"/>
      <c r="I12" s="1870"/>
      <c r="J12" s="1870"/>
      <c r="K12" s="1870"/>
      <c r="L12" s="1870"/>
      <c r="M12" s="1870"/>
      <c r="N12" s="1870"/>
      <c r="O12" s="1870"/>
      <c r="P12" s="1870"/>
      <c r="Q12" s="1870"/>
      <c r="R12" s="1870"/>
      <c r="S12" s="1870"/>
      <c r="T12" s="1870"/>
      <c r="U12" s="1870"/>
      <c r="V12" s="1870"/>
      <c r="W12" s="1870"/>
      <c r="X12" s="1870"/>
      <c r="Y12" s="1870"/>
      <c r="Z12" s="1870"/>
      <c r="AA12" s="1870"/>
      <c r="AB12" s="1870"/>
      <c r="AC12" s="1870"/>
      <c r="AD12" s="1870"/>
      <c r="AE12" s="1870"/>
      <c r="AF12" s="1870"/>
      <c r="AG12" s="1870"/>
      <c r="AH12" s="1870"/>
      <c r="AI12" s="1870"/>
      <c r="AJ12" s="1870"/>
      <c r="AK12" s="1870"/>
      <c r="AL12" s="1870"/>
      <c r="AM12" s="1870"/>
      <c r="AN12" s="1870"/>
      <c r="AO12" s="1870"/>
      <c r="AP12" s="1870"/>
      <c r="AQ12" s="1870"/>
      <c r="AR12" s="1870"/>
      <c r="AS12" s="1870"/>
      <c r="AT12" s="1870"/>
      <c r="AU12" s="1870"/>
      <c r="AV12" s="1870"/>
      <c r="AW12" s="1870"/>
      <c r="AX12" s="1870" t="s">
        <v>261</v>
      </c>
      <c r="AY12" s="1870"/>
      <c r="AZ12" s="1870"/>
      <c r="BA12" s="1870"/>
      <c r="BB12" s="1870"/>
      <c r="BC12" s="1870"/>
      <c r="BD12" s="1870"/>
      <c r="BE12" s="1870"/>
      <c r="BF12" s="1870"/>
      <c r="BG12" s="1870"/>
      <c r="BH12" s="1870"/>
      <c r="BI12" s="1870"/>
      <c r="BJ12" s="1870"/>
      <c r="BK12" s="1870"/>
      <c r="BL12" s="1870"/>
      <c r="BM12" s="1870"/>
      <c r="BN12" s="1870"/>
      <c r="BO12" s="1870"/>
      <c r="BP12" s="1870"/>
      <c r="BQ12" s="1870"/>
      <c r="BR12" s="1870"/>
      <c r="BS12" s="1870"/>
      <c r="BT12" s="1870"/>
      <c r="BU12" s="1870"/>
      <c r="BV12" s="1870"/>
      <c r="BW12" s="1870"/>
      <c r="BX12" s="1870"/>
      <c r="BY12" s="1870"/>
      <c r="BZ12" s="1870"/>
      <c r="CA12" s="1870"/>
      <c r="CB12" s="1870"/>
      <c r="CC12" s="1870"/>
      <c r="CD12" s="1870"/>
      <c r="CE12" s="1870"/>
      <c r="CF12" s="1870"/>
      <c r="CG12" s="1870"/>
      <c r="CH12" s="1870"/>
      <c r="CI12" s="1870"/>
      <c r="CJ12" s="1870"/>
      <c r="CK12" s="1870"/>
      <c r="CL12" s="1870"/>
      <c r="CM12" s="1870"/>
      <c r="CN12" s="1870"/>
      <c r="CO12" s="1870"/>
      <c r="CP12" s="1870"/>
      <c r="CQ12" s="1870"/>
      <c r="CR12" s="1870"/>
      <c r="CS12" s="1870"/>
      <c r="CT12" s="1870" t="s">
        <v>261</v>
      </c>
      <c r="CU12" s="1870"/>
      <c r="CV12" s="1870"/>
      <c r="CW12" s="1870"/>
      <c r="CX12" s="1870"/>
      <c r="CY12" s="1870"/>
      <c r="CZ12" s="1870"/>
      <c r="DA12" s="1870"/>
      <c r="DB12" s="1870"/>
      <c r="DC12" s="1870"/>
      <c r="DD12" s="1870"/>
      <c r="DE12" s="1870"/>
      <c r="DF12" s="1870"/>
      <c r="DG12" s="1870"/>
      <c r="DH12" s="1870"/>
      <c r="DI12" s="1870"/>
      <c r="DJ12" s="1870"/>
      <c r="DK12" s="1870"/>
      <c r="DL12" s="1870"/>
      <c r="DM12" s="1870"/>
      <c r="DN12" s="1870"/>
      <c r="DO12" s="1870"/>
      <c r="DP12" s="1870"/>
      <c r="DQ12" s="1870"/>
      <c r="DR12" s="1870"/>
      <c r="DS12" s="1870"/>
      <c r="DT12" s="1870"/>
      <c r="DU12" s="1870"/>
      <c r="DV12" s="1870"/>
      <c r="DW12" s="1870"/>
      <c r="DX12" s="1870"/>
      <c r="DY12" s="1870"/>
      <c r="DZ12" s="1870"/>
      <c r="EA12" s="1870"/>
      <c r="EB12" s="1870"/>
      <c r="EC12" s="1870"/>
      <c r="ED12" s="1870"/>
      <c r="EE12" s="1870"/>
      <c r="EF12" s="1870"/>
      <c r="EG12" s="1870"/>
      <c r="EH12" s="1870"/>
      <c r="EI12" s="1870"/>
      <c r="EJ12" s="1870"/>
      <c r="EK12" s="1870"/>
      <c r="EL12" s="1870"/>
      <c r="EM12" s="1870"/>
      <c r="EN12" s="1870"/>
      <c r="EO12" s="1870"/>
      <c r="EP12" s="1870"/>
      <c r="EQ12" s="1870"/>
      <c r="ER12" s="1870"/>
      <c r="ES12" s="1870"/>
      <c r="ET12" s="1870"/>
      <c r="EU12" s="1870"/>
      <c r="EV12" s="1870"/>
      <c r="EW12" s="1870"/>
      <c r="EX12" s="1870"/>
      <c r="EY12" s="1870"/>
      <c r="EZ12" s="1870"/>
      <c r="FA12" s="1870"/>
      <c r="FB12" s="1870"/>
      <c r="FC12" s="1870"/>
      <c r="FD12" s="1870"/>
      <c r="FE12" s="1870"/>
      <c r="FF12" s="1870"/>
      <c r="FG12" s="1870"/>
      <c r="FH12" s="1870"/>
      <c r="FI12" s="205"/>
    </row>
    <row r="13" spans="1:165" s="94" customFormat="1" ht="16.5" customHeight="1" thickTop="1" x14ac:dyDescent="0.25">
      <c r="A13" s="289"/>
      <c r="B13" s="287"/>
      <c r="C13" s="2008" t="s">
        <v>367</v>
      </c>
      <c r="D13" s="2009"/>
      <c r="E13" s="2009"/>
      <c r="F13" s="2009"/>
      <c r="G13" s="2009"/>
      <c r="H13" s="2009"/>
      <c r="I13" s="2009"/>
      <c r="J13" s="2009"/>
      <c r="K13" s="2009"/>
      <c r="L13" s="2009"/>
      <c r="M13" s="2009"/>
      <c r="N13" s="2009"/>
      <c r="O13" s="2009"/>
      <c r="P13" s="2009"/>
      <c r="Q13" s="2009"/>
      <c r="R13" s="2009"/>
      <c r="S13" s="2009"/>
      <c r="T13" s="2009"/>
      <c r="U13" s="2009"/>
      <c r="V13" s="2009"/>
      <c r="W13" s="2009"/>
      <c r="X13" s="2009"/>
      <c r="Y13" s="2009"/>
      <c r="Z13" s="2009"/>
      <c r="AA13" s="2009"/>
      <c r="AB13" s="2009"/>
      <c r="AC13" s="2009"/>
      <c r="AD13" s="2009"/>
      <c r="AE13" s="2009"/>
      <c r="AF13" s="2009"/>
      <c r="AG13" s="2009"/>
      <c r="AH13" s="2009"/>
      <c r="AI13" s="2009"/>
      <c r="AJ13" s="2009"/>
      <c r="AK13" s="2009"/>
      <c r="AL13" s="2009"/>
      <c r="AM13" s="2009"/>
      <c r="AN13" s="2009"/>
      <c r="AO13" s="2009"/>
      <c r="AP13" s="2009"/>
      <c r="AQ13" s="2009"/>
      <c r="AR13" s="2009"/>
      <c r="AS13" s="2009"/>
      <c r="AT13" s="2009"/>
      <c r="AU13" s="2009"/>
      <c r="AV13" s="2009"/>
      <c r="AW13" s="2010"/>
      <c r="AX13" s="2008" t="s">
        <v>367</v>
      </c>
      <c r="AY13" s="2009"/>
      <c r="AZ13" s="2009"/>
      <c r="BA13" s="2009"/>
      <c r="BB13" s="2009"/>
      <c r="BC13" s="2009"/>
      <c r="BD13" s="2009"/>
      <c r="BE13" s="2009"/>
      <c r="BF13" s="2009"/>
      <c r="BG13" s="2009"/>
      <c r="BH13" s="2009"/>
      <c r="BI13" s="2009"/>
      <c r="BJ13" s="2009"/>
      <c r="BK13" s="2009"/>
      <c r="BL13" s="2009"/>
      <c r="BM13" s="2009"/>
      <c r="BN13" s="2009"/>
      <c r="BO13" s="2009"/>
      <c r="BP13" s="2009"/>
      <c r="BQ13" s="2009"/>
      <c r="BR13" s="2009"/>
      <c r="BS13" s="2009"/>
      <c r="BT13" s="2009"/>
      <c r="BU13" s="2009"/>
      <c r="BV13" s="2009"/>
      <c r="BW13" s="2009"/>
      <c r="BX13" s="2009"/>
      <c r="BY13" s="2009"/>
      <c r="BZ13" s="2009"/>
      <c r="CA13" s="2009"/>
      <c r="CB13" s="2009"/>
      <c r="CC13" s="2009"/>
      <c r="CD13" s="2009"/>
      <c r="CE13" s="2009"/>
      <c r="CF13" s="2009"/>
      <c r="CG13" s="2009"/>
      <c r="CH13" s="2009"/>
      <c r="CI13" s="2009"/>
      <c r="CJ13" s="2009"/>
      <c r="CK13" s="2009"/>
      <c r="CL13" s="2009"/>
      <c r="CM13" s="2009"/>
      <c r="CN13" s="2009"/>
      <c r="CO13" s="2009"/>
      <c r="CP13" s="2009"/>
      <c r="CQ13" s="2009"/>
      <c r="CR13" s="2009"/>
      <c r="CS13" s="2010"/>
      <c r="CT13" s="2008" t="s">
        <v>367</v>
      </c>
      <c r="CU13" s="2009"/>
      <c r="CV13" s="2009"/>
      <c r="CW13" s="2009"/>
      <c r="CX13" s="2009"/>
      <c r="CY13" s="2009"/>
      <c r="CZ13" s="2009"/>
      <c r="DA13" s="2009"/>
      <c r="DB13" s="2009"/>
      <c r="DC13" s="2009"/>
      <c r="DD13" s="2009"/>
      <c r="DE13" s="2009"/>
      <c r="DF13" s="2009"/>
      <c r="DG13" s="2009"/>
      <c r="DH13" s="2009"/>
      <c r="DI13" s="2009"/>
      <c r="DJ13" s="2009"/>
      <c r="DK13" s="2009"/>
      <c r="DL13" s="2009"/>
      <c r="DM13" s="2009"/>
      <c r="DN13" s="2009"/>
      <c r="DO13" s="2009"/>
      <c r="DP13" s="2009"/>
      <c r="DQ13" s="2009"/>
      <c r="DR13" s="2009"/>
      <c r="DS13" s="2009"/>
      <c r="DT13" s="2009"/>
      <c r="DU13" s="2009"/>
      <c r="DV13" s="2009"/>
      <c r="DW13" s="2009"/>
      <c r="DX13" s="2009"/>
      <c r="DY13" s="2009"/>
      <c r="DZ13" s="2009"/>
      <c r="EA13" s="2009"/>
      <c r="EB13" s="2009"/>
      <c r="EC13" s="2009"/>
      <c r="ED13" s="2009"/>
      <c r="EE13" s="2009"/>
      <c r="EF13" s="2009"/>
      <c r="EG13" s="2009"/>
      <c r="EH13" s="2009"/>
      <c r="EI13" s="2009"/>
      <c r="EJ13" s="2009"/>
      <c r="EK13" s="2009"/>
      <c r="EL13" s="2009"/>
      <c r="EM13" s="2009"/>
      <c r="EN13" s="2009"/>
      <c r="EO13" s="2009"/>
      <c r="EP13" s="2009"/>
      <c r="EQ13" s="2009"/>
      <c r="ER13" s="2009"/>
      <c r="ES13" s="2009"/>
      <c r="ET13" s="2009"/>
      <c r="EU13" s="2009"/>
      <c r="EV13" s="2009"/>
      <c r="EW13" s="2009"/>
      <c r="EX13" s="2009"/>
      <c r="EY13" s="2009"/>
      <c r="EZ13" s="2009"/>
      <c r="FA13" s="2009"/>
      <c r="FB13" s="2009"/>
      <c r="FC13" s="2009"/>
      <c r="FD13" s="2009"/>
      <c r="FE13" s="2009"/>
      <c r="FF13" s="2009"/>
      <c r="FG13" s="2009"/>
      <c r="FH13" s="2010"/>
      <c r="FI13" s="290"/>
    </row>
    <row r="14" spans="1:165" ht="63.75" customHeight="1" thickBot="1" x14ac:dyDescent="0.25">
      <c r="A14" s="285" t="s">
        <v>440</v>
      </c>
      <c r="B14" s="288" t="s">
        <v>441</v>
      </c>
      <c r="C14" s="229" t="str">
        <f>B15</f>
        <v>0D0097</v>
      </c>
      <c r="D14" s="230" t="str">
        <f>B16</f>
        <v>0D0482</v>
      </c>
      <c r="E14" s="230" t="str">
        <f>B17</f>
        <v>0D0163</v>
      </c>
      <c r="F14" s="230" t="str">
        <f>B18</f>
        <v>0D0484</v>
      </c>
      <c r="G14" s="230" t="str">
        <f>B19</f>
        <v>SD0E33</v>
      </c>
      <c r="H14" s="230" t="str">
        <f>B20</f>
        <v>SD0N33</v>
      </c>
      <c r="I14" s="230" t="str">
        <f>B21</f>
        <v>SD0E34</v>
      </c>
      <c r="J14" s="230" t="str">
        <f>B22</f>
        <v>SD0N34</v>
      </c>
      <c r="K14" s="230" t="str">
        <f>B23</f>
        <v>SD0035</v>
      </c>
      <c r="L14" s="231" t="str">
        <f>B24</f>
        <v>SD0036</v>
      </c>
      <c r="M14" s="231" t="str">
        <f>B25</f>
        <v>SD0597</v>
      </c>
      <c r="N14" s="230" t="str">
        <f>B26</f>
        <v>SD0E74</v>
      </c>
      <c r="O14" s="230" t="str">
        <f>B27</f>
        <v>SD0N74</v>
      </c>
      <c r="P14" s="230" t="str">
        <f>B28</f>
        <v>SD0E73</v>
      </c>
      <c r="Q14" s="230" t="str">
        <f>B29</f>
        <v>SD0N73</v>
      </c>
      <c r="R14" s="230" t="str">
        <f>B30</f>
        <v>SD0A73</v>
      </c>
      <c r="S14" s="230" t="str">
        <f>B31</f>
        <v>SD0072</v>
      </c>
      <c r="T14" s="230" t="str">
        <f>B32</f>
        <v>SD0598</v>
      </c>
      <c r="U14" s="230" t="str">
        <f>B33</f>
        <v>SD0E49</v>
      </c>
      <c r="V14" s="231" t="str">
        <f>B34</f>
        <v>SD0N49</v>
      </c>
      <c r="W14" s="230" t="str">
        <f>B35</f>
        <v>SD0E48</v>
      </c>
      <c r="X14" s="230" t="str">
        <f>B36</f>
        <v>SD0N48</v>
      </c>
      <c r="Y14" s="230" t="str">
        <f>B37</f>
        <v>SD0A48</v>
      </c>
      <c r="Z14" s="230" t="str">
        <f>B38</f>
        <v>SD0047</v>
      </c>
      <c r="AA14" s="231" t="str">
        <f>B39</f>
        <v>SD0599</v>
      </c>
      <c r="AB14" s="231" t="str">
        <f>B40</f>
        <v>SD0E39</v>
      </c>
      <c r="AC14" s="230" t="str">
        <f>B41</f>
        <v>SD0N39</v>
      </c>
      <c r="AD14" s="230" t="str">
        <f>B42</f>
        <v>SD0E38</v>
      </c>
      <c r="AE14" s="230" t="str">
        <f>B43</f>
        <v>SD0N38</v>
      </c>
      <c r="AF14" s="230" t="str">
        <f>B44</f>
        <v>SD0A38</v>
      </c>
      <c r="AG14" s="230" t="str">
        <f>B45</f>
        <v>SD0037</v>
      </c>
      <c r="AH14" s="230" t="str">
        <f>B46</f>
        <v>SD0600</v>
      </c>
      <c r="AI14" s="230" t="str">
        <f>B47</f>
        <v>SD0E13</v>
      </c>
      <c r="AJ14" s="230" t="str">
        <f>B48</f>
        <v>SD0N13</v>
      </c>
      <c r="AK14" s="230" t="str">
        <f>B49</f>
        <v>SD0E12</v>
      </c>
      <c r="AL14" s="230" t="str">
        <f>B50</f>
        <v>SD0N12</v>
      </c>
      <c r="AM14" s="230" t="str">
        <f>B51</f>
        <v>SD0A12</v>
      </c>
      <c r="AN14" s="230" t="str">
        <f>B52</f>
        <v>SD0011</v>
      </c>
      <c r="AO14" s="230" t="str">
        <f>B53</f>
        <v>SD0601</v>
      </c>
      <c r="AP14" s="230" t="str">
        <f>B54</f>
        <v>SD0E16</v>
      </c>
      <c r="AQ14" s="230" t="str">
        <f>B55</f>
        <v>SD0N16</v>
      </c>
      <c r="AR14" s="230" t="str">
        <f>B56</f>
        <v>SD0E15</v>
      </c>
      <c r="AS14" s="230" t="str">
        <f>B57</f>
        <v>SD0N15</v>
      </c>
      <c r="AT14" s="231" t="str">
        <f>B58</f>
        <v>SD0A15</v>
      </c>
      <c r="AU14" s="230" t="str">
        <f>B59</f>
        <v>SD0014</v>
      </c>
      <c r="AV14" s="230" t="str">
        <f>B60</f>
        <v>SD0602</v>
      </c>
      <c r="AW14" s="230" t="str">
        <f>B61</f>
        <v>SD0E42</v>
      </c>
      <c r="AX14" s="230" t="str">
        <f>B62</f>
        <v>SD0N42</v>
      </c>
      <c r="AY14" s="230" t="str">
        <f>B63</f>
        <v>SD0E41</v>
      </c>
      <c r="AZ14" s="230" t="str">
        <f>B64</f>
        <v>SD0N41</v>
      </c>
      <c r="BA14" s="230" t="str">
        <f>B65</f>
        <v>SD0A41</v>
      </c>
      <c r="BB14" s="230" t="str">
        <f>B66</f>
        <v>SD0040</v>
      </c>
      <c r="BC14" s="230" t="str">
        <f>B67</f>
        <v>SD0603</v>
      </c>
      <c r="BD14" s="230" t="str">
        <f>B68</f>
        <v>SD0E66</v>
      </c>
      <c r="BE14" s="230" t="str">
        <f>B69</f>
        <v>SD0N66</v>
      </c>
      <c r="BF14" s="230" t="str">
        <f>B70</f>
        <v>SD0E65</v>
      </c>
      <c r="BG14" s="230" t="str">
        <f>B71</f>
        <v>SD0N65</v>
      </c>
      <c r="BH14" s="230" t="str">
        <f>B72</f>
        <v>SD0A65</v>
      </c>
      <c r="BI14" s="230" t="str">
        <f>B73</f>
        <v>SD0064</v>
      </c>
      <c r="BJ14" s="230" t="str">
        <f>B74</f>
        <v>SD0604</v>
      </c>
      <c r="BK14" s="230" t="str">
        <f>B75</f>
        <v>SD0CO1</v>
      </c>
      <c r="BL14" s="230" t="str">
        <f>B76</f>
        <v>SD0SE1</v>
      </c>
      <c r="BM14" s="230" t="str">
        <f>B77</f>
        <v>SD0AI1</v>
      </c>
      <c r="BN14" s="230" t="str">
        <f>B78</f>
        <v>SD048B</v>
      </c>
      <c r="BO14" s="230" t="str">
        <f>B79</f>
        <v>SD0CO2</v>
      </c>
      <c r="BP14" s="230" t="str">
        <f>B80</f>
        <v>SD0SE2</v>
      </c>
      <c r="BQ14" s="230" t="str">
        <f>B81</f>
        <v>SD0AI2</v>
      </c>
      <c r="BR14" s="230" t="str">
        <f>B82</f>
        <v>SD048C</v>
      </c>
      <c r="BS14" s="230" t="str">
        <f>B83</f>
        <v>SD0CO3</v>
      </c>
      <c r="BT14" s="230" t="str">
        <f>B84</f>
        <v>SD0SE3</v>
      </c>
      <c r="BU14" s="230" t="str">
        <f>B85</f>
        <v>SD0AI3</v>
      </c>
      <c r="BV14" s="230" t="str">
        <f>B86</f>
        <v>SD048D</v>
      </c>
      <c r="BW14" s="230" t="str">
        <f>B87</f>
        <v>SD0CO4</v>
      </c>
      <c r="BX14" s="230" t="str">
        <f>B88</f>
        <v>SD0SE4</v>
      </c>
      <c r="BY14" s="230" t="str">
        <f>B89</f>
        <v>SD0AI4</v>
      </c>
      <c r="BZ14" s="230" t="str">
        <f>B90</f>
        <v>SD048E</v>
      </c>
      <c r="CA14" s="230" t="str">
        <f>B91</f>
        <v>PD0010</v>
      </c>
      <c r="CB14" s="230" t="str">
        <f>B92</f>
        <v>PD0S09</v>
      </c>
      <c r="CC14" s="230" t="str">
        <f>B93</f>
        <v>PD0A09</v>
      </c>
      <c r="CD14" s="230" t="str">
        <f>B94</f>
        <v>PD0605</v>
      </c>
      <c r="CE14" s="230" t="str">
        <f>B95</f>
        <v>PD0046</v>
      </c>
      <c r="CF14" s="230" t="str">
        <f>B96</f>
        <v>PD0S45</v>
      </c>
      <c r="CG14" s="230" t="str">
        <f>B97</f>
        <v>PD0A45</v>
      </c>
      <c r="CH14" s="230" t="str">
        <f>B98</f>
        <v>PD0606</v>
      </c>
      <c r="CI14" s="230" t="str">
        <f>B99</f>
        <v>PD0004</v>
      </c>
      <c r="CJ14" s="230" t="str">
        <f>B100</f>
        <v>PD0S03</v>
      </c>
      <c r="CK14" s="230" t="str">
        <f>B101</f>
        <v>PD0A03</v>
      </c>
      <c r="CL14" s="230" t="str">
        <f>B102</f>
        <v>PD0607</v>
      </c>
      <c r="CM14" s="230" t="str">
        <f>B103</f>
        <v>PD0044</v>
      </c>
      <c r="CN14" s="230" t="str">
        <f>B104</f>
        <v>PD0S43</v>
      </c>
      <c r="CO14" s="230" t="str">
        <f>B105</f>
        <v>PD0A43</v>
      </c>
      <c r="CP14" s="230" t="str">
        <f>B106</f>
        <v>PD0608</v>
      </c>
      <c r="CQ14" s="230" t="str">
        <f>B107</f>
        <v>TD0002</v>
      </c>
      <c r="CR14" s="230" t="str">
        <f>B108</f>
        <v>TD0S01</v>
      </c>
      <c r="CS14" s="230" t="str">
        <f>B109</f>
        <v>TD0A01</v>
      </c>
      <c r="CT14" s="230" t="str">
        <f>B110</f>
        <v>TD0609</v>
      </c>
      <c r="CU14" s="230" t="str">
        <f>B111</f>
        <v>TD0071</v>
      </c>
      <c r="CV14" s="230" t="str">
        <f>B112</f>
        <v>TD0S70</v>
      </c>
      <c r="CW14" s="230" t="str">
        <f>B113</f>
        <v>TD0A70</v>
      </c>
      <c r="CX14" s="230" t="str">
        <f>B114</f>
        <v>TD0610</v>
      </c>
      <c r="CY14" s="230" t="str">
        <f>B115</f>
        <v>TD0068</v>
      </c>
      <c r="CZ14" s="230" t="str">
        <f>B116</f>
        <v>TD0S67</v>
      </c>
      <c r="DA14" s="230" t="str">
        <f>B117</f>
        <v>TD0A67</v>
      </c>
      <c r="DB14" s="230" t="str">
        <f>B118</f>
        <v>TD0611</v>
      </c>
      <c r="DC14" s="230" t="str">
        <f>B119</f>
        <v>TD0C02</v>
      </c>
      <c r="DD14" s="230" t="str">
        <f>B120</f>
        <v>TD0S02</v>
      </c>
      <c r="DE14" s="230" t="str">
        <f>B121</f>
        <v>TD0A02</v>
      </c>
      <c r="DF14" s="230" t="str">
        <f>B122</f>
        <v>TD0810</v>
      </c>
      <c r="DG14" s="230" t="str">
        <f>B123</f>
        <v>AD0032</v>
      </c>
      <c r="DH14" s="230" t="str">
        <f>B124</f>
        <v>AD0S31</v>
      </c>
      <c r="DI14" s="230" t="str">
        <f>B125</f>
        <v>AD0A31</v>
      </c>
      <c r="DJ14" s="230" t="str">
        <f>B126</f>
        <v>AD0612</v>
      </c>
      <c r="DK14" s="230" t="str">
        <f>B127</f>
        <v>N18694</v>
      </c>
      <c r="DL14" s="230" t="str">
        <f>B128</f>
        <v>N16695</v>
      </c>
      <c r="DM14" s="230" t="str">
        <f>B129</f>
        <v>SEQINF</v>
      </c>
      <c r="DN14" s="230" t="str">
        <f>B130</f>
        <v>SEQOST</v>
      </c>
      <c r="DO14" s="230" t="str">
        <f>B131</f>
        <v>SEQTCN</v>
      </c>
      <c r="DP14" s="230" t="str">
        <f>B132</f>
        <v>SEQRAB</v>
      </c>
      <c r="DQ14" s="230" t="str">
        <f>B133</f>
        <v>SEQPRV</v>
      </c>
      <c r="DR14" s="230" t="str">
        <f>B134</f>
        <v>SEQINE</v>
      </c>
      <c r="DS14" s="230" t="str">
        <f>B135</f>
        <v>SEQASE</v>
      </c>
      <c r="DT14" s="230" t="str">
        <f>B136</f>
        <v>KEQASC</v>
      </c>
      <c r="DU14" s="230" t="str">
        <f>B137</f>
        <v>KEQSCE</v>
      </c>
      <c r="DV14" s="230" t="str">
        <f>B138</f>
        <v>PEQ871</v>
      </c>
      <c r="DW14" s="230" t="str">
        <f>B139</f>
        <v>PEQ872</v>
      </c>
      <c r="DX14" s="230" t="str">
        <f>B140</f>
        <v>PEQ006</v>
      </c>
      <c r="DY14" s="230" t="str">
        <f>B141</f>
        <v>TEQ027</v>
      </c>
      <c r="DZ14" s="230" t="str">
        <f>B142</f>
        <v>TEQCTS</v>
      </c>
      <c r="EA14" s="230" t="str">
        <f>B143</f>
        <v>AEQ029</v>
      </c>
      <c r="EB14" s="230" t="str">
        <f>B144</f>
        <v>AEQCAS</v>
      </c>
      <c r="EC14" s="230" t="str">
        <f>B145</f>
        <v>SPFINF</v>
      </c>
      <c r="ED14" s="230" t="str">
        <f>B146</f>
        <v>SPFOST</v>
      </c>
      <c r="EE14" s="230" t="str">
        <f>B147</f>
        <v>SPFTCN</v>
      </c>
      <c r="EF14" s="230" t="str">
        <f>B148</f>
        <v>SPFRAB</v>
      </c>
      <c r="EG14" s="230" t="str">
        <f>B149</f>
        <v>SPFPRV</v>
      </c>
      <c r="EH14" s="230" t="str">
        <f>B150</f>
        <v>SPFINE</v>
      </c>
      <c r="EI14" s="230" t="str">
        <f>B151</f>
        <v>SPFASE</v>
      </c>
      <c r="EJ14" s="230" t="str">
        <f>B152</f>
        <v>KPFASC</v>
      </c>
      <c r="EK14" s="230" t="str">
        <f>B153</f>
        <v>KPFSCE</v>
      </c>
      <c r="EL14" s="230" t="str">
        <f>B154</f>
        <v>PPF871</v>
      </c>
      <c r="EM14" s="929" t="str">
        <f>B155</f>
        <v>PPF872</v>
      </c>
      <c r="EN14" s="929" t="str">
        <f>B156</f>
        <v>PPF006</v>
      </c>
      <c r="EO14" s="929" t="str">
        <f>B157</f>
        <v>TPF026</v>
      </c>
      <c r="EP14" s="230" t="str">
        <f>B158</f>
        <v>TPFCTS</v>
      </c>
      <c r="EQ14" s="929" t="str">
        <f>B159</f>
        <v>APF028</v>
      </c>
      <c r="ER14" s="929" t="str">
        <f>B160</f>
        <v>APFCAS</v>
      </c>
      <c r="ES14" s="929" t="str">
        <f>B161</f>
        <v>SAT162</v>
      </c>
      <c r="ET14" s="230" t="str">
        <f>B162</f>
        <v>KAT660</v>
      </c>
      <c r="EU14" s="929" t="str">
        <f>B163</f>
        <v>KAT162</v>
      </c>
      <c r="EV14" s="929" t="str">
        <f>B164</f>
        <v>PATINZ</v>
      </c>
      <c r="EW14" s="929" t="str">
        <f>B165</f>
        <v>TATIFC</v>
      </c>
      <c r="EX14" s="230" t="str">
        <f>B166</f>
        <v>TAT119</v>
      </c>
      <c r="EY14" s="929" t="str">
        <f>B167</f>
        <v>TAT162</v>
      </c>
      <c r="EZ14" s="929" t="str">
        <f>B168</f>
        <v>AAT117</v>
      </c>
      <c r="FA14" s="929" t="str">
        <f>B169</f>
        <v>KOP660</v>
      </c>
      <c r="FB14" s="929" t="str">
        <f>B170</f>
        <v>TOP059</v>
      </c>
      <c r="FC14" s="929" t="str">
        <f>B171</f>
        <v>AOP870</v>
      </c>
      <c r="FD14" s="929" t="str">
        <f>B172</f>
        <v>0OP269</v>
      </c>
      <c r="FE14" s="929" t="str">
        <f>B173</f>
        <v>TPT092</v>
      </c>
      <c r="FF14" s="929" t="str">
        <f>B174</f>
        <v>APT017</v>
      </c>
      <c r="FG14" s="230" t="str">
        <f>B175</f>
        <v>0PTSPR</v>
      </c>
      <c r="FH14" s="232" t="str">
        <f>B176</f>
        <v>000061</v>
      </c>
      <c r="FI14" s="291" t="s">
        <v>325</v>
      </c>
    </row>
    <row r="15" spans="1:165" ht="12.75" customHeight="1" thickTop="1" x14ac:dyDescent="0.2">
      <c r="A15" s="17" t="str">
        <f>'t1'!A6</f>
        <v>DIRETTORE GENERALE</v>
      </c>
      <c r="B15" s="143" t="str">
        <f>'t1'!B6</f>
        <v>0D0097</v>
      </c>
      <c r="C15" s="1375"/>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33"/>
      <c r="DW15" s="233"/>
      <c r="DX15" s="233"/>
      <c r="DY15" s="233"/>
      <c r="DZ15" s="233"/>
      <c r="EA15" s="233"/>
      <c r="EB15" s="233"/>
      <c r="EC15" s="233"/>
      <c r="ED15" s="233"/>
      <c r="EE15" s="233"/>
      <c r="EF15" s="233"/>
      <c r="EG15" s="233"/>
      <c r="EH15" s="233"/>
      <c r="EI15" s="233"/>
      <c r="EJ15" s="233"/>
      <c r="EK15" s="233"/>
      <c r="EL15" s="233"/>
      <c r="EM15" s="233"/>
      <c r="EN15" s="233"/>
      <c r="EO15" s="233"/>
      <c r="EP15" s="233"/>
      <c r="EQ15" s="233"/>
      <c r="ER15" s="233"/>
      <c r="ES15" s="233"/>
      <c r="ET15" s="233"/>
      <c r="EU15" s="233"/>
      <c r="EV15" s="233"/>
      <c r="EW15" s="233"/>
      <c r="EX15" s="233"/>
      <c r="EY15" s="233"/>
      <c r="EZ15" s="233"/>
      <c r="FA15" s="233"/>
      <c r="FB15" s="233"/>
      <c r="FC15" s="233"/>
      <c r="FD15" s="233"/>
      <c r="FE15" s="233"/>
      <c r="FF15" s="233"/>
      <c r="FG15" s="233"/>
      <c r="FH15" s="233"/>
      <c r="FI15" s="396">
        <f>SUM(C15:FH15)</f>
        <v>0</v>
      </c>
    </row>
    <row r="16" spans="1:165" ht="12.75" customHeight="1" x14ac:dyDescent="0.2">
      <c r="A16" s="144" t="str">
        <f>'t1'!A7</f>
        <v>DIRETTORE SANITARIO</v>
      </c>
      <c r="B16" s="206" t="str">
        <f>'t1'!B7</f>
        <v>0D0482</v>
      </c>
      <c r="C16" s="233"/>
      <c r="D16" s="1375"/>
      <c r="E16" s="233"/>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396">
        <f>SUM(C16:FH16)</f>
        <v>0</v>
      </c>
    </row>
    <row r="17" spans="1:165" ht="12.75" customHeight="1" x14ac:dyDescent="0.2">
      <c r="A17" s="144" t="str">
        <f>'t1'!A8</f>
        <v>DIRETTORE AMMINISTRATIVO</v>
      </c>
      <c r="B17" s="206" t="str">
        <f>'t1'!B8</f>
        <v>0D0163</v>
      </c>
      <c r="C17" s="233"/>
      <c r="D17" s="233"/>
      <c r="E17" s="1375"/>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33"/>
      <c r="DW17" s="233"/>
      <c r="DX17" s="233"/>
      <c r="DY17" s="233"/>
      <c r="DZ17" s="233"/>
      <c r="EA17" s="233"/>
      <c r="EB17" s="233"/>
      <c r="EC17" s="233"/>
      <c r="ED17" s="233"/>
      <c r="EE17" s="233"/>
      <c r="EF17" s="233"/>
      <c r="EG17" s="233"/>
      <c r="EH17" s="233"/>
      <c r="EI17" s="233"/>
      <c r="EJ17" s="233"/>
      <c r="EK17" s="233"/>
      <c r="EL17" s="233"/>
      <c r="EM17" s="233"/>
      <c r="EN17" s="233"/>
      <c r="EO17" s="233"/>
      <c r="EP17" s="233"/>
      <c r="EQ17" s="233"/>
      <c r="ER17" s="233"/>
      <c r="ES17" s="233"/>
      <c r="ET17" s="233"/>
      <c r="EU17" s="233"/>
      <c r="EV17" s="233"/>
      <c r="EW17" s="233"/>
      <c r="EX17" s="233"/>
      <c r="EY17" s="233"/>
      <c r="EZ17" s="233"/>
      <c r="FA17" s="233"/>
      <c r="FB17" s="233"/>
      <c r="FC17" s="233"/>
      <c r="FD17" s="233"/>
      <c r="FE17" s="233"/>
      <c r="FF17" s="233"/>
      <c r="FG17" s="233"/>
      <c r="FH17" s="233"/>
      <c r="FI17" s="396">
        <f t="shared" ref="FI17:FI80" si="0">SUM(C17:FH17)</f>
        <v>0</v>
      </c>
    </row>
    <row r="18" spans="1:165" ht="12.75" customHeight="1" x14ac:dyDescent="0.2">
      <c r="A18" s="144" t="str">
        <f>'t1'!A9</f>
        <v>DIRETTORE DEI SERVIZI SOCIALI</v>
      </c>
      <c r="B18" s="206" t="str">
        <f>'t1'!B9</f>
        <v>0D0484</v>
      </c>
      <c r="C18" s="233"/>
      <c r="D18" s="233"/>
      <c r="E18" s="233"/>
      <c r="F18" s="1375"/>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33"/>
      <c r="DW18" s="233"/>
      <c r="DX18" s="233"/>
      <c r="DY18" s="233"/>
      <c r="DZ18" s="233"/>
      <c r="EA18" s="233"/>
      <c r="EB18" s="233"/>
      <c r="EC18" s="233"/>
      <c r="ED18" s="233"/>
      <c r="EE18" s="233"/>
      <c r="EF18" s="233"/>
      <c r="EG18" s="233"/>
      <c r="EH18" s="233"/>
      <c r="EI18" s="233"/>
      <c r="EJ18" s="233"/>
      <c r="EK18" s="233"/>
      <c r="EL18" s="233"/>
      <c r="EM18" s="233"/>
      <c r="EN18" s="233"/>
      <c r="EO18" s="233"/>
      <c r="EP18" s="233"/>
      <c r="EQ18" s="233"/>
      <c r="ER18" s="233"/>
      <c r="ES18" s="233"/>
      <c r="ET18" s="233"/>
      <c r="EU18" s="233"/>
      <c r="EV18" s="233"/>
      <c r="EW18" s="233"/>
      <c r="EX18" s="233"/>
      <c r="EY18" s="233"/>
      <c r="EZ18" s="233"/>
      <c r="FA18" s="233"/>
      <c r="FB18" s="233"/>
      <c r="FC18" s="233"/>
      <c r="FD18" s="233"/>
      <c r="FE18" s="233"/>
      <c r="FF18" s="233"/>
      <c r="FG18" s="233"/>
      <c r="FH18" s="233"/>
      <c r="FI18" s="396">
        <f t="shared" si="0"/>
        <v>0</v>
      </c>
    </row>
    <row r="19" spans="1:165" ht="12.75" customHeight="1" x14ac:dyDescent="0.2">
      <c r="A19" s="144" t="str">
        <f>'t1'!A10</f>
        <v>DIR. MEDICO CON INC. STRUTTURA COMPLESSA (RAPP. ESCLUSIVO)</v>
      </c>
      <c r="B19" s="206" t="str">
        <f>'t1'!B10</f>
        <v>SD0E33</v>
      </c>
      <c r="C19" s="233"/>
      <c r="D19" s="233"/>
      <c r="E19" s="233"/>
      <c r="F19" s="233"/>
      <c r="G19" s="1375"/>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396">
        <f t="shared" si="0"/>
        <v>0</v>
      </c>
    </row>
    <row r="20" spans="1:165" ht="12.75" customHeight="1" x14ac:dyDescent="0.2">
      <c r="A20" s="144" t="str">
        <f>'t1'!A11</f>
        <v>DIR. MEDICO CON INC. DI STRUTTURA COMPLESSA (RAPP. NON ESCL.</v>
      </c>
      <c r="B20" s="206" t="str">
        <f>'t1'!B11</f>
        <v>SD0N33</v>
      </c>
      <c r="C20" s="233"/>
      <c r="D20" s="233"/>
      <c r="E20" s="233"/>
      <c r="F20" s="233"/>
      <c r="G20" s="233"/>
      <c r="H20" s="1375"/>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c r="EC20" s="233"/>
      <c r="ED20" s="233"/>
      <c r="EE20" s="233"/>
      <c r="EF20" s="233"/>
      <c r="EG20" s="233"/>
      <c r="EH20" s="233"/>
      <c r="EI20" s="233"/>
      <c r="EJ20" s="233"/>
      <c r="EK20" s="233"/>
      <c r="EL20" s="233"/>
      <c r="EM20" s="233"/>
      <c r="EN20" s="233"/>
      <c r="EO20" s="233"/>
      <c r="EP20" s="233"/>
      <c r="EQ20" s="233"/>
      <c r="ER20" s="233"/>
      <c r="ES20" s="233"/>
      <c r="ET20" s="233"/>
      <c r="EU20" s="233"/>
      <c r="EV20" s="233"/>
      <c r="EW20" s="233"/>
      <c r="EX20" s="233"/>
      <c r="EY20" s="233"/>
      <c r="EZ20" s="233"/>
      <c r="FA20" s="233"/>
      <c r="FB20" s="233"/>
      <c r="FC20" s="233"/>
      <c r="FD20" s="233"/>
      <c r="FE20" s="233"/>
      <c r="FF20" s="233"/>
      <c r="FG20" s="233"/>
      <c r="FH20" s="233"/>
      <c r="FI20" s="396">
        <f t="shared" si="0"/>
        <v>0</v>
      </c>
    </row>
    <row r="21" spans="1:165" ht="12.75" customHeight="1" x14ac:dyDescent="0.2">
      <c r="A21" s="144" t="str">
        <f>'t1'!A12</f>
        <v>DIR. MEDICO CON INCARICO DI STRUTTURA SEMPLICE (RAPP. ESCLUS</v>
      </c>
      <c r="B21" s="206" t="str">
        <f>'t1'!B12</f>
        <v>SD0E34</v>
      </c>
      <c r="C21" s="233"/>
      <c r="D21" s="233"/>
      <c r="E21" s="233"/>
      <c r="F21" s="233"/>
      <c r="G21" s="233"/>
      <c r="H21" s="233"/>
      <c r="I21" s="1375"/>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396">
        <f t="shared" si="0"/>
        <v>0</v>
      </c>
    </row>
    <row r="22" spans="1:165" ht="12.75" customHeight="1" x14ac:dyDescent="0.2">
      <c r="A22" s="144" t="str">
        <f>'t1'!A13</f>
        <v>DIR. MEDICO CON INCARICO STRUTTURA SEMPLICE (RAPP. NON ESCL.</v>
      </c>
      <c r="B22" s="206" t="str">
        <f>'t1'!B13</f>
        <v>SD0N34</v>
      </c>
      <c r="C22" s="233"/>
      <c r="D22" s="233"/>
      <c r="E22" s="233"/>
      <c r="F22" s="233"/>
      <c r="G22" s="233"/>
      <c r="H22" s="233"/>
      <c r="I22" s="233"/>
      <c r="J22" s="1375"/>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c r="EC22" s="233"/>
      <c r="ED22" s="233"/>
      <c r="EE22" s="233"/>
      <c r="EF22" s="233"/>
      <c r="EG22" s="233"/>
      <c r="EH22" s="233"/>
      <c r="EI22" s="233"/>
      <c r="EJ22" s="233"/>
      <c r="EK22" s="233"/>
      <c r="EL22" s="233"/>
      <c r="EM22" s="233"/>
      <c r="EN22" s="233"/>
      <c r="EO22" s="233"/>
      <c r="EP22" s="233"/>
      <c r="EQ22" s="233"/>
      <c r="ER22" s="233"/>
      <c r="ES22" s="233"/>
      <c r="ET22" s="233"/>
      <c r="EU22" s="233"/>
      <c r="EV22" s="233"/>
      <c r="EW22" s="233"/>
      <c r="EX22" s="233"/>
      <c r="EY22" s="233"/>
      <c r="EZ22" s="233"/>
      <c r="FA22" s="233"/>
      <c r="FB22" s="233"/>
      <c r="FC22" s="233"/>
      <c r="FD22" s="233"/>
      <c r="FE22" s="233"/>
      <c r="FF22" s="233"/>
      <c r="FG22" s="233"/>
      <c r="FH22" s="233"/>
      <c r="FI22" s="396">
        <f t="shared" si="0"/>
        <v>0</v>
      </c>
    </row>
    <row r="23" spans="1:165" ht="12.75" customHeight="1" x14ac:dyDescent="0.2">
      <c r="A23" s="144" t="str">
        <f>'t1'!A14</f>
        <v>DIRIGENTI MEDICI CON ALTRI INCAR. PROF.LI (RAPP. ESCLUSIVO)</v>
      </c>
      <c r="B23" s="206" t="str">
        <f>'t1'!B14</f>
        <v>SD0035</v>
      </c>
      <c r="C23" s="233"/>
      <c r="D23" s="233"/>
      <c r="E23" s="233"/>
      <c r="F23" s="233"/>
      <c r="G23" s="233"/>
      <c r="H23" s="233"/>
      <c r="I23" s="233"/>
      <c r="J23" s="233"/>
      <c r="K23" s="1375"/>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c r="EC23" s="233"/>
      <c r="ED23" s="233"/>
      <c r="EE23" s="233"/>
      <c r="EF23" s="233"/>
      <c r="EG23" s="233"/>
      <c r="EH23" s="233"/>
      <c r="EI23" s="233"/>
      <c r="EJ23" s="233"/>
      <c r="EK23" s="233"/>
      <c r="EL23" s="233"/>
      <c r="EM23" s="233"/>
      <c r="EN23" s="233"/>
      <c r="EO23" s="233"/>
      <c r="EP23" s="233"/>
      <c r="EQ23" s="233"/>
      <c r="ER23" s="233"/>
      <c r="ES23" s="233"/>
      <c r="ET23" s="233"/>
      <c r="EU23" s="233"/>
      <c r="EV23" s="233"/>
      <c r="EW23" s="233"/>
      <c r="EX23" s="233"/>
      <c r="EY23" s="233"/>
      <c r="EZ23" s="233"/>
      <c r="FA23" s="233"/>
      <c r="FB23" s="233"/>
      <c r="FC23" s="233"/>
      <c r="FD23" s="233"/>
      <c r="FE23" s="233"/>
      <c r="FF23" s="233"/>
      <c r="FG23" s="233"/>
      <c r="FH23" s="233"/>
      <c r="FI23" s="396">
        <f t="shared" si="0"/>
        <v>0</v>
      </c>
    </row>
    <row r="24" spans="1:165" ht="12.75" customHeight="1" x14ac:dyDescent="0.2">
      <c r="A24" s="144" t="str">
        <f>'t1'!A15</f>
        <v>DIRIGENTI MEDICI CON ALTRI INCAR. PROF.LI (RAPP. NON ESCL.)</v>
      </c>
      <c r="B24" s="206" t="str">
        <f>'t1'!B15</f>
        <v>SD0036</v>
      </c>
      <c r="C24" s="233"/>
      <c r="D24" s="233"/>
      <c r="E24" s="233"/>
      <c r="F24" s="233"/>
      <c r="G24" s="233"/>
      <c r="H24" s="233"/>
      <c r="I24" s="233"/>
      <c r="J24" s="233"/>
      <c r="K24" s="233"/>
      <c r="L24" s="1375"/>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c r="EC24" s="233"/>
      <c r="ED24" s="233"/>
      <c r="EE24" s="233"/>
      <c r="EF24" s="233"/>
      <c r="EG24" s="233"/>
      <c r="EH24" s="233"/>
      <c r="EI24" s="233"/>
      <c r="EJ24" s="233"/>
      <c r="EK24" s="233"/>
      <c r="EL24" s="233"/>
      <c r="EM24" s="233"/>
      <c r="EN24" s="233"/>
      <c r="EO24" s="233"/>
      <c r="EP24" s="233"/>
      <c r="EQ24" s="233"/>
      <c r="ER24" s="233"/>
      <c r="ES24" s="233"/>
      <c r="ET24" s="233"/>
      <c r="EU24" s="233"/>
      <c r="EV24" s="233"/>
      <c r="EW24" s="233"/>
      <c r="EX24" s="233"/>
      <c r="EY24" s="233"/>
      <c r="EZ24" s="233"/>
      <c r="FA24" s="233"/>
      <c r="FB24" s="233"/>
      <c r="FC24" s="233"/>
      <c r="FD24" s="233"/>
      <c r="FE24" s="233"/>
      <c r="FF24" s="233"/>
      <c r="FG24" s="233"/>
      <c r="FH24" s="233"/>
      <c r="FI24" s="396">
        <f t="shared" si="0"/>
        <v>0</v>
      </c>
    </row>
    <row r="25" spans="1:165" ht="12.75" customHeight="1" x14ac:dyDescent="0.2">
      <c r="A25" s="144" t="str">
        <f>'t1'!A16</f>
        <v>DIR. MEDICI A T.  DETERMINATO(ART. 15-SEPTIES D.LGS. 502/92)</v>
      </c>
      <c r="B25" s="206" t="str">
        <f>'t1'!B16</f>
        <v>SD0597</v>
      </c>
      <c r="C25" s="233"/>
      <c r="D25" s="233"/>
      <c r="E25" s="233"/>
      <c r="F25" s="233"/>
      <c r="G25" s="233"/>
      <c r="H25" s="233"/>
      <c r="I25" s="233"/>
      <c r="J25" s="233"/>
      <c r="K25" s="233"/>
      <c r="L25" s="233"/>
      <c r="M25" s="1375"/>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c r="EC25" s="233"/>
      <c r="ED25" s="233"/>
      <c r="EE25" s="233"/>
      <c r="EF25" s="233"/>
      <c r="EG25" s="233"/>
      <c r="EH25" s="233"/>
      <c r="EI25" s="233"/>
      <c r="EJ25" s="233"/>
      <c r="EK25" s="233"/>
      <c r="EL25" s="233"/>
      <c r="EM25" s="233"/>
      <c r="EN25" s="233"/>
      <c r="EO25" s="233"/>
      <c r="EP25" s="233"/>
      <c r="EQ25" s="233"/>
      <c r="ER25" s="233"/>
      <c r="ES25" s="233"/>
      <c r="ET25" s="233"/>
      <c r="EU25" s="233"/>
      <c r="EV25" s="233"/>
      <c r="EW25" s="233"/>
      <c r="EX25" s="233"/>
      <c r="EY25" s="233"/>
      <c r="EZ25" s="233"/>
      <c r="FA25" s="233"/>
      <c r="FB25" s="233"/>
      <c r="FC25" s="233"/>
      <c r="FD25" s="233"/>
      <c r="FE25" s="233"/>
      <c r="FF25" s="233"/>
      <c r="FG25" s="233"/>
      <c r="FH25" s="233"/>
      <c r="FI25" s="396">
        <f t="shared" si="0"/>
        <v>0</v>
      </c>
    </row>
    <row r="26" spans="1:165" ht="12.75" customHeight="1" x14ac:dyDescent="0.2">
      <c r="A26" s="144" t="str">
        <f>'t1'!A17</f>
        <v>VETERINARI CON INC. DI STRUTTURA COMPLESSA (RAPP.ESCLUSIVO)</v>
      </c>
      <c r="B26" s="206" t="str">
        <f>'t1'!B17</f>
        <v>SD0E74</v>
      </c>
      <c r="C26" s="233"/>
      <c r="D26" s="233"/>
      <c r="E26" s="233"/>
      <c r="F26" s="233"/>
      <c r="G26" s="233"/>
      <c r="H26" s="233"/>
      <c r="I26" s="233"/>
      <c r="J26" s="233"/>
      <c r="K26" s="233"/>
      <c r="L26" s="233"/>
      <c r="M26" s="233"/>
      <c r="N26" s="1375"/>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c r="EC26" s="233"/>
      <c r="ED26" s="233"/>
      <c r="EE26" s="233"/>
      <c r="EF26" s="233"/>
      <c r="EG26" s="233"/>
      <c r="EH26" s="233"/>
      <c r="EI26" s="233"/>
      <c r="EJ26" s="233"/>
      <c r="EK26" s="233"/>
      <c r="EL26" s="233"/>
      <c r="EM26" s="233"/>
      <c r="EN26" s="233"/>
      <c r="EO26" s="233"/>
      <c r="EP26" s="233"/>
      <c r="EQ26" s="233"/>
      <c r="ER26" s="233"/>
      <c r="ES26" s="233"/>
      <c r="ET26" s="233"/>
      <c r="EU26" s="233"/>
      <c r="EV26" s="233"/>
      <c r="EW26" s="233"/>
      <c r="EX26" s="233"/>
      <c r="EY26" s="233"/>
      <c r="EZ26" s="233"/>
      <c r="FA26" s="233"/>
      <c r="FB26" s="233"/>
      <c r="FC26" s="233"/>
      <c r="FD26" s="233"/>
      <c r="FE26" s="233"/>
      <c r="FF26" s="233"/>
      <c r="FG26" s="233"/>
      <c r="FH26" s="233"/>
      <c r="FI26" s="396">
        <f t="shared" si="0"/>
        <v>0</v>
      </c>
    </row>
    <row r="27" spans="1:165" ht="12.75" customHeight="1" x14ac:dyDescent="0.2">
      <c r="A27" s="144" t="str">
        <f>'t1'!A18</f>
        <v>VETERINARI CON INC. DI STRUTTURA COMPLESSA (RAPP. NON ESCL.)</v>
      </c>
      <c r="B27" s="206" t="str">
        <f>'t1'!B18</f>
        <v>SD0N74</v>
      </c>
      <c r="C27" s="233"/>
      <c r="D27" s="233"/>
      <c r="E27" s="233"/>
      <c r="F27" s="233"/>
      <c r="G27" s="233"/>
      <c r="H27" s="233"/>
      <c r="I27" s="233"/>
      <c r="J27" s="233"/>
      <c r="K27" s="233"/>
      <c r="L27" s="233"/>
      <c r="M27" s="233"/>
      <c r="N27" s="233"/>
      <c r="O27" s="1375"/>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c r="EC27" s="233"/>
      <c r="ED27" s="233"/>
      <c r="EE27" s="233"/>
      <c r="EF27" s="233"/>
      <c r="EG27" s="233"/>
      <c r="EH27" s="233"/>
      <c r="EI27" s="233"/>
      <c r="EJ27" s="233"/>
      <c r="EK27" s="233"/>
      <c r="EL27" s="233"/>
      <c r="EM27" s="233"/>
      <c r="EN27" s="233"/>
      <c r="EO27" s="233"/>
      <c r="EP27" s="233"/>
      <c r="EQ27" s="233"/>
      <c r="ER27" s="233"/>
      <c r="ES27" s="233"/>
      <c r="ET27" s="233"/>
      <c r="EU27" s="233"/>
      <c r="EV27" s="233"/>
      <c r="EW27" s="233"/>
      <c r="EX27" s="233"/>
      <c r="EY27" s="233"/>
      <c r="EZ27" s="233"/>
      <c r="FA27" s="233"/>
      <c r="FB27" s="233"/>
      <c r="FC27" s="233"/>
      <c r="FD27" s="233"/>
      <c r="FE27" s="233"/>
      <c r="FF27" s="233"/>
      <c r="FG27" s="233"/>
      <c r="FH27" s="233"/>
      <c r="FI27" s="396">
        <f t="shared" si="0"/>
        <v>0</v>
      </c>
    </row>
    <row r="28" spans="1:165" ht="12.75" customHeight="1" x14ac:dyDescent="0.2">
      <c r="A28" s="144" t="str">
        <f>'t1'!A19</f>
        <v>VETERINARI CON INC. DI STRUTTURA SEMPLICE (RAPP. ESCLUSIVO)</v>
      </c>
      <c r="B28" s="206" t="str">
        <f>'t1'!B19</f>
        <v>SD0E73</v>
      </c>
      <c r="C28" s="233"/>
      <c r="D28" s="233"/>
      <c r="E28" s="233"/>
      <c r="F28" s="233"/>
      <c r="G28" s="233"/>
      <c r="H28" s="233"/>
      <c r="I28" s="233"/>
      <c r="J28" s="233"/>
      <c r="K28" s="233"/>
      <c r="L28" s="233"/>
      <c r="M28" s="233"/>
      <c r="N28" s="233"/>
      <c r="O28" s="233"/>
      <c r="P28" s="1375"/>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c r="EC28" s="233"/>
      <c r="ED28" s="233"/>
      <c r="EE28" s="233"/>
      <c r="EF28" s="233"/>
      <c r="EG28" s="233"/>
      <c r="EH28" s="233"/>
      <c r="EI28" s="233"/>
      <c r="EJ28" s="233"/>
      <c r="EK28" s="233"/>
      <c r="EL28" s="233"/>
      <c r="EM28" s="233"/>
      <c r="EN28" s="233"/>
      <c r="EO28" s="233"/>
      <c r="EP28" s="233"/>
      <c r="EQ28" s="233"/>
      <c r="ER28" s="233"/>
      <c r="ES28" s="233"/>
      <c r="ET28" s="233"/>
      <c r="EU28" s="233"/>
      <c r="EV28" s="233"/>
      <c r="EW28" s="233"/>
      <c r="EX28" s="233"/>
      <c r="EY28" s="233"/>
      <c r="EZ28" s="233"/>
      <c r="FA28" s="233"/>
      <c r="FB28" s="233"/>
      <c r="FC28" s="233"/>
      <c r="FD28" s="233"/>
      <c r="FE28" s="233"/>
      <c r="FF28" s="233"/>
      <c r="FG28" s="233"/>
      <c r="FH28" s="233"/>
      <c r="FI28" s="396">
        <f t="shared" si="0"/>
        <v>0</v>
      </c>
    </row>
    <row r="29" spans="1:165" ht="12.75" customHeight="1" x14ac:dyDescent="0.2">
      <c r="A29" s="144" t="str">
        <f>'t1'!A20</f>
        <v>VETERINARI CON INC. DI STRUTTURA SEMPLICE (RAPP. NON ESCL.)</v>
      </c>
      <c r="B29" s="206" t="str">
        <f>'t1'!B20</f>
        <v>SD0N73</v>
      </c>
      <c r="C29" s="233"/>
      <c r="D29" s="233"/>
      <c r="E29" s="233"/>
      <c r="F29" s="233"/>
      <c r="G29" s="233"/>
      <c r="H29" s="233"/>
      <c r="I29" s="233"/>
      <c r="J29" s="233"/>
      <c r="K29" s="233"/>
      <c r="L29" s="233"/>
      <c r="M29" s="233"/>
      <c r="N29" s="233"/>
      <c r="O29" s="233"/>
      <c r="P29" s="233"/>
      <c r="Q29" s="1375"/>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c r="EC29" s="233"/>
      <c r="ED29" s="233"/>
      <c r="EE29" s="233"/>
      <c r="EF29" s="233"/>
      <c r="EG29" s="233"/>
      <c r="EH29" s="233"/>
      <c r="EI29" s="233"/>
      <c r="EJ29" s="233"/>
      <c r="EK29" s="233"/>
      <c r="EL29" s="233"/>
      <c r="EM29" s="233"/>
      <c r="EN29" s="233"/>
      <c r="EO29" s="233"/>
      <c r="EP29" s="233"/>
      <c r="EQ29" s="233"/>
      <c r="ER29" s="233"/>
      <c r="ES29" s="233"/>
      <c r="ET29" s="233"/>
      <c r="EU29" s="233"/>
      <c r="EV29" s="233"/>
      <c r="EW29" s="233"/>
      <c r="EX29" s="233"/>
      <c r="EY29" s="233"/>
      <c r="EZ29" s="233"/>
      <c r="FA29" s="233"/>
      <c r="FB29" s="233"/>
      <c r="FC29" s="233"/>
      <c r="FD29" s="233"/>
      <c r="FE29" s="233"/>
      <c r="FF29" s="233"/>
      <c r="FG29" s="233"/>
      <c r="FH29" s="233"/>
      <c r="FI29" s="396">
        <f t="shared" si="0"/>
        <v>0</v>
      </c>
    </row>
    <row r="30" spans="1:165" ht="12.75" customHeight="1" x14ac:dyDescent="0.2">
      <c r="A30" s="144" t="str">
        <f>'t1'!A21</f>
        <v>VETERINARI CON ALTRI INCAR. PROF.LI (RAPP. ESCLUSIVO)</v>
      </c>
      <c r="B30" s="206" t="str">
        <f>'t1'!B21</f>
        <v>SD0A73</v>
      </c>
      <c r="C30" s="233"/>
      <c r="D30" s="233"/>
      <c r="E30" s="233"/>
      <c r="F30" s="233"/>
      <c r="G30" s="233"/>
      <c r="H30" s="233"/>
      <c r="I30" s="233"/>
      <c r="J30" s="233"/>
      <c r="K30" s="233"/>
      <c r="L30" s="233"/>
      <c r="M30" s="233"/>
      <c r="N30" s="233"/>
      <c r="O30" s="233"/>
      <c r="P30" s="233"/>
      <c r="Q30" s="233"/>
      <c r="R30" s="1375"/>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c r="EC30" s="233"/>
      <c r="ED30" s="233"/>
      <c r="EE30" s="233"/>
      <c r="EF30" s="233"/>
      <c r="EG30" s="233"/>
      <c r="EH30" s="233"/>
      <c r="EI30" s="233"/>
      <c r="EJ30" s="233"/>
      <c r="EK30" s="233"/>
      <c r="EL30" s="233"/>
      <c r="EM30" s="233"/>
      <c r="EN30" s="233"/>
      <c r="EO30" s="233"/>
      <c r="EP30" s="233"/>
      <c r="EQ30" s="233"/>
      <c r="ER30" s="233"/>
      <c r="ES30" s="233"/>
      <c r="ET30" s="233"/>
      <c r="EU30" s="233"/>
      <c r="EV30" s="233"/>
      <c r="EW30" s="233"/>
      <c r="EX30" s="233"/>
      <c r="EY30" s="233"/>
      <c r="EZ30" s="233"/>
      <c r="FA30" s="233"/>
      <c r="FB30" s="233"/>
      <c r="FC30" s="233"/>
      <c r="FD30" s="233"/>
      <c r="FE30" s="233"/>
      <c r="FF30" s="233"/>
      <c r="FG30" s="233"/>
      <c r="FH30" s="233"/>
      <c r="FI30" s="396">
        <f t="shared" si="0"/>
        <v>0</v>
      </c>
    </row>
    <row r="31" spans="1:165" ht="12.75" customHeight="1" x14ac:dyDescent="0.2">
      <c r="A31" s="144" t="str">
        <f>'t1'!A22</f>
        <v>VETERINARI CON ALTRI INCAR. PROF.LI (RAPP. NON ESCL.)</v>
      </c>
      <c r="B31" s="206" t="str">
        <f>'t1'!B22</f>
        <v>SD0072</v>
      </c>
      <c r="C31" s="233"/>
      <c r="D31" s="233"/>
      <c r="E31" s="233"/>
      <c r="F31" s="233"/>
      <c r="G31" s="233"/>
      <c r="H31" s="233"/>
      <c r="I31" s="233"/>
      <c r="J31" s="233"/>
      <c r="K31" s="233"/>
      <c r="L31" s="233"/>
      <c r="M31" s="233"/>
      <c r="N31" s="233"/>
      <c r="O31" s="233"/>
      <c r="P31" s="233"/>
      <c r="Q31" s="233"/>
      <c r="R31" s="233"/>
      <c r="S31" s="1375"/>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396">
        <f t="shared" si="0"/>
        <v>0</v>
      </c>
    </row>
    <row r="32" spans="1:165" ht="12.75" customHeight="1" x14ac:dyDescent="0.2">
      <c r="A32" s="144" t="str">
        <f>'t1'!A23</f>
        <v>VETERINARI A T. DETERMINATO (ART. 15-SEPTIES D.LGS. 502/92)</v>
      </c>
      <c r="B32" s="206" t="str">
        <f>'t1'!B23</f>
        <v>SD0598</v>
      </c>
      <c r="C32" s="233"/>
      <c r="D32" s="233"/>
      <c r="E32" s="233"/>
      <c r="F32" s="233"/>
      <c r="G32" s="233"/>
      <c r="H32" s="233"/>
      <c r="I32" s="233"/>
      <c r="J32" s="233"/>
      <c r="K32" s="233"/>
      <c r="L32" s="233"/>
      <c r="M32" s="233"/>
      <c r="N32" s="233"/>
      <c r="O32" s="233"/>
      <c r="P32" s="233"/>
      <c r="Q32" s="233"/>
      <c r="R32" s="233"/>
      <c r="S32" s="233"/>
      <c r="T32" s="1375"/>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c r="EC32" s="233"/>
      <c r="ED32" s="233"/>
      <c r="EE32" s="233"/>
      <c r="EF32" s="233"/>
      <c r="EG32" s="233"/>
      <c r="EH32" s="233"/>
      <c r="EI32" s="233"/>
      <c r="EJ32" s="233"/>
      <c r="EK32" s="233"/>
      <c r="EL32" s="233"/>
      <c r="EM32" s="233"/>
      <c r="EN32" s="233"/>
      <c r="EO32" s="233"/>
      <c r="EP32" s="233"/>
      <c r="EQ32" s="233"/>
      <c r="ER32" s="233"/>
      <c r="ES32" s="233"/>
      <c r="ET32" s="233"/>
      <c r="EU32" s="233"/>
      <c r="EV32" s="233"/>
      <c r="EW32" s="233"/>
      <c r="EX32" s="233"/>
      <c r="EY32" s="233"/>
      <c r="EZ32" s="233"/>
      <c r="FA32" s="233"/>
      <c r="FB32" s="233"/>
      <c r="FC32" s="233"/>
      <c r="FD32" s="233"/>
      <c r="FE32" s="233"/>
      <c r="FF32" s="233"/>
      <c r="FG32" s="233"/>
      <c r="FH32" s="233"/>
      <c r="FI32" s="396">
        <f t="shared" si="0"/>
        <v>0</v>
      </c>
    </row>
    <row r="33" spans="1:165" ht="12.75" customHeight="1" x14ac:dyDescent="0.2">
      <c r="A33" s="144" t="str">
        <f>'t1'!A24</f>
        <v>ODONTOIATRI CON INC. DI STRUTTURA COMPLESSA (RAPP. ESCL.)</v>
      </c>
      <c r="B33" s="206" t="str">
        <f>'t1'!B24</f>
        <v>SD0E49</v>
      </c>
      <c r="C33" s="233"/>
      <c r="D33" s="233"/>
      <c r="E33" s="233"/>
      <c r="F33" s="233"/>
      <c r="G33" s="233"/>
      <c r="H33" s="233"/>
      <c r="I33" s="233"/>
      <c r="J33" s="233"/>
      <c r="K33" s="233"/>
      <c r="L33" s="233"/>
      <c r="M33" s="233"/>
      <c r="N33" s="233"/>
      <c r="O33" s="233"/>
      <c r="P33" s="233"/>
      <c r="Q33" s="233"/>
      <c r="R33" s="233"/>
      <c r="S33" s="233"/>
      <c r="T33" s="233"/>
      <c r="U33" s="1375"/>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c r="EC33" s="233"/>
      <c r="ED33" s="233"/>
      <c r="EE33" s="233"/>
      <c r="EF33" s="233"/>
      <c r="EG33" s="233"/>
      <c r="EH33" s="233"/>
      <c r="EI33" s="233"/>
      <c r="EJ33" s="233"/>
      <c r="EK33" s="233"/>
      <c r="EL33" s="233"/>
      <c r="EM33" s="233"/>
      <c r="EN33" s="233"/>
      <c r="EO33" s="233"/>
      <c r="EP33" s="233"/>
      <c r="EQ33" s="233"/>
      <c r="ER33" s="233"/>
      <c r="ES33" s="233"/>
      <c r="ET33" s="233"/>
      <c r="EU33" s="233"/>
      <c r="EV33" s="233"/>
      <c r="EW33" s="233"/>
      <c r="EX33" s="233"/>
      <c r="EY33" s="233"/>
      <c r="EZ33" s="233"/>
      <c r="FA33" s="233"/>
      <c r="FB33" s="233"/>
      <c r="FC33" s="233"/>
      <c r="FD33" s="233"/>
      <c r="FE33" s="233"/>
      <c r="FF33" s="233"/>
      <c r="FG33" s="233"/>
      <c r="FH33" s="233"/>
      <c r="FI33" s="396">
        <f t="shared" si="0"/>
        <v>0</v>
      </c>
    </row>
    <row r="34" spans="1:165" ht="12.75" customHeight="1" x14ac:dyDescent="0.2">
      <c r="A34" s="144" t="str">
        <f>'t1'!A25</f>
        <v>ODONTOIATRI CON INC. DI STRUTTURA COMPLESSA (RAPP. NON ESCL.</v>
      </c>
      <c r="B34" s="206" t="str">
        <f>'t1'!B25</f>
        <v>SD0N49</v>
      </c>
      <c r="C34" s="233"/>
      <c r="D34" s="233"/>
      <c r="E34" s="233"/>
      <c r="F34" s="233"/>
      <c r="G34" s="233"/>
      <c r="H34" s="233"/>
      <c r="I34" s="233"/>
      <c r="J34" s="233"/>
      <c r="K34" s="233"/>
      <c r="L34" s="233"/>
      <c r="M34" s="233"/>
      <c r="N34" s="233"/>
      <c r="O34" s="233"/>
      <c r="P34" s="233"/>
      <c r="Q34" s="233"/>
      <c r="R34" s="233"/>
      <c r="S34" s="233"/>
      <c r="T34" s="233"/>
      <c r="U34" s="233"/>
      <c r="V34" s="1375"/>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396">
        <f t="shared" si="0"/>
        <v>0</v>
      </c>
    </row>
    <row r="35" spans="1:165" ht="12.75" customHeight="1" x14ac:dyDescent="0.2">
      <c r="A35" s="144" t="str">
        <f>'t1'!A26</f>
        <v>ODONTOIATRI CON INC. DI STRUTTURA SEMPLICE (RAPP. ESCLUSIVO)</v>
      </c>
      <c r="B35" s="206" t="str">
        <f>'t1'!B26</f>
        <v>SD0E48</v>
      </c>
      <c r="C35" s="233"/>
      <c r="D35" s="233"/>
      <c r="E35" s="233"/>
      <c r="F35" s="233"/>
      <c r="G35" s="233"/>
      <c r="H35" s="233"/>
      <c r="I35" s="233"/>
      <c r="J35" s="233"/>
      <c r="K35" s="233"/>
      <c r="L35" s="233"/>
      <c r="M35" s="233"/>
      <c r="N35" s="233"/>
      <c r="O35" s="233"/>
      <c r="P35" s="233"/>
      <c r="Q35" s="233"/>
      <c r="R35" s="233"/>
      <c r="S35" s="233"/>
      <c r="T35" s="233"/>
      <c r="U35" s="233"/>
      <c r="V35" s="233"/>
      <c r="W35" s="1375"/>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c r="EC35" s="233"/>
      <c r="ED35" s="233"/>
      <c r="EE35" s="233"/>
      <c r="EF35" s="233"/>
      <c r="EG35" s="233"/>
      <c r="EH35" s="233"/>
      <c r="EI35" s="233"/>
      <c r="EJ35" s="233"/>
      <c r="EK35" s="233"/>
      <c r="EL35" s="233"/>
      <c r="EM35" s="233"/>
      <c r="EN35" s="233"/>
      <c r="EO35" s="233"/>
      <c r="EP35" s="233"/>
      <c r="EQ35" s="233"/>
      <c r="ER35" s="233"/>
      <c r="ES35" s="233"/>
      <c r="ET35" s="233"/>
      <c r="EU35" s="233"/>
      <c r="EV35" s="233"/>
      <c r="EW35" s="233"/>
      <c r="EX35" s="233"/>
      <c r="EY35" s="233"/>
      <c r="EZ35" s="233"/>
      <c r="FA35" s="233"/>
      <c r="FB35" s="233"/>
      <c r="FC35" s="233"/>
      <c r="FD35" s="233"/>
      <c r="FE35" s="233"/>
      <c r="FF35" s="233"/>
      <c r="FG35" s="233"/>
      <c r="FH35" s="233"/>
      <c r="FI35" s="396">
        <f t="shared" si="0"/>
        <v>0</v>
      </c>
    </row>
    <row r="36" spans="1:165" ht="12.75" customHeight="1" x14ac:dyDescent="0.2">
      <c r="A36" s="144" t="str">
        <f>'t1'!A27</f>
        <v>ODONTOIATRI CON INC. DI STRUTTURA SEMPLICE (RAPP. NON ESCL.)</v>
      </c>
      <c r="B36" s="206" t="str">
        <f>'t1'!B27</f>
        <v>SD0N48</v>
      </c>
      <c r="C36" s="233"/>
      <c r="D36" s="233"/>
      <c r="E36" s="233"/>
      <c r="F36" s="233"/>
      <c r="G36" s="233"/>
      <c r="H36" s="233"/>
      <c r="I36" s="233"/>
      <c r="J36" s="233"/>
      <c r="K36" s="233"/>
      <c r="L36" s="233"/>
      <c r="M36" s="233"/>
      <c r="N36" s="233"/>
      <c r="O36" s="233"/>
      <c r="P36" s="233"/>
      <c r="Q36" s="233"/>
      <c r="R36" s="233"/>
      <c r="S36" s="233"/>
      <c r="T36" s="233"/>
      <c r="U36" s="233"/>
      <c r="V36" s="233"/>
      <c r="W36" s="233"/>
      <c r="X36" s="1375"/>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c r="EC36" s="233"/>
      <c r="ED36" s="233"/>
      <c r="EE36" s="233"/>
      <c r="EF36" s="233"/>
      <c r="EG36" s="233"/>
      <c r="EH36" s="233"/>
      <c r="EI36" s="233"/>
      <c r="EJ36" s="233"/>
      <c r="EK36" s="233"/>
      <c r="EL36" s="233"/>
      <c r="EM36" s="233"/>
      <c r="EN36" s="233"/>
      <c r="EO36" s="233"/>
      <c r="EP36" s="233"/>
      <c r="EQ36" s="233"/>
      <c r="ER36" s="233"/>
      <c r="ES36" s="233"/>
      <c r="ET36" s="233"/>
      <c r="EU36" s="233"/>
      <c r="EV36" s="233"/>
      <c r="EW36" s="233"/>
      <c r="EX36" s="233"/>
      <c r="EY36" s="233"/>
      <c r="EZ36" s="233"/>
      <c r="FA36" s="233"/>
      <c r="FB36" s="233"/>
      <c r="FC36" s="233"/>
      <c r="FD36" s="233"/>
      <c r="FE36" s="233"/>
      <c r="FF36" s="233"/>
      <c r="FG36" s="233"/>
      <c r="FH36" s="233"/>
      <c r="FI36" s="396">
        <f t="shared" si="0"/>
        <v>0</v>
      </c>
    </row>
    <row r="37" spans="1:165" ht="12.75" customHeight="1" x14ac:dyDescent="0.2">
      <c r="A37" s="144" t="str">
        <f>'t1'!A28</f>
        <v>ODONTOIATRI CON ALTRI INCAR. PROF.LI (RAPP. ESCLUSIVO)</v>
      </c>
      <c r="B37" s="206" t="str">
        <f>'t1'!B28</f>
        <v>SD0A48</v>
      </c>
      <c r="C37" s="233"/>
      <c r="D37" s="233"/>
      <c r="E37" s="233"/>
      <c r="F37" s="233"/>
      <c r="G37" s="233"/>
      <c r="H37" s="233"/>
      <c r="I37" s="233"/>
      <c r="J37" s="233"/>
      <c r="K37" s="233"/>
      <c r="L37" s="233"/>
      <c r="M37" s="233"/>
      <c r="N37" s="233"/>
      <c r="O37" s="233"/>
      <c r="P37" s="233"/>
      <c r="Q37" s="233"/>
      <c r="R37" s="233"/>
      <c r="S37" s="233"/>
      <c r="T37" s="233"/>
      <c r="U37" s="233"/>
      <c r="V37" s="233"/>
      <c r="W37" s="233"/>
      <c r="X37" s="233"/>
      <c r="Y37" s="1375"/>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c r="EC37" s="233"/>
      <c r="ED37" s="233"/>
      <c r="EE37" s="233"/>
      <c r="EF37" s="233"/>
      <c r="EG37" s="233"/>
      <c r="EH37" s="233"/>
      <c r="EI37" s="233"/>
      <c r="EJ37" s="233"/>
      <c r="EK37" s="233"/>
      <c r="EL37" s="233"/>
      <c r="EM37" s="233"/>
      <c r="EN37" s="233"/>
      <c r="EO37" s="233"/>
      <c r="EP37" s="233"/>
      <c r="EQ37" s="233"/>
      <c r="ER37" s="233"/>
      <c r="ES37" s="233"/>
      <c r="ET37" s="233"/>
      <c r="EU37" s="233"/>
      <c r="EV37" s="233"/>
      <c r="EW37" s="233"/>
      <c r="EX37" s="233"/>
      <c r="EY37" s="233"/>
      <c r="EZ37" s="233"/>
      <c r="FA37" s="233"/>
      <c r="FB37" s="233"/>
      <c r="FC37" s="233"/>
      <c r="FD37" s="233"/>
      <c r="FE37" s="233"/>
      <c r="FF37" s="233"/>
      <c r="FG37" s="233"/>
      <c r="FH37" s="233"/>
      <c r="FI37" s="396">
        <f t="shared" si="0"/>
        <v>0</v>
      </c>
    </row>
    <row r="38" spans="1:165" ht="12.75" customHeight="1" x14ac:dyDescent="0.2">
      <c r="A38" s="144" t="str">
        <f>'t1'!A29</f>
        <v>ODONTOIATRI CON ALTRI INCAR. PROF.LI (RAPP. NON ESCL.)</v>
      </c>
      <c r="B38" s="206" t="str">
        <f>'t1'!B29</f>
        <v>SD0047</v>
      </c>
      <c r="C38" s="233"/>
      <c r="D38" s="233"/>
      <c r="E38" s="233"/>
      <c r="F38" s="233"/>
      <c r="G38" s="233"/>
      <c r="H38" s="233"/>
      <c r="I38" s="233"/>
      <c r="J38" s="233"/>
      <c r="K38" s="233"/>
      <c r="L38" s="233"/>
      <c r="M38" s="233"/>
      <c r="N38" s="233"/>
      <c r="O38" s="233"/>
      <c r="P38" s="233"/>
      <c r="Q38" s="233"/>
      <c r="R38" s="233"/>
      <c r="S38" s="233"/>
      <c r="T38" s="233"/>
      <c r="U38" s="233"/>
      <c r="V38" s="233"/>
      <c r="W38" s="233"/>
      <c r="X38" s="233"/>
      <c r="Y38" s="233"/>
      <c r="Z38" s="1375"/>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c r="EC38" s="233"/>
      <c r="ED38" s="233"/>
      <c r="EE38" s="233"/>
      <c r="EF38" s="233"/>
      <c r="EG38" s="233"/>
      <c r="EH38" s="233"/>
      <c r="EI38" s="233"/>
      <c r="EJ38" s="233"/>
      <c r="EK38" s="233"/>
      <c r="EL38" s="233"/>
      <c r="EM38" s="233"/>
      <c r="EN38" s="233"/>
      <c r="EO38" s="233"/>
      <c r="EP38" s="233"/>
      <c r="EQ38" s="233"/>
      <c r="ER38" s="233"/>
      <c r="ES38" s="233"/>
      <c r="ET38" s="233"/>
      <c r="EU38" s="233"/>
      <c r="EV38" s="233"/>
      <c r="EW38" s="233"/>
      <c r="EX38" s="233"/>
      <c r="EY38" s="233"/>
      <c r="EZ38" s="233"/>
      <c r="FA38" s="233"/>
      <c r="FB38" s="233"/>
      <c r="FC38" s="233"/>
      <c r="FD38" s="233"/>
      <c r="FE38" s="233"/>
      <c r="FF38" s="233"/>
      <c r="FG38" s="233"/>
      <c r="FH38" s="233"/>
      <c r="FI38" s="396">
        <f t="shared" si="0"/>
        <v>0</v>
      </c>
    </row>
    <row r="39" spans="1:165" ht="12.75" customHeight="1" x14ac:dyDescent="0.2">
      <c r="A39" s="144" t="str">
        <f>'t1'!A30</f>
        <v>ODONTOIATRI A T. DETERMINATO (ART. 15-SEPTIES D.LGS. 502/92)</v>
      </c>
      <c r="B39" s="206" t="str">
        <f>'t1'!B30</f>
        <v>SD0599</v>
      </c>
      <c r="C39" s="233"/>
      <c r="D39" s="233"/>
      <c r="E39" s="233"/>
      <c r="F39" s="233"/>
      <c r="G39" s="233"/>
      <c r="H39" s="233"/>
      <c r="I39" s="233"/>
      <c r="J39" s="233"/>
      <c r="K39" s="233"/>
      <c r="L39" s="233"/>
      <c r="M39" s="233"/>
      <c r="N39" s="233"/>
      <c r="O39" s="233"/>
      <c r="P39" s="233"/>
      <c r="Q39" s="233"/>
      <c r="R39" s="233"/>
      <c r="S39" s="233"/>
      <c r="T39" s="233"/>
      <c r="U39" s="233"/>
      <c r="V39" s="233"/>
      <c r="W39" s="233"/>
      <c r="X39" s="233"/>
      <c r="Y39" s="233"/>
      <c r="Z39" s="233"/>
      <c r="AA39" s="1375"/>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c r="EC39" s="233"/>
      <c r="ED39" s="233"/>
      <c r="EE39" s="233"/>
      <c r="EF39" s="233"/>
      <c r="EG39" s="233"/>
      <c r="EH39" s="233"/>
      <c r="EI39" s="233"/>
      <c r="EJ39" s="233"/>
      <c r="EK39" s="233"/>
      <c r="EL39" s="233"/>
      <c r="EM39" s="233"/>
      <c r="EN39" s="233"/>
      <c r="EO39" s="233"/>
      <c r="EP39" s="233"/>
      <c r="EQ39" s="233"/>
      <c r="ER39" s="233"/>
      <c r="ES39" s="233"/>
      <c r="ET39" s="233"/>
      <c r="EU39" s="233"/>
      <c r="EV39" s="233"/>
      <c r="EW39" s="233"/>
      <c r="EX39" s="233"/>
      <c r="EY39" s="233"/>
      <c r="EZ39" s="233"/>
      <c r="FA39" s="233"/>
      <c r="FB39" s="233"/>
      <c r="FC39" s="233"/>
      <c r="FD39" s="233"/>
      <c r="FE39" s="233"/>
      <c r="FF39" s="233"/>
      <c r="FG39" s="233"/>
      <c r="FH39" s="233"/>
      <c r="FI39" s="396">
        <f t="shared" si="0"/>
        <v>0</v>
      </c>
    </row>
    <row r="40" spans="1:165" ht="12.75" customHeight="1" x14ac:dyDescent="0.2">
      <c r="A40" s="144" t="str">
        <f>'t1'!A31</f>
        <v>FARMACISTI CON INC. DI STRUTTURA COMPLESSA (RAPP. ESCLUSIVO)</v>
      </c>
      <c r="B40" s="206" t="str">
        <f>'t1'!B31</f>
        <v>SD0E39</v>
      </c>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1375"/>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c r="EC40" s="233"/>
      <c r="ED40" s="233"/>
      <c r="EE40" s="233"/>
      <c r="EF40" s="233"/>
      <c r="EG40" s="233"/>
      <c r="EH40" s="233"/>
      <c r="EI40" s="233"/>
      <c r="EJ40" s="233"/>
      <c r="EK40" s="233"/>
      <c r="EL40" s="233"/>
      <c r="EM40" s="233"/>
      <c r="EN40" s="233"/>
      <c r="EO40" s="233"/>
      <c r="EP40" s="233"/>
      <c r="EQ40" s="233"/>
      <c r="ER40" s="233"/>
      <c r="ES40" s="233"/>
      <c r="ET40" s="233"/>
      <c r="EU40" s="233"/>
      <c r="EV40" s="233"/>
      <c r="EW40" s="233"/>
      <c r="EX40" s="233"/>
      <c r="EY40" s="233"/>
      <c r="EZ40" s="233"/>
      <c r="FA40" s="233"/>
      <c r="FB40" s="233"/>
      <c r="FC40" s="233"/>
      <c r="FD40" s="233"/>
      <c r="FE40" s="233"/>
      <c r="FF40" s="233"/>
      <c r="FG40" s="233"/>
      <c r="FH40" s="233"/>
      <c r="FI40" s="396">
        <f t="shared" si="0"/>
        <v>0</v>
      </c>
    </row>
    <row r="41" spans="1:165" ht="12.75" customHeight="1" x14ac:dyDescent="0.2">
      <c r="A41" s="144" t="str">
        <f>'t1'!A32</f>
        <v>FARMACISTI CON INC. DI STRUTTURA COMPLESSA (RAPP. NON ESCL.)</v>
      </c>
      <c r="B41" s="206" t="str">
        <f>'t1'!B32</f>
        <v>SD0N39</v>
      </c>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1375"/>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c r="EC41" s="233"/>
      <c r="ED41" s="233"/>
      <c r="EE41" s="233"/>
      <c r="EF41" s="233"/>
      <c r="EG41" s="233"/>
      <c r="EH41" s="233"/>
      <c r="EI41" s="233"/>
      <c r="EJ41" s="233"/>
      <c r="EK41" s="233"/>
      <c r="EL41" s="233"/>
      <c r="EM41" s="233"/>
      <c r="EN41" s="233"/>
      <c r="EO41" s="233"/>
      <c r="EP41" s="233"/>
      <c r="EQ41" s="233"/>
      <c r="ER41" s="233"/>
      <c r="ES41" s="233"/>
      <c r="ET41" s="233"/>
      <c r="EU41" s="233"/>
      <c r="EV41" s="233"/>
      <c r="EW41" s="233"/>
      <c r="EX41" s="233"/>
      <c r="EY41" s="233"/>
      <c r="EZ41" s="233"/>
      <c r="FA41" s="233"/>
      <c r="FB41" s="233"/>
      <c r="FC41" s="233"/>
      <c r="FD41" s="233"/>
      <c r="FE41" s="233"/>
      <c r="FF41" s="233"/>
      <c r="FG41" s="233"/>
      <c r="FH41" s="233"/>
      <c r="FI41" s="396">
        <f t="shared" si="0"/>
        <v>0</v>
      </c>
    </row>
    <row r="42" spans="1:165" ht="12.75" customHeight="1" x14ac:dyDescent="0.2">
      <c r="A42" s="144" t="str">
        <f>'t1'!A33</f>
        <v>FARMACISTI CON INC. DI STRUTTURA SEMPLICE (RAPP. ESCLUSIVO)</v>
      </c>
      <c r="B42" s="206" t="str">
        <f>'t1'!B33</f>
        <v>SD0E38</v>
      </c>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1375"/>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33"/>
      <c r="DW42" s="233"/>
      <c r="DX42" s="233"/>
      <c r="DY42" s="233"/>
      <c r="DZ42" s="233"/>
      <c r="EA42" s="233"/>
      <c r="EB42" s="233"/>
      <c r="EC42" s="233"/>
      <c r="ED42" s="233"/>
      <c r="EE42" s="233"/>
      <c r="EF42" s="233"/>
      <c r="EG42" s="233"/>
      <c r="EH42" s="233"/>
      <c r="EI42" s="233"/>
      <c r="EJ42" s="233"/>
      <c r="EK42" s="233"/>
      <c r="EL42" s="233"/>
      <c r="EM42" s="233"/>
      <c r="EN42" s="233"/>
      <c r="EO42" s="233"/>
      <c r="EP42" s="233"/>
      <c r="EQ42" s="233"/>
      <c r="ER42" s="233"/>
      <c r="ES42" s="233"/>
      <c r="ET42" s="233"/>
      <c r="EU42" s="233"/>
      <c r="EV42" s="233"/>
      <c r="EW42" s="233"/>
      <c r="EX42" s="233"/>
      <c r="EY42" s="233"/>
      <c r="EZ42" s="233"/>
      <c r="FA42" s="233"/>
      <c r="FB42" s="233"/>
      <c r="FC42" s="233"/>
      <c r="FD42" s="233"/>
      <c r="FE42" s="233"/>
      <c r="FF42" s="233"/>
      <c r="FG42" s="233"/>
      <c r="FH42" s="233"/>
      <c r="FI42" s="396">
        <f t="shared" si="0"/>
        <v>0</v>
      </c>
    </row>
    <row r="43" spans="1:165" ht="12.75" customHeight="1" x14ac:dyDescent="0.2">
      <c r="A43" s="144" t="str">
        <f>'t1'!A34</f>
        <v>FARMACISTI CON INC. DI STRUTTURA SEMPLICE (RAPP. NON ESCL.)</v>
      </c>
      <c r="B43" s="206" t="str">
        <f>'t1'!B34</f>
        <v>SD0N38</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1375"/>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33"/>
      <c r="DW43" s="233"/>
      <c r="DX43" s="233"/>
      <c r="DY43" s="233"/>
      <c r="DZ43" s="233"/>
      <c r="EA43" s="233"/>
      <c r="EB43" s="233"/>
      <c r="EC43" s="233"/>
      <c r="ED43" s="233"/>
      <c r="EE43" s="233"/>
      <c r="EF43" s="233"/>
      <c r="EG43" s="233"/>
      <c r="EH43" s="233"/>
      <c r="EI43" s="233"/>
      <c r="EJ43" s="233"/>
      <c r="EK43" s="233"/>
      <c r="EL43" s="233"/>
      <c r="EM43" s="233"/>
      <c r="EN43" s="233"/>
      <c r="EO43" s="233"/>
      <c r="EP43" s="233"/>
      <c r="EQ43" s="233"/>
      <c r="ER43" s="233"/>
      <c r="ES43" s="233"/>
      <c r="ET43" s="233"/>
      <c r="EU43" s="233"/>
      <c r="EV43" s="233"/>
      <c r="EW43" s="233"/>
      <c r="EX43" s="233"/>
      <c r="EY43" s="233"/>
      <c r="EZ43" s="233"/>
      <c r="FA43" s="233"/>
      <c r="FB43" s="233"/>
      <c r="FC43" s="233"/>
      <c r="FD43" s="233"/>
      <c r="FE43" s="233"/>
      <c r="FF43" s="233"/>
      <c r="FG43" s="233"/>
      <c r="FH43" s="233"/>
      <c r="FI43" s="396">
        <f t="shared" si="0"/>
        <v>0</v>
      </c>
    </row>
    <row r="44" spans="1:165" ht="12.75" customHeight="1" x14ac:dyDescent="0.2">
      <c r="A44" s="144" t="str">
        <f>'t1'!A35</f>
        <v>FARMACISTI CON ALTRI INCAR. PROF.LI (RAPP. ESCLUSIVO)</v>
      </c>
      <c r="B44" s="206" t="str">
        <f>'t1'!B35</f>
        <v>SD0A38</v>
      </c>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1375"/>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c r="EC44" s="233"/>
      <c r="ED44" s="233"/>
      <c r="EE44" s="233"/>
      <c r="EF44" s="233"/>
      <c r="EG44" s="233"/>
      <c r="EH44" s="233"/>
      <c r="EI44" s="233"/>
      <c r="EJ44" s="233"/>
      <c r="EK44" s="233"/>
      <c r="EL44" s="233"/>
      <c r="EM44" s="233"/>
      <c r="EN44" s="233"/>
      <c r="EO44" s="233"/>
      <c r="EP44" s="233"/>
      <c r="EQ44" s="233"/>
      <c r="ER44" s="233"/>
      <c r="ES44" s="233"/>
      <c r="ET44" s="233"/>
      <c r="EU44" s="233"/>
      <c r="EV44" s="233"/>
      <c r="EW44" s="233"/>
      <c r="EX44" s="233"/>
      <c r="EY44" s="233"/>
      <c r="EZ44" s="233"/>
      <c r="FA44" s="233"/>
      <c r="FB44" s="233"/>
      <c r="FC44" s="233"/>
      <c r="FD44" s="233"/>
      <c r="FE44" s="233"/>
      <c r="FF44" s="233"/>
      <c r="FG44" s="233"/>
      <c r="FH44" s="233"/>
      <c r="FI44" s="396">
        <f t="shared" si="0"/>
        <v>0</v>
      </c>
    </row>
    <row r="45" spans="1:165" ht="12.75" customHeight="1" x14ac:dyDescent="0.2">
      <c r="A45" s="144" t="str">
        <f>'t1'!A36</f>
        <v>FARMACISTI CON ALTRI INCAR. PROF.LI (RAPP. NON ESCL.)</v>
      </c>
      <c r="B45" s="206" t="str">
        <f>'t1'!B36</f>
        <v>SD0037</v>
      </c>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1375"/>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c r="EC45" s="233"/>
      <c r="ED45" s="233"/>
      <c r="EE45" s="233"/>
      <c r="EF45" s="233"/>
      <c r="EG45" s="233"/>
      <c r="EH45" s="233"/>
      <c r="EI45" s="233"/>
      <c r="EJ45" s="233"/>
      <c r="EK45" s="233"/>
      <c r="EL45" s="233"/>
      <c r="EM45" s="233"/>
      <c r="EN45" s="233"/>
      <c r="EO45" s="233"/>
      <c r="EP45" s="233"/>
      <c r="EQ45" s="233"/>
      <c r="ER45" s="233"/>
      <c r="ES45" s="233"/>
      <c r="ET45" s="233"/>
      <c r="EU45" s="233"/>
      <c r="EV45" s="233"/>
      <c r="EW45" s="233"/>
      <c r="EX45" s="233"/>
      <c r="EY45" s="233"/>
      <c r="EZ45" s="233"/>
      <c r="FA45" s="233"/>
      <c r="FB45" s="233"/>
      <c r="FC45" s="233"/>
      <c r="FD45" s="233"/>
      <c r="FE45" s="233"/>
      <c r="FF45" s="233"/>
      <c r="FG45" s="233"/>
      <c r="FH45" s="233"/>
      <c r="FI45" s="396">
        <f t="shared" si="0"/>
        <v>0</v>
      </c>
    </row>
    <row r="46" spans="1:165" ht="12.75" customHeight="1" x14ac:dyDescent="0.2">
      <c r="A46" s="144" t="str">
        <f>'t1'!A37</f>
        <v>FARMACISTI A T. DETERMINATO (ART. 15-SEPTIES D.LGS. 502/92)</v>
      </c>
      <c r="B46" s="206" t="str">
        <f>'t1'!B37</f>
        <v>SD0600</v>
      </c>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1375"/>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396">
        <f t="shared" si="0"/>
        <v>0</v>
      </c>
    </row>
    <row r="47" spans="1:165" ht="12.75" customHeight="1" x14ac:dyDescent="0.2">
      <c r="A47" s="144" t="str">
        <f>'t1'!A38</f>
        <v>BIOLOGI CON INC. DI STRUTTURA COMPLESSA (RAPP. ESCLUSIVO)</v>
      </c>
      <c r="B47" s="206" t="str">
        <f>'t1'!B38</f>
        <v>SD0E13</v>
      </c>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1375"/>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396">
        <f t="shared" si="0"/>
        <v>0</v>
      </c>
    </row>
    <row r="48" spans="1:165" ht="12.75" customHeight="1" x14ac:dyDescent="0.2">
      <c r="A48" s="144" t="str">
        <f>'t1'!A39</f>
        <v>BIOLOGI CON INC. DI STRUTTURA COMPLESSA (RAPP. NON ESCL.)</v>
      </c>
      <c r="B48" s="206" t="str">
        <f>'t1'!B39</f>
        <v>SD0N13</v>
      </c>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1375"/>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396">
        <f t="shared" si="0"/>
        <v>0</v>
      </c>
    </row>
    <row r="49" spans="1:165" ht="12.75" customHeight="1" x14ac:dyDescent="0.2">
      <c r="A49" s="144" t="str">
        <f>'t1'!A40</f>
        <v>BIOLOGI CON INC. DI STRUTTURA SEMPLICE (RAPP. ESCLUSIVO)</v>
      </c>
      <c r="B49" s="206" t="str">
        <f>'t1'!B40</f>
        <v>SD0E12</v>
      </c>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1375"/>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396">
        <f t="shared" si="0"/>
        <v>0</v>
      </c>
    </row>
    <row r="50" spans="1:165" ht="12.75" customHeight="1" x14ac:dyDescent="0.2">
      <c r="A50" s="144" t="str">
        <f>'t1'!A41</f>
        <v>BIOLOGI CON INC. DI STRUTTURA SEMPLICE (RAPP. NON ESCL.)</v>
      </c>
      <c r="B50" s="206" t="str">
        <f>'t1'!B41</f>
        <v>SD0N12</v>
      </c>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1375"/>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396">
        <f t="shared" si="0"/>
        <v>0</v>
      </c>
    </row>
    <row r="51" spans="1:165" ht="12.75" customHeight="1" x14ac:dyDescent="0.2">
      <c r="A51" s="144" t="str">
        <f>'t1'!A42</f>
        <v>BIOLOGI CON ALTRI INCAR. PROF.LI (RAPP. ESCLUSIVO)</v>
      </c>
      <c r="B51" s="206" t="str">
        <f>'t1'!B42</f>
        <v>SD0A12</v>
      </c>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1375"/>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396">
        <f t="shared" si="0"/>
        <v>0</v>
      </c>
    </row>
    <row r="52" spans="1:165" ht="12.75" customHeight="1" x14ac:dyDescent="0.2">
      <c r="A52" s="144" t="str">
        <f>'t1'!A43</f>
        <v>BIOLOGI CON ALTRI INCAR. PROF.LI (RAPP. NON ESCL.)</v>
      </c>
      <c r="B52" s="206" t="str">
        <f>'t1'!B43</f>
        <v>SD0011</v>
      </c>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1375"/>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396">
        <f t="shared" si="0"/>
        <v>0</v>
      </c>
    </row>
    <row r="53" spans="1:165" ht="12.75" customHeight="1" x14ac:dyDescent="0.2">
      <c r="A53" s="144" t="str">
        <f>'t1'!A44</f>
        <v>BIOLOGI A T. DETERMINATO (ART. 15-SEPTIES D.LGS. 502/92)</v>
      </c>
      <c r="B53" s="206" t="str">
        <f>'t1'!B44</f>
        <v>SD0601</v>
      </c>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1375"/>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396">
        <f t="shared" si="0"/>
        <v>0</v>
      </c>
    </row>
    <row r="54" spans="1:165" ht="12.75" customHeight="1" x14ac:dyDescent="0.2">
      <c r="A54" s="144" t="str">
        <f>'t1'!A45</f>
        <v>CHIMICI CON INC. DI STRUTTURA COMPLESSA (RAPP. ESCLUSIVO)</v>
      </c>
      <c r="B54" s="206" t="str">
        <f>'t1'!B45</f>
        <v>SD0E16</v>
      </c>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1375"/>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396">
        <f t="shared" si="0"/>
        <v>0</v>
      </c>
    </row>
    <row r="55" spans="1:165" ht="12.75" customHeight="1" x14ac:dyDescent="0.2">
      <c r="A55" s="144" t="str">
        <f>'t1'!A46</f>
        <v>CHIMICI CON INC. DI STRUTTURA COMPLESSA (RAPP.NON ESCL.)</v>
      </c>
      <c r="B55" s="206" t="str">
        <f>'t1'!B46</f>
        <v>SD0N16</v>
      </c>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1375"/>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396">
        <f t="shared" si="0"/>
        <v>0</v>
      </c>
    </row>
    <row r="56" spans="1:165" ht="12.75" customHeight="1" x14ac:dyDescent="0.2">
      <c r="A56" s="144" t="str">
        <f>'t1'!A47</f>
        <v>CHIMICI CON INC. DI STRUTTURA SEMPLICE (RAPP. ESCLUSIVO)</v>
      </c>
      <c r="B56" s="206" t="str">
        <f>'t1'!B47</f>
        <v>SD0E15</v>
      </c>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1375"/>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396">
        <f t="shared" si="0"/>
        <v>0</v>
      </c>
    </row>
    <row r="57" spans="1:165" ht="12.75" customHeight="1" x14ac:dyDescent="0.2">
      <c r="A57" s="144" t="str">
        <f>'t1'!A48</f>
        <v>CHIMICI CON INC. DI STRUTTURA SEMPLICE (RAPP. NON ESCL.)</v>
      </c>
      <c r="B57" s="206" t="str">
        <f>'t1'!B48</f>
        <v>SD0N15</v>
      </c>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1375"/>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396">
        <f t="shared" si="0"/>
        <v>0</v>
      </c>
    </row>
    <row r="58" spans="1:165" ht="12.75" customHeight="1" x14ac:dyDescent="0.2">
      <c r="A58" s="144" t="str">
        <f>'t1'!A49</f>
        <v>CHIMICI CON ALTRI INCAR. PROF.LI (RAPP. ESCLUSIVO)</v>
      </c>
      <c r="B58" s="206" t="str">
        <f>'t1'!B49</f>
        <v>SD0A15</v>
      </c>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1375"/>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396">
        <f t="shared" si="0"/>
        <v>0</v>
      </c>
    </row>
    <row r="59" spans="1:165" ht="12.75" customHeight="1" x14ac:dyDescent="0.2">
      <c r="A59" s="144" t="str">
        <f>'t1'!A50</f>
        <v>CHIMICI CON ALTRI INCAR. PROF.LI (RAPP. NON ESCL.)</v>
      </c>
      <c r="B59" s="206" t="str">
        <f>'t1'!B50</f>
        <v>SD0014</v>
      </c>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1375"/>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396">
        <f t="shared" si="0"/>
        <v>0</v>
      </c>
    </row>
    <row r="60" spans="1:165" ht="12.75" customHeight="1" x14ac:dyDescent="0.2">
      <c r="A60" s="144" t="str">
        <f>'t1'!A51</f>
        <v>CHIMICI A T. DETERMINATO (ART. 15-SEPTIES D.LGS. 502/92)</v>
      </c>
      <c r="B60" s="206" t="str">
        <f>'t1'!B51</f>
        <v>SD0602</v>
      </c>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1375"/>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396">
        <f t="shared" si="0"/>
        <v>0</v>
      </c>
    </row>
    <row r="61" spans="1:165" ht="12.75" customHeight="1" x14ac:dyDescent="0.2">
      <c r="A61" s="144" t="str">
        <f>'t1'!A52</f>
        <v>FISICI CON INC. DI STRUTTURA COMPLESSA (RAPP. ESCLUSIVO)</v>
      </c>
      <c r="B61" s="206" t="str">
        <f>'t1'!B52</f>
        <v>SD0E42</v>
      </c>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1375"/>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396">
        <f t="shared" si="0"/>
        <v>0</v>
      </c>
    </row>
    <row r="62" spans="1:165" ht="12.75" customHeight="1" x14ac:dyDescent="0.2">
      <c r="A62" s="144" t="str">
        <f>'t1'!A53</f>
        <v>FISICI CON INC. DI STRUTTURA COMPLESSA (RAPP. NON ESCL.)</v>
      </c>
      <c r="B62" s="206" t="str">
        <f>'t1'!B53</f>
        <v>SD0N42</v>
      </c>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1375"/>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396">
        <f t="shared" si="0"/>
        <v>0</v>
      </c>
    </row>
    <row r="63" spans="1:165" ht="12.75" customHeight="1" x14ac:dyDescent="0.2">
      <c r="A63" s="144" t="str">
        <f>'t1'!A54</f>
        <v>FISICI CON INC. DI STRUTTURA SEMPLICE (RAPP. ESCLUSIVO)</v>
      </c>
      <c r="B63" s="206" t="str">
        <f>'t1'!B54</f>
        <v>SD0E41</v>
      </c>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1375"/>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396">
        <f t="shared" si="0"/>
        <v>0</v>
      </c>
    </row>
    <row r="64" spans="1:165" ht="12.75" customHeight="1" x14ac:dyDescent="0.2">
      <c r="A64" s="144" t="str">
        <f>'t1'!A55</f>
        <v>FISICI CON INC. DI STRUTTURA SEMPLICE (RAPP. NON ESCL.)</v>
      </c>
      <c r="B64" s="206" t="str">
        <f>'t1'!B55</f>
        <v>SD0N41</v>
      </c>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1375"/>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396">
        <f t="shared" si="0"/>
        <v>0</v>
      </c>
    </row>
    <row r="65" spans="1:165" ht="12.75" customHeight="1" x14ac:dyDescent="0.2">
      <c r="A65" s="144" t="str">
        <f>'t1'!A56</f>
        <v>FISICI CON ALTRI INCAR. PROF.LI (RAPP. ESCLUSIVO)</v>
      </c>
      <c r="B65" s="206" t="str">
        <f>'t1'!B56</f>
        <v>SD0A41</v>
      </c>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1375"/>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396">
        <f t="shared" si="0"/>
        <v>0</v>
      </c>
    </row>
    <row r="66" spans="1:165" ht="12.75" customHeight="1" x14ac:dyDescent="0.2">
      <c r="A66" s="144" t="str">
        <f>'t1'!A57</f>
        <v>FISICI CON ALTRI INCAR. PROF.LI (RAPP. NON ESCL.)</v>
      </c>
      <c r="B66" s="206" t="str">
        <f>'t1'!B57</f>
        <v>SD0040</v>
      </c>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1375"/>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33"/>
      <c r="DW66" s="233"/>
      <c r="DX66" s="233"/>
      <c r="DY66" s="233"/>
      <c r="DZ66" s="233"/>
      <c r="EA66" s="233"/>
      <c r="EB66" s="233"/>
      <c r="EC66" s="233"/>
      <c r="ED66" s="233"/>
      <c r="EE66" s="233"/>
      <c r="EF66" s="233"/>
      <c r="EG66" s="233"/>
      <c r="EH66" s="233"/>
      <c r="EI66" s="233"/>
      <c r="EJ66" s="233"/>
      <c r="EK66" s="233"/>
      <c r="EL66" s="233"/>
      <c r="EM66" s="233"/>
      <c r="EN66" s="233"/>
      <c r="EO66" s="233"/>
      <c r="EP66" s="233"/>
      <c r="EQ66" s="233"/>
      <c r="ER66" s="233"/>
      <c r="ES66" s="233"/>
      <c r="ET66" s="233"/>
      <c r="EU66" s="233"/>
      <c r="EV66" s="233"/>
      <c r="EW66" s="233"/>
      <c r="EX66" s="233"/>
      <c r="EY66" s="233"/>
      <c r="EZ66" s="233"/>
      <c r="FA66" s="233"/>
      <c r="FB66" s="233"/>
      <c r="FC66" s="233"/>
      <c r="FD66" s="233"/>
      <c r="FE66" s="233"/>
      <c r="FF66" s="233"/>
      <c r="FG66" s="233"/>
      <c r="FH66" s="233"/>
      <c r="FI66" s="396">
        <f t="shared" si="0"/>
        <v>0</v>
      </c>
    </row>
    <row r="67" spans="1:165" ht="12.75" customHeight="1" x14ac:dyDescent="0.2">
      <c r="A67" s="144" t="str">
        <f>'t1'!A58</f>
        <v>FISICI A T. DETERMINATO (ART. 15-SEPTIES D.LGS. 502/92)</v>
      </c>
      <c r="B67" s="206" t="str">
        <f>'t1'!B58</f>
        <v>SD0603</v>
      </c>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1375"/>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33"/>
      <c r="DW67" s="233"/>
      <c r="DX67" s="233"/>
      <c r="DY67" s="233"/>
      <c r="DZ67" s="233"/>
      <c r="EA67" s="233"/>
      <c r="EB67" s="233"/>
      <c r="EC67" s="233"/>
      <c r="ED67" s="233"/>
      <c r="EE67" s="233"/>
      <c r="EF67" s="233"/>
      <c r="EG67" s="233"/>
      <c r="EH67" s="233"/>
      <c r="EI67" s="233"/>
      <c r="EJ67" s="233"/>
      <c r="EK67" s="233"/>
      <c r="EL67" s="233"/>
      <c r="EM67" s="233"/>
      <c r="EN67" s="233"/>
      <c r="EO67" s="233"/>
      <c r="EP67" s="233"/>
      <c r="EQ67" s="233"/>
      <c r="ER67" s="233"/>
      <c r="ES67" s="233"/>
      <c r="ET67" s="233"/>
      <c r="EU67" s="233"/>
      <c r="EV67" s="233"/>
      <c r="EW67" s="233"/>
      <c r="EX67" s="233"/>
      <c r="EY67" s="233"/>
      <c r="EZ67" s="233"/>
      <c r="FA67" s="233"/>
      <c r="FB67" s="233"/>
      <c r="FC67" s="233"/>
      <c r="FD67" s="233"/>
      <c r="FE67" s="233"/>
      <c r="FF67" s="233"/>
      <c r="FG67" s="233"/>
      <c r="FH67" s="233"/>
      <c r="FI67" s="396">
        <f t="shared" si="0"/>
        <v>0</v>
      </c>
    </row>
    <row r="68" spans="1:165" ht="12.75" customHeight="1" x14ac:dyDescent="0.2">
      <c r="A68" s="144" t="str">
        <f>'t1'!A59</f>
        <v>PSICOLOGI CON INC. DI STRUTTURA COMPLESSA (RAPP. ESCLUSIVO)</v>
      </c>
      <c r="B68" s="206" t="str">
        <f>'t1'!B59</f>
        <v>SD0E66</v>
      </c>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1375"/>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33"/>
      <c r="DW68" s="233"/>
      <c r="DX68" s="233"/>
      <c r="DY68" s="233"/>
      <c r="DZ68" s="233"/>
      <c r="EA68" s="233"/>
      <c r="EB68" s="233"/>
      <c r="EC68" s="233"/>
      <c r="ED68" s="233"/>
      <c r="EE68" s="233"/>
      <c r="EF68" s="233"/>
      <c r="EG68" s="233"/>
      <c r="EH68" s="233"/>
      <c r="EI68" s="233"/>
      <c r="EJ68" s="233"/>
      <c r="EK68" s="233"/>
      <c r="EL68" s="233"/>
      <c r="EM68" s="233"/>
      <c r="EN68" s="233"/>
      <c r="EO68" s="233"/>
      <c r="EP68" s="233"/>
      <c r="EQ68" s="233"/>
      <c r="ER68" s="233"/>
      <c r="ES68" s="233"/>
      <c r="ET68" s="233"/>
      <c r="EU68" s="233"/>
      <c r="EV68" s="233"/>
      <c r="EW68" s="233"/>
      <c r="EX68" s="233"/>
      <c r="EY68" s="233"/>
      <c r="EZ68" s="233"/>
      <c r="FA68" s="233"/>
      <c r="FB68" s="233"/>
      <c r="FC68" s="233"/>
      <c r="FD68" s="233"/>
      <c r="FE68" s="233"/>
      <c r="FF68" s="233"/>
      <c r="FG68" s="233"/>
      <c r="FH68" s="233"/>
      <c r="FI68" s="396">
        <f t="shared" si="0"/>
        <v>0</v>
      </c>
    </row>
    <row r="69" spans="1:165" ht="12.75" customHeight="1" x14ac:dyDescent="0.2">
      <c r="A69" s="144" t="str">
        <f>'t1'!A60</f>
        <v>PSICOLOGI CON INC. DI STRUTTURA COMPLESSA (RAPP. NON ESCL.)</v>
      </c>
      <c r="B69" s="206" t="str">
        <f>'t1'!B60</f>
        <v>SD0N66</v>
      </c>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1375"/>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33"/>
      <c r="DW69" s="233"/>
      <c r="DX69" s="233"/>
      <c r="DY69" s="233"/>
      <c r="DZ69" s="233"/>
      <c r="EA69" s="233"/>
      <c r="EB69" s="233"/>
      <c r="EC69" s="233"/>
      <c r="ED69" s="233"/>
      <c r="EE69" s="233"/>
      <c r="EF69" s="233"/>
      <c r="EG69" s="233"/>
      <c r="EH69" s="233"/>
      <c r="EI69" s="233"/>
      <c r="EJ69" s="233"/>
      <c r="EK69" s="233"/>
      <c r="EL69" s="233"/>
      <c r="EM69" s="233"/>
      <c r="EN69" s="233"/>
      <c r="EO69" s="233"/>
      <c r="EP69" s="233"/>
      <c r="EQ69" s="233"/>
      <c r="ER69" s="233"/>
      <c r="ES69" s="233"/>
      <c r="ET69" s="233"/>
      <c r="EU69" s="233"/>
      <c r="EV69" s="233"/>
      <c r="EW69" s="233"/>
      <c r="EX69" s="233"/>
      <c r="EY69" s="233"/>
      <c r="EZ69" s="233"/>
      <c r="FA69" s="233"/>
      <c r="FB69" s="233"/>
      <c r="FC69" s="233"/>
      <c r="FD69" s="233"/>
      <c r="FE69" s="233"/>
      <c r="FF69" s="233"/>
      <c r="FG69" s="233"/>
      <c r="FH69" s="233"/>
      <c r="FI69" s="396">
        <f t="shared" si="0"/>
        <v>0</v>
      </c>
    </row>
    <row r="70" spans="1:165" ht="12.75" customHeight="1" x14ac:dyDescent="0.2">
      <c r="A70" s="144" t="str">
        <f>'t1'!A61</f>
        <v>PSICOLOGI CON INC. DI STRUTTURA SEMPLICE (RAPP. ESCLUSIVO)</v>
      </c>
      <c r="B70" s="206" t="str">
        <f>'t1'!B61</f>
        <v>SD0E65</v>
      </c>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1375"/>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33"/>
      <c r="DW70" s="233"/>
      <c r="DX70" s="233"/>
      <c r="DY70" s="233"/>
      <c r="DZ70" s="233"/>
      <c r="EA70" s="233"/>
      <c r="EB70" s="233"/>
      <c r="EC70" s="233"/>
      <c r="ED70" s="233"/>
      <c r="EE70" s="233"/>
      <c r="EF70" s="233"/>
      <c r="EG70" s="233"/>
      <c r="EH70" s="233"/>
      <c r="EI70" s="233"/>
      <c r="EJ70" s="233"/>
      <c r="EK70" s="233"/>
      <c r="EL70" s="233"/>
      <c r="EM70" s="233"/>
      <c r="EN70" s="233"/>
      <c r="EO70" s="233"/>
      <c r="EP70" s="233"/>
      <c r="EQ70" s="233"/>
      <c r="ER70" s="233"/>
      <c r="ES70" s="233"/>
      <c r="ET70" s="233"/>
      <c r="EU70" s="233"/>
      <c r="EV70" s="233"/>
      <c r="EW70" s="233"/>
      <c r="EX70" s="233"/>
      <c r="EY70" s="233"/>
      <c r="EZ70" s="233"/>
      <c r="FA70" s="233"/>
      <c r="FB70" s="233"/>
      <c r="FC70" s="233"/>
      <c r="FD70" s="233"/>
      <c r="FE70" s="233"/>
      <c r="FF70" s="233"/>
      <c r="FG70" s="233"/>
      <c r="FH70" s="233"/>
      <c r="FI70" s="396">
        <f t="shared" si="0"/>
        <v>0</v>
      </c>
    </row>
    <row r="71" spans="1:165" ht="12.75" customHeight="1" x14ac:dyDescent="0.2">
      <c r="A71" s="144" t="str">
        <f>'t1'!A62</f>
        <v>PSICOLOGI CON INC. DI STRUTTURA SEMPLICE (RAPP. NON ESCL.)</v>
      </c>
      <c r="B71" s="206" t="str">
        <f>'t1'!B62</f>
        <v>SD0N65</v>
      </c>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1375"/>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33"/>
      <c r="DW71" s="233"/>
      <c r="DX71" s="233"/>
      <c r="DY71" s="233"/>
      <c r="DZ71" s="233"/>
      <c r="EA71" s="233"/>
      <c r="EB71" s="233"/>
      <c r="EC71" s="233"/>
      <c r="ED71" s="233"/>
      <c r="EE71" s="233"/>
      <c r="EF71" s="233"/>
      <c r="EG71" s="233"/>
      <c r="EH71" s="233"/>
      <c r="EI71" s="233"/>
      <c r="EJ71" s="233"/>
      <c r="EK71" s="233"/>
      <c r="EL71" s="233"/>
      <c r="EM71" s="233"/>
      <c r="EN71" s="233"/>
      <c r="EO71" s="233"/>
      <c r="EP71" s="233"/>
      <c r="EQ71" s="233"/>
      <c r="ER71" s="233"/>
      <c r="ES71" s="233"/>
      <c r="ET71" s="233"/>
      <c r="EU71" s="233"/>
      <c r="EV71" s="233"/>
      <c r="EW71" s="233"/>
      <c r="EX71" s="233"/>
      <c r="EY71" s="233"/>
      <c r="EZ71" s="233"/>
      <c r="FA71" s="233"/>
      <c r="FB71" s="233"/>
      <c r="FC71" s="233"/>
      <c r="FD71" s="233"/>
      <c r="FE71" s="233"/>
      <c r="FF71" s="233"/>
      <c r="FG71" s="233"/>
      <c r="FH71" s="233"/>
      <c r="FI71" s="396">
        <f t="shared" si="0"/>
        <v>0</v>
      </c>
    </row>
    <row r="72" spans="1:165" ht="12.75" customHeight="1" x14ac:dyDescent="0.2">
      <c r="A72" s="144" t="str">
        <f>'t1'!A63</f>
        <v>PSICOLOGI CON ALTRI INCAR. PROF.LI (RAPP. ESCLUSIVO)</v>
      </c>
      <c r="B72" s="206" t="str">
        <f>'t1'!B63</f>
        <v>SD0A65</v>
      </c>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1375"/>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33"/>
      <c r="DW72" s="233"/>
      <c r="DX72" s="233"/>
      <c r="DY72" s="233"/>
      <c r="DZ72" s="233"/>
      <c r="EA72" s="233"/>
      <c r="EB72" s="233"/>
      <c r="EC72" s="233"/>
      <c r="ED72" s="233"/>
      <c r="EE72" s="233"/>
      <c r="EF72" s="233"/>
      <c r="EG72" s="233"/>
      <c r="EH72" s="233"/>
      <c r="EI72" s="233"/>
      <c r="EJ72" s="233"/>
      <c r="EK72" s="233"/>
      <c r="EL72" s="233"/>
      <c r="EM72" s="233"/>
      <c r="EN72" s="233"/>
      <c r="EO72" s="233"/>
      <c r="EP72" s="233"/>
      <c r="EQ72" s="233"/>
      <c r="ER72" s="233"/>
      <c r="ES72" s="233"/>
      <c r="ET72" s="233"/>
      <c r="EU72" s="233"/>
      <c r="EV72" s="233"/>
      <c r="EW72" s="233"/>
      <c r="EX72" s="233"/>
      <c r="EY72" s="233"/>
      <c r="EZ72" s="233"/>
      <c r="FA72" s="233"/>
      <c r="FB72" s="233"/>
      <c r="FC72" s="233"/>
      <c r="FD72" s="233"/>
      <c r="FE72" s="233"/>
      <c r="FF72" s="233"/>
      <c r="FG72" s="233"/>
      <c r="FH72" s="233"/>
      <c r="FI72" s="396">
        <f t="shared" si="0"/>
        <v>0</v>
      </c>
    </row>
    <row r="73" spans="1:165" ht="12.75" customHeight="1" x14ac:dyDescent="0.2">
      <c r="A73" s="144" t="str">
        <f>'t1'!A64</f>
        <v>PSICOLOGI CON ALTRI INCAR. PROF.LI (RAPP. NON ESCL.)</v>
      </c>
      <c r="B73" s="206" t="str">
        <f>'t1'!B64</f>
        <v>SD0064</v>
      </c>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1375"/>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33"/>
      <c r="DW73" s="233"/>
      <c r="DX73" s="233"/>
      <c r="DY73" s="233"/>
      <c r="DZ73" s="233"/>
      <c r="EA73" s="233"/>
      <c r="EB73" s="233"/>
      <c r="EC73" s="233"/>
      <c r="ED73" s="233"/>
      <c r="EE73" s="233"/>
      <c r="EF73" s="233"/>
      <c r="EG73" s="233"/>
      <c r="EH73" s="233"/>
      <c r="EI73" s="233"/>
      <c r="EJ73" s="233"/>
      <c r="EK73" s="233"/>
      <c r="EL73" s="233"/>
      <c r="EM73" s="233"/>
      <c r="EN73" s="233"/>
      <c r="EO73" s="233"/>
      <c r="EP73" s="233"/>
      <c r="EQ73" s="233"/>
      <c r="ER73" s="233"/>
      <c r="ES73" s="233"/>
      <c r="ET73" s="233"/>
      <c r="EU73" s="233"/>
      <c r="EV73" s="233"/>
      <c r="EW73" s="233"/>
      <c r="EX73" s="233"/>
      <c r="EY73" s="233"/>
      <c r="EZ73" s="233"/>
      <c r="FA73" s="233"/>
      <c r="FB73" s="233"/>
      <c r="FC73" s="233"/>
      <c r="FD73" s="233"/>
      <c r="FE73" s="233"/>
      <c r="FF73" s="233"/>
      <c r="FG73" s="233"/>
      <c r="FH73" s="233"/>
      <c r="FI73" s="396">
        <f t="shared" si="0"/>
        <v>0</v>
      </c>
    </row>
    <row r="74" spans="1:165" ht="12.75" customHeight="1" x14ac:dyDescent="0.2">
      <c r="A74" s="144" t="str">
        <f>'t1'!A65</f>
        <v>PSICOLOGI A T. DETERMINATO (ART. 15-SEPTIES D.LGS. 502/92)</v>
      </c>
      <c r="B74" s="206" t="str">
        <f>'t1'!B65</f>
        <v>SD0604</v>
      </c>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1375"/>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33"/>
      <c r="CN74" s="233"/>
      <c r="CO74" s="233"/>
      <c r="CP74" s="233"/>
      <c r="CQ74" s="233"/>
      <c r="CR74" s="233"/>
      <c r="CS74" s="233"/>
      <c r="CT74" s="233"/>
      <c r="CU74" s="233"/>
      <c r="CV74" s="233"/>
      <c r="CW74" s="233"/>
      <c r="CX74" s="233"/>
      <c r="CY74" s="233"/>
      <c r="CZ74" s="233"/>
      <c r="DA74" s="233"/>
      <c r="DB74" s="233"/>
      <c r="DC74" s="233"/>
      <c r="DD74" s="233"/>
      <c r="DE74" s="233"/>
      <c r="DF74" s="233"/>
      <c r="DG74" s="233"/>
      <c r="DH74" s="233"/>
      <c r="DI74" s="233"/>
      <c r="DJ74" s="233"/>
      <c r="DK74" s="233"/>
      <c r="DL74" s="233"/>
      <c r="DM74" s="233"/>
      <c r="DN74" s="233"/>
      <c r="DO74" s="233"/>
      <c r="DP74" s="233"/>
      <c r="DQ74" s="233"/>
      <c r="DR74" s="233"/>
      <c r="DS74" s="233"/>
      <c r="DT74" s="233"/>
      <c r="DU74" s="233"/>
      <c r="DV74" s="233"/>
      <c r="DW74" s="233"/>
      <c r="DX74" s="233"/>
      <c r="DY74" s="233"/>
      <c r="DZ74" s="233"/>
      <c r="EA74" s="233"/>
      <c r="EB74" s="233"/>
      <c r="EC74" s="233"/>
      <c r="ED74" s="233"/>
      <c r="EE74" s="233"/>
      <c r="EF74" s="233"/>
      <c r="EG74" s="233"/>
      <c r="EH74" s="233"/>
      <c r="EI74" s="233"/>
      <c r="EJ74" s="233"/>
      <c r="EK74" s="233"/>
      <c r="EL74" s="233"/>
      <c r="EM74" s="233"/>
      <c r="EN74" s="233"/>
      <c r="EO74" s="233"/>
      <c r="EP74" s="233"/>
      <c r="EQ74" s="233"/>
      <c r="ER74" s="233"/>
      <c r="ES74" s="233"/>
      <c r="ET74" s="233"/>
      <c r="EU74" s="233"/>
      <c r="EV74" s="233"/>
      <c r="EW74" s="233"/>
      <c r="EX74" s="233"/>
      <c r="EY74" s="233"/>
      <c r="EZ74" s="233"/>
      <c r="FA74" s="233"/>
      <c r="FB74" s="233"/>
      <c r="FC74" s="233"/>
      <c r="FD74" s="233"/>
      <c r="FE74" s="233"/>
      <c r="FF74" s="233"/>
      <c r="FG74" s="233"/>
      <c r="FH74" s="233"/>
      <c r="FI74" s="396">
        <f t="shared" si="0"/>
        <v>0</v>
      </c>
    </row>
    <row r="75" spans="1:165" ht="12.75" customHeight="1" x14ac:dyDescent="0.2">
      <c r="A75" s="144" t="str">
        <f>'t1'!A66</f>
        <v>DIRIGENTE PROF. SANIT. INFERM/OSTETRICA (INC. STRUT. COMPL.)</v>
      </c>
      <c r="B75" s="206" t="str">
        <f>'t1'!B66</f>
        <v>SD0CO1</v>
      </c>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1375"/>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396">
        <f t="shared" si="0"/>
        <v>0</v>
      </c>
    </row>
    <row r="76" spans="1:165" ht="12.75" customHeight="1" x14ac:dyDescent="0.2">
      <c r="A76" s="144" t="str">
        <f>'t1'!A67</f>
        <v>DIRIGENTE PROF. SANIT. INFERM/OSTETRICA (INC. STRUT. SEMPL.)</v>
      </c>
      <c r="B76" s="206" t="str">
        <f>'t1'!B67</f>
        <v>SD0SE1</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1375"/>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33"/>
      <c r="DW76" s="233"/>
      <c r="DX76" s="233"/>
      <c r="DY76" s="233"/>
      <c r="DZ76" s="233"/>
      <c r="EA76" s="233"/>
      <c r="EB76" s="233"/>
      <c r="EC76" s="233"/>
      <c r="ED76" s="233"/>
      <c r="EE76" s="233"/>
      <c r="EF76" s="233"/>
      <c r="EG76" s="233"/>
      <c r="EH76" s="233"/>
      <c r="EI76" s="233"/>
      <c r="EJ76" s="233"/>
      <c r="EK76" s="233"/>
      <c r="EL76" s="233"/>
      <c r="EM76" s="233"/>
      <c r="EN76" s="233"/>
      <c r="EO76" s="233"/>
      <c r="EP76" s="233"/>
      <c r="EQ76" s="233"/>
      <c r="ER76" s="233"/>
      <c r="ES76" s="233"/>
      <c r="ET76" s="233"/>
      <c r="EU76" s="233"/>
      <c r="EV76" s="233"/>
      <c r="EW76" s="233"/>
      <c r="EX76" s="233"/>
      <c r="EY76" s="233"/>
      <c r="EZ76" s="233"/>
      <c r="FA76" s="233"/>
      <c r="FB76" s="233"/>
      <c r="FC76" s="233"/>
      <c r="FD76" s="233"/>
      <c r="FE76" s="233"/>
      <c r="FF76" s="233"/>
      <c r="FG76" s="233"/>
      <c r="FH76" s="233"/>
      <c r="FI76" s="396">
        <f t="shared" si="0"/>
        <v>0</v>
      </c>
    </row>
    <row r="77" spans="1:165" ht="12.75" customHeight="1" x14ac:dyDescent="0.2">
      <c r="A77" s="144" t="str">
        <f>'t1'!A68</f>
        <v>DIRIGENTE PROF. SANIT. INFERM/OSTETRICA (ALTRI INC. PROF.LI)</v>
      </c>
      <c r="B77" s="206" t="str">
        <f>'t1'!B68</f>
        <v>SD0AI1</v>
      </c>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1375"/>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33"/>
      <c r="DW77" s="233"/>
      <c r="DX77" s="233"/>
      <c r="DY77" s="233"/>
      <c r="DZ77" s="233"/>
      <c r="EA77" s="233"/>
      <c r="EB77" s="233"/>
      <c r="EC77" s="233"/>
      <c r="ED77" s="233"/>
      <c r="EE77" s="233"/>
      <c r="EF77" s="233"/>
      <c r="EG77" s="233"/>
      <c r="EH77" s="233"/>
      <c r="EI77" s="233"/>
      <c r="EJ77" s="233"/>
      <c r="EK77" s="233"/>
      <c r="EL77" s="233"/>
      <c r="EM77" s="233"/>
      <c r="EN77" s="233"/>
      <c r="EO77" s="233"/>
      <c r="EP77" s="233"/>
      <c r="EQ77" s="233"/>
      <c r="ER77" s="233"/>
      <c r="ES77" s="233"/>
      <c r="ET77" s="233"/>
      <c r="EU77" s="233"/>
      <c r="EV77" s="233"/>
      <c r="EW77" s="233"/>
      <c r="EX77" s="233"/>
      <c r="EY77" s="233"/>
      <c r="EZ77" s="233"/>
      <c r="FA77" s="233"/>
      <c r="FB77" s="233"/>
      <c r="FC77" s="233"/>
      <c r="FD77" s="233"/>
      <c r="FE77" s="233"/>
      <c r="FF77" s="233"/>
      <c r="FG77" s="233"/>
      <c r="FH77" s="233"/>
      <c r="FI77" s="396">
        <f t="shared" si="0"/>
        <v>0</v>
      </c>
    </row>
    <row r="78" spans="1:165" ht="12.75" customHeight="1" x14ac:dyDescent="0.2">
      <c r="A78" s="144" t="str">
        <f>'t1'!A69</f>
        <v>DIR. PROF.SAN.INFERM/OSTET T.DET.ART.15-SEPTIES DLGS 502/92</v>
      </c>
      <c r="B78" s="206" t="str">
        <f>'t1'!B69</f>
        <v>SD048B</v>
      </c>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1375"/>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33"/>
      <c r="DW78" s="233"/>
      <c r="DX78" s="233"/>
      <c r="DY78" s="233"/>
      <c r="DZ78" s="233"/>
      <c r="EA78" s="233"/>
      <c r="EB78" s="233"/>
      <c r="EC78" s="233"/>
      <c r="ED78" s="233"/>
      <c r="EE78" s="233"/>
      <c r="EF78" s="233"/>
      <c r="EG78" s="233"/>
      <c r="EH78" s="233"/>
      <c r="EI78" s="233"/>
      <c r="EJ78" s="233"/>
      <c r="EK78" s="233"/>
      <c r="EL78" s="233"/>
      <c r="EM78" s="233"/>
      <c r="EN78" s="233"/>
      <c r="EO78" s="233"/>
      <c r="EP78" s="233"/>
      <c r="EQ78" s="233"/>
      <c r="ER78" s="233"/>
      <c r="ES78" s="233"/>
      <c r="ET78" s="233"/>
      <c r="EU78" s="233"/>
      <c r="EV78" s="233"/>
      <c r="EW78" s="233"/>
      <c r="EX78" s="233"/>
      <c r="EY78" s="233"/>
      <c r="EZ78" s="233"/>
      <c r="FA78" s="233"/>
      <c r="FB78" s="233"/>
      <c r="FC78" s="233"/>
      <c r="FD78" s="233"/>
      <c r="FE78" s="233"/>
      <c r="FF78" s="233"/>
      <c r="FG78" s="233"/>
      <c r="FH78" s="233"/>
      <c r="FI78" s="396">
        <f t="shared" si="0"/>
        <v>0</v>
      </c>
    </row>
    <row r="79" spans="1:165" ht="12.75" customHeight="1" x14ac:dyDescent="0.2">
      <c r="A79" s="144" t="str">
        <f>'t1'!A70</f>
        <v>DIRIGENTE PROF. SANIT. RIABILITATIVE (INC. STRUT. COMPL.)</v>
      </c>
      <c r="B79" s="206" t="str">
        <f>'t1'!B70</f>
        <v>SD0CO2</v>
      </c>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1375"/>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33"/>
      <c r="CN79" s="233"/>
      <c r="CO79" s="233"/>
      <c r="CP79" s="233"/>
      <c r="CQ79" s="233"/>
      <c r="CR79" s="233"/>
      <c r="CS79" s="233"/>
      <c r="CT79" s="233"/>
      <c r="CU79" s="233"/>
      <c r="CV79" s="233"/>
      <c r="CW79" s="233"/>
      <c r="CX79" s="233"/>
      <c r="CY79" s="233"/>
      <c r="CZ79" s="233"/>
      <c r="DA79" s="233"/>
      <c r="DB79" s="233"/>
      <c r="DC79" s="233"/>
      <c r="DD79" s="233"/>
      <c r="DE79" s="233"/>
      <c r="DF79" s="233"/>
      <c r="DG79" s="233"/>
      <c r="DH79" s="233"/>
      <c r="DI79" s="233"/>
      <c r="DJ79" s="233"/>
      <c r="DK79" s="233"/>
      <c r="DL79" s="233"/>
      <c r="DM79" s="233"/>
      <c r="DN79" s="233"/>
      <c r="DO79" s="233"/>
      <c r="DP79" s="233"/>
      <c r="DQ79" s="233"/>
      <c r="DR79" s="233"/>
      <c r="DS79" s="233"/>
      <c r="DT79" s="233"/>
      <c r="DU79" s="233"/>
      <c r="DV79" s="233"/>
      <c r="DW79" s="233"/>
      <c r="DX79" s="233"/>
      <c r="DY79" s="233"/>
      <c r="DZ79" s="233"/>
      <c r="EA79" s="233"/>
      <c r="EB79" s="233"/>
      <c r="EC79" s="233"/>
      <c r="ED79" s="233"/>
      <c r="EE79" s="233"/>
      <c r="EF79" s="233"/>
      <c r="EG79" s="233"/>
      <c r="EH79" s="233"/>
      <c r="EI79" s="233"/>
      <c r="EJ79" s="233"/>
      <c r="EK79" s="233"/>
      <c r="EL79" s="233"/>
      <c r="EM79" s="233"/>
      <c r="EN79" s="233"/>
      <c r="EO79" s="233"/>
      <c r="EP79" s="233"/>
      <c r="EQ79" s="233"/>
      <c r="ER79" s="233"/>
      <c r="ES79" s="233"/>
      <c r="ET79" s="233"/>
      <c r="EU79" s="233"/>
      <c r="EV79" s="233"/>
      <c r="EW79" s="233"/>
      <c r="EX79" s="233"/>
      <c r="EY79" s="233"/>
      <c r="EZ79" s="233"/>
      <c r="FA79" s="233"/>
      <c r="FB79" s="233"/>
      <c r="FC79" s="233"/>
      <c r="FD79" s="233"/>
      <c r="FE79" s="233"/>
      <c r="FF79" s="233"/>
      <c r="FG79" s="233"/>
      <c r="FH79" s="233"/>
      <c r="FI79" s="396">
        <f t="shared" si="0"/>
        <v>0</v>
      </c>
    </row>
    <row r="80" spans="1:165" ht="12.75" customHeight="1" x14ac:dyDescent="0.2">
      <c r="A80" s="144" t="str">
        <f>'t1'!A71</f>
        <v>DIRIGENTE PROF. SANIT. RIABILITATIVE (INC. STRUT. SEMPL.)</v>
      </c>
      <c r="B80" s="206" t="str">
        <f>'t1'!B71</f>
        <v>SD0SE2</v>
      </c>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375"/>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33"/>
      <c r="DW80" s="233"/>
      <c r="DX80" s="233"/>
      <c r="DY80" s="233"/>
      <c r="DZ80" s="233"/>
      <c r="EA80" s="233"/>
      <c r="EB80" s="233"/>
      <c r="EC80" s="233"/>
      <c r="ED80" s="233"/>
      <c r="EE80" s="233"/>
      <c r="EF80" s="233"/>
      <c r="EG80" s="233"/>
      <c r="EH80" s="233"/>
      <c r="EI80" s="233"/>
      <c r="EJ80" s="233"/>
      <c r="EK80" s="233"/>
      <c r="EL80" s="233"/>
      <c r="EM80" s="233"/>
      <c r="EN80" s="233"/>
      <c r="EO80" s="233"/>
      <c r="EP80" s="233"/>
      <c r="EQ80" s="233"/>
      <c r="ER80" s="233"/>
      <c r="ES80" s="233"/>
      <c r="ET80" s="233"/>
      <c r="EU80" s="233"/>
      <c r="EV80" s="233"/>
      <c r="EW80" s="233"/>
      <c r="EX80" s="233"/>
      <c r="EY80" s="233"/>
      <c r="EZ80" s="233"/>
      <c r="FA80" s="233"/>
      <c r="FB80" s="233"/>
      <c r="FC80" s="233"/>
      <c r="FD80" s="233"/>
      <c r="FE80" s="233"/>
      <c r="FF80" s="233"/>
      <c r="FG80" s="233"/>
      <c r="FH80" s="233"/>
      <c r="FI80" s="396">
        <f t="shared" si="0"/>
        <v>0</v>
      </c>
    </row>
    <row r="81" spans="1:165" ht="12.75" customHeight="1" x14ac:dyDescent="0.2">
      <c r="A81" s="144" t="str">
        <f>'t1'!A72</f>
        <v>DIRIGENTE PROF. SANIT. RIABILITATIVE (ALTRI INC. PROF.LI)</v>
      </c>
      <c r="B81" s="206" t="str">
        <f>'t1'!B72</f>
        <v>SD0AI2</v>
      </c>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1375"/>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33"/>
      <c r="DW81" s="233"/>
      <c r="DX81" s="233"/>
      <c r="DY81" s="233"/>
      <c r="DZ81" s="233"/>
      <c r="EA81" s="233"/>
      <c r="EB81" s="233"/>
      <c r="EC81" s="233"/>
      <c r="ED81" s="233"/>
      <c r="EE81" s="233"/>
      <c r="EF81" s="233"/>
      <c r="EG81" s="233"/>
      <c r="EH81" s="233"/>
      <c r="EI81" s="233"/>
      <c r="EJ81" s="233"/>
      <c r="EK81" s="233"/>
      <c r="EL81" s="233"/>
      <c r="EM81" s="233"/>
      <c r="EN81" s="233"/>
      <c r="EO81" s="233"/>
      <c r="EP81" s="233"/>
      <c r="EQ81" s="233"/>
      <c r="ER81" s="233"/>
      <c r="ES81" s="233"/>
      <c r="ET81" s="233"/>
      <c r="EU81" s="233"/>
      <c r="EV81" s="233"/>
      <c r="EW81" s="233"/>
      <c r="EX81" s="233"/>
      <c r="EY81" s="233"/>
      <c r="EZ81" s="233"/>
      <c r="FA81" s="233"/>
      <c r="FB81" s="233"/>
      <c r="FC81" s="233"/>
      <c r="FD81" s="233"/>
      <c r="FE81" s="233"/>
      <c r="FF81" s="233"/>
      <c r="FG81" s="233"/>
      <c r="FH81" s="233"/>
      <c r="FI81" s="396">
        <f t="shared" ref="FI81:FI148" si="1">SUM(C81:FH81)</f>
        <v>0</v>
      </c>
    </row>
    <row r="82" spans="1:165" ht="12.75" customHeight="1" x14ac:dyDescent="0.2">
      <c r="A82" s="144" t="str">
        <f>'t1'!A73</f>
        <v>DIR. PROF. SAN. RIABILITAT. T.DET.ART.15-SEPTIES DLGS 502/92</v>
      </c>
      <c r="B82" s="206" t="str">
        <f>'t1'!B73</f>
        <v>SD048C</v>
      </c>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1375"/>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33"/>
      <c r="DW82" s="233"/>
      <c r="DX82" s="233"/>
      <c r="DY82" s="233"/>
      <c r="DZ82" s="233"/>
      <c r="EA82" s="233"/>
      <c r="EB82" s="233"/>
      <c r="EC82" s="233"/>
      <c r="ED82" s="233"/>
      <c r="EE82" s="233"/>
      <c r="EF82" s="233"/>
      <c r="EG82" s="233"/>
      <c r="EH82" s="233"/>
      <c r="EI82" s="233"/>
      <c r="EJ82" s="233"/>
      <c r="EK82" s="233"/>
      <c r="EL82" s="233"/>
      <c r="EM82" s="233"/>
      <c r="EN82" s="233"/>
      <c r="EO82" s="233"/>
      <c r="EP82" s="233"/>
      <c r="EQ82" s="233"/>
      <c r="ER82" s="233"/>
      <c r="ES82" s="233"/>
      <c r="ET82" s="233"/>
      <c r="EU82" s="233"/>
      <c r="EV82" s="233"/>
      <c r="EW82" s="233"/>
      <c r="EX82" s="233"/>
      <c r="EY82" s="233"/>
      <c r="EZ82" s="233"/>
      <c r="FA82" s="233"/>
      <c r="FB82" s="233"/>
      <c r="FC82" s="233"/>
      <c r="FD82" s="233"/>
      <c r="FE82" s="233"/>
      <c r="FF82" s="233"/>
      <c r="FG82" s="233"/>
      <c r="FH82" s="233"/>
      <c r="FI82" s="396">
        <f t="shared" si="1"/>
        <v>0</v>
      </c>
    </row>
    <row r="83" spans="1:165" ht="12.75" customHeight="1" x14ac:dyDescent="0.2">
      <c r="A83" s="144" t="str">
        <f>'t1'!A74</f>
        <v>DIRIGENTE PROF. TECNICO SANITARIE (INC. STRUT. COMPL.)</v>
      </c>
      <c r="B83" s="206" t="str">
        <f>'t1'!B74</f>
        <v>SD0CO3</v>
      </c>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1375"/>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33"/>
      <c r="DW83" s="233"/>
      <c r="DX83" s="233"/>
      <c r="DY83" s="233"/>
      <c r="DZ83" s="233"/>
      <c r="EA83" s="233"/>
      <c r="EB83" s="233"/>
      <c r="EC83" s="233"/>
      <c r="ED83" s="233"/>
      <c r="EE83" s="233"/>
      <c r="EF83" s="233"/>
      <c r="EG83" s="233"/>
      <c r="EH83" s="233"/>
      <c r="EI83" s="233"/>
      <c r="EJ83" s="233"/>
      <c r="EK83" s="233"/>
      <c r="EL83" s="233"/>
      <c r="EM83" s="233"/>
      <c r="EN83" s="233"/>
      <c r="EO83" s="233"/>
      <c r="EP83" s="233"/>
      <c r="EQ83" s="233"/>
      <c r="ER83" s="233"/>
      <c r="ES83" s="233"/>
      <c r="ET83" s="233"/>
      <c r="EU83" s="233"/>
      <c r="EV83" s="233"/>
      <c r="EW83" s="233"/>
      <c r="EX83" s="233"/>
      <c r="EY83" s="233"/>
      <c r="EZ83" s="233"/>
      <c r="FA83" s="233"/>
      <c r="FB83" s="233"/>
      <c r="FC83" s="233"/>
      <c r="FD83" s="233"/>
      <c r="FE83" s="233"/>
      <c r="FF83" s="233"/>
      <c r="FG83" s="233"/>
      <c r="FH83" s="233"/>
      <c r="FI83" s="396">
        <f t="shared" si="1"/>
        <v>0</v>
      </c>
    </row>
    <row r="84" spans="1:165" ht="12.75" customHeight="1" x14ac:dyDescent="0.2">
      <c r="A84" s="144" t="str">
        <f>'t1'!A75</f>
        <v>DIRIGENTE PROF. TECNICO SANITARIE (INC. STRUT. SEMPL.)</v>
      </c>
      <c r="B84" s="206" t="str">
        <f>'t1'!B75</f>
        <v>SD0SE3</v>
      </c>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1375"/>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33"/>
      <c r="DW84" s="233"/>
      <c r="DX84" s="233"/>
      <c r="DY84" s="233"/>
      <c r="DZ84" s="233"/>
      <c r="EA84" s="233"/>
      <c r="EB84" s="233"/>
      <c r="EC84" s="233"/>
      <c r="ED84" s="233"/>
      <c r="EE84" s="233"/>
      <c r="EF84" s="233"/>
      <c r="EG84" s="233"/>
      <c r="EH84" s="233"/>
      <c r="EI84" s="233"/>
      <c r="EJ84" s="233"/>
      <c r="EK84" s="233"/>
      <c r="EL84" s="233"/>
      <c r="EM84" s="233"/>
      <c r="EN84" s="233"/>
      <c r="EO84" s="233"/>
      <c r="EP84" s="233"/>
      <c r="EQ84" s="233"/>
      <c r="ER84" s="233"/>
      <c r="ES84" s="233"/>
      <c r="ET84" s="233"/>
      <c r="EU84" s="233"/>
      <c r="EV84" s="233"/>
      <c r="EW84" s="233"/>
      <c r="EX84" s="233"/>
      <c r="EY84" s="233"/>
      <c r="EZ84" s="233"/>
      <c r="FA84" s="233"/>
      <c r="FB84" s="233"/>
      <c r="FC84" s="233"/>
      <c r="FD84" s="233"/>
      <c r="FE84" s="233"/>
      <c r="FF84" s="233"/>
      <c r="FG84" s="233"/>
      <c r="FH84" s="233"/>
      <c r="FI84" s="396">
        <f t="shared" si="1"/>
        <v>0</v>
      </c>
    </row>
    <row r="85" spans="1:165" ht="12.75" customHeight="1" x14ac:dyDescent="0.2">
      <c r="A85" s="144" t="str">
        <f>'t1'!A76</f>
        <v>DIRIGENTE PROF. TECNICO SANITARIE (ALTRI INC. PROF.LI)</v>
      </c>
      <c r="B85" s="206" t="str">
        <f>'t1'!B76</f>
        <v>SD0AI3</v>
      </c>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1375"/>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33"/>
      <c r="DW85" s="233"/>
      <c r="DX85" s="233"/>
      <c r="DY85" s="233"/>
      <c r="DZ85" s="233"/>
      <c r="EA85" s="233"/>
      <c r="EB85" s="233"/>
      <c r="EC85" s="233"/>
      <c r="ED85" s="233"/>
      <c r="EE85" s="233"/>
      <c r="EF85" s="233"/>
      <c r="EG85" s="233"/>
      <c r="EH85" s="233"/>
      <c r="EI85" s="233"/>
      <c r="EJ85" s="233"/>
      <c r="EK85" s="233"/>
      <c r="EL85" s="233"/>
      <c r="EM85" s="233"/>
      <c r="EN85" s="233"/>
      <c r="EO85" s="233"/>
      <c r="EP85" s="233"/>
      <c r="EQ85" s="233"/>
      <c r="ER85" s="233"/>
      <c r="ES85" s="233"/>
      <c r="ET85" s="233"/>
      <c r="EU85" s="233"/>
      <c r="EV85" s="233"/>
      <c r="EW85" s="233"/>
      <c r="EX85" s="233"/>
      <c r="EY85" s="233"/>
      <c r="EZ85" s="233"/>
      <c r="FA85" s="233"/>
      <c r="FB85" s="233"/>
      <c r="FC85" s="233"/>
      <c r="FD85" s="233"/>
      <c r="FE85" s="233"/>
      <c r="FF85" s="233"/>
      <c r="FG85" s="233"/>
      <c r="FH85" s="233"/>
      <c r="FI85" s="396">
        <f t="shared" si="1"/>
        <v>0</v>
      </c>
    </row>
    <row r="86" spans="1:165" ht="12.75" customHeight="1" x14ac:dyDescent="0.2">
      <c r="A86" s="144" t="str">
        <f>'t1'!A77</f>
        <v>DIR. PROF.TECNICO SANITARIE T.DET.ART.15-SEPTIES DLGS 502/92</v>
      </c>
      <c r="B86" s="206" t="str">
        <f>'t1'!B77</f>
        <v>SD048D</v>
      </c>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1375"/>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33"/>
      <c r="DW86" s="233"/>
      <c r="DX86" s="233"/>
      <c r="DY86" s="233"/>
      <c r="DZ86" s="233"/>
      <c r="EA86" s="233"/>
      <c r="EB86" s="233"/>
      <c r="EC86" s="233"/>
      <c r="ED86" s="233"/>
      <c r="EE86" s="233"/>
      <c r="EF86" s="233"/>
      <c r="EG86" s="233"/>
      <c r="EH86" s="233"/>
      <c r="EI86" s="233"/>
      <c r="EJ86" s="233"/>
      <c r="EK86" s="233"/>
      <c r="EL86" s="233"/>
      <c r="EM86" s="233"/>
      <c r="EN86" s="233"/>
      <c r="EO86" s="233"/>
      <c r="EP86" s="233"/>
      <c r="EQ86" s="233"/>
      <c r="ER86" s="233"/>
      <c r="ES86" s="233"/>
      <c r="ET86" s="233"/>
      <c r="EU86" s="233"/>
      <c r="EV86" s="233"/>
      <c r="EW86" s="233"/>
      <c r="EX86" s="233"/>
      <c r="EY86" s="233"/>
      <c r="EZ86" s="233"/>
      <c r="FA86" s="233"/>
      <c r="FB86" s="233"/>
      <c r="FC86" s="233"/>
      <c r="FD86" s="233"/>
      <c r="FE86" s="233"/>
      <c r="FF86" s="233"/>
      <c r="FG86" s="233"/>
      <c r="FH86" s="233"/>
      <c r="FI86" s="396">
        <f t="shared" si="1"/>
        <v>0</v>
      </c>
    </row>
    <row r="87" spans="1:165" ht="12.75" customHeight="1" x14ac:dyDescent="0.2">
      <c r="A87" s="144" t="str">
        <f>'t1'!A78</f>
        <v>DIRIGENTE PROF.TECNICHE DELLA PREVENZIONE (INC.STRUT.COMPL.)</v>
      </c>
      <c r="B87" s="206" t="str">
        <f>'t1'!B78</f>
        <v>SD0CO4</v>
      </c>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233"/>
      <c r="BQ87" s="233"/>
      <c r="BR87" s="233"/>
      <c r="BS87" s="233"/>
      <c r="BT87" s="233"/>
      <c r="BU87" s="233"/>
      <c r="BV87" s="233"/>
      <c r="BW87" s="1375"/>
      <c r="BX87" s="233"/>
      <c r="BY87" s="233"/>
      <c r="BZ87" s="233"/>
      <c r="CA87" s="233"/>
      <c r="CB87" s="233"/>
      <c r="CC87" s="233"/>
      <c r="CD87" s="233"/>
      <c r="CE87" s="233"/>
      <c r="CF87" s="233"/>
      <c r="CG87" s="233"/>
      <c r="CH87" s="233"/>
      <c r="CI87" s="233"/>
      <c r="CJ87" s="233"/>
      <c r="CK87" s="233"/>
      <c r="CL87" s="233"/>
      <c r="CM87" s="233"/>
      <c r="CN87" s="233"/>
      <c r="CO87" s="233"/>
      <c r="CP87" s="233"/>
      <c r="CQ87" s="233"/>
      <c r="CR87" s="233"/>
      <c r="CS87" s="233"/>
      <c r="CT87" s="233"/>
      <c r="CU87" s="233"/>
      <c r="CV87" s="233"/>
      <c r="CW87" s="233"/>
      <c r="CX87" s="233"/>
      <c r="CY87" s="233"/>
      <c r="CZ87" s="233"/>
      <c r="DA87" s="233"/>
      <c r="DB87" s="233"/>
      <c r="DC87" s="233"/>
      <c r="DD87" s="233"/>
      <c r="DE87" s="233"/>
      <c r="DF87" s="233"/>
      <c r="DG87" s="233"/>
      <c r="DH87" s="233"/>
      <c r="DI87" s="233"/>
      <c r="DJ87" s="233"/>
      <c r="DK87" s="233"/>
      <c r="DL87" s="233"/>
      <c r="DM87" s="233"/>
      <c r="DN87" s="233"/>
      <c r="DO87" s="233"/>
      <c r="DP87" s="233"/>
      <c r="DQ87" s="233"/>
      <c r="DR87" s="233"/>
      <c r="DS87" s="233"/>
      <c r="DT87" s="233"/>
      <c r="DU87" s="233"/>
      <c r="DV87" s="233"/>
      <c r="DW87" s="233"/>
      <c r="DX87" s="233"/>
      <c r="DY87" s="233"/>
      <c r="DZ87" s="233"/>
      <c r="EA87" s="233"/>
      <c r="EB87" s="233"/>
      <c r="EC87" s="233"/>
      <c r="ED87" s="233"/>
      <c r="EE87" s="233"/>
      <c r="EF87" s="233"/>
      <c r="EG87" s="233"/>
      <c r="EH87" s="233"/>
      <c r="EI87" s="233"/>
      <c r="EJ87" s="233"/>
      <c r="EK87" s="233"/>
      <c r="EL87" s="233"/>
      <c r="EM87" s="233"/>
      <c r="EN87" s="233"/>
      <c r="EO87" s="233"/>
      <c r="EP87" s="233"/>
      <c r="EQ87" s="233"/>
      <c r="ER87" s="233"/>
      <c r="ES87" s="233"/>
      <c r="ET87" s="233"/>
      <c r="EU87" s="233"/>
      <c r="EV87" s="233"/>
      <c r="EW87" s="233"/>
      <c r="EX87" s="233"/>
      <c r="EY87" s="233"/>
      <c r="EZ87" s="233"/>
      <c r="FA87" s="233"/>
      <c r="FB87" s="233"/>
      <c r="FC87" s="233"/>
      <c r="FD87" s="233"/>
      <c r="FE87" s="233"/>
      <c r="FF87" s="233"/>
      <c r="FG87" s="233"/>
      <c r="FH87" s="233"/>
      <c r="FI87" s="396">
        <f t="shared" si="1"/>
        <v>0</v>
      </c>
    </row>
    <row r="88" spans="1:165" ht="12.75" customHeight="1" x14ac:dyDescent="0.2">
      <c r="A88" s="144" t="str">
        <f>'t1'!A79</f>
        <v>DIRIGENTE PROF.TECNICHE DELLA PREVENZIONE (INC.STRUT.SEMPL.)</v>
      </c>
      <c r="B88" s="206" t="str">
        <f>'t1'!B79</f>
        <v>SD0SE4</v>
      </c>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1375"/>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33"/>
      <c r="DW88" s="233"/>
      <c r="DX88" s="233"/>
      <c r="DY88" s="233"/>
      <c r="DZ88" s="233"/>
      <c r="EA88" s="233"/>
      <c r="EB88" s="233"/>
      <c r="EC88" s="233"/>
      <c r="ED88" s="233"/>
      <c r="EE88" s="233"/>
      <c r="EF88" s="233"/>
      <c r="EG88" s="233"/>
      <c r="EH88" s="233"/>
      <c r="EI88" s="233"/>
      <c r="EJ88" s="233"/>
      <c r="EK88" s="233"/>
      <c r="EL88" s="233"/>
      <c r="EM88" s="233"/>
      <c r="EN88" s="233"/>
      <c r="EO88" s="233"/>
      <c r="EP88" s="233"/>
      <c r="EQ88" s="233"/>
      <c r="ER88" s="233"/>
      <c r="ES88" s="233"/>
      <c r="ET88" s="233"/>
      <c r="EU88" s="233"/>
      <c r="EV88" s="233"/>
      <c r="EW88" s="233"/>
      <c r="EX88" s="233"/>
      <c r="EY88" s="233"/>
      <c r="EZ88" s="233"/>
      <c r="FA88" s="233"/>
      <c r="FB88" s="233"/>
      <c r="FC88" s="233"/>
      <c r="FD88" s="233"/>
      <c r="FE88" s="233"/>
      <c r="FF88" s="233"/>
      <c r="FG88" s="233"/>
      <c r="FH88" s="233"/>
      <c r="FI88" s="396">
        <f t="shared" si="1"/>
        <v>0</v>
      </c>
    </row>
    <row r="89" spans="1:165" ht="12.75" customHeight="1" x14ac:dyDescent="0.2">
      <c r="A89" s="144" t="str">
        <f>'t1'!A80</f>
        <v>DIRIGENTE PROF.TECNICHE DELLA PREVENZIONE(ALTRI INC.PROF.LI)</v>
      </c>
      <c r="B89" s="206" t="str">
        <f>'t1'!B80</f>
        <v>SD0AI4</v>
      </c>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1375"/>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33"/>
      <c r="DW89" s="233"/>
      <c r="DX89" s="233"/>
      <c r="DY89" s="233"/>
      <c r="DZ89" s="233"/>
      <c r="EA89" s="233"/>
      <c r="EB89" s="233"/>
      <c r="EC89" s="233"/>
      <c r="ED89" s="233"/>
      <c r="EE89" s="233"/>
      <c r="EF89" s="233"/>
      <c r="EG89" s="233"/>
      <c r="EH89" s="233"/>
      <c r="EI89" s="233"/>
      <c r="EJ89" s="233"/>
      <c r="EK89" s="233"/>
      <c r="EL89" s="233"/>
      <c r="EM89" s="233"/>
      <c r="EN89" s="233"/>
      <c r="EO89" s="233"/>
      <c r="EP89" s="233"/>
      <c r="EQ89" s="233"/>
      <c r="ER89" s="233"/>
      <c r="ES89" s="233"/>
      <c r="ET89" s="233"/>
      <c r="EU89" s="233"/>
      <c r="EV89" s="233"/>
      <c r="EW89" s="233"/>
      <c r="EX89" s="233"/>
      <c r="EY89" s="233"/>
      <c r="EZ89" s="233"/>
      <c r="FA89" s="233"/>
      <c r="FB89" s="233"/>
      <c r="FC89" s="233"/>
      <c r="FD89" s="233"/>
      <c r="FE89" s="233"/>
      <c r="FF89" s="233"/>
      <c r="FG89" s="233"/>
      <c r="FH89" s="233"/>
      <c r="FI89" s="396">
        <f t="shared" si="1"/>
        <v>0</v>
      </c>
    </row>
    <row r="90" spans="1:165" ht="12.75" customHeight="1" x14ac:dyDescent="0.2">
      <c r="A90" s="144" t="str">
        <f>'t1'!A81</f>
        <v>DIR. PROF.TECNICHE PREVENZ. T.DET.ART.15-SEPTIES DLGS 502/92</v>
      </c>
      <c r="B90" s="206" t="str">
        <f>'t1'!B81</f>
        <v>SD048E</v>
      </c>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1375"/>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33"/>
      <c r="DW90" s="233"/>
      <c r="DX90" s="233"/>
      <c r="DY90" s="233"/>
      <c r="DZ90" s="233"/>
      <c r="EA90" s="233"/>
      <c r="EB90" s="233"/>
      <c r="EC90" s="233"/>
      <c r="ED90" s="233"/>
      <c r="EE90" s="233"/>
      <c r="EF90" s="233"/>
      <c r="EG90" s="233"/>
      <c r="EH90" s="233"/>
      <c r="EI90" s="233"/>
      <c r="EJ90" s="233"/>
      <c r="EK90" s="233"/>
      <c r="EL90" s="233"/>
      <c r="EM90" s="233"/>
      <c r="EN90" s="233"/>
      <c r="EO90" s="233"/>
      <c r="EP90" s="233"/>
      <c r="EQ90" s="233"/>
      <c r="ER90" s="233"/>
      <c r="ES90" s="233"/>
      <c r="ET90" s="233"/>
      <c r="EU90" s="233"/>
      <c r="EV90" s="233"/>
      <c r="EW90" s="233"/>
      <c r="EX90" s="233"/>
      <c r="EY90" s="233"/>
      <c r="EZ90" s="233"/>
      <c r="FA90" s="233"/>
      <c r="FB90" s="233"/>
      <c r="FC90" s="233"/>
      <c r="FD90" s="233"/>
      <c r="FE90" s="233"/>
      <c r="FF90" s="233"/>
      <c r="FG90" s="233"/>
      <c r="FH90" s="233"/>
      <c r="FI90" s="396">
        <f t="shared" si="1"/>
        <v>0</v>
      </c>
    </row>
    <row r="91" spans="1:165" ht="12.75" customHeight="1" x14ac:dyDescent="0.2">
      <c r="A91" s="144" t="str">
        <f>'t1'!A82</f>
        <v>AVVOCATO DIRIG. CON INCARICO DI STRUTTURA COMPLESSA</v>
      </c>
      <c r="B91" s="206" t="str">
        <f>'t1'!B82</f>
        <v>PD0010</v>
      </c>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1375"/>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33"/>
      <c r="DW91" s="233"/>
      <c r="DX91" s="233"/>
      <c r="DY91" s="233"/>
      <c r="DZ91" s="233"/>
      <c r="EA91" s="233"/>
      <c r="EB91" s="233"/>
      <c r="EC91" s="233"/>
      <c r="ED91" s="233"/>
      <c r="EE91" s="233"/>
      <c r="EF91" s="233"/>
      <c r="EG91" s="233"/>
      <c r="EH91" s="233"/>
      <c r="EI91" s="233"/>
      <c r="EJ91" s="233"/>
      <c r="EK91" s="233"/>
      <c r="EL91" s="233"/>
      <c r="EM91" s="233"/>
      <c r="EN91" s="233"/>
      <c r="EO91" s="233"/>
      <c r="EP91" s="233"/>
      <c r="EQ91" s="233"/>
      <c r="ER91" s="233"/>
      <c r="ES91" s="233"/>
      <c r="ET91" s="233"/>
      <c r="EU91" s="233"/>
      <c r="EV91" s="233"/>
      <c r="EW91" s="233"/>
      <c r="EX91" s="233"/>
      <c r="EY91" s="233"/>
      <c r="EZ91" s="233"/>
      <c r="FA91" s="233"/>
      <c r="FB91" s="233"/>
      <c r="FC91" s="233"/>
      <c r="FD91" s="233"/>
      <c r="FE91" s="233"/>
      <c r="FF91" s="233"/>
      <c r="FG91" s="233"/>
      <c r="FH91" s="233"/>
      <c r="FI91" s="396">
        <f t="shared" si="1"/>
        <v>0</v>
      </c>
    </row>
    <row r="92" spans="1:165" ht="12.75" customHeight="1" x14ac:dyDescent="0.2">
      <c r="A92" s="144" t="str">
        <f>'t1'!A83</f>
        <v>AVVOCATO DIRIG. CON INCARICO DI STRUTTURA SEMPLICE</v>
      </c>
      <c r="B92" s="206" t="str">
        <f>'t1'!B83</f>
        <v>PD0S09</v>
      </c>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1375"/>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33"/>
      <c r="DW92" s="233"/>
      <c r="DX92" s="233"/>
      <c r="DY92" s="233"/>
      <c r="DZ92" s="233"/>
      <c r="EA92" s="233"/>
      <c r="EB92" s="233"/>
      <c r="EC92" s="233"/>
      <c r="ED92" s="233"/>
      <c r="EE92" s="233"/>
      <c r="EF92" s="233"/>
      <c r="EG92" s="233"/>
      <c r="EH92" s="233"/>
      <c r="EI92" s="233"/>
      <c r="EJ92" s="233"/>
      <c r="EK92" s="233"/>
      <c r="EL92" s="233"/>
      <c r="EM92" s="233"/>
      <c r="EN92" s="233"/>
      <c r="EO92" s="233"/>
      <c r="EP92" s="233"/>
      <c r="EQ92" s="233"/>
      <c r="ER92" s="233"/>
      <c r="ES92" s="233"/>
      <c r="ET92" s="233"/>
      <c r="EU92" s="233"/>
      <c r="EV92" s="233"/>
      <c r="EW92" s="233"/>
      <c r="EX92" s="233"/>
      <c r="EY92" s="233"/>
      <c r="EZ92" s="233"/>
      <c r="FA92" s="233"/>
      <c r="FB92" s="233"/>
      <c r="FC92" s="233"/>
      <c r="FD92" s="233"/>
      <c r="FE92" s="233"/>
      <c r="FF92" s="233"/>
      <c r="FG92" s="233"/>
      <c r="FH92" s="233"/>
      <c r="FI92" s="396">
        <f t="shared" si="1"/>
        <v>0</v>
      </c>
    </row>
    <row r="93" spans="1:165" ht="12.75" customHeight="1" x14ac:dyDescent="0.2">
      <c r="A93" s="144" t="str">
        <f>'t1'!A84</f>
        <v>AVVOCATO DIRIG. CON ALTRI INCAR.PROF.LI</v>
      </c>
      <c r="B93" s="206" t="str">
        <f>'t1'!B84</f>
        <v>PD0A09</v>
      </c>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1375"/>
      <c r="CD93" s="233"/>
      <c r="CE93" s="233"/>
      <c r="CF93" s="233"/>
      <c r="CG93" s="233"/>
      <c r="CH93" s="233"/>
      <c r="CI93" s="233"/>
      <c r="CJ93" s="233"/>
      <c r="CK93" s="233"/>
      <c r="CL93" s="233"/>
      <c r="CM93" s="233"/>
      <c r="CN93" s="233"/>
      <c r="CO93" s="233"/>
      <c r="CP93" s="233"/>
      <c r="CQ93" s="233"/>
      <c r="CR93" s="233"/>
      <c r="CS93" s="233"/>
      <c r="CT93" s="233"/>
      <c r="CU93" s="233"/>
      <c r="CV93" s="233"/>
      <c r="CW93" s="233"/>
      <c r="CX93" s="233"/>
      <c r="CY93" s="233"/>
      <c r="CZ93" s="233"/>
      <c r="DA93" s="233"/>
      <c r="DB93" s="233"/>
      <c r="DC93" s="233"/>
      <c r="DD93" s="233"/>
      <c r="DE93" s="233"/>
      <c r="DF93" s="233"/>
      <c r="DG93" s="233"/>
      <c r="DH93" s="233"/>
      <c r="DI93" s="233"/>
      <c r="DJ93" s="233"/>
      <c r="DK93" s="233"/>
      <c r="DL93" s="233"/>
      <c r="DM93" s="233"/>
      <c r="DN93" s="233"/>
      <c r="DO93" s="233"/>
      <c r="DP93" s="233"/>
      <c r="DQ93" s="233"/>
      <c r="DR93" s="233"/>
      <c r="DS93" s="233"/>
      <c r="DT93" s="233"/>
      <c r="DU93" s="233"/>
      <c r="DV93" s="233"/>
      <c r="DW93" s="233"/>
      <c r="DX93" s="233"/>
      <c r="DY93" s="233"/>
      <c r="DZ93" s="233"/>
      <c r="EA93" s="233"/>
      <c r="EB93" s="233"/>
      <c r="EC93" s="233"/>
      <c r="ED93" s="233"/>
      <c r="EE93" s="233"/>
      <c r="EF93" s="233"/>
      <c r="EG93" s="233"/>
      <c r="EH93" s="233"/>
      <c r="EI93" s="233"/>
      <c r="EJ93" s="233"/>
      <c r="EK93" s="233"/>
      <c r="EL93" s="233"/>
      <c r="EM93" s="233"/>
      <c r="EN93" s="233"/>
      <c r="EO93" s="233"/>
      <c r="EP93" s="233"/>
      <c r="EQ93" s="233"/>
      <c r="ER93" s="233"/>
      <c r="ES93" s="233"/>
      <c r="ET93" s="233"/>
      <c r="EU93" s="233"/>
      <c r="EV93" s="233"/>
      <c r="EW93" s="233"/>
      <c r="EX93" s="233"/>
      <c r="EY93" s="233"/>
      <c r="EZ93" s="233"/>
      <c r="FA93" s="233"/>
      <c r="FB93" s="233"/>
      <c r="FC93" s="233"/>
      <c r="FD93" s="233"/>
      <c r="FE93" s="233"/>
      <c r="FF93" s="233"/>
      <c r="FG93" s="233"/>
      <c r="FH93" s="233"/>
      <c r="FI93" s="396">
        <f t="shared" si="1"/>
        <v>0</v>
      </c>
    </row>
    <row r="94" spans="1:165" ht="12.75" customHeight="1" x14ac:dyDescent="0.2">
      <c r="A94" s="144" t="str">
        <f>'t1'!A85</f>
        <v>AVVOCATO DIR. A T. DETERMINATO(ART. 15-SEPTIES DLGS. 502/92)</v>
      </c>
      <c r="B94" s="206" t="str">
        <f>'t1'!B85</f>
        <v>PD0605</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1375"/>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33"/>
      <c r="DW94" s="233"/>
      <c r="DX94" s="233"/>
      <c r="DY94" s="233"/>
      <c r="DZ94" s="233"/>
      <c r="EA94" s="233"/>
      <c r="EB94" s="233"/>
      <c r="EC94" s="233"/>
      <c r="ED94" s="233"/>
      <c r="EE94" s="233"/>
      <c r="EF94" s="233"/>
      <c r="EG94" s="233"/>
      <c r="EH94" s="233"/>
      <c r="EI94" s="233"/>
      <c r="EJ94" s="233"/>
      <c r="EK94" s="233"/>
      <c r="EL94" s="233"/>
      <c r="EM94" s="233"/>
      <c r="EN94" s="233"/>
      <c r="EO94" s="233"/>
      <c r="EP94" s="233"/>
      <c r="EQ94" s="233"/>
      <c r="ER94" s="233"/>
      <c r="ES94" s="233"/>
      <c r="ET94" s="233"/>
      <c r="EU94" s="233"/>
      <c r="EV94" s="233"/>
      <c r="EW94" s="233"/>
      <c r="EX94" s="233"/>
      <c r="EY94" s="233"/>
      <c r="EZ94" s="233"/>
      <c r="FA94" s="233"/>
      <c r="FB94" s="233"/>
      <c r="FC94" s="233"/>
      <c r="FD94" s="233"/>
      <c r="FE94" s="233"/>
      <c r="FF94" s="233"/>
      <c r="FG94" s="233"/>
      <c r="FH94" s="233"/>
      <c r="FI94" s="396">
        <f t="shared" si="1"/>
        <v>0</v>
      </c>
    </row>
    <row r="95" spans="1:165" ht="12.75" customHeight="1" x14ac:dyDescent="0.2">
      <c r="A95" s="144" t="str">
        <f>'t1'!A86</f>
        <v>INGEGNERE DIRIG. CON INCARICO DI STRUTTURA COMPLESSA</v>
      </c>
      <c r="B95" s="206" t="str">
        <f>'t1'!B86</f>
        <v>PD0046</v>
      </c>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1375"/>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33"/>
      <c r="DW95" s="233"/>
      <c r="DX95" s="233"/>
      <c r="DY95" s="233"/>
      <c r="DZ95" s="233"/>
      <c r="EA95" s="233"/>
      <c r="EB95" s="233"/>
      <c r="EC95" s="233"/>
      <c r="ED95" s="233"/>
      <c r="EE95" s="233"/>
      <c r="EF95" s="233"/>
      <c r="EG95" s="233"/>
      <c r="EH95" s="233"/>
      <c r="EI95" s="233"/>
      <c r="EJ95" s="233"/>
      <c r="EK95" s="233"/>
      <c r="EL95" s="233"/>
      <c r="EM95" s="233"/>
      <c r="EN95" s="233"/>
      <c r="EO95" s="233"/>
      <c r="EP95" s="233"/>
      <c r="EQ95" s="233"/>
      <c r="ER95" s="233"/>
      <c r="ES95" s="233"/>
      <c r="ET95" s="233"/>
      <c r="EU95" s="233"/>
      <c r="EV95" s="233"/>
      <c r="EW95" s="233"/>
      <c r="EX95" s="233"/>
      <c r="EY95" s="233"/>
      <c r="EZ95" s="233"/>
      <c r="FA95" s="233"/>
      <c r="FB95" s="233"/>
      <c r="FC95" s="233"/>
      <c r="FD95" s="233"/>
      <c r="FE95" s="233"/>
      <c r="FF95" s="233"/>
      <c r="FG95" s="233"/>
      <c r="FH95" s="233"/>
      <c r="FI95" s="396">
        <f t="shared" si="1"/>
        <v>0</v>
      </c>
    </row>
    <row r="96" spans="1:165" ht="12.75" customHeight="1" x14ac:dyDescent="0.2">
      <c r="A96" s="144" t="str">
        <f>'t1'!A87</f>
        <v>INGEGNERE DIRIG. CON INCARICO DI STRUTTURA SEMPLICE</v>
      </c>
      <c r="B96" s="206" t="str">
        <f>'t1'!B87</f>
        <v>PD0S45</v>
      </c>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1375"/>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33"/>
      <c r="DW96" s="233"/>
      <c r="DX96" s="233"/>
      <c r="DY96" s="233"/>
      <c r="DZ96" s="233"/>
      <c r="EA96" s="233"/>
      <c r="EB96" s="233"/>
      <c r="EC96" s="233"/>
      <c r="ED96" s="233"/>
      <c r="EE96" s="233"/>
      <c r="EF96" s="233"/>
      <c r="EG96" s="233"/>
      <c r="EH96" s="233"/>
      <c r="EI96" s="233"/>
      <c r="EJ96" s="233"/>
      <c r="EK96" s="233"/>
      <c r="EL96" s="233"/>
      <c r="EM96" s="233"/>
      <c r="EN96" s="233"/>
      <c r="EO96" s="233"/>
      <c r="EP96" s="233"/>
      <c r="EQ96" s="233"/>
      <c r="ER96" s="233"/>
      <c r="ES96" s="233"/>
      <c r="ET96" s="233"/>
      <c r="EU96" s="233"/>
      <c r="EV96" s="233"/>
      <c r="EW96" s="233"/>
      <c r="EX96" s="233"/>
      <c r="EY96" s="233"/>
      <c r="EZ96" s="233"/>
      <c r="FA96" s="233"/>
      <c r="FB96" s="233"/>
      <c r="FC96" s="233"/>
      <c r="FD96" s="233"/>
      <c r="FE96" s="233"/>
      <c r="FF96" s="233"/>
      <c r="FG96" s="233"/>
      <c r="FH96" s="233"/>
      <c r="FI96" s="396">
        <f t="shared" si="1"/>
        <v>0</v>
      </c>
    </row>
    <row r="97" spans="1:165" ht="12.75" customHeight="1" x14ac:dyDescent="0.2">
      <c r="A97" s="144" t="str">
        <f>'t1'!A88</f>
        <v>INGEGNERE DIRIG. CON ALTRI INCAR.PROF.LI</v>
      </c>
      <c r="B97" s="206" t="str">
        <f>'t1'!B88</f>
        <v>PD0A45</v>
      </c>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1375"/>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33"/>
      <c r="DW97" s="233"/>
      <c r="DX97" s="233"/>
      <c r="DY97" s="233"/>
      <c r="DZ97" s="233"/>
      <c r="EA97" s="233"/>
      <c r="EB97" s="233"/>
      <c r="EC97" s="233"/>
      <c r="ED97" s="233"/>
      <c r="EE97" s="233"/>
      <c r="EF97" s="233"/>
      <c r="EG97" s="233"/>
      <c r="EH97" s="233"/>
      <c r="EI97" s="233"/>
      <c r="EJ97" s="233"/>
      <c r="EK97" s="233"/>
      <c r="EL97" s="233"/>
      <c r="EM97" s="233"/>
      <c r="EN97" s="233"/>
      <c r="EO97" s="233"/>
      <c r="EP97" s="233"/>
      <c r="EQ97" s="233"/>
      <c r="ER97" s="233"/>
      <c r="ES97" s="233"/>
      <c r="ET97" s="233"/>
      <c r="EU97" s="233"/>
      <c r="EV97" s="233"/>
      <c r="EW97" s="233"/>
      <c r="EX97" s="233"/>
      <c r="EY97" s="233"/>
      <c r="EZ97" s="233"/>
      <c r="FA97" s="233"/>
      <c r="FB97" s="233"/>
      <c r="FC97" s="233"/>
      <c r="FD97" s="233"/>
      <c r="FE97" s="233"/>
      <c r="FF97" s="233"/>
      <c r="FG97" s="233"/>
      <c r="FH97" s="233"/>
      <c r="FI97" s="396">
        <f t="shared" si="1"/>
        <v>0</v>
      </c>
    </row>
    <row r="98" spans="1:165" ht="12.75" customHeight="1" x14ac:dyDescent="0.2">
      <c r="A98" s="144" t="str">
        <f>'t1'!A89</f>
        <v>INGEGNERE DIR. A T. DETERMINATO(ART.15-SEPTIES DLGS. 502/92)</v>
      </c>
      <c r="B98" s="206" t="str">
        <f>'t1'!B89</f>
        <v>PD0606</v>
      </c>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1375"/>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33"/>
      <c r="DW98" s="233"/>
      <c r="DX98" s="233"/>
      <c r="DY98" s="233"/>
      <c r="DZ98" s="233"/>
      <c r="EA98" s="233"/>
      <c r="EB98" s="233"/>
      <c r="EC98" s="233"/>
      <c r="ED98" s="233"/>
      <c r="EE98" s="233"/>
      <c r="EF98" s="233"/>
      <c r="EG98" s="233"/>
      <c r="EH98" s="233"/>
      <c r="EI98" s="233"/>
      <c r="EJ98" s="233"/>
      <c r="EK98" s="233"/>
      <c r="EL98" s="233"/>
      <c r="EM98" s="233"/>
      <c r="EN98" s="233"/>
      <c r="EO98" s="233"/>
      <c r="EP98" s="233"/>
      <c r="EQ98" s="233"/>
      <c r="ER98" s="233"/>
      <c r="ES98" s="233"/>
      <c r="ET98" s="233"/>
      <c r="EU98" s="233"/>
      <c r="EV98" s="233"/>
      <c r="EW98" s="233"/>
      <c r="EX98" s="233"/>
      <c r="EY98" s="233"/>
      <c r="EZ98" s="233"/>
      <c r="FA98" s="233"/>
      <c r="FB98" s="233"/>
      <c r="FC98" s="233"/>
      <c r="FD98" s="233"/>
      <c r="FE98" s="233"/>
      <c r="FF98" s="233"/>
      <c r="FG98" s="233"/>
      <c r="FH98" s="233"/>
      <c r="FI98" s="396">
        <f t="shared" si="1"/>
        <v>0</v>
      </c>
    </row>
    <row r="99" spans="1:165" ht="12.75" customHeight="1" x14ac:dyDescent="0.2">
      <c r="A99" s="144" t="str">
        <f>'t1'!A90</f>
        <v>ARCHITETTI DIRIG. CON INCARICO DI STRUTTURA COMPLESSA</v>
      </c>
      <c r="B99" s="206" t="str">
        <f>'t1'!B90</f>
        <v>PD0004</v>
      </c>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1375"/>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33"/>
      <c r="DW99" s="233"/>
      <c r="DX99" s="233"/>
      <c r="DY99" s="233"/>
      <c r="DZ99" s="233"/>
      <c r="EA99" s="233"/>
      <c r="EB99" s="233"/>
      <c r="EC99" s="233"/>
      <c r="ED99" s="233"/>
      <c r="EE99" s="233"/>
      <c r="EF99" s="233"/>
      <c r="EG99" s="233"/>
      <c r="EH99" s="233"/>
      <c r="EI99" s="233"/>
      <c r="EJ99" s="233"/>
      <c r="EK99" s="233"/>
      <c r="EL99" s="233"/>
      <c r="EM99" s="233"/>
      <c r="EN99" s="233"/>
      <c r="EO99" s="233"/>
      <c r="EP99" s="233"/>
      <c r="EQ99" s="233"/>
      <c r="ER99" s="233"/>
      <c r="ES99" s="233"/>
      <c r="ET99" s="233"/>
      <c r="EU99" s="233"/>
      <c r="EV99" s="233"/>
      <c r="EW99" s="233"/>
      <c r="EX99" s="233"/>
      <c r="EY99" s="233"/>
      <c r="EZ99" s="233"/>
      <c r="FA99" s="233"/>
      <c r="FB99" s="233"/>
      <c r="FC99" s="233"/>
      <c r="FD99" s="233"/>
      <c r="FE99" s="233"/>
      <c r="FF99" s="233"/>
      <c r="FG99" s="233"/>
      <c r="FH99" s="233"/>
      <c r="FI99" s="396">
        <f t="shared" si="1"/>
        <v>0</v>
      </c>
    </row>
    <row r="100" spans="1:165" ht="12.75" customHeight="1" x14ac:dyDescent="0.2">
      <c r="A100" s="144" t="str">
        <f>'t1'!A91</f>
        <v>ARCHITETTI DIRIG. CON INCARICO DI STRUTTURA SEMPLICE</v>
      </c>
      <c r="B100" s="206" t="str">
        <f>'t1'!B91</f>
        <v>PD0S03</v>
      </c>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1375"/>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33"/>
      <c r="DW100" s="233"/>
      <c r="DX100" s="233"/>
      <c r="DY100" s="233"/>
      <c r="DZ100" s="233"/>
      <c r="EA100" s="233"/>
      <c r="EB100" s="233"/>
      <c r="EC100" s="233"/>
      <c r="ED100" s="233"/>
      <c r="EE100" s="233"/>
      <c r="EF100" s="233"/>
      <c r="EG100" s="233"/>
      <c r="EH100" s="233"/>
      <c r="EI100" s="233"/>
      <c r="EJ100" s="233"/>
      <c r="EK100" s="233"/>
      <c r="EL100" s="233"/>
      <c r="EM100" s="233"/>
      <c r="EN100" s="233"/>
      <c r="EO100" s="233"/>
      <c r="EP100" s="233"/>
      <c r="EQ100" s="233"/>
      <c r="ER100" s="233"/>
      <c r="ES100" s="233"/>
      <c r="ET100" s="233"/>
      <c r="EU100" s="233"/>
      <c r="EV100" s="233"/>
      <c r="EW100" s="233"/>
      <c r="EX100" s="233"/>
      <c r="EY100" s="233"/>
      <c r="EZ100" s="233"/>
      <c r="FA100" s="233"/>
      <c r="FB100" s="233"/>
      <c r="FC100" s="233"/>
      <c r="FD100" s="233"/>
      <c r="FE100" s="233"/>
      <c r="FF100" s="233"/>
      <c r="FG100" s="233"/>
      <c r="FH100" s="233"/>
      <c r="FI100" s="396">
        <f t="shared" si="1"/>
        <v>0</v>
      </c>
    </row>
    <row r="101" spans="1:165" ht="12.75" customHeight="1" x14ac:dyDescent="0.2">
      <c r="A101" s="144" t="str">
        <f>'t1'!A92</f>
        <v>ARCHITETTI DIRIG. CON ALTRI INCAR.PROF.LI</v>
      </c>
      <c r="B101" s="206" t="str">
        <f>'t1'!B92</f>
        <v>PD0A03</v>
      </c>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1375"/>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33"/>
      <c r="DW101" s="233"/>
      <c r="DX101" s="233"/>
      <c r="DY101" s="233"/>
      <c r="DZ101" s="233"/>
      <c r="EA101" s="233"/>
      <c r="EB101" s="233"/>
      <c r="EC101" s="233"/>
      <c r="ED101" s="233"/>
      <c r="EE101" s="233"/>
      <c r="EF101" s="233"/>
      <c r="EG101" s="233"/>
      <c r="EH101" s="233"/>
      <c r="EI101" s="233"/>
      <c r="EJ101" s="233"/>
      <c r="EK101" s="233"/>
      <c r="EL101" s="233"/>
      <c r="EM101" s="233"/>
      <c r="EN101" s="233"/>
      <c r="EO101" s="233"/>
      <c r="EP101" s="233"/>
      <c r="EQ101" s="233"/>
      <c r="ER101" s="233"/>
      <c r="ES101" s="233"/>
      <c r="ET101" s="233"/>
      <c r="EU101" s="233"/>
      <c r="EV101" s="233"/>
      <c r="EW101" s="233"/>
      <c r="EX101" s="233"/>
      <c r="EY101" s="233"/>
      <c r="EZ101" s="233"/>
      <c r="FA101" s="233"/>
      <c r="FB101" s="233"/>
      <c r="FC101" s="233"/>
      <c r="FD101" s="233"/>
      <c r="FE101" s="233"/>
      <c r="FF101" s="233"/>
      <c r="FG101" s="233"/>
      <c r="FH101" s="233"/>
      <c r="FI101" s="396">
        <f t="shared" si="1"/>
        <v>0</v>
      </c>
    </row>
    <row r="102" spans="1:165" ht="12.75" customHeight="1" x14ac:dyDescent="0.2">
      <c r="A102" s="144" t="str">
        <f>'t1'!A93</f>
        <v>ARCHITETTI DIR. A T.DETERMINATO(ART. 15-SEPTIES DLGS.502/92)</v>
      </c>
      <c r="B102" s="206" t="str">
        <f>'t1'!B93</f>
        <v>PD0607</v>
      </c>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1375"/>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33"/>
      <c r="DW102" s="233"/>
      <c r="DX102" s="233"/>
      <c r="DY102" s="233"/>
      <c r="DZ102" s="233"/>
      <c r="EA102" s="233"/>
      <c r="EB102" s="233"/>
      <c r="EC102" s="233"/>
      <c r="ED102" s="233"/>
      <c r="EE102" s="233"/>
      <c r="EF102" s="233"/>
      <c r="EG102" s="233"/>
      <c r="EH102" s="233"/>
      <c r="EI102" s="233"/>
      <c r="EJ102" s="233"/>
      <c r="EK102" s="233"/>
      <c r="EL102" s="233"/>
      <c r="EM102" s="233"/>
      <c r="EN102" s="233"/>
      <c r="EO102" s="233"/>
      <c r="EP102" s="233"/>
      <c r="EQ102" s="233"/>
      <c r="ER102" s="233"/>
      <c r="ES102" s="233"/>
      <c r="ET102" s="233"/>
      <c r="EU102" s="233"/>
      <c r="EV102" s="233"/>
      <c r="EW102" s="233"/>
      <c r="EX102" s="233"/>
      <c r="EY102" s="233"/>
      <c r="EZ102" s="233"/>
      <c r="FA102" s="233"/>
      <c r="FB102" s="233"/>
      <c r="FC102" s="233"/>
      <c r="FD102" s="233"/>
      <c r="FE102" s="233"/>
      <c r="FF102" s="233"/>
      <c r="FG102" s="233"/>
      <c r="FH102" s="233"/>
      <c r="FI102" s="396">
        <f t="shared" si="1"/>
        <v>0</v>
      </c>
    </row>
    <row r="103" spans="1:165" ht="12.75" customHeight="1" x14ac:dyDescent="0.2">
      <c r="A103" s="144" t="str">
        <f>'t1'!A94</f>
        <v>GEOLOGI DIRIG. CON INCARICO DI STRUTTURA COMPLESSA</v>
      </c>
      <c r="B103" s="206" t="str">
        <f>'t1'!B94</f>
        <v>PD0044</v>
      </c>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1375"/>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33"/>
      <c r="DW103" s="233"/>
      <c r="DX103" s="233"/>
      <c r="DY103" s="233"/>
      <c r="DZ103" s="233"/>
      <c r="EA103" s="233"/>
      <c r="EB103" s="233"/>
      <c r="EC103" s="233"/>
      <c r="ED103" s="233"/>
      <c r="EE103" s="233"/>
      <c r="EF103" s="233"/>
      <c r="EG103" s="233"/>
      <c r="EH103" s="233"/>
      <c r="EI103" s="233"/>
      <c r="EJ103" s="233"/>
      <c r="EK103" s="233"/>
      <c r="EL103" s="233"/>
      <c r="EM103" s="233"/>
      <c r="EN103" s="233"/>
      <c r="EO103" s="233"/>
      <c r="EP103" s="233"/>
      <c r="EQ103" s="233"/>
      <c r="ER103" s="233"/>
      <c r="ES103" s="233"/>
      <c r="ET103" s="233"/>
      <c r="EU103" s="233"/>
      <c r="EV103" s="233"/>
      <c r="EW103" s="233"/>
      <c r="EX103" s="233"/>
      <c r="EY103" s="233"/>
      <c r="EZ103" s="233"/>
      <c r="FA103" s="233"/>
      <c r="FB103" s="233"/>
      <c r="FC103" s="233"/>
      <c r="FD103" s="233"/>
      <c r="FE103" s="233"/>
      <c r="FF103" s="233"/>
      <c r="FG103" s="233"/>
      <c r="FH103" s="233"/>
      <c r="FI103" s="396">
        <f t="shared" si="1"/>
        <v>0</v>
      </c>
    </row>
    <row r="104" spans="1:165" ht="12.75" customHeight="1" x14ac:dyDescent="0.2">
      <c r="A104" s="144" t="str">
        <f>'t1'!A95</f>
        <v>GEOLOGI DIRIG. CON INCARICO DI STRUTTURA SEMPLICE</v>
      </c>
      <c r="B104" s="206" t="str">
        <f>'t1'!B95</f>
        <v>PD0S43</v>
      </c>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1375"/>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33"/>
      <c r="DW104" s="233"/>
      <c r="DX104" s="233"/>
      <c r="DY104" s="233"/>
      <c r="DZ104" s="233"/>
      <c r="EA104" s="233"/>
      <c r="EB104" s="233"/>
      <c r="EC104" s="233"/>
      <c r="ED104" s="233"/>
      <c r="EE104" s="233"/>
      <c r="EF104" s="233"/>
      <c r="EG104" s="233"/>
      <c r="EH104" s="233"/>
      <c r="EI104" s="233"/>
      <c r="EJ104" s="233"/>
      <c r="EK104" s="233"/>
      <c r="EL104" s="233"/>
      <c r="EM104" s="233"/>
      <c r="EN104" s="233"/>
      <c r="EO104" s="233"/>
      <c r="EP104" s="233"/>
      <c r="EQ104" s="233"/>
      <c r="ER104" s="233"/>
      <c r="ES104" s="233"/>
      <c r="ET104" s="233"/>
      <c r="EU104" s="233"/>
      <c r="EV104" s="233"/>
      <c r="EW104" s="233"/>
      <c r="EX104" s="233"/>
      <c r="EY104" s="233"/>
      <c r="EZ104" s="233"/>
      <c r="FA104" s="233"/>
      <c r="FB104" s="233"/>
      <c r="FC104" s="233"/>
      <c r="FD104" s="233"/>
      <c r="FE104" s="233"/>
      <c r="FF104" s="233"/>
      <c r="FG104" s="233"/>
      <c r="FH104" s="233"/>
      <c r="FI104" s="396">
        <f t="shared" si="1"/>
        <v>0</v>
      </c>
    </row>
    <row r="105" spans="1:165" ht="12.75" customHeight="1" x14ac:dyDescent="0.2">
      <c r="A105" s="144" t="str">
        <f>'t1'!A96</f>
        <v>GEOLOGI DIRIG. CON ALTRI INCAR.PROF.LI</v>
      </c>
      <c r="B105" s="206" t="str">
        <f>'t1'!B96</f>
        <v>PD0A43</v>
      </c>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1375"/>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33"/>
      <c r="DW105" s="233"/>
      <c r="DX105" s="233"/>
      <c r="DY105" s="233"/>
      <c r="DZ105" s="233"/>
      <c r="EA105" s="233"/>
      <c r="EB105" s="233"/>
      <c r="EC105" s="233"/>
      <c r="ED105" s="233"/>
      <c r="EE105" s="233"/>
      <c r="EF105" s="233"/>
      <c r="EG105" s="233"/>
      <c r="EH105" s="233"/>
      <c r="EI105" s="233"/>
      <c r="EJ105" s="233"/>
      <c r="EK105" s="233"/>
      <c r="EL105" s="233"/>
      <c r="EM105" s="233"/>
      <c r="EN105" s="233"/>
      <c r="EO105" s="233"/>
      <c r="EP105" s="233"/>
      <c r="EQ105" s="233"/>
      <c r="ER105" s="233"/>
      <c r="ES105" s="233"/>
      <c r="ET105" s="233"/>
      <c r="EU105" s="233"/>
      <c r="EV105" s="233"/>
      <c r="EW105" s="233"/>
      <c r="EX105" s="233"/>
      <c r="EY105" s="233"/>
      <c r="EZ105" s="233"/>
      <c r="FA105" s="233"/>
      <c r="FB105" s="233"/>
      <c r="FC105" s="233"/>
      <c r="FD105" s="233"/>
      <c r="FE105" s="233"/>
      <c r="FF105" s="233"/>
      <c r="FG105" s="233"/>
      <c r="FH105" s="233"/>
      <c r="FI105" s="396">
        <f t="shared" si="1"/>
        <v>0</v>
      </c>
    </row>
    <row r="106" spans="1:165" ht="12.75" customHeight="1" x14ac:dyDescent="0.2">
      <c r="A106" s="144" t="str">
        <f>'t1'!A97</f>
        <v>GEOLOGI  DIR. A T. DETERMINATO(ART. 15-SEPTIES DLGS. 502/92)</v>
      </c>
      <c r="B106" s="206" t="str">
        <f>'t1'!B97</f>
        <v>PD0608</v>
      </c>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1375"/>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33"/>
      <c r="DW106" s="233"/>
      <c r="DX106" s="233"/>
      <c r="DY106" s="233"/>
      <c r="DZ106" s="233"/>
      <c r="EA106" s="233"/>
      <c r="EB106" s="233"/>
      <c r="EC106" s="233"/>
      <c r="ED106" s="233"/>
      <c r="EE106" s="233"/>
      <c r="EF106" s="233"/>
      <c r="EG106" s="233"/>
      <c r="EH106" s="233"/>
      <c r="EI106" s="233"/>
      <c r="EJ106" s="233"/>
      <c r="EK106" s="233"/>
      <c r="EL106" s="233"/>
      <c r="EM106" s="233"/>
      <c r="EN106" s="233"/>
      <c r="EO106" s="233"/>
      <c r="EP106" s="233"/>
      <c r="EQ106" s="233"/>
      <c r="ER106" s="233"/>
      <c r="ES106" s="233"/>
      <c r="ET106" s="233"/>
      <c r="EU106" s="233"/>
      <c r="EV106" s="233"/>
      <c r="EW106" s="233"/>
      <c r="EX106" s="233"/>
      <c r="EY106" s="233"/>
      <c r="EZ106" s="233"/>
      <c r="FA106" s="233"/>
      <c r="FB106" s="233"/>
      <c r="FC106" s="233"/>
      <c r="FD106" s="233"/>
      <c r="FE106" s="233"/>
      <c r="FF106" s="233"/>
      <c r="FG106" s="233"/>
      <c r="FH106" s="233"/>
      <c r="FI106" s="396">
        <f t="shared" si="1"/>
        <v>0</v>
      </c>
    </row>
    <row r="107" spans="1:165" ht="12.75" customHeight="1" x14ac:dyDescent="0.2">
      <c r="A107" s="144" t="str">
        <f>'t1'!A98</f>
        <v>ANALISTI DIRIG. CON INCARICO DI STRUTTURA COMPLESSA</v>
      </c>
      <c r="B107" s="206" t="str">
        <f>'t1'!B98</f>
        <v>TD0002</v>
      </c>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1375"/>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33"/>
      <c r="DW107" s="233"/>
      <c r="DX107" s="233"/>
      <c r="DY107" s="233"/>
      <c r="DZ107" s="233"/>
      <c r="EA107" s="233"/>
      <c r="EB107" s="233"/>
      <c r="EC107" s="233"/>
      <c r="ED107" s="233"/>
      <c r="EE107" s="233"/>
      <c r="EF107" s="233"/>
      <c r="EG107" s="233"/>
      <c r="EH107" s="233"/>
      <c r="EI107" s="233"/>
      <c r="EJ107" s="233"/>
      <c r="EK107" s="233"/>
      <c r="EL107" s="233"/>
      <c r="EM107" s="233"/>
      <c r="EN107" s="233"/>
      <c r="EO107" s="233"/>
      <c r="EP107" s="233"/>
      <c r="EQ107" s="233"/>
      <c r="ER107" s="233"/>
      <c r="ES107" s="233"/>
      <c r="ET107" s="233"/>
      <c r="EU107" s="233"/>
      <c r="EV107" s="233"/>
      <c r="EW107" s="233"/>
      <c r="EX107" s="233"/>
      <c r="EY107" s="233"/>
      <c r="EZ107" s="233"/>
      <c r="FA107" s="233"/>
      <c r="FB107" s="233"/>
      <c r="FC107" s="233"/>
      <c r="FD107" s="233"/>
      <c r="FE107" s="233"/>
      <c r="FF107" s="233"/>
      <c r="FG107" s="233"/>
      <c r="FH107" s="233"/>
      <c r="FI107" s="396">
        <f t="shared" si="1"/>
        <v>0</v>
      </c>
    </row>
    <row r="108" spans="1:165" ht="12.75" customHeight="1" x14ac:dyDescent="0.2">
      <c r="A108" s="144" t="str">
        <f>'t1'!A99</f>
        <v>ANALISTI DIRIG. CON INCARICO DI STRUTTURA SEMPLICE</v>
      </c>
      <c r="B108" s="206" t="str">
        <f>'t1'!B99</f>
        <v>TD0S01</v>
      </c>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1375"/>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33"/>
      <c r="DW108" s="233"/>
      <c r="DX108" s="233"/>
      <c r="DY108" s="233"/>
      <c r="DZ108" s="233"/>
      <c r="EA108" s="233"/>
      <c r="EB108" s="233"/>
      <c r="EC108" s="233"/>
      <c r="ED108" s="233"/>
      <c r="EE108" s="233"/>
      <c r="EF108" s="233"/>
      <c r="EG108" s="233"/>
      <c r="EH108" s="233"/>
      <c r="EI108" s="233"/>
      <c r="EJ108" s="233"/>
      <c r="EK108" s="233"/>
      <c r="EL108" s="233"/>
      <c r="EM108" s="233"/>
      <c r="EN108" s="233"/>
      <c r="EO108" s="233"/>
      <c r="EP108" s="233"/>
      <c r="EQ108" s="233"/>
      <c r="ER108" s="233"/>
      <c r="ES108" s="233"/>
      <c r="ET108" s="233"/>
      <c r="EU108" s="233"/>
      <c r="EV108" s="233"/>
      <c r="EW108" s="233"/>
      <c r="EX108" s="233"/>
      <c r="EY108" s="233"/>
      <c r="EZ108" s="233"/>
      <c r="FA108" s="233"/>
      <c r="FB108" s="233"/>
      <c r="FC108" s="233"/>
      <c r="FD108" s="233"/>
      <c r="FE108" s="233"/>
      <c r="FF108" s="233"/>
      <c r="FG108" s="233"/>
      <c r="FH108" s="233"/>
      <c r="FI108" s="396">
        <f t="shared" si="1"/>
        <v>0</v>
      </c>
    </row>
    <row r="109" spans="1:165" ht="12.75" customHeight="1" x14ac:dyDescent="0.2">
      <c r="A109" s="144" t="str">
        <f>'t1'!A100</f>
        <v>ANALISTI DIRIG. CON ALTRI INCAR.PROF.LI</v>
      </c>
      <c r="B109" s="206" t="str">
        <f>'t1'!B100</f>
        <v>TD0A01</v>
      </c>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1375"/>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33"/>
      <c r="DW109" s="233"/>
      <c r="DX109" s="233"/>
      <c r="DY109" s="233"/>
      <c r="DZ109" s="233"/>
      <c r="EA109" s="233"/>
      <c r="EB109" s="233"/>
      <c r="EC109" s="233"/>
      <c r="ED109" s="233"/>
      <c r="EE109" s="233"/>
      <c r="EF109" s="233"/>
      <c r="EG109" s="233"/>
      <c r="EH109" s="233"/>
      <c r="EI109" s="233"/>
      <c r="EJ109" s="233"/>
      <c r="EK109" s="233"/>
      <c r="EL109" s="233"/>
      <c r="EM109" s="233"/>
      <c r="EN109" s="233"/>
      <c r="EO109" s="233"/>
      <c r="EP109" s="233"/>
      <c r="EQ109" s="233"/>
      <c r="ER109" s="233"/>
      <c r="ES109" s="233"/>
      <c r="ET109" s="233"/>
      <c r="EU109" s="233"/>
      <c r="EV109" s="233"/>
      <c r="EW109" s="233"/>
      <c r="EX109" s="233"/>
      <c r="EY109" s="233"/>
      <c r="EZ109" s="233"/>
      <c r="FA109" s="233"/>
      <c r="FB109" s="233"/>
      <c r="FC109" s="233"/>
      <c r="FD109" s="233"/>
      <c r="FE109" s="233"/>
      <c r="FF109" s="233"/>
      <c r="FG109" s="233"/>
      <c r="FH109" s="233"/>
      <c r="FI109" s="396">
        <f t="shared" si="1"/>
        <v>0</v>
      </c>
    </row>
    <row r="110" spans="1:165" ht="12.75" customHeight="1" x14ac:dyDescent="0.2">
      <c r="A110" s="144" t="str">
        <f>'t1'!A101</f>
        <v>ANALISTI DIR. A T. DETERMINATO(ART. 15-SEPTIES DLGS. 502/92)</v>
      </c>
      <c r="B110" s="206" t="str">
        <f>'t1'!B101</f>
        <v>TD0609</v>
      </c>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1375"/>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33"/>
      <c r="DW110" s="233"/>
      <c r="DX110" s="233"/>
      <c r="DY110" s="233"/>
      <c r="DZ110" s="233"/>
      <c r="EA110" s="233"/>
      <c r="EB110" s="233"/>
      <c r="EC110" s="233"/>
      <c r="ED110" s="233"/>
      <c r="EE110" s="233"/>
      <c r="EF110" s="233"/>
      <c r="EG110" s="233"/>
      <c r="EH110" s="233"/>
      <c r="EI110" s="233"/>
      <c r="EJ110" s="233"/>
      <c r="EK110" s="233"/>
      <c r="EL110" s="233"/>
      <c r="EM110" s="233"/>
      <c r="EN110" s="233"/>
      <c r="EO110" s="233"/>
      <c r="EP110" s="233"/>
      <c r="EQ110" s="233"/>
      <c r="ER110" s="233"/>
      <c r="ES110" s="233"/>
      <c r="ET110" s="233"/>
      <c r="EU110" s="233"/>
      <c r="EV110" s="233"/>
      <c r="EW110" s="233"/>
      <c r="EX110" s="233"/>
      <c r="EY110" s="233"/>
      <c r="EZ110" s="233"/>
      <c r="FA110" s="233"/>
      <c r="FB110" s="233"/>
      <c r="FC110" s="233"/>
      <c r="FD110" s="233"/>
      <c r="FE110" s="233"/>
      <c r="FF110" s="233"/>
      <c r="FG110" s="233"/>
      <c r="FH110" s="233"/>
      <c r="FI110" s="396">
        <f t="shared" si="1"/>
        <v>0</v>
      </c>
    </row>
    <row r="111" spans="1:165" ht="12.75" customHeight="1" x14ac:dyDescent="0.2">
      <c r="A111" s="144" t="str">
        <f>'t1'!A102</f>
        <v>STATISTICO DIRIG. CON INCARICO DI STRUTTURA COMPLESSA</v>
      </c>
      <c r="B111" s="206" t="str">
        <f>'t1'!B102</f>
        <v>TD0071</v>
      </c>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1375"/>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33"/>
      <c r="DW111" s="233"/>
      <c r="DX111" s="233"/>
      <c r="DY111" s="233"/>
      <c r="DZ111" s="233"/>
      <c r="EA111" s="233"/>
      <c r="EB111" s="233"/>
      <c r="EC111" s="233"/>
      <c r="ED111" s="233"/>
      <c r="EE111" s="233"/>
      <c r="EF111" s="233"/>
      <c r="EG111" s="233"/>
      <c r="EH111" s="233"/>
      <c r="EI111" s="233"/>
      <c r="EJ111" s="233"/>
      <c r="EK111" s="233"/>
      <c r="EL111" s="233"/>
      <c r="EM111" s="233"/>
      <c r="EN111" s="233"/>
      <c r="EO111" s="233"/>
      <c r="EP111" s="233"/>
      <c r="EQ111" s="233"/>
      <c r="ER111" s="233"/>
      <c r="ES111" s="233"/>
      <c r="ET111" s="233"/>
      <c r="EU111" s="233"/>
      <c r="EV111" s="233"/>
      <c r="EW111" s="233"/>
      <c r="EX111" s="233"/>
      <c r="EY111" s="233"/>
      <c r="EZ111" s="233"/>
      <c r="FA111" s="233"/>
      <c r="FB111" s="233"/>
      <c r="FC111" s="233"/>
      <c r="FD111" s="233"/>
      <c r="FE111" s="233"/>
      <c r="FF111" s="233"/>
      <c r="FG111" s="233"/>
      <c r="FH111" s="233"/>
      <c r="FI111" s="396">
        <f t="shared" si="1"/>
        <v>0</v>
      </c>
    </row>
    <row r="112" spans="1:165" ht="12.75" customHeight="1" x14ac:dyDescent="0.2">
      <c r="A112" s="144" t="str">
        <f>'t1'!A103</f>
        <v>STATISTICO DIRIG. CON INCARICO DI STRUTTURA SEMPLICE</v>
      </c>
      <c r="B112" s="206" t="str">
        <f>'t1'!B103</f>
        <v>TD0S70</v>
      </c>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1375"/>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33"/>
      <c r="DW112" s="233"/>
      <c r="DX112" s="233"/>
      <c r="DY112" s="233"/>
      <c r="DZ112" s="233"/>
      <c r="EA112" s="233"/>
      <c r="EB112" s="233"/>
      <c r="EC112" s="233"/>
      <c r="ED112" s="233"/>
      <c r="EE112" s="233"/>
      <c r="EF112" s="233"/>
      <c r="EG112" s="233"/>
      <c r="EH112" s="233"/>
      <c r="EI112" s="233"/>
      <c r="EJ112" s="233"/>
      <c r="EK112" s="233"/>
      <c r="EL112" s="233"/>
      <c r="EM112" s="233"/>
      <c r="EN112" s="233"/>
      <c r="EO112" s="233"/>
      <c r="EP112" s="233"/>
      <c r="EQ112" s="233"/>
      <c r="ER112" s="233"/>
      <c r="ES112" s="233"/>
      <c r="ET112" s="233"/>
      <c r="EU112" s="233"/>
      <c r="EV112" s="233"/>
      <c r="EW112" s="233"/>
      <c r="EX112" s="233"/>
      <c r="EY112" s="233"/>
      <c r="EZ112" s="233"/>
      <c r="FA112" s="233"/>
      <c r="FB112" s="233"/>
      <c r="FC112" s="233"/>
      <c r="FD112" s="233"/>
      <c r="FE112" s="233"/>
      <c r="FF112" s="233"/>
      <c r="FG112" s="233"/>
      <c r="FH112" s="233"/>
      <c r="FI112" s="396">
        <f t="shared" si="1"/>
        <v>0</v>
      </c>
    </row>
    <row r="113" spans="1:165" ht="12.75" customHeight="1" x14ac:dyDescent="0.2">
      <c r="A113" s="144" t="str">
        <f>'t1'!A104</f>
        <v>STATISTICO DIRIG. CON ALTRI INCAR.PROF.LI</v>
      </c>
      <c r="B113" s="206" t="str">
        <f>'t1'!B104</f>
        <v>TD0A70</v>
      </c>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1375"/>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33"/>
      <c r="DW113" s="233"/>
      <c r="DX113" s="233"/>
      <c r="DY113" s="233"/>
      <c r="DZ113" s="233"/>
      <c r="EA113" s="233"/>
      <c r="EB113" s="233"/>
      <c r="EC113" s="233"/>
      <c r="ED113" s="233"/>
      <c r="EE113" s="233"/>
      <c r="EF113" s="233"/>
      <c r="EG113" s="233"/>
      <c r="EH113" s="233"/>
      <c r="EI113" s="233"/>
      <c r="EJ113" s="233"/>
      <c r="EK113" s="233"/>
      <c r="EL113" s="233"/>
      <c r="EM113" s="233"/>
      <c r="EN113" s="233"/>
      <c r="EO113" s="233"/>
      <c r="EP113" s="233"/>
      <c r="EQ113" s="233"/>
      <c r="ER113" s="233"/>
      <c r="ES113" s="233"/>
      <c r="ET113" s="233"/>
      <c r="EU113" s="233"/>
      <c r="EV113" s="233"/>
      <c r="EW113" s="233"/>
      <c r="EX113" s="233"/>
      <c r="EY113" s="233"/>
      <c r="EZ113" s="233"/>
      <c r="FA113" s="233"/>
      <c r="FB113" s="233"/>
      <c r="FC113" s="233"/>
      <c r="FD113" s="233"/>
      <c r="FE113" s="233"/>
      <c r="FF113" s="233"/>
      <c r="FG113" s="233"/>
      <c r="FH113" s="233"/>
      <c r="FI113" s="396">
        <f t="shared" si="1"/>
        <v>0</v>
      </c>
    </row>
    <row r="114" spans="1:165" ht="12.75" customHeight="1" x14ac:dyDescent="0.2">
      <c r="A114" s="144" t="str">
        <f>'t1'!A105</f>
        <v>STATISTICO DIR. A T.DETERMINATO(ART. 15-SEPTIES DLGS.502/92)</v>
      </c>
      <c r="B114" s="206" t="str">
        <f>'t1'!B105</f>
        <v>TD0610</v>
      </c>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1375"/>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33"/>
      <c r="DW114" s="233"/>
      <c r="DX114" s="233"/>
      <c r="DY114" s="233"/>
      <c r="DZ114" s="233"/>
      <c r="EA114" s="233"/>
      <c r="EB114" s="233"/>
      <c r="EC114" s="233"/>
      <c r="ED114" s="233"/>
      <c r="EE114" s="233"/>
      <c r="EF114" s="233"/>
      <c r="EG114" s="233"/>
      <c r="EH114" s="233"/>
      <c r="EI114" s="233"/>
      <c r="EJ114" s="233"/>
      <c r="EK114" s="233"/>
      <c r="EL114" s="233"/>
      <c r="EM114" s="233"/>
      <c r="EN114" s="233"/>
      <c r="EO114" s="233"/>
      <c r="EP114" s="233"/>
      <c r="EQ114" s="233"/>
      <c r="ER114" s="233"/>
      <c r="ES114" s="233"/>
      <c r="ET114" s="233"/>
      <c r="EU114" s="233"/>
      <c r="EV114" s="233"/>
      <c r="EW114" s="233"/>
      <c r="EX114" s="233"/>
      <c r="EY114" s="233"/>
      <c r="EZ114" s="233"/>
      <c r="FA114" s="233"/>
      <c r="FB114" s="233"/>
      <c r="FC114" s="233"/>
      <c r="FD114" s="233"/>
      <c r="FE114" s="233"/>
      <c r="FF114" s="233"/>
      <c r="FG114" s="233"/>
      <c r="FH114" s="233"/>
      <c r="FI114" s="396">
        <f t="shared" si="1"/>
        <v>0</v>
      </c>
    </row>
    <row r="115" spans="1:165" ht="12.75" customHeight="1" x14ac:dyDescent="0.2">
      <c r="A115" s="144" t="str">
        <f>'t1'!A106</f>
        <v>SOCIOLOGO DIRIG. CON INCARICO DI STRUTTURA COMPLESSA</v>
      </c>
      <c r="B115" s="206" t="str">
        <f>'t1'!B106</f>
        <v>TD0068</v>
      </c>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1375"/>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33"/>
      <c r="DW115" s="233"/>
      <c r="DX115" s="233"/>
      <c r="DY115" s="233"/>
      <c r="DZ115" s="233"/>
      <c r="EA115" s="233"/>
      <c r="EB115" s="233"/>
      <c r="EC115" s="233"/>
      <c r="ED115" s="233"/>
      <c r="EE115" s="233"/>
      <c r="EF115" s="233"/>
      <c r="EG115" s="233"/>
      <c r="EH115" s="233"/>
      <c r="EI115" s="233"/>
      <c r="EJ115" s="233"/>
      <c r="EK115" s="233"/>
      <c r="EL115" s="233"/>
      <c r="EM115" s="233"/>
      <c r="EN115" s="233"/>
      <c r="EO115" s="233"/>
      <c r="EP115" s="233"/>
      <c r="EQ115" s="233"/>
      <c r="ER115" s="233"/>
      <c r="ES115" s="233"/>
      <c r="ET115" s="233"/>
      <c r="EU115" s="233"/>
      <c r="EV115" s="233"/>
      <c r="EW115" s="233"/>
      <c r="EX115" s="233"/>
      <c r="EY115" s="233"/>
      <c r="EZ115" s="233"/>
      <c r="FA115" s="233"/>
      <c r="FB115" s="233"/>
      <c r="FC115" s="233"/>
      <c r="FD115" s="233"/>
      <c r="FE115" s="233"/>
      <c r="FF115" s="233"/>
      <c r="FG115" s="233"/>
      <c r="FH115" s="233"/>
      <c r="FI115" s="396">
        <f t="shared" si="1"/>
        <v>0</v>
      </c>
    </row>
    <row r="116" spans="1:165" ht="12.75" customHeight="1" x14ac:dyDescent="0.2">
      <c r="A116" s="144" t="str">
        <f>'t1'!A107</f>
        <v>SOCIOLOGO DIRIG. CON INCARICO DI STRUTTURA SEMPLICE</v>
      </c>
      <c r="B116" s="206" t="str">
        <f>'t1'!B107</f>
        <v>TD0S67</v>
      </c>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33"/>
      <c r="CN116" s="233"/>
      <c r="CO116" s="233"/>
      <c r="CP116" s="233"/>
      <c r="CQ116" s="233"/>
      <c r="CR116" s="233"/>
      <c r="CS116" s="233"/>
      <c r="CT116" s="233"/>
      <c r="CU116" s="233"/>
      <c r="CV116" s="233"/>
      <c r="CW116" s="233"/>
      <c r="CX116" s="233"/>
      <c r="CY116" s="233"/>
      <c r="CZ116" s="1375"/>
      <c r="DA116" s="233"/>
      <c r="DB116" s="233"/>
      <c r="DC116" s="233"/>
      <c r="DD116" s="233"/>
      <c r="DE116" s="233"/>
      <c r="DF116" s="233"/>
      <c r="DG116" s="233"/>
      <c r="DH116" s="233"/>
      <c r="DI116" s="233"/>
      <c r="DJ116" s="233"/>
      <c r="DK116" s="233"/>
      <c r="DL116" s="233"/>
      <c r="DM116" s="233"/>
      <c r="DN116" s="233"/>
      <c r="DO116" s="233"/>
      <c r="DP116" s="233"/>
      <c r="DQ116" s="233"/>
      <c r="DR116" s="233"/>
      <c r="DS116" s="233"/>
      <c r="DT116" s="233"/>
      <c r="DU116" s="233"/>
      <c r="DV116" s="233"/>
      <c r="DW116" s="233"/>
      <c r="DX116" s="233"/>
      <c r="DY116" s="233"/>
      <c r="DZ116" s="233"/>
      <c r="EA116" s="233"/>
      <c r="EB116" s="233"/>
      <c r="EC116" s="233"/>
      <c r="ED116" s="233"/>
      <c r="EE116" s="233"/>
      <c r="EF116" s="233"/>
      <c r="EG116" s="233"/>
      <c r="EH116" s="233"/>
      <c r="EI116" s="233"/>
      <c r="EJ116" s="233"/>
      <c r="EK116" s="233"/>
      <c r="EL116" s="233"/>
      <c r="EM116" s="233"/>
      <c r="EN116" s="233"/>
      <c r="EO116" s="233"/>
      <c r="EP116" s="233"/>
      <c r="EQ116" s="233"/>
      <c r="ER116" s="233"/>
      <c r="ES116" s="233"/>
      <c r="ET116" s="233"/>
      <c r="EU116" s="233"/>
      <c r="EV116" s="233"/>
      <c r="EW116" s="233"/>
      <c r="EX116" s="233"/>
      <c r="EY116" s="233"/>
      <c r="EZ116" s="233"/>
      <c r="FA116" s="233"/>
      <c r="FB116" s="233"/>
      <c r="FC116" s="233"/>
      <c r="FD116" s="233"/>
      <c r="FE116" s="233"/>
      <c r="FF116" s="233"/>
      <c r="FG116" s="233"/>
      <c r="FH116" s="233"/>
      <c r="FI116" s="396">
        <f t="shared" si="1"/>
        <v>0</v>
      </c>
    </row>
    <row r="117" spans="1:165" ht="12.75" customHeight="1" x14ac:dyDescent="0.2">
      <c r="A117" s="144" t="str">
        <f>'t1'!A108</f>
        <v>SOCIOLOGO DIRIG. CON ALTRI INCAR.PROF.LI</v>
      </c>
      <c r="B117" s="206" t="str">
        <f>'t1'!B108</f>
        <v>TD0A67</v>
      </c>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1375"/>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33"/>
      <c r="DW117" s="233"/>
      <c r="DX117" s="233"/>
      <c r="DY117" s="233"/>
      <c r="DZ117" s="233"/>
      <c r="EA117" s="233"/>
      <c r="EB117" s="233"/>
      <c r="EC117" s="233"/>
      <c r="ED117" s="233"/>
      <c r="EE117" s="233"/>
      <c r="EF117" s="233"/>
      <c r="EG117" s="233"/>
      <c r="EH117" s="233"/>
      <c r="EI117" s="233"/>
      <c r="EJ117" s="233"/>
      <c r="EK117" s="233"/>
      <c r="EL117" s="233"/>
      <c r="EM117" s="233"/>
      <c r="EN117" s="233"/>
      <c r="EO117" s="233"/>
      <c r="EP117" s="233"/>
      <c r="EQ117" s="233"/>
      <c r="ER117" s="233"/>
      <c r="ES117" s="233"/>
      <c r="ET117" s="233"/>
      <c r="EU117" s="233"/>
      <c r="EV117" s="233"/>
      <c r="EW117" s="233"/>
      <c r="EX117" s="233"/>
      <c r="EY117" s="233"/>
      <c r="EZ117" s="233"/>
      <c r="FA117" s="233"/>
      <c r="FB117" s="233"/>
      <c r="FC117" s="233"/>
      <c r="FD117" s="233"/>
      <c r="FE117" s="233"/>
      <c r="FF117" s="233"/>
      <c r="FG117" s="233"/>
      <c r="FH117" s="233"/>
      <c r="FI117" s="396">
        <f t="shared" si="1"/>
        <v>0</v>
      </c>
    </row>
    <row r="118" spans="1:165" ht="12.75" customHeight="1" x14ac:dyDescent="0.2">
      <c r="A118" s="144" t="str">
        <f>'t1'!A109</f>
        <v>SOCIOLOGO DIR. A T. DETERMINATO(ART.15-SEPTIES DLGS. 502/92)</v>
      </c>
      <c r="B118" s="206" t="str">
        <f>'t1'!B109</f>
        <v>TD0611</v>
      </c>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1375"/>
      <c r="DC118" s="233"/>
      <c r="DD118" s="233"/>
      <c r="DE118" s="233"/>
      <c r="DF118" s="233"/>
      <c r="DG118" s="233"/>
      <c r="DH118" s="233"/>
      <c r="DI118" s="233"/>
      <c r="DJ118" s="233"/>
      <c r="DK118" s="233"/>
      <c r="DL118" s="233"/>
      <c r="DM118" s="233"/>
      <c r="DN118" s="233"/>
      <c r="DO118" s="233"/>
      <c r="DP118" s="233"/>
      <c r="DQ118" s="233"/>
      <c r="DR118" s="233"/>
      <c r="DS118" s="233"/>
      <c r="DT118" s="233"/>
      <c r="DU118" s="233"/>
      <c r="DV118" s="233"/>
      <c r="DW118" s="233"/>
      <c r="DX118" s="233"/>
      <c r="DY118" s="233"/>
      <c r="DZ118" s="233"/>
      <c r="EA118" s="233"/>
      <c r="EB118" s="233"/>
      <c r="EC118" s="233"/>
      <c r="ED118" s="233"/>
      <c r="EE118" s="233"/>
      <c r="EF118" s="233"/>
      <c r="EG118" s="233"/>
      <c r="EH118" s="233"/>
      <c r="EI118" s="233"/>
      <c r="EJ118" s="233"/>
      <c r="EK118" s="233"/>
      <c r="EL118" s="233"/>
      <c r="EM118" s="233"/>
      <c r="EN118" s="233"/>
      <c r="EO118" s="233"/>
      <c r="EP118" s="233"/>
      <c r="EQ118" s="233"/>
      <c r="ER118" s="233"/>
      <c r="ES118" s="233"/>
      <c r="ET118" s="233"/>
      <c r="EU118" s="233"/>
      <c r="EV118" s="233"/>
      <c r="EW118" s="233"/>
      <c r="EX118" s="233"/>
      <c r="EY118" s="233"/>
      <c r="EZ118" s="233"/>
      <c r="FA118" s="233"/>
      <c r="FB118" s="233"/>
      <c r="FC118" s="233"/>
      <c r="FD118" s="233"/>
      <c r="FE118" s="233"/>
      <c r="FF118" s="233"/>
      <c r="FG118" s="233"/>
      <c r="FH118" s="233"/>
      <c r="FI118" s="396">
        <f t="shared" si="1"/>
        <v>0</v>
      </c>
    </row>
    <row r="119" spans="1:165" ht="12.75" customHeight="1" x14ac:dyDescent="0.2">
      <c r="A119" s="144" t="str">
        <f>'t1'!A110</f>
        <v>DIR. AMBIENTALE CON INCARICO DI STRUTTURA COMPLESSA</v>
      </c>
      <c r="B119" s="206" t="str">
        <f>'t1'!B110</f>
        <v>TD0C02</v>
      </c>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1375"/>
      <c r="DD119" s="233"/>
      <c r="DE119" s="233"/>
      <c r="DF119" s="233"/>
      <c r="DG119" s="233"/>
      <c r="DH119" s="233"/>
      <c r="DI119" s="233"/>
      <c r="DJ119" s="233"/>
      <c r="DK119" s="233"/>
      <c r="DL119" s="233"/>
      <c r="DM119" s="233"/>
      <c r="DN119" s="233"/>
      <c r="DO119" s="233"/>
      <c r="DP119" s="233"/>
      <c r="DQ119" s="233"/>
      <c r="DR119" s="233"/>
      <c r="DS119" s="233"/>
      <c r="DT119" s="233"/>
      <c r="DU119" s="233"/>
      <c r="DV119" s="233"/>
      <c r="DW119" s="233"/>
      <c r="DX119" s="233"/>
      <c r="DY119" s="233"/>
      <c r="DZ119" s="233"/>
      <c r="EA119" s="233"/>
      <c r="EB119" s="233"/>
      <c r="EC119" s="233"/>
      <c r="ED119" s="233"/>
      <c r="EE119" s="233"/>
      <c r="EF119" s="233"/>
      <c r="EG119" s="233"/>
      <c r="EH119" s="233"/>
      <c r="EI119" s="233"/>
      <c r="EJ119" s="233"/>
      <c r="EK119" s="233"/>
      <c r="EL119" s="233"/>
      <c r="EM119" s="233"/>
      <c r="EN119" s="233"/>
      <c r="EO119" s="233"/>
      <c r="EP119" s="233"/>
      <c r="EQ119" s="233"/>
      <c r="ER119" s="233"/>
      <c r="ES119" s="233"/>
      <c r="ET119" s="233"/>
      <c r="EU119" s="233"/>
      <c r="EV119" s="233"/>
      <c r="EW119" s="233"/>
      <c r="EX119" s="233"/>
      <c r="EY119" s="233"/>
      <c r="EZ119" s="233"/>
      <c r="FA119" s="233"/>
      <c r="FB119" s="233"/>
      <c r="FC119" s="233"/>
      <c r="FD119" s="233"/>
      <c r="FE119" s="233"/>
      <c r="FF119" s="233"/>
      <c r="FG119" s="233"/>
      <c r="FH119" s="233"/>
      <c r="FI119" s="396">
        <f t="shared" si="1"/>
        <v>0</v>
      </c>
    </row>
    <row r="120" spans="1:165" ht="12.75" customHeight="1" x14ac:dyDescent="0.2">
      <c r="A120" s="144" t="str">
        <f>'t1'!A111</f>
        <v>DIR. AMBIENTALE CON INCARICO DI STRUTTURA SEMPLICE</v>
      </c>
      <c r="B120" s="206" t="str">
        <f>'t1'!B111</f>
        <v>TD0S02</v>
      </c>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1375"/>
      <c r="DE120" s="233"/>
      <c r="DF120" s="233"/>
      <c r="DG120" s="233"/>
      <c r="DH120" s="233"/>
      <c r="DI120" s="233"/>
      <c r="DJ120" s="233"/>
      <c r="DK120" s="233"/>
      <c r="DL120" s="233"/>
      <c r="DM120" s="233"/>
      <c r="DN120" s="233"/>
      <c r="DO120" s="233"/>
      <c r="DP120" s="233"/>
      <c r="DQ120" s="233"/>
      <c r="DR120" s="233"/>
      <c r="DS120" s="233"/>
      <c r="DT120" s="233"/>
      <c r="DU120" s="233"/>
      <c r="DV120" s="233"/>
      <c r="DW120" s="233"/>
      <c r="DX120" s="233"/>
      <c r="DY120" s="233"/>
      <c r="DZ120" s="233"/>
      <c r="EA120" s="233"/>
      <c r="EB120" s="233"/>
      <c r="EC120" s="233"/>
      <c r="ED120" s="233"/>
      <c r="EE120" s="233"/>
      <c r="EF120" s="233"/>
      <c r="EG120" s="233"/>
      <c r="EH120" s="233"/>
      <c r="EI120" s="233"/>
      <c r="EJ120" s="233"/>
      <c r="EK120" s="233"/>
      <c r="EL120" s="233"/>
      <c r="EM120" s="233"/>
      <c r="EN120" s="233"/>
      <c r="EO120" s="233"/>
      <c r="EP120" s="233"/>
      <c r="EQ120" s="233"/>
      <c r="ER120" s="233"/>
      <c r="ES120" s="233"/>
      <c r="ET120" s="233"/>
      <c r="EU120" s="233"/>
      <c r="EV120" s="233"/>
      <c r="EW120" s="233"/>
      <c r="EX120" s="233"/>
      <c r="EY120" s="233"/>
      <c r="EZ120" s="233"/>
      <c r="FA120" s="233"/>
      <c r="FB120" s="233"/>
      <c r="FC120" s="233"/>
      <c r="FD120" s="233"/>
      <c r="FE120" s="233"/>
      <c r="FF120" s="233"/>
      <c r="FG120" s="233"/>
      <c r="FH120" s="233"/>
      <c r="FI120" s="396">
        <f t="shared" si="1"/>
        <v>0</v>
      </c>
    </row>
    <row r="121" spans="1:165" ht="12.75" customHeight="1" x14ac:dyDescent="0.2">
      <c r="A121" s="144" t="str">
        <f>'t1'!A112</f>
        <v>DIR. AMBIENTALE CON ALTRI INCAR.PROF.LI</v>
      </c>
      <c r="B121" s="206" t="str">
        <f>'t1'!B112</f>
        <v>TD0A02</v>
      </c>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33"/>
      <c r="CN121" s="233"/>
      <c r="CO121" s="233"/>
      <c r="CP121" s="233"/>
      <c r="CQ121" s="233"/>
      <c r="CR121" s="233"/>
      <c r="CS121" s="233"/>
      <c r="CT121" s="233"/>
      <c r="CU121" s="233"/>
      <c r="CV121" s="233"/>
      <c r="CW121" s="233"/>
      <c r="CX121" s="233"/>
      <c r="CY121" s="233"/>
      <c r="CZ121" s="233"/>
      <c r="DA121" s="233"/>
      <c r="DB121" s="233"/>
      <c r="DC121" s="233"/>
      <c r="DD121" s="233"/>
      <c r="DE121" s="1375"/>
      <c r="DF121" s="233"/>
      <c r="DG121" s="233"/>
      <c r="DH121" s="233"/>
      <c r="DI121" s="233"/>
      <c r="DJ121" s="233"/>
      <c r="DK121" s="233"/>
      <c r="DL121" s="233"/>
      <c r="DM121" s="233"/>
      <c r="DN121" s="233"/>
      <c r="DO121" s="233"/>
      <c r="DP121" s="233"/>
      <c r="DQ121" s="233"/>
      <c r="DR121" s="233"/>
      <c r="DS121" s="233"/>
      <c r="DT121" s="233"/>
      <c r="DU121" s="233"/>
      <c r="DV121" s="233"/>
      <c r="DW121" s="233"/>
      <c r="DX121" s="233"/>
      <c r="DY121" s="233"/>
      <c r="DZ121" s="233"/>
      <c r="EA121" s="233"/>
      <c r="EB121" s="233"/>
      <c r="EC121" s="233"/>
      <c r="ED121" s="233"/>
      <c r="EE121" s="233"/>
      <c r="EF121" s="233"/>
      <c r="EG121" s="233"/>
      <c r="EH121" s="233"/>
      <c r="EI121" s="233"/>
      <c r="EJ121" s="233"/>
      <c r="EK121" s="233"/>
      <c r="EL121" s="233"/>
      <c r="EM121" s="233"/>
      <c r="EN121" s="233"/>
      <c r="EO121" s="233"/>
      <c r="EP121" s="233"/>
      <c r="EQ121" s="233"/>
      <c r="ER121" s="233"/>
      <c r="ES121" s="233"/>
      <c r="ET121" s="233"/>
      <c r="EU121" s="233"/>
      <c r="EV121" s="233"/>
      <c r="EW121" s="233"/>
      <c r="EX121" s="233"/>
      <c r="EY121" s="233"/>
      <c r="EZ121" s="233"/>
      <c r="FA121" s="233"/>
      <c r="FB121" s="233"/>
      <c r="FC121" s="233"/>
      <c r="FD121" s="233"/>
      <c r="FE121" s="233"/>
      <c r="FF121" s="233"/>
      <c r="FG121" s="233"/>
      <c r="FH121" s="233"/>
      <c r="FI121" s="396">
        <f t="shared" si="1"/>
        <v>0</v>
      </c>
    </row>
    <row r="122" spans="1:165" ht="12.75" customHeight="1" x14ac:dyDescent="0.2">
      <c r="A122" s="144" t="str">
        <f>'t1'!A113</f>
        <v>DIR. AMBIENTALE A T.DETERMINATO (ART.15-SEPTIES DLGS 502/92)</v>
      </c>
      <c r="B122" s="206" t="str">
        <f>'t1'!B113</f>
        <v>TD0810</v>
      </c>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1375"/>
      <c r="DG122" s="233"/>
      <c r="DH122" s="233"/>
      <c r="DI122" s="233"/>
      <c r="DJ122" s="233"/>
      <c r="DK122" s="233"/>
      <c r="DL122" s="233"/>
      <c r="DM122" s="233"/>
      <c r="DN122" s="233"/>
      <c r="DO122" s="233"/>
      <c r="DP122" s="233"/>
      <c r="DQ122" s="233"/>
      <c r="DR122" s="233"/>
      <c r="DS122" s="233"/>
      <c r="DT122" s="233"/>
      <c r="DU122" s="233"/>
      <c r="DV122" s="233"/>
      <c r="DW122" s="233"/>
      <c r="DX122" s="233"/>
      <c r="DY122" s="233"/>
      <c r="DZ122" s="233"/>
      <c r="EA122" s="233"/>
      <c r="EB122" s="233"/>
      <c r="EC122" s="233"/>
      <c r="ED122" s="233"/>
      <c r="EE122" s="233"/>
      <c r="EF122" s="233"/>
      <c r="EG122" s="233"/>
      <c r="EH122" s="233"/>
      <c r="EI122" s="233"/>
      <c r="EJ122" s="233"/>
      <c r="EK122" s="233"/>
      <c r="EL122" s="233"/>
      <c r="EM122" s="233"/>
      <c r="EN122" s="233"/>
      <c r="EO122" s="233"/>
      <c r="EP122" s="233"/>
      <c r="EQ122" s="233"/>
      <c r="ER122" s="233"/>
      <c r="ES122" s="233"/>
      <c r="ET122" s="233"/>
      <c r="EU122" s="233"/>
      <c r="EV122" s="233"/>
      <c r="EW122" s="233"/>
      <c r="EX122" s="233"/>
      <c r="EY122" s="233"/>
      <c r="EZ122" s="233"/>
      <c r="FA122" s="233"/>
      <c r="FB122" s="233"/>
      <c r="FC122" s="233"/>
      <c r="FD122" s="233"/>
      <c r="FE122" s="233"/>
      <c r="FF122" s="233"/>
      <c r="FG122" s="233"/>
      <c r="FH122" s="233"/>
      <c r="FI122" s="396">
        <f t="shared" si="1"/>
        <v>0</v>
      </c>
    </row>
    <row r="123" spans="1:165" ht="12.75" customHeight="1" x14ac:dyDescent="0.2">
      <c r="A123" s="144" t="str">
        <f>'t1'!A114</f>
        <v>DIRIGENTE AMM.VO CON INCARICO DI STRUTTURA COMPLESSA</v>
      </c>
      <c r="B123" s="206" t="str">
        <f>'t1'!B114</f>
        <v>AD0032</v>
      </c>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1375"/>
      <c r="DH123" s="233"/>
      <c r="DI123" s="233"/>
      <c r="DJ123" s="233"/>
      <c r="DK123" s="233"/>
      <c r="DL123" s="233"/>
      <c r="DM123" s="233"/>
      <c r="DN123" s="233"/>
      <c r="DO123" s="233"/>
      <c r="DP123" s="233"/>
      <c r="DQ123" s="233"/>
      <c r="DR123" s="233"/>
      <c r="DS123" s="233"/>
      <c r="DT123" s="233"/>
      <c r="DU123" s="233"/>
      <c r="DV123" s="233"/>
      <c r="DW123" s="233"/>
      <c r="DX123" s="233"/>
      <c r="DY123" s="233"/>
      <c r="DZ123" s="233"/>
      <c r="EA123" s="233"/>
      <c r="EB123" s="233"/>
      <c r="EC123" s="233"/>
      <c r="ED123" s="233"/>
      <c r="EE123" s="233"/>
      <c r="EF123" s="233"/>
      <c r="EG123" s="233"/>
      <c r="EH123" s="233"/>
      <c r="EI123" s="233"/>
      <c r="EJ123" s="233"/>
      <c r="EK123" s="233"/>
      <c r="EL123" s="233"/>
      <c r="EM123" s="233"/>
      <c r="EN123" s="233"/>
      <c r="EO123" s="233"/>
      <c r="EP123" s="233"/>
      <c r="EQ123" s="233"/>
      <c r="ER123" s="233"/>
      <c r="ES123" s="233"/>
      <c r="ET123" s="233"/>
      <c r="EU123" s="233"/>
      <c r="EV123" s="233"/>
      <c r="EW123" s="233"/>
      <c r="EX123" s="233"/>
      <c r="EY123" s="233"/>
      <c r="EZ123" s="233"/>
      <c r="FA123" s="233"/>
      <c r="FB123" s="233"/>
      <c r="FC123" s="233"/>
      <c r="FD123" s="233"/>
      <c r="FE123" s="233"/>
      <c r="FF123" s="233"/>
      <c r="FG123" s="233"/>
      <c r="FH123" s="233"/>
      <c r="FI123" s="396">
        <f t="shared" si="1"/>
        <v>0</v>
      </c>
    </row>
    <row r="124" spans="1:165" ht="12.75" customHeight="1" x14ac:dyDescent="0.2">
      <c r="A124" s="144" t="str">
        <f>'t1'!A115</f>
        <v>DIRIGENTE AMM.VO CON INCARICO DI STRUTTURA SEMPLICE</v>
      </c>
      <c r="B124" s="206" t="str">
        <f>'t1'!B115</f>
        <v>AD0S31</v>
      </c>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1375"/>
      <c r="DI124" s="233"/>
      <c r="DJ124" s="233"/>
      <c r="DK124" s="233"/>
      <c r="DL124" s="233"/>
      <c r="DM124" s="233"/>
      <c r="DN124" s="233"/>
      <c r="DO124" s="233"/>
      <c r="DP124" s="233"/>
      <c r="DQ124" s="233"/>
      <c r="DR124" s="233"/>
      <c r="DS124" s="233"/>
      <c r="DT124" s="233"/>
      <c r="DU124" s="233"/>
      <c r="DV124" s="233"/>
      <c r="DW124" s="233"/>
      <c r="DX124" s="233"/>
      <c r="DY124" s="233"/>
      <c r="DZ124" s="233"/>
      <c r="EA124" s="233"/>
      <c r="EB124" s="233"/>
      <c r="EC124" s="233"/>
      <c r="ED124" s="233"/>
      <c r="EE124" s="233"/>
      <c r="EF124" s="233"/>
      <c r="EG124" s="233"/>
      <c r="EH124" s="233"/>
      <c r="EI124" s="233"/>
      <c r="EJ124" s="233"/>
      <c r="EK124" s="233"/>
      <c r="EL124" s="233"/>
      <c r="EM124" s="233"/>
      <c r="EN124" s="233"/>
      <c r="EO124" s="233"/>
      <c r="EP124" s="233"/>
      <c r="EQ124" s="233"/>
      <c r="ER124" s="233"/>
      <c r="ES124" s="233"/>
      <c r="ET124" s="233"/>
      <c r="EU124" s="233"/>
      <c r="EV124" s="233"/>
      <c r="EW124" s="233"/>
      <c r="EX124" s="233"/>
      <c r="EY124" s="233"/>
      <c r="EZ124" s="233"/>
      <c r="FA124" s="233"/>
      <c r="FB124" s="233"/>
      <c r="FC124" s="233"/>
      <c r="FD124" s="233"/>
      <c r="FE124" s="233"/>
      <c r="FF124" s="233"/>
      <c r="FG124" s="233"/>
      <c r="FH124" s="233"/>
      <c r="FI124" s="396">
        <f t="shared" si="1"/>
        <v>0</v>
      </c>
    </row>
    <row r="125" spans="1:165" ht="12.75" customHeight="1" x14ac:dyDescent="0.2">
      <c r="A125" s="144" t="str">
        <f>'t1'!A116</f>
        <v>DIRIGENTE AMM.VO CON ALTRI INCAR.PROF.LI</v>
      </c>
      <c r="B125" s="206" t="str">
        <f>'t1'!B116</f>
        <v>AD0A31</v>
      </c>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1375"/>
      <c r="DJ125" s="233"/>
      <c r="DK125" s="233"/>
      <c r="DL125" s="233"/>
      <c r="DM125" s="233"/>
      <c r="DN125" s="233"/>
      <c r="DO125" s="233"/>
      <c r="DP125" s="233"/>
      <c r="DQ125" s="233"/>
      <c r="DR125" s="233"/>
      <c r="DS125" s="233"/>
      <c r="DT125" s="233"/>
      <c r="DU125" s="233"/>
      <c r="DV125" s="233"/>
      <c r="DW125" s="233"/>
      <c r="DX125" s="233"/>
      <c r="DY125" s="233"/>
      <c r="DZ125" s="233"/>
      <c r="EA125" s="233"/>
      <c r="EB125" s="233"/>
      <c r="EC125" s="233"/>
      <c r="ED125" s="233"/>
      <c r="EE125" s="233"/>
      <c r="EF125" s="233"/>
      <c r="EG125" s="233"/>
      <c r="EH125" s="233"/>
      <c r="EI125" s="233"/>
      <c r="EJ125" s="233"/>
      <c r="EK125" s="233"/>
      <c r="EL125" s="233"/>
      <c r="EM125" s="233"/>
      <c r="EN125" s="233"/>
      <c r="EO125" s="233"/>
      <c r="EP125" s="233"/>
      <c r="EQ125" s="233"/>
      <c r="ER125" s="233"/>
      <c r="ES125" s="233"/>
      <c r="ET125" s="233"/>
      <c r="EU125" s="233"/>
      <c r="EV125" s="233"/>
      <c r="EW125" s="233"/>
      <c r="EX125" s="233"/>
      <c r="EY125" s="233"/>
      <c r="EZ125" s="233"/>
      <c r="FA125" s="233"/>
      <c r="FB125" s="233"/>
      <c r="FC125" s="233"/>
      <c r="FD125" s="233"/>
      <c r="FE125" s="233"/>
      <c r="FF125" s="233"/>
      <c r="FG125" s="233"/>
      <c r="FH125" s="233"/>
      <c r="FI125" s="396">
        <f t="shared" si="1"/>
        <v>0</v>
      </c>
    </row>
    <row r="126" spans="1:165" ht="12.75" customHeight="1" x14ac:dyDescent="0.2">
      <c r="A126" s="144" t="str">
        <f>'t1'!A117</f>
        <v>DIRIG. AMM.VO A T. DETERMINATO (ART. 15-SEPTIES DLGS.502/92)</v>
      </c>
      <c r="B126" s="206" t="str">
        <f>'t1'!B117</f>
        <v>AD0612</v>
      </c>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1375"/>
      <c r="DK126" s="233"/>
      <c r="DL126" s="233"/>
      <c r="DM126" s="233"/>
      <c r="DN126" s="233"/>
      <c r="DO126" s="233"/>
      <c r="DP126" s="233"/>
      <c r="DQ126" s="233"/>
      <c r="DR126" s="233"/>
      <c r="DS126" s="233"/>
      <c r="DT126" s="233"/>
      <c r="DU126" s="233"/>
      <c r="DV126" s="233"/>
      <c r="DW126" s="233"/>
      <c r="DX126" s="233"/>
      <c r="DY126" s="233"/>
      <c r="DZ126" s="233"/>
      <c r="EA126" s="233"/>
      <c r="EB126" s="233"/>
      <c r="EC126" s="233"/>
      <c r="ED126" s="233"/>
      <c r="EE126" s="233"/>
      <c r="EF126" s="233"/>
      <c r="EG126" s="233"/>
      <c r="EH126" s="233"/>
      <c r="EI126" s="233"/>
      <c r="EJ126" s="233"/>
      <c r="EK126" s="233"/>
      <c r="EL126" s="233"/>
      <c r="EM126" s="233"/>
      <c r="EN126" s="233"/>
      <c r="EO126" s="233"/>
      <c r="EP126" s="233"/>
      <c r="EQ126" s="233"/>
      <c r="ER126" s="233"/>
      <c r="ES126" s="233"/>
      <c r="ET126" s="233"/>
      <c r="EU126" s="233"/>
      <c r="EV126" s="233"/>
      <c r="EW126" s="233"/>
      <c r="EX126" s="233"/>
      <c r="EY126" s="233"/>
      <c r="EZ126" s="233"/>
      <c r="FA126" s="233"/>
      <c r="FB126" s="233"/>
      <c r="FC126" s="233"/>
      <c r="FD126" s="233"/>
      <c r="FE126" s="233"/>
      <c r="FF126" s="233"/>
      <c r="FG126" s="233"/>
      <c r="FH126" s="233"/>
      <c r="FI126" s="396">
        <f t="shared" si="1"/>
        <v>0</v>
      </c>
    </row>
    <row r="127" spans="1:165" ht="12.75" customHeight="1" x14ac:dyDescent="0.2">
      <c r="A127" s="144" t="str">
        <f>'t1'!A118</f>
        <v>RICERCATORE SANITARIO - DS</v>
      </c>
      <c r="B127" s="206" t="str">
        <f>'t1'!B118</f>
        <v>N18694</v>
      </c>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1375"/>
      <c r="DL127" s="233"/>
      <c r="DM127" s="233"/>
      <c r="DN127" s="233"/>
      <c r="DO127" s="233"/>
      <c r="DP127" s="233"/>
      <c r="DQ127" s="233"/>
      <c r="DR127" s="233"/>
      <c r="DS127" s="233"/>
      <c r="DT127" s="233"/>
      <c r="DU127" s="233"/>
      <c r="DV127" s="233"/>
      <c r="DW127" s="233"/>
      <c r="DX127" s="233"/>
      <c r="DY127" s="233"/>
      <c r="DZ127" s="233"/>
      <c r="EA127" s="233"/>
      <c r="EB127" s="233"/>
      <c r="EC127" s="233"/>
      <c r="ED127" s="233"/>
      <c r="EE127" s="233"/>
      <c r="EF127" s="233"/>
      <c r="EG127" s="233"/>
      <c r="EH127" s="233"/>
      <c r="EI127" s="233"/>
      <c r="EJ127" s="233"/>
      <c r="EK127" s="233"/>
      <c r="EL127" s="233"/>
      <c r="EM127" s="233"/>
      <c r="EN127" s="233"/>
      <c r="EO127" s="233"/>
      <c r="EP127" s="233"/>
      <c r="EQ127" s="233"/>
      <c r="ER127" s="233"/>
      <c r="ES127" s="233"/>
      <c r="ET127" s="233"/>
      <c r="EU127" s="233"/>
      <c r="EV127" s="233"/>
      <c r="EW127" s="233"/>
      <c r="EX127" s="233"/>
      <c r="EY127" s="233"/>
      <c r="EZ127" s="233"/>
      <c r="FA127" s="233"/>
      <c r="FB127" s="233"/>
      <c r="FC127" s="233"/>
      <c r="FD127" s="233"/>
      <c r="FE127" s="233"/>
      <c r="FF127" s="233"/>
      <c r="FG127" s="233"/>
      <c r="FH127" s="233"/>
      <c r="FI127" s="396">
        <f t="shared" si="1"/>
        <v>0</v>
      </c>
    </row>
    <row r="128" spans="1:165" ht="12.75" customHeight="1" x14ac:dyDescent="0.2">
      <c r="A128" s="144" t="str">
        <f>'t1'!A119</f>
        <v>COLLABORATORE PROF.LE DI RICERCA SANITARIA - D</v>
      </c>
      <c r="B128" s="206" t="str">
        <f>'t1'!B119</f>
        <v>N16695</v>
      </c>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1375"/>
      <c r="DM128" s="233"/>
      <c r="DN128" s="233"/>
      <c r="DO128" s="233"/>
      <c r="DP128" s="233"/>
      <c r="DQ128" s="233"/>
      <c r="DR128" s="233"/>
      <c r="DS128" s="233"/>
      <c r="DT128" s="233"/>
      <c r="DU128" s="233"/>
      <c r="DV128" s="233"/>
      <c r="DW128" s="233"/>
      <c r="DX128" s="233"/>
      <c r="DY128" s="233"/>
      <c r="DZ128" s="233"/>
      <c r="EA128" s="233"/>
      <c r="EB128" s="233"/>
      <c r="EC128" s="233"/>
      <c r="ED128" s="233"/>
      <c r="EE128" s="233"/>
      <c r="EF128" s="233"/>
      <c r="EG128" s="233"/>
      <c r="EH128" s="233"/>
      <c r="EI128" s="233"/>
      <c r="EJ128" s="233"/>
      <c r="EK128" s="233"/>
      <c r="EL128" s="233"/>
      <c r="EM128" s="233"/>
      <c r="EN128" s="233"/>
      <c r="EO128" s="233"/>
      <c r="EP128" s="233"/>
      <c r="EQ128" s="233"/>
      <c r="ER128" s="233"/>
      <c r="ES128" s="233"/>
      <c r="ET128" s="233"/>
      <c r="EU128" s="233"/>
      <c r="EV128" s="233"/>
      <c r="EW128" s="233"/>
      <c r="EX128" s="233"/>
      <c r="EY128" s="233"/>
      <c r="EZ128" s="233"/>
      <c r="FA128" s="233"/>
      <c r="FB128" s="233"/>
      <c r="FC128" s="233"/>
      <c r="FD128" s="233"/>
      <c r="FE128" s="233"/>
      <c r="FF128" s="233"/>
      <c r="FG128" s="233"/>
      <c r="FH128" s="233"/>
      <c r="FI128" s="396">
        <f t="shared" si="1"/>
        <v>0</v>
      </c>
    </row>
    <row r="129" spans="1:165" ht="12.75" customHeight="1" x14ac:dyDescent="0.2">
      <c r="A129" s="144" t="str">
        <f>'t1'!A120</f>
        <v>RUOLO SANITARIO - PROF. SANITARIE INFERMIERISTICHE E.Q.</v>
      </c>
      <c r="B129" s="206" t="str">
        <f>'t1'!B120</f>
        <v>SEQINF</v>
      </c>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33"/>
      <c r="CN129" s="233"/>
      <c r="CO129" s="233"/>
      <c r="CP129" s="233"/>
      <c r="CQ129" s="233"/>
      <c r="CR129" s="233"/>
      <c r="CS129" s="233"/>
      <c r="CT129" s="233"/>
      <c r="CU129" s="233"/>
      <c r="CV129" s="233"/>
      <c r="CW129" s="233"/>
      <c r="CX129" s="233"/>
      <c r="CY129" s="233"/>
      <c r="CZ129" s="233"/>
      <c r="DA129" s="233"/>
      <c r="DB129" s="233"/>
      <c r="DC129" s="233"/>
      <c r="DD129" s="233"/>
      <c r="DE129" s="233"/>
      <c r="DF129" s="233"/>
      <c r="DG129" s="233"/>
      <c r="DH129" s="233"/>
      <c r="DI129" s="233"/>
      <c r="DJ129" s="233"/>
      <c r="DK129" s="233"/>
      <c r="DL129" s="233"/>
      <c r="DM129" s="1375"/>
      <c r="DN129" s="233"/>
      <c r="DO129" s="233"/>
      <c r="DP129" s="233"/>
      <c r="DQ129" s="233"/>
      <c r="DR129" s="233"/>
      <c r="DS129" s="233"/>
      <c r="DT129" s="233"/>
      <c r="DU129" s="233"/>
      <c r="DV129" s="233"/>
      <c r="DW129" s="233"/>
      <c r="DX129" s="233"/>
      <c r="DY129" s="233"/>
      <c r="DZ129" s="233"/>
      <c r="EA129" s="233"/>
      <c r="EB129" s="233"/>
      <c r="EC129" s="233"/>
      <c r="ED129" s="233"/>
      <c r="EE129" s="233"/>
      <c r="EF129" s="233"/>
      <c r="EG129" s="233"/>
      <c r="EH129" s="233"/>
      <c r="EI129" s="233"/>
      <c r="EJ129" s="233"/>
      <c r="EK129" s="233"/>
      <c r="EL129" s="233"/>
      <c r="EM129" s="233"/>
      <c r="EN129" s="233"/>
      <c r="EO129" s="233"/>
      <c r="EP129" s="233"/>
      <c r="EQ129" s="233"/>
      <c r="ER129" s="233"/>
      <c r="ES129" s="233"/>
      <c r="ET129" s="233"/>
      <c r="EU129" s="233"/>
      <c r="EV129" s="233"/>
      <c r="EW129" s="233"/>
      <c r="EX129" s="233"/>
      <c r="EY129" s="233"/>
      <c r="EZ129" s="233"/>
      <c r="FA129" s="233"/>
      <c r="FB129" s="233"/>
      <c r="FC129" s="233"/>
      <c r="FD129" s="233"/>
      <c r="FE129" s="233"/>
      <c r="FF129" s="233"/>
      <c r="FG129" s="233"/>
      <c r="FH129" s="233"/>
      <c r="FI129" s="396">
        <f t="shared" si="1"/>
        <v>0</v>
      </c>
    </row>
    <row r="130" spans="1:165" ht="12.75" customHeight="1" x14ac:dyDescent="0.2">
      <c r="A130" s="144" t="str">
        <f>'t1'!A121</f>
        <v>RUOLO SANITARIO - PROF. SANITARIA OSTETRICA E.Q.</v>
      </c>
      <c r="B130" s="206" t="str">
        <f>'t1'!B121</f>
        <v>SEQOST</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233"/>
      <c r="DN130" s="1375"/>
      <c r="DO130" s="233"/>
      <c r="DP130" s="233"/>
      <c r="DQ130" s="233"/>
      <c r="DR130" s="233"/>
      <c r="DS130" s="233"/>
      <c r="DT130" s="233"/>
      <c r="DU130" s="233"/>
      <c r="DV130" s="233"/>
      <c r="DW130" s="233"/>
      <c r="DX130" s="233"/>
      <c r="DY130" s="233"/>
      <c r="DZ130" s="233"/>
      <c r="EA130" s="233"/>
      <c r="EB130" s="233"/>
      <c r="EC130" s="233"/>
      <c r="ED130" s="233"/>
      <c r="EE130" s="233"/>
      <c r="EF130" s="233"/>
      <c r="EG130" s="233"/>
      <c r="EH130" s="233"/>
      <c r="EI130" s="233"/>
      <c r="EJ130" s="233"/>
      <c r="EK130" s="233"/>
      <c r="EL130" s="233"/>
      <c r="EM130" s="233"/>
      <c r="EN130" s="233"/>
      <c r="EO130" s="233"/>
      <c r="EP130" s="233"/>
      <c r="EQ130" s="233"/>
      <c r="ER130" s="233"/>
      <c r="ES130" s="233"/>
      <c r="ET130" s="233"/>
      <c r="EU130" s="233"/>
      <c r="EV130" s="233"/>
      <c r="EW130" s="233"/>
      <c r="EX130" s="233"/>
      <c r="EY130" s="233"/>
      <c r="EZ130" s="233"/>
      <c r="FA130" s="233"/>
      <c r="FB130" s="233"/>
      <c r="FC130" s="233"/>
      <c r="FD130" s="233"/>
      <c r="FE130" s="233"/>
      <c r="FF130" s="233"/>
      <c r="FG130" s="233"/>
      <c r="FH130" s="233"/>
      <c r="FI130" s="396">
        <f t="shared" si="1"/>
        <v>0</v>
      </c>
    </row>
    <row r="131" spans="1:165" ht="12.75" customHeight="1" x14ac:dyDescent="0.2">
      <c r="A131" s="144" t="str">
        <f>'t1'!A122</f>
        <v>RUOLO SANITARIO - PROFESSIONI TECNICO SANITARIE E.Q.</v>
      </c>
      <c r="B131" s="206" t="str">
        <f>'t1'!B122</f>
        <v>SEQTCN</v>
      </c>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233"/>
      <c r="DO131" s="1375"/>
      <c r="DP131" s="233"/>
      <c r="DQ131" s="233"/>
      <c r="DR131" s="233"/>
      <c r="DS131" s="233"/>
      <c r="DT131" s="233"/>
      <c r="DU131" s="233"/>
      <c r="DV131" s="233"/>
      <c r="DW131" s="233"/>
      <c r="DX131" s="233"/>
      <c r="DY131" s="233"/>
      <c r="DZ131" s="233"/>
      <c r="EA131" s="233"/>
      <c r="EB131" s="233"/>
      <c r="EC131" s="233"/>
      <c r="ED131" s="233"/>
      <c r="EE131" s="233"/>
      <c r="EF131" s="233"/>
      <c r="EG131" s="233"/>
      <c r="EH131" s="233"/>
      <c r="EI131" s="233"/>
      <c r="EJ131" s="233"/>
      <c r="EK131" s="233"/>
      <c r="EL131" s="233"/>
      <c r="EM131" s="233"/>
      <c r="EN131" s="233"/>
      <c r="EO131" s="233"/>
      <c r="EP131" s="233"/>
      <c r="EQ131" s="233"/>
      <c r="ER131" s="233"/>
      <c r="ES131" s="233"/>
      <c r="ET131" s="233"/>
      <c r="EU131" s="233"/>
      <c r="EV131" s="233"/>
      <c r="EW131" s="233"/>
      <c r="EX131" s="233"/>
      <c r="EY131" s="233"/>
      <c r="EZ131" s="233"/>
      <c r="FA131" s="233"/>
      <c r="FB131" s="233"/>
      <c r="FC131" s="233"/>
      <c r="FD131" s="233"/>
      <c r="FE131" s="233"/>
      <c r="FF131" s="233"/>
      <c r="FG131" s="233"/>
      <c r="FH131" s="233"/>
      <c r="FI131" s="396">
        <f t="shared" si="1"/>
        <v>0</v>
      </c>
    </row>
    <row r="132" spans="1:165" ht="12.75" customHeight="1" x14ac:dyDescent="0.2">
      <c r="A132" s="144" t="str">
        <f>'t1'!A123</f>
        <v>RUOLO SANITARIO - PROF. SANITARIE DELLA RIABILITAZIONE E.Q.</v>
      </c>
      <c r="B132" s="206" t="str">
        <f>'t1'!B123</f>
        <v>SEQRAB</v>
      </c>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233"/>
      <c r="DP132" s="1375"/>
      <c r="DQ132" s="233"/>
      <c r="DR132" s="233"/>
      <c r="DS132" s="233"/>
      <c r="DT132" s="233"/>
      <c r="DU132" s="233"/>
      <c r="DV132" s="233"/>
      <c r="DW132" s="233"/>
      <c r="DX132" s="233"/>
      <c r="DY132" s="233"/>
      <c r="DZ132" s="233"/>
      <c r="EA132" s="233"/>
      <c r="EB132" s="233"/>
      <c r="EC132" s="233"/>
      <c r="ED132" s="233"/>
      <c r="EE132" s="233"/>
      <c r="EF132" s="233"/>
      <c r="EG132" s="233"/>
      <c r="EH132" s="233"/>
      <c r="EI132" s="233"/>
      <c r="EJ132" s="233"/>
      <c r="EK132" s="233"/>
      <c r="EL132" s="233"/>
      <c r="EM132" s="233"/>
      <c r="EN132" s="233"/>
      <c r="EO132" s="233"/>
      <c r="EP132" s="233"/>
      <c r="EQ132" s="233"/>
      <c r="ER132" s="233"/>
      <c r="ES132" s="233"/>
      <c r="ET132" s="233"/>
      <c r="EU132" s="233"/>
      <c r="EV132" s="233"/>
      <c r="EW132" s="233"/>
      <c r="EX132" s="233"/>
      <c r="EY132" s="233"/>
      <c r="EZ132" s="233"/>
      <c r="FA132" s="233"/>
      <c r="FB132" s="233"/>
      <c r="FC132" s="233"/>
      <c r="FD132" s="233"/>
      <c r="FE132" s="233"/>
      <c r="FF132" s="233"/>
      <c r="FG132" s="233"/>
      <c r="FH132" s="233"/>
      <c r="FI132" s="396">
        <f t="shared" si="1"/>
        <v>0</v>
      </c>
    </row>
    <row r="133" spans="1:165" ht="12.75" customHeight="1" x14ac:dyDescent="0.2">
      <c r="A133" s="144" t="str">
        <f>'t1'!A124</f>
        <v>RUOLO SANITARIO - PROF. SANITARIE DELLA PREVENZIONE E.Q.</v>
      </c>
      <c r="B133" s="206" t="str">
        <f>'t1'!B124</f>
        <v>SEQPRV</v>
      </c>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233"/>
      <c r="DQ133" s="1375"/>
      <c r="DR133" s="233"/>
      <c r="DS133" s="233"/>
      <c r="DT133" s="233"/>
      <c r="DU133" s="233"/>
      <c r="DV133" s="233"/>
      <c r="DW133" s="233"/>
      <c r="DX133" s="233"/>
      <c r="DY133" s="233"/>
      <c r="DZ133" s="233"/>
      <c r="EA133" s="233"/>
      <c r="EB133" s="233"/>
      <c r="EC133" s="233"/>
      <c r="ED133" s="233"/>
      <c r="EE133" s="233"/>
      <c r="EF133" s="233"/>
      <c r="EG133" s="233"/>
      <c r="EH133" s="233"/>
      <c r="EI133" s="233"/>
      <c r="EJ133" s="233"/>
      <c r="EK133" s="233"/>
      <c r="EL133" s="233"/>
      <c r="EM133" s="233"/>
      <c r="EN133" s="233"/>
      <c r="EO133" s="233"/>
      <c r="EP133" s="233"/>
      <c r="EQ133" s="233"/>
      <c r="ER133" s="233"/>
      <c r="ES133" s="233"/>
      <c r="ET133" s="233"/>
      <c r="EU133" s="233"/>
      <c r="EV133" s="233"/>
      <c r="EW133" s="233"/>
      <c r="EX133" s="233"/>
      <c r="EY133" s="233"/>
      <c r="EZ133" s="233"/>
      <c r="FA133" s="233"/>
      <c r="FB133" s="233"/>
      <c r="FC133" s="233"/>
      <c r="FD133" s="233"/>
      <c r="FE133" s="233"/>
      <c r="FF133" s="233"/>
      <c r="FG133" s="233"/>
      <c r="FH133" s="233"/>
      <c r="FI133" s="396">
        <f t="shared" si="1"/>
        <v>0</v>
      </c>
    </row>
    <row r="134" spans="1:165" ht="12.75" customHeight="1" x14ac:dyDescent="0.2">
      <c r="A134" s="144" t="str">
        <f>'t1'!A125</f>
        <v>RUOLO SANITARIO - PROF. SAN. INFERM. SENIOR ESAURIMENTO E.Q.</v>
      </c>
      <c r="B134" s="206" t="str">
        <f>'t1'!B125</f>
        <v>SEQINE</v>
      </c>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1375"/>
      <c r="DS134" s="233"/>
      <c r="DT134" s="233"/>
      <c r="DU134" s="233"/>
      <c r="DV134" s="233"/>
      <c r="DW134" s="233"/>
      <c r="DX134" s="233"/>
      <c r="DY134" s="233"/>
      <c r="DZ134" s="233"/>
      <c r="EA134" s="233"/>
      <c r="EB134" s="233"/>
      <c r="EC134" s="233"/>
      <c r="ED134" s="233"/>
      <c r="EE134" s="233"/>
      <c r="EF134" s="233"/>
      <c r="EG134" s="233"/>
      <c r="EH134" s="233"/>
      <c r="EI134" s="233"/>
      <c r="EJ134" s="233"/>
      <c r="EK134" s="233"/>
      <c r="EL134" s="233"/>
      <c r="EM134" s="233"/>
      <c r="EN134" s="233"/>
      <c r="EO134" s="233"/>
      <c r="EP134" s="233"/>
      <c r="EQ134" s="233"/>
      <c r="ER134" s="233"/>
      <c r="ES134" s="233"/>
      <c r="ET134" s="233"/>
      <c r="EU134" s="233"/>
      <c r="EV134" s="233"/>
      <c r="EW134" s="233"/>
      <c r="EX134" s="233"/>
      <c r="EY134" s="233"/>
      <c r="EZ134" s="233"/>
      <c r="FA134" s="233"/>
      <c r="FB134" s="233"/>
      <c r="FC134" s="233"/>
      <c r="FD134" s="233"/>
      <c r="FE134" s="233"/>
      <c r="FF134" s="233"/>
      <c r="FG134" s="233"/>
      <c r="FH134" s="233"/>
      <c r="FI134" s="396">
        <f t="shared" si="1"/>
        <v>0</v>
      </c>
    </row>
    <row r="135" spans="1:165" ht="12.75" customHeight="1" x14ac:dyDescent="0.2">
      <c r="A135" s="144" t="str">
        <f>'t1'!A126</f>
        <v>RUOLO SANITARIO - ALTRI PROF. SAN. SENIOR A ESAURIMENTO E.Q.</v>
      </c>
      <c r="B135" s="206" t="str">
        <f>'t1'!B126</f>
        <v>SEQASE</v>
      </c>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33"/>
      <c r="CN135" s="233"/>
      <c r="CO135" s="233"/>
      <c r="CP135" s="233"/>
      <c r="CQ135" s="233"/>
      <c r="CR135" s="233"/>
      <c r="CS135" s="233"/>
      <c r="CT135" s="233"/>
      <c r="CU135" s="233"/>
      <c r="CV135" s="233"/>
      <c r="CW135" s="233"/>
      <c r="CX135" s="233"/>
      <c r="CY135" s="233"/>
      <c r="CZ135" s="233"/>
      <c r="DA135" s="233"/>
      <c r="DB135" s="233"/>
      <c r="DC135" s="233"/>
      <c r="DD135" s="233"/>
      <c r="DE135" s="233"/>
      <c r="DF135" s="233"/>
      <c r="DG135" s="233"/>
      <c r="DH135" s="233"/>
      <c r="DI135" s="233"/>
      <c r="DJ135" s="233"/>
      <c r="DK135" s="233"/>
      <c r="DL135" s="233"/>
      <c r="DM135" s="233"/>
      <c r="DN135" s="233"/>
      <c r="DO135" s="233"/>
      <c r="DP135" s="233"/>
      <c r="DQ135" s="233"/>
      <c r="DR135" s="233"/>
      <c r="DS135" s="1375"/>
      <c r="DT135" s="233"/>
      <c r="DU135" s="233"/>
      <c r="DV135" s="233"/>
      <c r="DW135" s="233"/>
      <c r="DX135" s="233"/>
      <c r="DY135" s="233"/>
      <c r="DZ135" s="233"/>
      <c r="EA135" s="233"/>
      <c r="EB135" s="233"/>
      <c r="EC135" s="233"/>
      <c r="ED135" s="233"/>
      <c r="EE135" s="233"/>
      <c r="EF135" s="233"/>
      <c r="EG135" s="233"/>
      <c r="EH135" s="233"/>
      <c r="EI135" s="233"/>
      <c r="EJ135" s="233"/>
      <c r="EK135" s="233"/>
      <c r="EL135" s="233"/>
      <c r="EM135" s="233"/>
      <c r="EN135" s="233"/>
      <c r="EO135" s="233"/>
      <c r="EP135" s="233"/>
      <c r="EQ135" s="233"/>
      <c r="ER135" s="233"/>
      <c r="ES135" s="233"/>
      <c r="ET135" s="233"/>
      <c r="EU135" s="233"/>
      <c r="EV135" s="233"/>
      <c r="EW135" s="233"/>
      <c r="EX135" s="233"/>
      <c r="EY135" s="233"/>
      <c r="EZ135" s="233"/>
      <c r="FA135" s="233"/>
      <c r="FB135" s="233"/>
      <c r="FC135" s="233"/>
      <c r="FD135" s="233"/>
      <c r="FE135" s="233"/>
      <c r="FF135" s="233"/>
      <c r="FG135" s="233"/>
      <c r="FH135" s="233"/>
      <c r="FI135" s="396">
        <f t="shared" si="1"/>
        <v>0</v>
      </c>
    </row>
    <row r="136" spans="1:165" ht="12.75" customHeight="1" x14ac:dyDescent="0.2">
      <c r="A136" s="144" t="str">
        <f>'t1'!A127</f>
        <v>RUOLO SOCIOSANITARIO - ASSISTENTE SOCIALE E.Q.</v>
      </c>
      <c r="B136" s="206" t="str">
        <f>'t1'!B127</f>
        <v>KEQASC</v>
      </c>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1375"/>
      <c r="DU136" s="233"/>
      <c r="DV136" s="233"/>
      <c r="DW136" s="233"/>
      <c r="DX136" s="233"/>
      <c r="DY136" s="233"/>
      <c r="DZ136" s="233"/>
      <c r="EA136" s="233"/>
      <c r="EB136" s="233"/>
      <c r="EC136" s="233"/>
      <c r="ED136" s="233"/>
      <c r="EE136" s="233"/>
      <c r="EF136" s="233"/>
      <c r="EG136" s="233"/>
      <c r="EH136" s="233"/>
      <c r="EI136" s="233"/>
      <c r="EJ136" s="233"/>
      <c r="EK136" s="233"/>
      <c r="EL136" s="233"/>
      <c r="EM136" s="233"/>
      <c r="EN136" s="233"/>
      <c r="EO136" s="233"/>
      <c r="EP136" s="233"/>
      <c r="EQ136" s="233"/>
      <c r="ER136" s="233"/>
      <c r="ES136" s="233"/>
      <c r="ET136" s="233"/>
      <c r="EU136" s="233"/>
      <c r="EV136" s="233"/>
      <c r="EW136" s="233"/>
      <c r="EX136" s="233"/>
      <c r="EY136" s="233"/>
      <c r="EZ136" s="233"/>
      <c r="FA136" s="233"/>
      <c r="FB136" s="233"/>
      <c r="FC136" s="233"/>
      <c r="FD136" s="233"/>
      <c r="FE136" s="233"/>
      <c r="FF136" s="233"/>
      <c r="FG136" s="233"/>
      <c r="FH136" s="233"/>
      <c r="FI136" s="396">
        <f t="shared" si="1"/>
        <v>0</v>
      </c>
    </row>
    <row r="137" spans="1:165" ht="12.75" customHeight="1" x14ac:dyDescent="0.2">
      <c r="A137" s="144" t="str">
        <f>'t1'!A128</f>
        <v>RUOLO SOCIOSANITARIO - ASSIST. SOC. SENIOR ESAURIMENTO E.Q.</v>
      </c>
      <c r="B137" s="206" t="str">
        <f>'t1'!B128</f>
        <v>KEQSCE</v>
      </c>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233"/>
      <c r="DU137" s="1375"/>
      <c r="DV137" s="233"/>
      <c r="DW137" s="233"/>
      <c r="DX137" s="233"/>
      <c r="DY137" s="233"/>
      <c r="DZ137" s="233"/>
      <c r="EA137" s="233"/>
      <c r="EB137" s="233"/>
      <c r="EC137" s="233"/>
      <c r="ED137" s="233"/>
      <c r="EE137" s="233"/>
      <c r="EF137" s="233"/>
      <c r="EG137" s="233"/>
      <c r="EH137" s="233"/>
      <c r="EI137" s="233"/>
      <c r="EJ137" s="233"/>
      <c r="EK137" s="233"/>
      <c r="EL137" s="233"/>
      <c r="EM137" s="233"/>
      <c r="EN137" s="233"/>
      <c r="EO137" s="233"/>
      <c r="EP137" s="233"/>
      <c r="EQ137" s="233"/>
      <c r="ER137" s="233"/>
      <c r="ES137" s="233"/>
      <c r="ET137" s="233"/>
      <c r="EU137" s="233"/>
      <c r="EV137" s="233"/>
      <c r="EW137" s="233"/>
      <c r="EX137" s="233"/>
      <c r="EY137" s="233"/>
      <c r="EZ137" s="233"/>
      <c r="FA137" s="233"/>
      <c r="FB137" s="233"/>
      <c r="FC137" s="233"/>
      <c r="FD137" s="233"/>
      <c r="FE137" s="233"/>
      <c r="FF137" s="233"/>
      <c r="FG137" s="233"/>
      <c r="FH137" s="233"/>
      <c r="FI137" s="396">
        <f t="shared" si="1"/>
        <v>0</v>
      </c>
    </row>
    <row r="138" spans="1:165" ht="12.75" customHeight="1" x14ac:dyDescent="0.2">
      <c r="A138" s="144" t="str">
        <f>'t1'!A129</f>
        <v>RUOLO PROFESSIONALE - SPECIALISTA DELLA COMUNIC. ISTIT. E.Q.</v>
      </c>
      <c r="B138" s="206" t="str">
        <f>'t1'!B129</f>
        <v>PEQ871</v>
      </c>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233"/>
      <c r="DV138" s="1375"/>
      <c r="DW138" s="233"/>
      <c r="DX138" s="233"/>
      <c r="DY138" s="233"/>
      <c r="DZ138" s="233"/>
      <c r="EA138" s="233"/>
      <c r="EB138" s="233"/>
      <c r="EC138" s="233"/>
      <c r="ED138" s="233"/>
      <c r="EE138" s="233"/>
      <c r="EF138" s="233"/>
      <c r="EG138" s="233"/>
      <c r="EH138" s="233"/>
      <c r="EI138" s="233"/>
      <c r="EJ138" s="233"/>
      <c r="EK138" s="233"/>
      <c r="EL138" s="233"/>
      <c r="EM138" s="233"/>
      <c r="EN138" s="233"/>
      <c r="EO138" s="233"/>
      <c r="EP138" s="233"/>
      <c r="EQ138" s="233"/>
      <c r="ER138" s="233"/>
      <c r="ES138" s="233"/>
      <c r="ET138" s="233"/>
      <c r="EU138" s="233"/>
      <c r="EV138" s="233"/>
      <c r="EW138" s="233"/>
      <c r="EX138" s="233"/>
      <c r="EY138" s="233"/>
      <c r="EZ138" s="233"/>
      <c r="FA138" s="233"/>
      <c r="FB138" s="233"/>
      <c r="FC138" s="233"/>
      <c r="FD138" s="233"/>
      <c r="FE138" s="233"/>
      <c r="FF138" s="233"/>
      <c r="FG138" s="233"/>
      <c r="FH138" s="233"/>
      <c r="FI138" s="396">
        <f t="shared" si="1"/>
        <v>0</v>
      </c>
    </row>
    <row r="139" spans="1:165" ht="12.75" customHeight="1" x14ac:dyDescent="0.2">
      <c r="A139" s="144" t="str">
        <f>'t1'!A130</f>
        <v>RUOLO PROFESSIONALE - SPECIALISTA RAPPORTI CON I MEDIA E.Q.</v>
      </c>
      <c r="B139" s="206" t="str">
        <f>'t1'!B130</f>
        <v>PEQ872</v>
      </c>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233"/>
      <c r="DW139" s="1375"/>
      <c r="DX139" s="233"/>
      <c r="DY139" s="233"/>
      <c r="DZ139" s="233"/>
      <c r="EA139" s="233"/>
      <c r="EB139" s="233"/>
      <c r="EC139" s="233"/>
      <c r="ED139" s="233"/>
      <c r="EE139" s="233"/>
      <c r="EF139" s="233"/>
      <c r="EG139" s="233"/>
      <c r="EH139" s="233"/>
      <c r="EI139" s="233"/>
      <c r="EJ139" s="233"/>
      <c r="EK139" s="233"/>
      <c r="EL139" s="233"/>
      <c r="EM139" s="233"/>
      <c r="EN139" s="233"/>
      <c r="EO139" s="233"/>
      <c r="EP139" s="233"/>
      <c r="EQ139" s="233"/>
      <c r="ER139" s="233"/>
      <c r="ES139" s="233"/>
      <c r="ET139" s="233"/>
      <c r="EU139" s="233"/>
      <c r="EV139" s="233"/>
      <c r="EW139" s="233"/>
      <c r="EX139" s="233"/>
      <c r="EY139" s="233"/>
      <c r="EZ139" s="233"/>
      <c r="FA139" s="233"/>
      <c r="FB139" s="233"/>
      <c r="FC139" s="233"/>
      <c r="FD139" s="233"/>
      <c r="FE139" s="233"/>
      <c r="FF139" s="233"/>
      <c r="FG139" s="233"/>
      <c r="FH139" s="233"/>
      <c r="FI139" s="396">
        <f t="shared" si="1"/>
        <v>0</v>
      </c>
    </row>
    <row r="140" spans="1:165" ht="12.75" customHeight="1" x14ac:dyDescent="0.2">
      <c r="A140" s="144" t="str">
        <f>'t1'!A131</f>
        <v>RUOLO PROFESSIONALE - ASSISTENTE RELIGIOSO E.Q.</v>
      </c>
      <c r="B140" s="206" t="str">
        <f>'t1'!B131</f>
        <v>PEQ006</v>
      </c>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33"/>
      <c r="DW140" s="233"/>
      <c r="DX140" s="1375"/>
      <c r="DY140" s="233"/>
      <c r="DZ140" s="233"/>
      <c r="EA140" s="233"/>
      <c r="EB140" s="233"/>
      <c r="EC140" s="233"/>
      <c r="ED140" s="233"/>
      <c r="EE140" s="233"/>
      <c r="EF140" s="233"/>
      <c r="EG140" s="233"/>
      <c r="EH140" s="233"/>
      <c r="EI140" s="233"/>
      <c r="EJ140" s="233"/>
      <c r="EK140" s="233"/>
      <c r="EL140" s="233"/>
      <c r="EM140" s="233"/>
      <c r="EN140" s="233"/>
      <c r="EO140" s="233"/>
      <c r="EP140" s="233"/>
      <c r="EQ140" s="233"/>
      <c r="ER140" s="233"/>
      <c r="ES140" s="233"/>
      <c r="ET140" s="233"/>
      <c r="EU140" s="233"/>
      <c r="EV140" s="233"/>
      <c r="EW140" s="233"/>
      <c r="EX140" s="233"/>
      <c r="EY140" s="233"/>
      <c r="EZ140" s="233"/>
      <c r="FA140" s="233"/>
      <c r="FB140" s="233"/>
      <c r="FC140" s="233"/>
      <c r="FD140" s="233"/>
      <c r="FE140" s="233"/>
      <c r="FF140" s="233"/>
      <c r="FG140" s="233"/>
      <c r="FH140" s="233"/>
      <c r="FI140" s="396">
        <f>SUM(C140:FH140)</f>
        <v>0</v>
      </c>
    </row>
    <row r="141" spans="1:165" ht="12.75" customHeight="1" x14ac:dyDescent="0.2">
      <c r="A141" s="144" t="str">
        <f>'t1'!A132</f>
        <v>RUOLO TECNICO - COLLABORATORE TECNICO PROFESSIONALE E.Q.</v>
      </c>
      <c r="B141" s="206" t="str">
        <f>'t1'!B132</f>
        <v>TEQ027</v>
      </c>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33"/>
      <c r="DW141" s="233"/>
      <c r="DX141" s="233"/>
      <c r="DY141" s="1375"/>
      <c r="DZ141" s="233"/>
      <c r="EA141" s="233"/>
      <c r="EB141" s="233"/>
      <c r="EC141" s="233"/>
      <c r="ED141" s="233"/>
      <c r="EE141" s="233"/>
      <c r="EF141" s="233"/>
      <c r="EG141" s="233"/>
      <c r="EH141" s="233"/>
      <c r="EI141" s="233"/>
      <c r="EJ141" s="233"/>
      <c r="EK141" s="233"/>
      <c r="EL141" s="233"/>
      <c r="EM141" s="233"/>
      <c r="EN141" s="233"/>
      <c r="EO141" s="233"/>
      <c r="EP141" s="233"/>
      <c r="EQ141" s="233"/>
      <c r="ER141" s="233"/>
      <c r="ES141" s="233"/>
      <c r="ET141" s="233"/>
      <c r="EU141" s="233"/>
      <c r="EV141" s="233"/>
      <c r="EW141" s="233"/>
      <c r="EX141" s="233"/>
      <c r="EY141" s="233"/>
      <c r="EZ141" s="233"/>
      <c r="FA141" s="233"/>
      <c r="FB141" s="233"/>
      <c r="FC141" s="233"/>
      <c r="FD141" s="233"/>
      <c r="FE141" s="233"/>
      <c r="FF141" s="233"/>
      <c r="FG141" s="233"/>
      <c r="FH141" s="233"/>
      <c r="FI141" s="396">
        <f>SUM(C141:FH141)</f>
        <v>0</v>
      </c>
    </row>
    <row r="142" spans="1:165" ht="12.75" customHeight="1" x14ac:dyDescent="0.2">
      <c r="A142" s="144" t="str">
        <f>'t1'!A133</f>
        <v>RUOLO TECNICO - COLLAB. TEC. PROF. SENIOR A ESAURIMENTO E.Q.</v>
      </c>
      <c r="B142" s="206" t="str">
        <f>'t1'!B133</f>
        <v>TEQCTS</v>
      </c>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33"/>
      <c r="DW142" s="233"/>
      <c r="DX142" s="233"/>
      <c r="DY142" s="233"/>
      <c r="DZ142" s="1375"/>
      <c r="EA142" s="233"/>
      <c r="EB142" s="233"/>
      <c r="EC142" s="233"/>
      <c r="ED142" s="233"/>
      <c r="EE142" s="233"/>
      <c r="EF142" s="233"/>
      <c r="EG142" s="233"/>
      <c r="EH142" s="233"/>
      <c r="EI142" s="233"/>
      <c r="EJ142" s="233"/>
      <c r="EK142" s="233"/>
      <c r="EL142" s="233"/>
      <c r="EM142" s="233"/>
      <c r="EN142" s="233"/>
      <c r="EO142" s="233"/>
      <c r="EP142" s="233"/>
      <c r="EQ142" s="233"/>
      <c r="ER142" s="233"/>
      <c r="ES142" s="233"/>
      <c r="ET142" s="233"/>
      <c r="EU142" s="233"/>
      <c r="EV142" s="233"/>
      <c r="EW142" s="233"/>
      <c r="EX142" s="233"/>
      <c r="EY142" s="233"/>
      <c r="EZ142" s="233"/>
      <c r="FA142" s="233"/>
      <c r="FB142" s="233"/>
      <c r="FC142" s="233"/>
      <c r="FD142" s="233"/>
      <c r="FE142" s="233"/>
      <c r="FF142" s="233"/>
      <c r="FG142" s="233"/>
      <c r="FH142" s="233"/>
      <c r="FI142" s="396">
        <f>SUM(C142:FH142)</f>
        <v>0</v>
      </c>
    </row>
    <row r="143" spans="1:165" ht="12.75" customHeight="1" x14ac:dyDescent="0.2">
      <c r="A143" s="144" t="str">
        <f>'t1'!A134</f>
        <v>RUOLO AMMINISTRATIVO - COLLAB. AMMINISTRATIVO PROFESS. E.Q.</v>
      </c>
      <c r="B143" s="206" t="str">
        <f>'t1'!B134</f>
        <v>AEQ029</v>
      </c>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33"/>
      <c r="DW143" s="233"/>
      <c r="DX143" s="233"/>
      <c r="DY143" s="233"/>
      <c r="DZ143" s="233"/>
      <c r="EA143" s="1375"/>
      <c r="EB143" s="233"/>
      <c r="EC143" s="233"/>
      <c r="ED143" s="233"/>
      <c r="EE143" s="233"/>
      <c r="EF143" s="233"/>
      <c r="EG143" s="233"/>
      <c r="EH143" s="233"/>
      <c r="EI143" s="233"/>
      <c r="EJ143" s="233"/>
      <c r="EK143" s="233"/>
      <c r="EL143" s="233"/>
      <c r="EM143" s="233"/>
      <c r="EN143" s="233"/>
      <c r="EO143" s="233"/>
      <c r="EP143" s="233"/>
      <c r="EQ143" s="233"/>
      <c r="ER143" s="233"/>
      <c r="ES143" s="233"/>
      <c r="ET143" s="233"/>
      <c r="EU143" s="233"/>
      <c r="EV143" s="233"/>
      <c r="EW143" s="233"/>
      <c r="EX143" s="233"/>
      <c r="EY143" s="233"/>
      <c r="EZ143" s="233"/>
      <c r="FA143" s="233"/>
      <c r="FB143" s="233"/>
      <c r="FC143" s="233"/>
      <c r="FD143" s="233"/>
      <c r="FE143" s="233"/>
      <c r="FF143" s="233"/>
      <c r="FG143" s="233"/>
      <c r="FH143" s="233"/>
      <c r="FI143" s="396">
        <f>SUM(C143:FH143)</f>
        <v>0</v>
      </c>
    </row>
    <row r="144" spans="1:165" ht="12.75" customHeight="1" x14ac:dyDescent="0.2">
      <c r="A144" s="144" t="str">
        <f>'t1'!A135</f>
        <v>RUOLO AMM.VO - COLLAB. AMM.VO PROF. SENIOR ESAURIMENTO E.Q.</v>
      </c>
      <c r="B144" s="206" t="str">
        <f>'t1'!B135</f>
        <v>AEQCAS</v>
      </c>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33"/>
      <c r="DW144" s="233"/>
      <c r="DX144" s="233"/>
      <c r="DY144" s="233"/>
      <c r="DZ144" s="233"/>
      <c r="EA144" s="233"/>
      <c r="EB144" s="1375"/>
      <c r="EC144" s="233"/>
      <c r="ED144" s="233"/>
      <c r="EE144" s="233"/>
      <c r="EF144" s="233"/>
      <c r="EG144" s="233"/>
      <c r="EH144" s="233"/>
      <c r="EI144" s="233"/>
      <c r="EJ144" s="233"/>
      <c r="EK144" s="233"/>
      <c r="EL144" s="233"/>
      <c r="EM144" s="233"/>
      <c r="EN144" s="233"/>
      <c r="EO144" s="233"/>
      <c r="EP144" s="233"/>
      <c r="EQ144" s="233"/>
      <c r="ER144" s="233"/>
      <c r="ES144" s="233"/>
      <c r="ET144" s="233"/>
      <c r="EU144" s="233"/>
      <c r="EV144" s="233"/>
      <c r="EW144" s="233"/>
      <c r="EX144" s="233"/>
      <c r="EY144" s="233"/>
      <c r="EZ144" s="233"/>
      <c r="FA144" s="233"/>
      <c r="FB144" s="233"/>
      <c r="FC144" s="233"/>
      <c r="FD144" s="233"/>
      <c r="FE144" s="233"/>
      <c r="FF144" s="233"/>
      <c r="FG144" s="233"/>
      <c r="FH144" s="233"/>
      <c r="FI144" s="396">
        <f t="shared" si="1"/>
        <v>0</v>
      </c>
    </row>
    <row r="145" spans="1:165" ht="12.75" customHeight="1" x14ac:dyDescent="0.2">
      <c r="A145" s="144" t="str">
        <f>'t1'!A136</f>
        <v>RUOLO SANITARIO - PROF. SANITARIE INFERMIERISTICHE</v>
      </c>
      <c r="B145" s="206" t="str">
        <f>'t1'!B136</f>
        <v>SPFINF</v>
      </c>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33"/>
      <c r="DW145" s="233"/>
      <c r="DX145" s="233"/>
      <c r="DY145" s="233"/>
      <c r="DZ145" s="233"/>
      <c r="EA145" s="233"/>
      <c r="EB145" s="233"/>
      <c r="EC145" s="1375"/>
      <c r="ED145" s="233"/>
      <c r="EE145" s="233"/>
      <c r="EF145" s="233"/>
      <c r="EG145" s="233"/>
      <c r="EH145" s="233"/>
      <c r="EI145" s="233"/>
      <c r="EJ145" s="233"/>
      <c r="EK145" s="233"/>
      <c r="EL145" s="233"/>
      <c r="EM145" s="233"/>
      <c r="EN145" s="233"/>
      <c r="EO145" s="233"/>
      <c r="EP145" s="233"/>
      <c r="EQ145" s="233"/>
      <c r="ER145" s="233"/>
      <c r="ES145" s="233"/>
      <c r="ET145" s="233"/>
      <c r="EU145" s="233"/>
      <c r="EV145" s="233"/>
      <c r="EW145" s="233"/>
      <c r="EX145" s="233"/>
      <c r="EY145" s="233"/>
      <c r="EZ145" s="233"/>
      <c r="FA145" s="233"/>
      <c r="FB145" s="233"/>
      <c r="FC145" s="233"/>
      <c r="FD145" s="233"/>
      <c r="FE145" s="233"/>
      <c r="FF145" s="233"/>
      <c r="FG145" s="233"/>
      <c r="FH145" s="233"/>
      <c r="FI145" s="396">
        <f t="shared" si="1"/>
        <v>0</v>
      </c>
    </row>
    <row r="146" spans="1:165" ht="12.75" customHeight="1" x14ac:dyDescent="0.2">
      <c r="A146" s="144" t="str">
        <f>'t1'!A137</f>
        <v>RUOLO SANITARIO - PROF. SANITARIA OSTETRICA</v>
      </c>
      <c r="B146" s="206" t="str">
        <f>'t1'!B137</f>
        <v>SPFOST</v>
      </c>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33"/>
      <c r="DW146" s="233"/>
      <c r="DX146" s="233"/>
      <c r="DY146" s="233"/>
      <c r="DZ146" s="233"/>
      <c r="EA146" s="233"/>
      <c r="EB146" s="233"/>
      <c r="EC146" s="233"/>
      <c r="ED146" s="1375"/>
      <c r="EE146" s="233"/>
      <c r="EF146" s="233"/>
      <c r="EG146" s="233"/>
      <c r="EH146" s="233"/>
      <c r="EI146" s="233"/>
      <c r="EJ146" s="233"/>
      <c r="EK146" s="233"/>
      <c r="EL146" s="233"/>
      <c r="EM146" s="233"/>
      <c r="EN146" s="233"/>
      <c r="EO146" s="233"/>
      <c r="EP146" s="233"/>
      <c r="EQ146" s="233"/>
      <c r="ER146" s="233"/>
      <c r="ES146" s="233"/>
      <c r="ET146" s="233"/>
      <c r="EU146" s="233"/>
      <c r="EV146" s="233"/>
      <c r="EW146" s="233"/>
      <c r="EX146" s="233"/>
      <c r="EY146" s="233"/>
      <c r="EZ146" s="233"/>
      <c r="FA146" s="233"/>
      <c r="FB146" s="233"/>
      <c r="FC146" s="233"/>
      <c r="FD146" s="233"/>
      <c r="FE146" s="233"/>
      <c r="FF146" s="233"/>
      <c r="FG146" s="233"/>
      <c r="FH146" s="233"/>
      <c r="FI146" s="396">
        <f t="shared" si="1"/>
        <v>0</v>
      </c>
    </row>
    <row r="147" spans="1:165" ht="12.75" customHeight="1" x14ac:dyDescent="0.2">
      <c r="A147" s="144" t="str">
        <f>'t1'!A138</f>
        <v>RUOLO SANITARIO - PROFESSIONI TECNICO SANITARIE</v>
      </c>
      <c r="B147" s="206" t="str">
        <f>'t1'!B138</f>
        <v>SPFTCN</v>
      </c>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33"/>
      <c r="DW147" s="233"/>
      <c r="DX147" s="233"/>
      <c r="DY147" s="233"/>
      <c r="DZ147" s="233"/>
      <c r="EA147" s="233"/>
      <c r="EB147" s="233"/>
      <c r="EC147" s="233"/>
      <c r="ED147" s="233"/>
      <c r="EE147" s="1375"/>
      <c r="EF147" s="233"/>
      <c r="EG147" s="233"/>
      <c r="EH147" s="233"/>
      <c r="EI147" s="233"/>
      <c r="EJ147" s="233"/>
      <c r="EK147" s="233"/>
      <c r="EL147" s="233"/>
      <c r="EM147" s="233"/>
      <c r="EN147" s="233"/>
      <c r="EO147" s="233"/>
      <c r="EP147" s="233"/>
      <c r="EQ147" s="233"/>
      <c r="ER147" s="233"/>
      <c r="ES147" s="233"/>
      <c r="ET147" s="233"/>
      <c r="EU147" s="233"/>
      <c r="EV147" s="233"/>
      <c r="EW147" s="233"/>
      <c r="EX147" s="233"/>
      <c r="EY147" s="233"/>
      <c r="EZ147" s="233"/>
      <c r="FA147" s="233"/>
      <c r="FB147" s="233"/>
      <c r="FC147" s="233"/>
      <c r="FD147" s="233"/>
      <c r="FE147" s="233"/>
      <c r="FF147" s="233"/>
      <c r="FG147" s="233"/>
      <c r="FH147" s="233"/>
      <c r="FI147" s="396">
        <f t="shared" si="1"/>
        <v>0</v>
      </c>
    </row>
    <row r="148" spans="1:165" ht="12.75" customHeight="1" x14ac:dyDescent="0.2">
      <c r="A148" s="144" t="str">
        <f>'t1'!A139</f>
        <v>RUOLO SANITARIO - PROF. SANITARIE DELLA RIABILITAZIONE</v>
      </c>
      <c r="B148" s="206" t="str">
        <f>'t1'!B139</f>
        <v>SPFRAB</v>
      </c>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33"/>
      <c r="DW148" s="233"/>
      <c r="DX148" s="233"/>
      <c r="DY148" s="233"/>
      <c r="DZ148" s="233"/>
      <c r="EA148" s="233"/>
      <c r="EB148" s="233"/>
      <c r="EC148" s="233"/>
      <c r="ED148" s="233"/>
      <c r="EE148" s="233"/>
      <c r="EF148" s="1375"/>
      <c r="EG148" s="233"/>
      <c r="EH148" s="233"/>
      <c r="EI148" s="233"/>
      <c r="EJ148" s="233"/>
      <c r="EK148" s="233"/>
      <c r="EL148" s="233"/>
      <c r="EM148" s="233"/>
      <c r="EN148" s="233"/>
      <c r="EO148" s="233"/>
      <c r="EP148" s="233"/>
      <c r="EQ148" s="233"/>
      <c r="ER148" s="233"/>
      <c r="ES148" s="233"/>
      <c r="ET148" s="233"/>
      <c r="EU148" s="233"/>
      <c r="EV148" s="233"/>
      <c r="EW148" s="233"/>
      <c r="EX148" s="233"/>
      <c r="EY148" s="233"/>
      <c r="EZ148" s="233"/>
      <c r="FA148" s="233"/>
      <c r="FB148" s="233"/>
      <c r="FC148" s="233"/>
      <c r="FD148" s="233"/>
      <c r="FE148" s="233"/>
      <c r="FF148" s="233"/>
      <c r="FG148" s="233"/>
      <c r="FH148" s="233"/>
      <c r="FI148" s="396">
        <f t="shared" si="1"/>
        <v>0</v>
      </c>
    </row>
    <row r="149" spans="1:165" ht="12.75" customHeight="1" x14ac:dyDescent="0.2">
      <c r="A149" s="144" t="str">
        <f>'t1'!A140</f>
        <v>RUOLO SANITARIO - PROF. SANITARIE DELLA PREVENZIONE</v>
      </c>
      <c r="B149" s="206" t="str">
        <f>'t1'!B140</f>
        <v>SPFPRV</v>
      </c>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33"/>
      <c r="DW149" s="233"/>
      <c r="DX149" s="233"/>
      <c r="DY149" s="233"/>
      <c r="DZ149" s="233"/>
      <c r="EA149" s="233"/>
      <c r="EB149" s="233"/>
      <c r="EC149" s="233"/>
      <c r="ED149" s="233"/>
      <c r="EE149" s="233"/>
      <c r="EF149" s="233"/>
      <c r="EG149" s="1375"/>
      <c r="EH149" s="233"/>
      <c r="EI149" s="233"/>
      <c r="EJ149" s="233"/>
      <c r="EK149" s="233"/>
      <c r="EL149" s="233"/>
      <c r="EM149" s="233"/>
      <c r="EN149" s="233"/>
      <c r="EO149" s="233"/>
      <c r="EP149" s="233"/>
      <c r="EQ149" s="233"/>
      <c r="ER149" s="233"/>
      <c r="ES149" s="233"/>
      <c r="ET149" s="233"/>
      <c r="EU149" s="233"/>
      <c r="EV149" s="233"/>
      <c r="EW149" s="233"/>
      <c r="EX149" s="233"/>
      <c r="EY149" s="233"/>
      <c r="EZ149" s="233"/>
      <c r="FA149" s="233"/>
      <c r="FB149" s="233"/>
      <c r="FC149" s="233"/>
      <c r="FD149" s="233"/>
      <c r="FE149" s="233"/>
      <c r="FF149" s="233"/>
      <c r="FG149" s="233"/>
      <c r="FH149" s="233"/>
      <c r="FI149" s="396">
        <f t="shared" ref="FI149:FI166" si="2">SUM(C149:FH149)</f>
        <v>0</v>
      </c>
    </row>
    <row r="150" spans="1:165" ht="12.75" customHeight="1" x14ac:dyDescent="0.2">
      <c r="A150" s="144" t="str">
        <f>'t1'!A141</f>
        <v>RUOLO SANITARIO - PROF. SAN. INFERMIER. SENIOR A ESAURIMENTO</v>
      </c>
      <c r="B150" s="206" t="str">
        <f>'t1'!B141</f>
        <v>SPFINE</v>
      </c>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33"/>
      <c r="DW150" s="233"/>
      <c r="DX150" s="233"/>
      <c r="DY150" s="233"/>
      <c r="DZ150" s="233"/>
      <c r="EA150" s="233"/>
      <c r="EB150" s="233"/>
      <c r="EC150" s="233"/>
      <c r="ED150" s="233"/>
      <c r="EE150" s="233"/>
      <c r="EF150" s="233"/>
      <c r="EG150" s="233"/>
      <c r="EH150" s="1375"/>
      <c r="EI150" s="233"/>
      <c r="EJ150" s="233"/>
      <c r="EK150" s="233"/>
      <c r="EL150" s="233"/>
      <c r="EM150" s="233"/>
      <c r="EN150" s="233"/>
      <c r="EO150" s="233"/>
      <c r="EP150" s="233"/>
      <c r="EQ150" s="233"/>
      <c r="ER150" s="233"/>
      <c r="ES150" s="233"/>
      <c r="ET150" s="233"/>
      <c r="EU150" s="233"/>
      <c r="EV150" s="233"/>
      <c r="EW150" s="233"/>
      <c r="EX150" s="233"/>
      <c r="EY150" s="233"/>
      <c r="EZ150" s="233"/>
      <c r="FA150" s="233"/>
      <c r="FB150" s="233"/>
      <c r="FC150" s="233"/>
      <c r="FD150" s="233"/>
      <c r="FE150" s="233"/>
      <c r="FF150" s="233"/>
      <c r="FG150" s="233"/>
      <c r="FH150" s="233"/>
      <c r="FI150" s="396">
        <f t="shared" si="2"/>
        <v>0</v>
      </c>
    </row>
    <row r="151" spans="1:165" ht="12.75" customHeight="1" x14ac:dyDescent="0.2">
      <c r="A151" s="144" t="str">
        <f>'t1'!A142</f>
        <v>RUOLO SANITARIO - ALTRI PROFILI SANIT. SENIOR A ESAURIMENTO</v>
      </c>
      <c r="B151" s="206" t="str">
        <f>'t1'!B142</f>
        <v>SPFASE</v>
      </c>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33"/>
      <c r="DW151" s="233"/>
      <c r="DX151" s="233"/>
      <c r="DY151" s="233"/>
      <c r="DZ151" s="233"/>
      <c r="EA151" s="233"/>
      <c r="EB151" s="233"/>
      <c r="EC151" s="233"/>
      <c r="ED151" s="233"/>
      <c r="EE151" s="233"/>
      <c r="EF151" s="233"/>
      <c r="EG151" s="233"/>
      <c r="EH151" s="233"/>
      <c r="EI151" s="1375"/>
      <c r="EJ151" s="233"/>
      <c r="EK151" s="233"/>
      <c r="EL151" s="233"/>
      <c r="EM151" s="233"/>
      <c r="EN151" s="233"/>
      <c r="EO151" s="233"/>
      <c r="EP151" s="233"/>
      <c r="EQ151" s="233"/>
      <c r="ER151" s="233"/>
      <c r="ES151" s="233"/>
      <c r="ET151" s="233"/>
      <c r="EU151" s="233"/>
      <c r="EV151" s="233"/>
      <c r="EW151" s="233"/>
      <c r="EX151" s="233"/>
      <c r="EY151" s="233"/>
      <c r="EZ151" s="233"/>
      <c r="FA151" s="233"/>
      <c r="FB151" s="233"/>
      <c r="FC151" s="233"/>
      <c r="FD151" s="233"/>
      <c r="FE151" s="233"/>
      <c r="FF151" s="233"/>
      <c r="FG151" s="233"/>
      <c r="FH151" s="233"/>
      <c r="FI151" s="396">
        <f t="shared" si="2"/>
        <v>0</v>
      </c>
    </row>
    <row r="152" spans="1:165" ht="12.75" customHeight="1" x14ac:dyDescent="0.2">
      <c r="A152" s="144" t="str">
        <f>'t1'!A143</f>
        <v>RUOLO SOCIOSANITARIO - ASSISTENTE SOCIALE</v>
      </c>
      <c r="B152" s="206" t="str">
        <f>'t1'!B143</f>
        <v>KPFASC</v>
      </c>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33"/>
      <c r="DW152" s="233"/>
      <c r="DX152" s="233"/>
      <c r="DY152" s="233"/>
      <c r="DZ152" s="233"/>
      <c r="EA152" s="233"/>
      <c r="EB152" s="233"/>
      <c r="EC152" s="233"/>
      <c r="ED152" s="233"/>
      <c r="EE152" s="233"/>
      <c r="EF152" s="233"/>
      <c r="EG152" s="233"/>
      <c r="EH152" s="233"/>
      <c r="EI152" s="233"/>
      <c r="EJ152" s="1375"/>
      <c r="EK152" s="233"/>
      <c r="EL152" s="233"/>
      <c r="EM152" s="233"/>
      <c r="EN152" s="233"/>
      <c r="EO152" s="233"/>
      <c r="EP152" s="233"/>
      <c r="EQ152" s="233"/>
      <c r="ER152" s="233"/>
      <c r="ES152" s="233"/>
      <c r="ET152" s="233"/>
      <c r="EU152" s="233"/>
      <c r="EV152" s="233"/>
      <c r="EW152" s="233"/>
      <c r="EX152" s="233"/>
      <c r="EY152" s="233"/>
      <c r="EZ152" s="233"/>
      <c r="FA152" s="233"/>
      <c r="FB152" s="233"/>
      <c r="FC152" s="233"/>
      <c r="FD152" s="233"/>
      <c r="FE152" s="233"/>
      <c r="FF152" s="233"/>
      <c r="FG152" s="233"/>
      <c r="FH152" s="233"/>
      <c r="FI152" s="396">
        <f t="shared" si="2"/>
        <v>0</v>
      </c>
    </row>
    <row r="153" spans="1:165" ht="12.75" customHeight="1" x14ac:dyDescent="0.2">
      <c r="A153" s="144" t="str">
        <f>'t1'!A144</f>
        <v>RUOLO SOCIOSANITARIO - ASSISTENTE SOC. SENIOR AD ESAURIMENTO</v>
      </c>
      <c r="B153" s="206" t="str">
        <f>'t1'!B144</f>
        <v>KPFSCE</v>
      </c>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33"/>
      <c r="DW153" s="233"/>
      <c r="DX153" s="233"/>
      <c r="DY153" s="233"/>
      <c r="DZ153" s="233"/>
      <c r="EA153" s="233"/>
      <c r="EB153" s="233"/>
      <c r="EC153" s="233"/>
      <c r="ED153" s="233"/>
      <c r="EE153" s="233"/>
      <c r="EF153" s="233"/>
      <c r="EG153" s="233"/>
      <c r="EH153" s="233"/>
      <c r="EI153" s="233"/>
      <c r="EJ153" s="233"/>
      <c r="EK153" s="1375"/>
      <c r="EL153" s="233"/>
      <c r="EM153" s="233"/>
      <c r="EN153" s="233"/>
      <c r="EO153" s="233"/>
      <c r="EP153" s="233"/>
      <c r="EQ153" s="233"/>
      <c r="ER153" s="233"/>
      <c r="ES153" s="233"/>
      <c r="ET153" s="233"/>
      <c r="EU153" s="233"/>
      <c r="EV153" s="233"/>
      <c r="EW153" s="233"/>
      <c r="EX153" s="233"/>
      <c r="EY153" s="233"/>
      <c r="EZ153" s="233"/>
      <c r="FA153" s="233"/>
      <c r="FB153" s="233"/>
      <c r="FC153" s="233"/>
      <c r="FD153" s="233"/>
      <c r="FE153" s="233"/>
      <c r="FF153" s="233"/>
      <c r="FG153" s="233"/>
      <c r="FH153" s="233"/>
      <c r="FI153" s="396">
        <f t="shared" si="2"/>
        <v>0</v>
      </c>
    </row>
    <row r="154" spans="1:165" ht="12.75" customHeight="1" x14ac:dyDescent="0.2">
      <c r="A154" s="144" t="str">
        <f>'t1'!A145</f>
        <v>RUOLO PROFESSIONALE - SPECIALISTA DELLA COMUNIC. ISTIT.</v>
      </c>
      <c r="B154" s="206" t="str">
        <f>'t1'!B145</f>
        <v>PPF871</v>
      </c>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33"/>
      <c r="DW154" s="233"/>
      <c r="DX154" s="233"/>
      <c r="DY154" s="233"/>
      <c r="DZ154" s="233"/>
      <c r="EA154" s="233"/>
      <c r="EB154" s="233"/>
      <c r="EC154" s="233"/>
      <c r="ED154" s="233"/>
      <c r="EE154" s="233"/>
      <c r="EF154" s="233"/>
      <c r="EG154" s="233"/>
      <c r="EH154" s="233"/>
      <c r="EI154" s="233"/>
      <c r="EJ154" s="233"/>
      <c r="EK154" s="233"/>
      <c r="EL154" s="1375"/>
      <c r="EM154" s="233"/>
      <c r="EN154" s="233"/>
      <c r="EO154" s="233"/>
      <c r="EP154" s="233"/>
      <c r="EQ154" s="233"/>
      <c r="ER154" s="233"/>
      <c r="ES154" s="233"/>
      <c r="ET154" s="233"/>
      <c r="EU154" s="233"/>
      <c r="EV154" s="233"/>
      <c r="EW154" s="233"/>
      <c r="EX154" s="233"/>
      <c r="EY154" s="233"/>
      <c r="EZ154" s="233"/>
      <c r="FA154" s="233"/>
      <c r="FB154" s="233"/>
      <c r="FC154" s="233"/>
      <c r="FD154" s="233"/>
      <c r="FE154" s="233"/>
      <c r="FF154" s="233"/>
      <c r="FG154" s="233"/>
      <c r="FH154" s="233"/>
      <c r="FI154" s="396">
        <f t="shared" si="2"/>
        <v>0</v>
      </c>
    </row>
    <row r="155" spans="1:165" ht="12.75" customHeight="1" x14ac:dyDescent="0.2">
      <c r="A155" s="144" t="str">
        <f>'t1'!A146</f>
        <v>RUOLO PROFESSIONALE - SPECIALISTA RAPPORTI CON I MEDIA</v>
      </c>
      <c r="B155" s="206" t="str">
        <f>'t1'!B146</f>
        <v>PPF872</v>
      </c>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33"/>
      <c r="DW155" s="233"/>
      <c r="DX155" s="233"/>
      <c r="DY155" s="233"/>
      <c r="DZ155" s="233"/>
      <c r="EA155" s="233"/>
      <c r="EB155" s="233"/>
      <c r="EC155" s="233"/>
      <c r="ED155" s="233"/>
      <c r="EE155" s="233"/>
      <c r="EF155" s="233"/>
      <c r="EG155" s="233"/>
      <c r="EH155" s="233"/>
      <c r="EI155" s="233"/>
      <c r="EJ155" s="233"/>
      <c r="EK155" s="233"/>
      <c r="EL155" s="233"/>
      <c r="EM155" s="1375"/>
      <c r="EN155" s="233"/>
      <c r="EO155" s="233"/>
      <c r="EP155" s="233"/>
      <c r="EQ155" s="233"/>
      <c r="ER155" s="233"/>
      <c r="ES155" s="233"/>
      <c r="ET155" s="233"/>
      <c r="EU155" s="233"/>
      <c r="EV155" s="233"/>
      <c r="EW155" s="233"/>
      <c r="EX155" s="233"/>
      <c r="EY155" s="233"/>
      <c r="EZ155" s="233"/>
      <c r="FA155" s="233"/>
      <c r="FB155" s="233"/>
      <c r="FC155" s="233"/>
      <c r="FD155" s="233"/>
      <c r="FE155" s="233"/>
      <c r="FF155" s="233"/>
      <c r="FG155" s="233"/>
      <c r="FH155" s="233"/>
      <c r="FI155" s="396">
        <f t="shared" si="2"/>
        <v>0</v>
      </c>
    </row>
    <row r="156" spans="1:165" ht="12.75" customHeight="1" x14ac:dyDescent="0.2">
      <c r="A156" s="144" t="str">
        <f>'t1'!A147</f>
        <v>RUOLO PROFESSIONALE - ASSISTENTE RELIGIOSO</v>
      </c>
      <c r="B156" s="206" t="str">
        <f>'t1'!B147</f>
        <v>PPF006</v>
      </c>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33"/>
      <c r="DW156" s="233"/>
      <c r="DX156" s="233"/>
      <c r="DY156" s="233"/>
      <c r="DZ156" s="233"/>
      <c r="EA156" s="233"/>
      <c r="EB156" s="233"/>
      <c r="EC156" s="233"/>
      <c r="ED156" s="233"/>
      <c r="EE156" s="233"/>
      <c r="EF156" s="233"/>
      <c r="EG156" s="233"/>
      <c r="EH156" s="233"/>
      <c r="EI156" s="233"/>
      <c r="EJ156" s="233"/>
      <c r="EK156" s="233"/>
      <c r="EL156" s="233"/>
      <c r="EM156" s="233"/>
      <c r="EN156" s="1375"/>
      <c r="EO156" s="233"/>
      <c r="EP156" s="233"/>
      <c r="EQ156" s="233"/>
      <c r="ER156" s="233"/>
      <c r="ES156" s="233"/>
      <c r="ET156" s="233"/>
      <c r="EU156" s="233"/>
      <c r="EV156" s="233"/>
      <c r="EW156" s="233"/>
      <c r="EX156" s="233"/>
      <c r="EY156" s="233"/>
      <c r="EZ156" s="233"/>
      <c r="FA156" s="233"/>
      <c r="FB156" s="233"/>
      <c r="FC156" s="233"/>
      <c r="FD156" s="233"/>
      <c r="FE156" s="233"/>
      <c r="FF156" s="233"/>
      <c r="FG156" s="233"/>
      <c r="FH156" s="233"/>
      <c r="FI156" s="396">
        <f t="shared" si="2"/>
        <v>0</v>
      </c>
    </row>
    <row r="157" spans="1:165" ht="12.75" customHeight="1" x14ac:dyDescent="0.2">
      <c r="A157" s="144" t="str">
        <f>'t1'!A148</f>
        <v>RUOLO TECNICO - COLLABORATORE TECNICO PROFESSIONALE</v>
      </c>
      <c r="B157" s="206" t="str">
        <f>'t1'!B148</f>
        <v>TPF026</v>
      </c>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c r="EC157" s="233"/>
      <c r="ED157" s="233"/>
      <c r="EE157" s="233"/>
      <c r="EF157" s="233"/>
      <c r="EG157" s="233"/>
      <c r="EH157" s="233"/>
      <c r="EI157" s="233"/>
      <c r="EJ157" s="233"/>
      <c r="EK157" s="233"/>
      <c r="EL157" s="233"/>
      <c r="EM157" s="233"/>
      <c r="EN157" s="233"/>
      <c r="EO157" s="1375"/>
      <c r="EP157" s="233"/>
      <c r="EQ157" s="233"/>
      <c r="ER157" s="233"/>
      <c r="ES157" s="233"/>
      <c r="ET157" s="233"/>
      <c r="EU157" s="233"/>
      <c r="EV157" s="233"/>
      <c r="EW157" s="233"/>
      <c r="EX157" s="233"/>
      <c r="EY157" s="233"/>
      <c r="EZ157" s="233"/>
      <c r="FA157" s="233"/>
      <c r="FB157" s="233"/>
      <c r="FC157" s="233"/>
      <c r="FD157" s="233"/>
      <c r="FE157" s="233"/>
      <c r="FF157" s="233"/>
      <c r="FG157" s="233"/>
      <c r="FH157" s="233"/>
      <c r="FI157" s="396">
        <f t="shared" si="2"/>
        <v>0</v>
      </c>
    </row>
    <row r="158" spans="1:165" ht="12.75" customHeight="1" x14ac:dyDescent="0.2">
      <c r="A158" s="144" t="str">
        <f>'t1'!A149</f>
        <v>RUOLO TECNICO - COLLAB. TECNICO PROF. SENIOR AD ESAURIMENTO</v>
      </c>
      <c r="B158" s="206" t="str">
        <f>'t1'!B149</f>
        <v>TPFCTS</v>
      </c>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33"/>
      <c r="CN158" s="233"/>
      <c r="CO158" s="233"/>
      <c r="CP158" s="233"/>
      <c r="CQ158" s="233"/>
      <c r="CR158" s="233"/>
      <c r="CS158" s="233"/>
      <c r="CT158" s="233"/>
      <c r="CU158" s="233"/>
      <c r="CV158" s="233"/>
      <c r="CW158" s="233"/>
      <c r="CX158" s="233"/>
      <c r="CY158" s="233"/>
      <c r="CZ158" s="233"/>
      <c r="DA158" s="233"/>
      <c r="DB158" s="233"/>
      <c r="DC158" s="233"/>
      <c r="DD158" s="233"/>
      <c r="DE158" s="233"/>
      <c r="DF158" s="233"/>
      <c r="DG158" s="233"/>
      <c r="DH158" s="233"/>
      <c r="DI158" s="233"/>
      <c r="DJ158" s="233"/>
      <c r="DK158" s="233"/>
      <c r="DL158" s="233"/>
      <c r="DM158" s="233"/>
      <c r="DN158" s="233"/>
      <c r="DO158" s="233"/>
      <c r="DP158" s="233"/>
      <c r="DQ158" s="233"/>
      <c r="DR158" s="233"/>
      <c r="DS158" s="233"/>
      <c r="DT158" s="233"/>
      <c r="DU158" s="233"/>
      <c r="DV158" s="233"/>
      <c r="DW158" s="233"/>
      <c r="DX158" s="233"/>
      <c r="DY158" s="233"/>
      <c r="DZ158" s="233"/>
      <c r="EA158" s="233"/>
      <c r="EB158" s="233"/>
      <c r="EC158" s="233"/>
      <c r="ED158" s="233"/>
      <c r="EE158" s="233"/>
      <c r="EF158" s="233"/>
      <c r="EG158" s="233"/>
      <c r="EH158" s="233"/>
      <c r="EI158" s="233"/>
      <c r="EJ158" s="233"/>
      <c r="EK158" s="233"/>
      <c r="EL158" s="233"/>
      <c r="EM158" s="233"/>
      <c r="EN158" s="233"/>
      <c r="EO158" s="233"/>
      <c r="EP158" s="1375"/>
      <c r="EQ158" s="233"/>
      <c r="ER158" s="233"/>
      <c r="ES158" s="233"/>
      <c r="ET158" s="233"/>
      <c r="EU158" s="233"/>
      <c r="EV158" s="233"/>
      <c r="EW158" s="233"/>
      <c r="EX158" s="233"/>
      <c r="EY158" s="233"/>
      <c r="EZ158" s="233"/>
      <c r="FA158" s="233"/>
      <c r="FB158" s="233"/>
      <c r="FC158" s="233"/>
      <c r="FD158" s="233"/>
      <c r="FE158" s="233"/>
      <c r="FF158" s="233"/>
      <c r="FG158" s="233"/>
      <c r="FH158" s="233"/>
      <c r="FI158" s="396">
        <f t="shared" si="2"/>
        <v>0</v>
      </c>
    </row>
    <row r="159" spans="1:165" ht="12.75" customHeight="1" x14ac:dyDescent="0.2">
      <c r="A159" s="144" t="str">
        <f>'t1'!A150</f>
        <v>RUOLO AMMINISTRATIVO - COLLAB. AMMINISTRATIVO PROFESS.</v>
      </c>
      <c r="B159" s="206" t="str">
        <f>'t1'!B150</f>
        <v>APF028</v>
      </c>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33"/>
      <c r="DW159" s="233"/>
      <c r="DX159" s="233"/>
      <c r="DY159" s="233"/>
      <c r="DZ159" s="233"/>
      <c r="EA159" s="233"/>
      <c r="EB159" s="233"/>
      <c r="EC159" s="233"/>
      <c r="ED159" s="233"/>
      <c r="EE159" s="233"/>
      <c r="EF159" s="233"/>
      <c r="EG159" s="233"/>
      <c r="EH159" s="233"/>
      <c r="EI159" s="233"/>
      <c r="EJ159" s="233"/>
      <c r="EK159" s="233"/>
      <c r="EL159" s="233"/>
      <c r="EM159" s="233"/>
      <c r="EN159" s="233"/>
      <c r="EO159" s="233"/>
      <c r="EP159" s="233"/>
      <c r="EQ159" s="1375"/>
      <c r="ER159" s="233"/>
      <c r="ES159" s="233"/>
      <c r="ET159" s="233"/>
      <c r="EU159" s="233"/>
      <c r="EV159" s="233"/>
      <c r="EW159" s="233"/>
      <c r="EX159" s="233"/>
      <c r="EY159" s="233"/>
      <c r="EZ159" s="233"/>
      <c r="FA159" s="233"/>
      <c r="FB159" s="233"/>
      <c r="FC159" s="233"/>
      <c r="FD159" s="233"/>
      <c r="FE159" s="233"/>
      <c r="FF159" s="233"/>
      <c r="FG159" s="233"/>
      <c r="FH159" s="233"/>
      <c r="FI159" s="396">
        <f t="shared" si="2"/>
        <v>0</v>
      </c>
    </row>
    <row r="160" spans="1:165" ht="12.75" customHeight="1" x14ac:dyDescent="0.2">
      <c r="A160" s="144" t="str">
        <f>'t1'!A151</f>
        <v>RUOLO AMM.VO - COLLAB. AMM.VO PROFESS. SENIOR AD ESAURIMENTO</v>
      </c>
      <c r="B160" s="206" t="str">
        <f>'t1'!B151</f>
        <v>APFCAS</v>
      </c>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33"/>
      <c r="DW160" s="233"/>
      <c r="DX160" s="233"/>
      <c r="DY160" s="233"/>
      <c r="DZ160" s="233"/>
      <c r="EA160" s="233"/>
      <c r="EB160" s="233"/>
      <c r="EC160" s="233"/>
      <c r="ED160" s="233"/>
      <c r="EE160" s="233"/>
      <c r="EF160" s="233"/>
      <c r="EG160" s="233"/>
      <c r="EH160" s="233"/>
      <c r="EI160" s="233"/>
      <c r="EJ160" s="233"/>
      <c r="EK160" s="233"/>
      <c r="EL160" s="233"/>
      <c r="EM160" s="233"/>
      <c r="EN160" s="233"/>
      <c r="EO160" s="233"/>
      <c r="EP160" s="233"/>
      <c r="EQ160" s="233"/>
      <c r="ER160" s="1375"/>
      <c r="ES160" s="233"/>
      <c r="ET160" s="233"/>
      <c r="EU160" s="233"/>
      <c r="EV160" s="233"/>
      <c r="EW160" s="233"/>
      <c r="EX160" s="233"/>
      <c r="EY160" s="233"/>
      <c r="EZ160" s="233"/>
      <c r="FA160" s="233"/>
      <c r="FB160" s="233"/>
      <c r="FC160" s="233"/>
      <c r="FD160" s="233"/>
      <c r="FE160" s="233"/>
      <c r="FF160" s="233"/>
      <c r="FG160" s="233"/>
      <c r="FH160" s="233"/>
      <c r="FI160" s="396">
        <f t="shared" si="2"/>
        <v>0</v>
      </c>
    </row>
    <row r="161" spans="1:165" ht="12.75" customHeight="1" x14ac:dyDescent="0.2">
      <c r="A161" s="144" t="str">
        <f>'t1'!A152</f>
        <v>RUOLO SANITARIO - PROFILI AREA ASSITENTI AD ESAURIMENTO</v>
      </c>
      <c r="B161" s="206" t="str">
        <f>'t1'!B152</f>
        <v>SAT162</v>
      </c>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33"/>
      <c r="DW161" s="233"/>
      <c r="DX161" s="233"/>
      <c r="DY161" s="233"/>
      <c r="DZ161" s="233"/>
      <c r="EA161" s="233"/>
      <c r="EB161" s="233"/>
      <c r="EC161" s="233"/>
      <c r="ED161" s="233"/>
      <c r="EE161" s="233"/>
      <c r="EF161" s="233"/>
      <c r="EG161" s="233"/>
      <c r="EH161" s="233"/>
      <c r="EI161" s="233"/>
      <c r="EJ161" s="233"/>
      <c r="EK161" s="233"/>
      <c r="EL161" s="233"/>
      <c r="EM161" s="233"/>
      <c r="EN161" s="233"/>
      <c r="EO161" s="233"/>
      <c r="EP161" s="233"/>
      <c r="EQ161" s="233"/>
      <c r="ER161" s="233"/>
      <c r="ES161" s="1375"/>
      <c r="ET161" s="233"/>
      <c r="EU161" s="233"/>
      <c r="EV161" s="233"/>
      <c r="EW161" s="233"/>
      <c r="EX161" s="233"/>
      <c r="EY161" s="233"/>
      <c r="EZ161" s="233"/>
      <c r="FA161" s="233"/>
      <c r="FB161" s="233"/>
      <c r="FC161" s="233"/>
      <c r="FD161" s="233"/>
      <c r="FE161" s="233"/>
      <c r="FF161" s="233"/>
      <c r="FG161" s="233"/>
      <c r="FH161" s="233"/>
      <c r="FI161" s="396">
        <f t="shared" si="2"/>
        <v>0</v>
      </c>
    </row>
    <row r="162" spans="1:165" ht="12.75" customHeight="1" x14ac:dyDescent="0.2">
      <c r="A162" s="144" t="str">
        <f>'t1'!A153</f>
        <v>RUOLO SOCIOSANITARIO - OPERATORE SOCIOSANITARIO SENIOR</v>
      </c>
      <c r="B162" s="206" t="str">
        <f>'t1'!B153</f>
        <v>KAT660</v>
      </c>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33"/>
      <c r="DW162" s="233"/>
      <c r="DX162" s="233"/>
      <c r="DY162" s="233"/>
      <c r="DZ162" s="233"/>
      <c r="EA162" s="233"/>
      <c r="EB162" s="233"/>
      <c r="EC162" s="233"/>
      <c r="ED162" s="233"/>
      <c r="EE162" s="233"/>
      <c r="EF162" s="233"/>
      <c r="EG162" s="233"/>
      <c r="EH162" s="233"/>
      <c r="EI162" s="233"/>
      <c r="EJ162" s="233"/>
      <c r="EK162" s="233"/>
      <c r="EL162" s="233"/>
      <c r="EM162" s="233"/>
      <c r="EN162" s="233"/>
      <c r="EO162" s="233"/>
      <c r="EP162" s="233"/>
      <c r="EQ162" s="233"/>
      <c r="ER162" s="233"/>
      <c r="ES162" s="233"/>
      <c r="ET162" s="1375"/>
      <c r="EU162" s="233"/>
      <c r="EV162" s="233"/>
      <c r="EW162" s="233"/>
      <c r="EX162" s="233"/>
      <c r="EY162" s="233"/>
      <c r="EZ162" s="233"/>
      <c r="FA162" s="233"/>
      <c r="FB162" s="233"/>
      <c r="FC162" s="233"/>
      <c r="FD162" s="233"/>
      <c r="FE162" s="233"/>
      <c r="FF162" s="233"/>
      <c r="FG162" s="233"/>
      <c r="FH162" s="233"/>
      <c r="FI162" s="396">
        <f t="shared" si="2"/>
        <v>0</v>
      </c>
    </row>
    <row r="163" spans="1:165" ht="12.75" customHeight="1" x14ac:dyDescent="0.2">
      <c r="A163" s="144" t="str">
        <f>'t1'!A154</f>
        <v>RUOLO SOCIOSANITARIO - PROFILI AREA ASSITENTI AD ESAURIMENTO</v>
      </c>
      <c r="B163" s="206" t="str">
        <f>'t1'!B154</f>
        <v>KAT162</v>
      </c>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33"/>
      <c r="CN163" s="233"/>
      <c r="CO163" s="233"/>
      <c r="CP163" s="233"/>
      <c r="CQ163" s="233"/>
      <c r="CR163" s="233"/>
      <c r="CS163" s="233"/>
      <c r="CT163" s="233"/>
      <c r="CU163" s="233"/>
      <c r="CV163" s="233"/>
      <c r="CW163" s="233"/>
      <c r="CX163" s="233"/>
      <c r="CY163" s="233"/>
      <c r="CZ163" s="233"/>
      <c r="DA163" s="233"/>
      <c r="DB163" s="233"/>
      <c r="DC163" s="233"/>
      <c r="DD163" s="233"/>
      <c r="DE163" s="233"/>
      <c r="DF163" s="233"/>
      <c r="DG163" s="233"/>
      <c r="DH163" s="233"/>
      <c r="DI163" s="233"/>
      <c r="DJ163" s="233"/>
      <c r="DK163" s="233"/>
      <c r="DL163" s="233"/>
      <c r="DM163" s="233"/>
      <c r="DN163" s="233"/>
      <c r="DO163" s="233"/>
      <c r="DP163" s="233"/>
      <c r="DQ163" s="233"/>
      <c r="DR163" s="233"/>
      <c r="DS163" s="233"/>
      <c r="DT163" s="233"/>
      <c r="DU163" s="233"/>
      <c r="DV163" s="233"/>
      <c r="DW163" s="233"/>
      <c r="DX163" s="233"/>
      <c r="DY163" s="233"/>
      <c r="DZ163" s="233"/>
      <c r="EA163" s="233"/>
      <c r="EB163" s="233"/>
      <c r="EC163" s="233"/>
      <c r="ED163" s="233"/>
      <c r="EE163" s="233"/>
      <c r="EF163" s="233"/>
      <c r="EG163" s="233"/>
      <c r="EH163" s="233"/>
      <c r="EI163" s="233"/>
      <c r="EJ163" s="233"/>
      <c r="EK163" s="233"/>
      <c r="EL163" s="233"/>
      <c r="EM163" s="233"/>
      <c r="EN163" s="233"/>
      <c r="EO163" s="233"/>
      <c r="EP163" s="233"/>
      <c r="EQ163" s="233"/>
      <c r="ER163" s="233"/>
      <c r="ES163" s="233"/>
      <c r="ET163" s="233"/>
      <c r="EU163" s="1375"/>
      <c r="EV163" s="233"/>
      <c r="EW163" s="233"/>
      <c r="EX163" s="233"/>
      <c r="EY163" s="233"/>
      <c r="EZ163" s="233"/>
      <c r="FA163" s="233"/>
      <c r="FB163" s="233"/>
      <c r="FC163" s="233"/>
      <c r="FD163" s="233"/>
      <c r="FE163" s="233"/>
      <c r="FF163" s="233"/>
      <c r="FG163" s="233"/>
      <c r="FH163" s="233"/>
      <c r="FI163" s="396">
        <f t="shared" si="2"/>
        <v>0</v>
      </c>
    </row>
    <row r="164" spans="1:165" ht="12.75" customHeight="1" x14ac:dyDescent="0.2">
      <c r="A164" s="144" t="str">
        <f>'t1'!A155</f>
        <v>RUOLO PROFESSIONALE - ASSISTENTE DELLINFORMAZIONE</v>
      </c>
      <c r="B164" s="206" t="str">
        <f>'t1'!B155</f>
        <v>PATINZ</v>
      </c>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33"/>
      <c r="DW164" s="233"/>
      <c r="DX164" s="233"/>
      <c r="DY164" s="233"/>
      <c r="DZ164" s="233"/>
      <c r="EA164" s="233"/>
      <c r="EB164" s="233"/>
      <c r="EC164" s="233"/>
      <c r="ED164" s="233"/>
      <c r="EE164" s="233"/>
      <c r="EF164" s="233"/>
      <c r="EG164" s="233"/>
      <c r="EH164" s="233"/>
      <c r="EI164" s="233"/>
      <c r="EJ164" s="233"/>
      <c r="EK164" s="233"/>
      <c r="EL164" s="233"/>
      <c r="EM164" s="233"/>
      <c r="EN164" s="233"/>
      <c r="EO164" s="233"/>
      <c r="EP164" s="233"/>
      <c r="EQ164" s="233"/>
      <c r="ER164" s="233"/>
      <c r="ES164" s="233"/>
      <c r="ET164" s="233"/>
      <c r="EU164" s="233"/>
      <c r="EV164" s="1375"/>
      <c r="EW164" s="233"/>
      <c r="EX164" s="233"/>
      <c r="EY164" s="233"/>
      <c r="EZ164" s="233"/>
      <c r="FA164" s="233"/>
      <c r="FB164" s="233"/>
      <c r="FC164" s="233"/>
      <c r="FD164" s="233"/>
      <c r="FE164" s="233"/>
      <c r="FF164" s="233"/>
      <c r="FG164" s="233"/>
      <c r="FH164" s="233"/>
      <c r="FI164" s="396">
        <f t="shared" si="2"/>
        <v>0</v>
      </c>
    </row>
    <row r="165" spans="1:165" ht="12.75" customHeight="1" x14ac:dyDescent="0.2">
      <c r="A165" s="144" t="str">
        <f>'t1'!A156</f>
        <v>RUOLO TECNICO - ASSISTENTE INFORMATICO</v>
      </c>
      <c r="B165" s="206" t="str">
        <f>'t1'!B156</f>
        <v>TATIFC</v>
      </c>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33"/>
      <c r="DW165" s="233"/>
      <c r="DX165" s="233"/>
      <c r="DY165" s="233"/>
      <c r="DZ165" s="233"/>
      <c r="EA165" s="233"/>
      <c r="EB165" s="233"/>
      <c r="EC165" s="233"/>
      <c r="ED165" s="233"/>
      <c r="EE165" s="233"/>
      <c r="EF165" s="233"/>
      <c r="EG165" s="233"/>
      <c r="EH165" s="233"/>
      <c r="EI165" s="233"/>
      <c r="EJ165" s="233"/>
      <c r="EK165" s="233"/>
      <c r="EL165" s="233"/>
      <c r="EM165" s="233"/>
      <c r="EN165" s="233"/>
      <c r="EO165" s="233"/>
      <c r="EP165" s="233"/>
      <c r="EQ165" s="233"/>
      <c r="ER165" s="233"/>
      <c r="ES165" s="233"/>
      <c r="ET165" s="233"/>
      <c r="EU165" s="233"/>
      <c r="EV165" s="233"/>
      <c r="EW165" s="1375"/>
      <c r="EX165" s="233"/>
      <c r="EY165" s="233"/>
      <c r="EZ165" s="233"/>
      <c r="FA165" s="233"/>
      <c r="FB165" s="233"/>
      <c r="FC165" s="233"/>
      <c r="FD165" s="233"/>
      <c r="FE165" s="233"/>
      <c r="FF165" s="233"/>
      <c r="FG165" s="233"/>
      <c r="FH165" s="233"/>
      <c r="FI165" s="396">
        <f t="shared" si="2"/>
        <v>0</v>
      </c>
    </row>
    <row r="166" spans="1:165" ht="12.75" customHeight="1" x14ac:dyDescent="0.2">
      <c r="A166" s="144" t="str">
        <f>'t1'!A157</f>
        <v>RUOLO TECNICO - ASSISTENTE TECNICO</v>
      </c>
      <c r="B166" s="206" t="str">
        <f>'t1'!B157</f>
        <v>TAT119</v>
      </c>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33"/>
      <c r="CN166" s="233"/>
      <c r="CO166" s="233"/>
      <c r="CP166" s="233"/>
      <c r="CQ166" s="233"/>
      <c r="CR166" s="233"/>
      <c r="CS166" s="233"/>
      <c r="CT166" s="233"/>
      <c r="CU166" s="233"/>
      <c r="CV166" s="233"/>
      <c r="CW166" s="233"/>
      <c r="CX166" s="233"/>
      <c r="CY166" s="233"/>
      <c r="CZ166" s="233"/>
      <c r="DA166" s="233"/>
      <c r="DB166" s="233"/>
      <c r="DC166" s="233"/>
      <c r="DD166" s="233"/>
      <c r="DE166" s="233"/>
      <c r="DF166" s="233"/>
      <c r="DG166" s="233"/>
      <c r="DH166" s="233"/>
      <c r="DI166" s="233"/>
      <c r="DJ166" s="233"/>
      <c r="DK166" s="233"/>
      <c r="DL166" s="233"/>
      <c r="DM166" s="233"/>
      <c r="DN166" s="233"/>
      <c r="DO166" s="233"/>
      <c r="DP166" s="233"/>
      <c r="DQ166" s="233"/>
      <c r="DR166" s="233"/>
      <c r="DS166" s="233"/>
      <c r="DT166" s="233"/>
      <c r="DU166" s="233"/>
      <c r="DV166" s="233"/>
      <c r="DW166" s="233"/>
      <c r="DX166" s="233"/>
      <c r="DY166" s="233"/>
      <c r="DZ166" s="233"/>
      <c r="EA166" s="233"/>
      <c r="EB166" s="233"/>
      <c r="EC166" s="233"/>
      <c r="ED166" s="233"/>
      <c r="EE166" s="233"/>
      <c r="EF166" s="233"/>
      <c r="EG166" s="233"/>
      <c r="EH166" s="233"/>
      <c r="EI166" s="233"/>
      <c r="EJ166" s="233"/>
      <c r="EK166" s="233"/>
      <c r="EL166" s="233"/>
      <c r="EM166" s="233"/>
      <c r="EN166" s="233"/>
      <c r="EO166" s="233"/>
      <c r="EP166" s="233"/>
      <c r="EQ166" s="233"/>
      <c r="ER166" s="233"/>
      <c r="ES166" s="233"/>
      <c r="ET166" s="233"/>
      <c r="EU166" s="233"/>
      <c r="EV166" s="233"/>
      <c r="EW166" s="233"/>
      <c r="EX166" s="1375"/>
      <c r="EY166" s="233"/>
      <c r="EZ166" s="233"/>
      <c r="FA166" s="233"/>
      <c r="FB166" s="233"/>
      <c r="FC166" s="233"/>
      <c r="FD166" s="233"/>
      <c r="FE166" s="233"/>
      <c r="FF166" s="233"/>
      <c r="FG166" s="233"/>
      <c r="FH166" s="233"/>
      <c r="FI166" s="396">
        <f t="shared" si="2"/>
        <v>0</v>
      </c>
    </row>
    <row r="167" spans="1:165" ht="12.75" customHeight="1" x14ac:dyDescent="0.2">
      <c r="A167" s="144" t="str">
        <f>'t1'!A158</f>
        <v>RUOLO TECNICO - PROFILI AREA ASSITENTI AD ESAURIMENTO</v>
      </c>
      <c r="B167" s="206" t="str">
        <f>'t1'!B158</f>
        <v>TAT162</v>
      </c>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33"/>
      <c r="DW167" s="233"/>
      <c r="DX167" s="233"/>
      <c r="DY167" s="233"/>
      <c r="DZ167" s="233"/>
      <c r="EA167" s="233"/>
      <c r="EB167" s="233"/>
      <c r="EC167" s="233"/>
      <c r="ED167" s="233"/>
      <c r="EE167" s="233"/>
      <c r="EF167" s="233"/>
      <c r="EG167" s="233"/>
      <c r="EH167" s="233"/>
      <c r="EI167" s="233"/>
      <c r="EJ167" s="233"/>
      <c r="EK167" s="233"/>
      <c r="EL167" s="233"/>
      <c r="EM167" s="233"/>
      <c r="EN167" s="233"/>
      <c r="EO167" s="233"/>
      <c r="EP167" s="233"/>
      <c r="EQ167" s="233"/>
      <c r="ER167" s="233"/>
      <c r="ES167" s="233"/>
      <c r="ET167" s="233"/>
      <c r="EU167" s="233"/>
      <c r="EV167" s="233"/>
      <c r="EW167" s="233"/>
      <c r="EX167" s="233"/>
      <c r="EY167" s="1375"/>
      <c r="EZ167" s="233"/>
      <c r="FA167" s="233"/>
      <c r="FB167" s="233"/>
      <c r="FC167" s="233"/>
      <c r="FD167" s="233"/>
      <c r="FE167" s="233"/>
      <c r="FF167" s="233"/>
      <c r="FG167" s="233"/>
      <c r="FH167" s="233"/>
      <c r="FI167" s="396">
        <f t="shared" ref="FI167:FI175" si="3">SUM(C167:FH167)</f>
        <v>0</v>
      </c>
    </row>
    <row r="168" spans="1:165" ht="12.75" customHeight="1" x14ac:dyDescent="0.2">
      <c r="A168" s="144" t="str">
        <f>'t1'!A159</f>
        <v>RUOLO AMMINISTRATIVO - ASSISTENTE AMMINISTRATIVO</v>
      </c>
      <c r="B168" s="206" t="str">
        <f>'t1'!B159</f>
        <v>AAT117</v>
      </c>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33"/>
      <c r="DW168" s="233"/>
      <c r="DX168" s="233"/>
      <c r="DY168" s="233"/>
      <c r="DZ168" s="233"/>
      <c r="EA168" s="233"/>
      <c r="EB168" s="233"/>
      <c r="EC168" s="233"/>
      <c r="ED168" s="233"/>
      <c r="EE168" s="233"/>
      <c r="EF168" s="233"/>
      <c r="EG168" s="233"/>
      <c r="EH168" s="233"/>
      <c r="EI168" s="233"/>
      <c r="EJ168" s="233"/>
      <c r="EK168" s="233"/>
      <c r="EL168" s="233"/>
      <c r="EM168" s="233"/>
      <c r="EN168" s="233"/>
      <c r="EO168" s="233"/>
      <c r="EP168" s="233"/>
      <c r="EQ168" s="233"/>
      <c r="ER168" s="233"/>
      <c r="ES168" s="233"/>
      <c r="ET168" s="233"/>
      <c r="EU168" s="233"/>
      <c r="EV168" s="233"/>
      <c r="EW168" s="233"/>
      <c r="EX168" s="233"/>
      <c r="EY168" s="233"/>
      <c r="EZ168" s="1375"/>
      <c r="FA168" s="233"/>
      <c r="FB168" s="233"/>
      <c r="FC168" s="233"/>
      <c r="FD168" s="233"/>
      <c r="FE168" s="233"/>
      <c r="FF168" s="233"/>
      <c r="FG168" s="233"/>
      <c r="FH168" s="233"/>
      <c r="FI168" s="396">
        <f t="shared" si="3"/>
        <v>0</v>
      </c>
    </row>
    <row r="169" spans="1:165" ht="12.75" customHeight="1" x14ac:dyDescent="0.2">
      <c r="A169" s="144" t="str">
        <f>'t1'!A160</f>
        <v>RUOLO SOCIOSANITARIO - OPERATORE SOCIOSANITARIO</v>
      </c>
      <c r="B169" s="206" t="str">
        <f>'t1'!B160</f>
        <v>KOP660</v>
      </c>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33"/>
      <c r="DW169" s="233"/>
      <c r="DX169" s="233"/>
      <c r="DY169" s="233"/>
      <c r="DZ169" s="233"/>
      <c r="EA169" s="233"/>
      <c r="EB169" s="233"/>
      <c r="EC169" s="233"/>
      <c r="ED169" s="233"/>
      <c r="EE169" s="233"/>
      <c r="EF169" s="233"/>
      <c r="EG169" s="233"/>
      <c r="EH169" s="233"/>
      <c r="EI169" s="233"/>
      <c r="EJ169" s="233"/>
      <c r="EK169" s="233"/>
      <c r="EL169" s="233"/>
      <c r="EM169" s="233"/>
      <c r="EN169" s="233"/>
      <c r="EO169" s="233"/>
      <c r="EP169" s="233"/>
      <c r="EQ169" s="233"/>
      <c r="ER169" s="233"/>
      <c r="ES169" s="233"/>
      <c r="ET169" s="233"/>
      <c r="EU169" s="233"/>
      <c r="EV169" s="233"/>
      <c r="EW169" s="233"/>
      <c r="EX169" s="233"/>
      <c r="EY169" s="233"/>
      <c r="EZ169" s="233"/>
      <c r="FA169" s="1375"/>
      <c r="FB169" s="233"/>
      <c r="FC169" s="233"/>
      <c r="FD169" s="233"/>
      <c r="FE169" s="233"/>
      <c r="FF169" s="233"/>
      <c r="FG169" s="233"/>
      <c r="FH169" s="233"/>
      <c r="FI169" s="396">
        <f t="shared" si="3"/>
        <v>0</v>
      </c>
    </row>
    <row r="170" spans="1:165" ht="12.75" customHeight="1" x14ac:dyDescent="0.2">
      <c r="A170" s="144" t="str">
        <f>'t1'!A161</f>
        <v>RUOLO TECNICO - OPERATORE TECNICO SPECIALIZZATO</v>
      </c>
      <c r="B170" s="206" t="str">
        <f>'t1'!B161</f>
        <v>TOP059</v>
      </c>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33"/>
      <c r="DW170" s="233"/>
      <c r="DX170" s="233"/>
      <c r="DY170" s="233"/>
      <c r="DZ170" s="233"/>
      <c r="EA170" s="233"/>
      <c r="EB170" s="233"/>
      <c r="EC170" s="233"/>
      <c r="ED170" s="233"/>
      <c r="EE170" s="233"/>
      <c r="EF170" s="233"/>
      <c r="EG170" s="233"/>
      <c r="EH170" s="233"/>
      <c r="EI170" s="233"/>
      <c r="EJ170" s="233"/>
      <c r="EK170" s="233"/>
      <c r="EL170" s="233"/>
      <c r="EM170" s="233"/>
      <c r="EN170" s="233"/>
      <c r="EO170" s="233"/>
      <c r="EP170" s="233"/>
      <c r="EQ170" s="233"/>
      <c r="ER170" s="233"/>
      <c r="ES170" s="233"/>
      <c r="ET170" s="233"/>
      <c r="EU170" s="233"/>
      <c r="EV170" s="233"/>
      <c r="EW170" s="233"/>
      <c r="EX170" s="233"/>
      <c r="EY170" s="233"/>
      <c r="EZ170" s="233"/>
      <c r="FA170" s="233"/>
      <c r="FB170" s="1375"/>
      <c r="FC170" s="233"/>
      <c r="FD170" s="233"/>
      <c r="FE170" s="233"/>
      <c r="FF170" s="233"/>
      <c r="FG170" s="233"/>
      <c r="FH170" s="233"/>
      <c r="FI170" s="396">
        <f t="shared" si="3"/>
        <v>0</v>
      </c>
    </row>
    <row r="171" spans="1:165" ht="12.75" customHeight="1" x14ac:dyDescent="0.2">
      <c r="A171" s="144" t="str">
        <f>'t1'!A162</f>
        <v>RUOLO AMMINISTRATIVO - COADIUTORE AMMINISTRATIVO SENIOR</v>
      </c>
      <c r="B171" s="206" t="str">
        <f>'t1'!B162</f>
        <v>AOP870</v>
      </c>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33"/>
      <c r="DW171" s="233"/>
      <c r="DX171" s="233"/>
      <c r="DY171" s="233"/>
      <c r="DZ171" s="233"/>
      <c r="EA171" s="233"/>
      <c r="EB171" s="233"/>
      <c r="EC171" s="233"/>
      <c r="ED171" s="233"/>
      <c r="EE171" s="233"/>
      <c r="EF171" s="233"/>
      <c r="EG171" s="233"/>
      <c r="EH171" s="233"/>
      <c r="EI171" s="233"/>
      <c r="EJ171" s="233"/>
      <c r="EK171" s="233"/>
      <c r="EL171" s="233"/>
      <c r="EM171" s="233"/>
      <c r="EN171" s="233"/>
      <c r="EO171" s="233"/>
      <c r="EP171" s="233"/>
      <c r="EQ171" s="233"/>
      <c r="ER171" s="233"/>
      <c r="ES171" s="233"/>
      <c r="ET171" s="233"/>
      <c r="EU171" s="233"/>
      <c r="EV171" s="233"/>
      <c r="EW171" s="233"/>
      <c r="EX171" s="233"/>
      <c r="EY171" s="233"/>
      <c r="EZ171" s="233"/>
      <c r="FA171" s="233"/>
      <c r="FB171" s="233"/>
      <c r="FC171" s="1375"/>
      <c r="FD171" s="233"/>
      <c r="FE171" s="233"/>
      <c r="FF171" s="233"/>
      <c r="FG171" s="233"/>
      <c r="FH171" s="233"/>
      <c r="FI171" s="396">
        <f t="shared" si="3"/>
        <v>0</v>
      </c>
    </row>
    <row r="172" spans="1:165" ht="12.75" customHeight="1" x14ac:dyDescent="0.2">
      <c r="A172" s="144" t="str">
        <f>'t1'!A163</f>
        <v>PROFILI AREA DEGLI OPERATORI AD ESAURIMENTO</v>
      </c>
      <c r="B172" s="206" t="str">
        <f>'t1'!B163</f>
        <v>0OP269</v>
      </c>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33"/>
      <c r="DW172" s="233"/>
      <c r="DX172" s="233"/>
      <c r="DY172" s="233"/>
      <c r="DZ172" s="233"/>
      <c r="EA172" s="233"/>
      <c r="EB172" s="233"/>
      <c r="EC172" s="233"/>
      <c r="ED172" s="233"/>
      <c r="EE172" s="233"/>
      <c r="EF172" s="233"/>
      <c r="EG172" s="233"/>
      <c r="EH172" s="233"/>
      <c r="EI172" s="233"/>
      <c r="EJ172" s="233"/>
      <c r="EK172" s="233"/>
      <c r="EL172" s="233"/>
      <c r="EM172" s="233"/>
      <c r="EN172" s="233"/>
      <c r="EO172" s="233"/>
      <c r="EP172" s="233"/>
      <c r="EQ172" s="233"/>
      <c r="ER172" s="233"/>
      <c r="ES172" s="233"/>
      <c r="ET172" s="233"/>
      <c r="EU172" s="233"/>
      <c r="EV172" s="233"/>
      <c r="EW172" s="233"/>
      <c r="EX172" s="233"/>
      <c r="EY172" s="233"/>
      <c r="EZ172" s="233"/>
      <c r="FA172" s="233"/>
      <c r="FB172" s="233"/>
      <c r="FC172" s="233"/>
      <c r="FD172" s="1375"/>
      <c r="FE172" s="233"/>
      <c r="FF172" s="233"/>
      <c r="FG172" s="233"/>
      <c r="FH172" s="233"/>
      <c r="FI172" s="396">
        <f t="shared" si="3"/>
        <v>0</v>
      </c>
    </row>
    <row r="173" spans="1:165" ht="12.75" customHeight="1" x14ac:dyDescent="0.2">
      <c r="A173" s="144" t="str">
        <f>'t1'!A164</f>
        <v>RUOLO TECNICO - OPERATORE TECNICO</v>
      </c>
      <c r="B173" s="206" t="str">
        <f>'t1'!B164</f>
        <v>TPT092</v>
      </c>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33"/>
      <c r="DW173" s="233"/>
      <c r="DX173" s="233"/>
      <c r="DY173" s="233"/>
      <c r="DZ173" s="233"/>
      <c r="EA173" s="233"/>
      <c r="EB173" s="233"/>
      <c r="EC173" s="233"/>
      <c r="ED173" s="233"/>
      <c r="EE173" s="233"/>
      <c r="EF173" s="233"/>
      <c r="EG173" s="233"/>
      <c r="EH173" s="233"/>
      <c r="EI173" s="233"/>
      <c r="EJ173" s="233"/>
      <c r="EK173" s="233"/>
      <c r="EL173" s="233"/>
      <c r="EM173" s="233"/>
      <c r="EN173" s="233"/>
      <c r="EO173" s="233"/>
      <c r="EP173" s="233"/>
      <c r="EQ173" s="233"/>
      <c r="ER173" s="233"/>
      <c r="ES173" s="233"/>
      <c r="ET173" s="233"/>
      <c r="EU173" s="233"/>
      <c r="EV173" s="233"/>
      <c r="EW173" s="233"/>
      <c r="EX173" s="233"/>
      <c r="EY173" s="233"/>
      <c r="EZ173" s="233"/>
      <c r="FA173" s="233"/>
      <c r="FB173" s="233"/>
      <c r="FC173" s="233"/>
      <c r="FD173" s="233"/>
      <c r="FE173" s="1375"/>
      <c r="FF173" s="233"/>
      <c r="FG173" s="233"/>
      <c r="FH173" s="233"/>
      <c r="FI173" s="396">
        <f t="shared" si="3"/>
        <v>0</v>
      </c>
    </row>
    <row r="174" spans="1:165" ht="12.75" customHeight="1" x14ac:dyDescent="0.2">
      <c r="A174" s="144" t="str">
        <f>'t1'!A165</f>
        <v>RUOLO AMMINISTRATIVO - COADIUTORE AMMINISTRATIVO</v>
      </c>
      <c r="B174" s="206" t="str">
        <f>'t1'!B165</f>
        <v>APT017</v>
      </c>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33"/>
      <c r="DW174" s="233"/>
      <c r="DX174" s="233"/>
      <c r="DY174" s="233"/>
      <c r="DZ174" s="233"/>
      <c r="EA174" s="233"/>
      <c r="EB174" s="233"/>
      <c r="EC174" s="233"/>
      <c r="ED174" s="233"/>
      <c r="EE174" s="233"/>
      <c r="EF174" s="233"/>
      <c r="EG174" s="233"/>
      <c r="EH174" s="233"/>
      <c r="EI174" s="233"/>
      <c r="EJ174" s="233"/>
      <c r="EK174" s="233"/>
      <c r="EL174" s="233"/>
      <c r="EM174" s="233"/>
      <c r="EN174" s="233"/>
      <c r="EO174" s="233"/>
      <c r="EP174" s="233"/>
      <c r="EQ174" s="233"/>
      <c r="ER174" s="233"/>
      <c r="ES174" s="233"/>
      <c r="ET174" s="233"/>
      <c r="EU174" s="233"/>
      <c r="EV174" s="233"/>
      <c r="EW174" s="233"/>
      <c r="EX174" s="233"/>
      <c r="EY174" s="233"/>
      <c r="EZ174" s="233"/>
      <c r="FA174" s="233"/>
      <c r="FB174" s="233"/>
      <c r="FC174" s="233"/>
      <c r="FD174" s="233"/>
      <c r="FE174" s="233"/>
      <c r="FF174" s="1375"/>
      <c r="FG174" s="233"/>
      <c r="FH174" s="233"/>
      <c r="FI174" s="396">
        <f t="shared" si="3"/>
        <v>0</v>
      </c>
    </row>
    <row r="175" spans="1:165" ht="12.75" customHeight="1" x14ac:dyDescent="0.2">
      <c r="A175" s="144" t="str">
        <f>'t1'!A166</f>
        <v>PROFILI AREA PERSONALE DI SUPPORTO AD ESAURIMENTO</v>
      </c>
      <c r="B175" s="206" t="str">
        <f>'t1'!B166</f>
        <v>0PTSPR</v>
      </c>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33"/>
      <c r="DW175" s="233"/>
      <c r="DX175" s="233"/>
      <c r="DY175" s="233"/>
      <c r="DZ175" s="233"/>
      <c r="EA175" s="233"/>
      <c r="EB175" s="233"/>
      <c r="EC175" s="233"/>
      <c r="ED175" s="233"/>
      <c r="EE175" s="233"/>
      <c r="EF175" s="233"/>
      <c r="EG175" s="233"/>
      <c r="EH175" s="233"/>
      <c r="EI175" s="233"/>
      <c r="EJ175" s="233"/>
      <c r="EK175" s="233"/>
      <c r="EL175" s="233"/>
      <c r="EM175" s="233"/>
      <c r="EN175" s="233"/>
      <c r="EO175" s="233"/>
      <c r="EP175" s="233"/>
      <c r="EQ175" s="233"/>
      <c r="ER175" s="233"/>
      <c r="ES175" s="233"/>
      <c r="ET175" s="233"/>
      <c r="EU175" s="233"/>
      <c r="EV175" s="233"/>
      <c r="EW175" s="233"/>
      <c r="EX175" s="233"/>
      <c r="EY175" s="233"/>
      <c r="EZ175" s="233"/>
      <c r="FA175" s="233"/>
      <c r="FB175" s="233"/>
      <c r="FC175" s="233"/>
      <c r="FD175" s="233"/>
      <c r="FE175" s="233"/>
      <c r="FF175" s="233"/>
      <c r="FG175" s="1375"/>
      <c r="FH175" s="233"/>
      <c r="FI175" s="396">
        <f t="shared" si="3"/>
        <v>0</v>
      </c>
    </row>
    <row r="176" spans="1:165" ht="12.75" customHeight="1" thickBot="1" x14ac:dyDescent="0.25">
      <c r="A176" s="144" t="str">
        <f>'t1'!A167</f>
        <v>CONTRATTISTI</v>
      </c>
      <c r="B176" s="206" t="str">
        <f>'t1'!B167</f>
        <v>000061</v>
      </c>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33"/>
      <c r="DW176" s="233"/>
      <c r="DX176" s="233"/>
      <c r="DY176" s="233"/>
      <c r="DZ176" s="233"/>
      <c r="EA176" s="233"/>
      <c r="EB176" s="233"/>
      <c r="EC176" s="233"/>
      <c r="ED176" s="233"/>
      <c r="EE176" s="233"/>
      <c r="EF176" s="233"/>
      <c r="EG176" s="233"/>
      <c r="EH176" s="233"/>
      <c r="EI176" s="233"/>
      <c r="EJ176" s="233"/>
      <c r="EK176" s="233"/>
      <c r="EL176" s="233"/>
      <c r="EM176" s="233"/>
      <c r="EN176" s="233"/>
      <c r="EO176" s="233"/>
      <c r="EP176" s="233"/>
      <c r="EQ176" s="233"/>
      <c r="ER176" s="233"/>
      <c r="ES176" s="233"/>
      <c r="ET176" s="233"/>
      <c r="EU176" s="233"/>
      <c r="EV176" s="233"/>
      <c r="EW176" s="233"/>
      <c r="EX176" s="233"/>
      <c r="EY176" s="233"/>
      <c r="EZ176" s="233"/>
      <c r="FA176" s="233"/>
      <c r="FB176" s="233"/>
      <c r="FC176" s="233"/>
      <c r="FD176" s="233"/>
      <c r="FE176" s="233"/>
      <c r="FF176" s="233"/>
      <c r="FG176" s="233"/>
      <c r="FH176" s="1375"/>
      <c r="FI176" s="396">
        <f>SUM(C176:FH176)</f>
        <v>0</v>
      </c>
    </row>
    <row r="177" spans="1:167" s="96" customFormat="1" ht="17.25" customHeight="1" thickTop="1" thickBot="1" x14ac:dyDescent="0.25">
      <c r="A177" s="203" t="s">
        <v>364</v>
      </c>
      <c r="B177" s="204"/>
      <c r="C177" s="398">
        <f t="shared" ref="C177:AK177" si="4">SUM(C15:C176)</f>
        <v>0</v>
      </c>
      <c r="D177" s="399">
        <f t="shared" si="4"/>
        <v>0</v>
      </c>
      <c r="E177" s="399">
        <f t="shared" si="4"/>
        <v>0</v>
      </c>
      <c r="F177" s="399">
        <f t="shared" si="4"/>
        <v>0</v>
      </c>
      <c r="G177" s="399">
        <f t="shared" si="4"/>
        <v>0</v>
      </c>
      <c r="H177" s="399">
        <f t="shared" si="4"/>
        <v>0</v>
      </c>
      <c r="I177" s="399">
        <f t="shared" si="4"/>
        <v>0</v>
      </c>
      <c r="J177" s="399">
        <f t="shared" si="4"/>
        <v>0</v>
      </c>
      <c r="K177" s="399">
        <f t="shared" si="4"/>
        <v>0</v>
      </c>
      <c r="L177" s="399">
        <f t="shared" si="4"/>
        <v>0</v>
      </c>
      <c r="M177" s="399">
        <f t="shared" si="4"/>
        <v>0</v>
      </c>
      <c r="N177" s="399">
        <f t="shared" si="4"/>
        <v>0</v>
      </c>
      <c r="O177" s="399">
        <f t="shared" si="4"/>
        <v>0</v>
      </c>
      <c r="P177" s="399">
        <f t="shared" si="4"/>
        <v>0</v>
      </c>
      <c r="Q177" s="399">
        <f t="shared" si="4"/>
        <v>0</v>
      </c>
      <c r="R177" s="399">
        <f t="shared" si="4"/>
        <v>0</v>
      </c>
      <c r="S177" s="399">
        <f t="shared" si="4"/>
        <v>0</v>
      </c>
      <c r="T177" s="399">
        <f t="shared" si="4"/>
        <v>0</v>
      </c>
      <c r="U177" s="399">
        <f t="shared" si="4"/>
        <v>0</v>
      </c>
      <c r="V177" s="399">
        <f t="shared" si="4"/>
        <v>0</v>
      </c>
      <c r="W177" s="399">
        <f t="shared" si="4"/>
        <v>0</v>
      </c>
      <c r="X177" s="399">
        <f t="shared" si="4"/>
        <v>0</v>
      </c>
      <c r="Y177" s="399">
        <f t="shared" si="4"/>
        <v>0</v>
      </c>
      <c r="Z177" s="399">
        <f t="shared" si="4"/>
        <v>0</v>
      </c>
      <c r="AA177" s="399">
        <f t="shared" si="4"/>
        <v>0</v>
      </c>
      <c r="AB177" s="399">
        <f t="shared" si="4"/>
        <v>0</v>
      </c>
      <c r="AC177" s="399">
        <f t="shared" si="4"/>
        <v>0</v>
      </c>
      <c r="AD177" s="399">
        <f t="shared" si="4"/>
        <v>0</v>
      </c>
      <c r="AE177" s="399">
        <f t="shared" si="4"/>
        <v>0</v>
      </c>
      <c r="AF177" s="399">
        <f t="shared" si="4"/>
        <v>0</v>
      </c>
      <c r="AG177" s="399">
        <f t="shared" si="4"/>
        <v>0</v>
      </c>
      <c r="AH177" s="399">
        <f t="shared" si="4"/>
        <v>0</v>
      </c>
      <c r="AI177" s="399">
        <f t="shared" si="4"/>
        <v>0</v>
      </c>
      <c r="AJ177" s="399">
        <f t="shared" si="4"/>
        <v>0</v>
      </c>
      <c r="AK177" s="399">
        <f t="shared" si="4"/>
        <v>0</v>
      </c>
      <c r="AL177" s="399">
        <f t="shared" ref="AL177:AX177" si="5">SUM(AL15:AL176)</f>
        <v>0</v>
      </c>
      <c r="AM177" s="399">
        <f t="shared" si="5"/>
        <v>0</v>
      </c>
      <c r="AN177" s="399">
        <f t="shared" si="5"/>
        <v>0</v>
      </c>
      <c r="AO177" s="399">
        <f t="shared" si="5"/>
        <v>0</v>
      </c>
      <c r="AP177" s="399">
        <f t="shared" si="5"/>
        <v>0</v>
      </c>
      <c r="AQ177" s="399">
        <f t="shared" si="5"/>
        <v>0</v>
      </c>
      <c r="AR177" s="399">
        <f t="shared" si="5"/>
        <v>0</v>
      </c>
      <c r="AS177" s="399">
        <f t="shared" si="5"/>
        <v>0</v>
      </c>
      <c r="AT177" s="399">
        <f t="shared" si="5"/>
        <v>0</v>
      </c>
      <c r="AU177" s="399">
        <f t="shared" si="5"/>
        <v>0</v>
      </c>
      <c r="AV177" s="399">
        <f t="shared" si="5"/>
        <v>0</v>
      </c>
      <c r="AW177" s="399">
        <f t="shared" si="5"/>
        <v>0</v>
      </c>
      <c r="AX177" s="399">
        <f t="shared" si="5"/>
        <v>0</v>
      </c>
      <c r="AY177" s="399">
        <f t="shared" ref="AY177:CE177" si="6">SUM(AY15:AY176)</f>
        <v>0</v>
      </c>
      <c r="AZ177" s="399">
        <f t="shared" si="6"/>
        <v>0</v>
      </c>
      <c r="BA177" s="399">
        <f t="shared" si="6"/>
        <v>0</v>
      </c>
      <c r="BB177" s="399">
        <f t="shared" si="6"/>
        <v>0</v>
      </c>
      <c r="BC177" s="399">
        <f t="shared" si="6"/>
        <v>0</v>
      </c>
      <c r="BD177" s="399">
        <f t="shared" si="6"/>
        <v>0</v>
      </c>
      <c r="BE177" s="399">
        <f t="shared" si="6"/>
        <v>0</v>
      </c>
      <c r="BF177" s="399">
        <f t="shared" si="6"/>
        <v>0</v>
      </c>
      <c r="BG177" s="399">
        <f t="shared" si="6"/>
        <v>0</v>
      </c>
      <c r="BH177" s="399">
        <f t="shared" si="6"/>
        <v>0</v>
      </c>
      <c r="BI177" s="399">
        <f t="shared" si="6"/>
        <v>0</v>
      </c>
      <c r="BJ177" s="399">
        <f t="shared" si="6"/>
        <v>0</v>
      </c>
      <c r="BK177" s="399">
        <f t="shared" si="6"/>
        <v>0</v>
      </c>
      <c r="BL177" s="399">
        <f>SUM(BL15:BL176)</f>
        <v>0</v>
      </c>
      <c r="BM177" s="399">
        <f t="shared" si="6"/>
        <v>0</v>
      </c>
      <c r="BN177" s="399">
        <f t="shared" si="6"/>
        <v>0</v>
      </c>
      <c r="BO177" s="399">
        <f t="shared" si="6"/>
        <v>0</v>
      </c>
      <c r="BP177" s="399">
        <f t="shared" si="6"/>
        <v>0</v>
      </c>
      <c r="BQ177" s="399">
        <f t="shared" si="6"/>
        <v>0</v>
      </c>
      <c r="BR177" s="399">
        <f t="shared" si="6"/>
        <v>0</v>
      </c>
      <c r="BS177" s="399">
        <f t="shared" si="6"/>
        <v>0</v>
      </c>
      <c r="BT177" s="399">
        <f t="shared" si="6"/>
        <v>0</v>
      </c>
      <c r="BU177" s="399">
        <f t="shared" si="6"/>
        <v>0</v>
      </c>
      <c r="BV177" s="399">
        <f t="shared" si="6"/>
        <v>0</v>
      </c>
      <c r="BW177" s="399">
        <f t="shared" si="6"/>
        <v>0</v>
      </c>
      <c r="BX177" s="399">
        <f t="shared" si="6"/>
        <v>0</v>
      </c>
      <c r="BY177" s="399">
        <f t="shared" si="6"/>
        <v>0</v>
      </c>
      <c r="BZ177" s="399">
        <f t="shared" si="6"/>
        <v>0</v>
      </c>
      <c r="CA177" s="399">
        <f t="shared" si="6"/>
        <v>0</v>
      </c>
      <c r="CB177" s="399">
        <f t="shared" si="6"/>
        <v>0</v>
      </c>
      <c r="CC177" s="399">
        <f t="shared" si="6"/>
        <v>0</v>
      </c>
      <c r="CD177" s="399">
        <f t="shared" si="6"/>
        <v>0</v>
      </c>
      <c r="CE177" s="399">
        <f t="shared" si="6"/>
        <v>0</v>
      </c>
      <c r="CF177" s="399">
        <f t="shared" ref="CF177:DK177" si="7">SUM(CF15:CF176)</f>
        <v>0</v>
      </c>
      <c r="CG177" s="399">
        <f t="shared" si="7"/>
        <v>0</v>
      </c>
      <c r="CH177" s="399">
        <f t="shared" si="7"/>
        <v>0</v>
      </c>
      <c r="CI177" s="399">
        <f t="shared" si="7"/>
        <v>0</v>
      </c>
      <c r="CJ177" s="399">
        <f t="shared" si="7"/>
        <v>0</v>
      </c>
      <c r="CK177" s="399">
        <f t="shared" si="7"/>
        <v>0</v>
      </c>
      <c r="CL177" s="399">
        <f t="shared" si="7"/>
        <v>0</v>
      </c>
      <c r="CM177" s="399">
        <f t="shared" si="7"/>
        <v>0</v>
      </c>
      <c r="CN177" s="399">
        <f t="shared" si="7"/>
        <v>0</v>
      </c>
      <c r="CO177" s="399">
        <f t="shared" si="7"/>
        <v>0</v>
      </c>
      <c r="CP177" s="399">
        <f t="shared" si="7"/>
        <v>0</v>
      </c>
      <c r="CQ177" s="399">
        <f t="shared" si="7"/>
        <v>0</v>
      </c>
      <c r="CR177" s="399">
        <f t="shared" si="7"/>
        <v>0</v>
      </c>
      <c r="CS177" s="399">
        <f t="shared" si="7"/>
        <v>0</v>
      </c>
      <c r="CT177" s="399">
        <f t="shared" si="7"/>
        <v>0</v>
      </c>
      <c r="CU177" s="399">
        <f t="shared" si="7"/>
        <v>0</v>
      </c>
      <c r="CV177" s="399">
        <f t="shared" si="7"/>
        <v>0</v>
      </c>
      <c r="CW177" s="399">
        <f t="shared" si="7"/>
        <v>0</v>
      </c>
      <c r="CX177" s="399">
        <f t="shared" si="7"/>
        <v>0</v>
      </c>
      <c r="CY177" s="399">
        <f t="shared" si="7"/>
        <v>0</v>
      </c>
      <c r="CZ177" s="399">
        <f t="shared" si="7"/>
        <v>0</v>
      </c>
      <c r="DA177" s="399">
        <f t="shared" si="7"/>
        <v>0</v>
      </c>
      <c r="DB177" s="399">
        <f t="shared" si="7"/>
        <v>0</v>
      </c>
      <c r="DC177" s="399">
        <f t="shared" si="7"/>
        <v>0</v>
      </c>
      <c r="DD177" s="399">
        <f t="shared" si="7"/>
        <v>0</v>
      </c>
      <c r="DE177" s="399">
        <f t="shared" si="7"/>
        <v>0</v>
      </c>
      <c r="DF177" s="399">
        <f t="shared" si="7"/>
        <v>0</v>
      </c>
      <c r="DG177" s="399">
        <f t="shared" si="7"/>
        <v>0</v>
      </c>
      <c r="DH177" s="399">
        <f t="shared" si="7"/>
        <v>0</v>
      </c>
      <c r="DI177" s="399">
        <f t="shared" si="7"/>
        <v>0</v>
      </c>
      <c r="DJ177" s="399">
        <f t="shared" si="7"/>
        <v>0</v>
      </c>
      <c r="DK177" s="399">
        <f t="shared" si="7"/>
        <v>0</v>
      </c>
      <c r="DL177" s="399">
        <f t="shared" ref="DL177:FI177" si="8">SUM(DL15:DL176)</f>
        <v>0</v>
      </c>
      <c r="DM177" s="399">
        <f t="shared" si="8"/>
        <v>0</v>
      </c>
      <c r="DN177" s="399">
        <f t="shared" si="8"/>
        <v>0</v>
      </c>
      <c r="DO177" s="399">
        <f t="shared" si="8"/>
        <v>0</v>
      </c>
      <c r="DP177" s="399">
        <f t="shared" si="8"/>
        <v>0</v>
      </c>
      <c r="DQ177" s="399">
        <f t="shared" si="8"/>
        <v>0</v>
      </c>
      <c r="DR177" s="399">
        <f t="shared" si="8"/>
        <v>0</v>
      </c>
      <c r="DS177" s="399">
        <f t="shared" si="8"/>
        <v>0</v>
      </c>
      <c r="DT177" s="399">
        <f t="shared" si="8"/>
        <v>0</v>
      </c>
      <c r="DU177" s="399">
        <f t="shared" si="8"/>
        <v>0</v>
      </c>
      <c r="DV177" s="399">
        <f t="shared" si="8"/>
        <v>0</v>
      </c>
      <c r="DW177" s="399">
        <f t="shared" si="8"/>
        <v>0</v>
      </c>
      <c r="DX177" s="399">
        <f t="shared" si="8"/>
        <v>0</v>
      </c>
      <c r="DY177" s="399">
        <f t="shared" si="8"/>
        <v>0</v>
      </c>
      <c r="DZ177" s="399">
        <f t="shared" si="8"/>
        <v>0</v>
      </c>
      <c r="EA177" s="399">
        <f t="shared" si="8"/>
        <v>0</v>
      </c>
      <c r="EB177" s="399">
        <f t="shared" si="8"/>
        <v>0</v>
      </c>
      <c r="EC177" s="399">
        <f t="shared" si="8"/>
        <v>0</v>
      </c>
      <c r="ED177" s="399">
        <f t="shared" si="8"/>
        <v>0</v>
      </c>
      <c r="EE177" s="399">
        <f t="shared" si="8"/>
        <v>0</v>
      </c>
      <c r="EF177" s="399">
        <f t="shared" si="8"/>
        <v>0</v>
      </c>
      <c r="EG177" s="399">
        <f t="shared" si="8"/>
        <v>0</v>
      </c>
      <c r="EH177" s="399">
        <f t="shared" si="8"/>
        <v>0</v>
      </c>
      <c r="EI177" s="399">
        <f t="shared" si="8"/>
        <v>0</v>
      </c>
      <c r="EJ177" s="399">
        <f t="shared" si="8"/>
        <v>0</v>
      </c>
      <c r="EK177" s="399">
        <f t="shared" si="8"/>
        <v>0</v>
      </c>
      <c r="EL177" s="399">
        <f t="shared" si="8"/>
        <v>0</v>
      </c>
      <c r="EM177" s="399">
        <f t="shared" si="8"/>
        <v>0</v>
      </c>
      <c r="EN177" s="399">
        <f t="shared" si="8"/>
        <v>0</v>
      </c>
      <c r="EO177" s="399">
        <f t="shared" si="8"/>
        <v>0</v>
      </c>
      <c r="EP177" s="399">
        <f t="shared" si="8"/>
        <v>0</v>
      </c>
      <c r="EQ177" s="399">
        <f t="shared" si="8"/>
        <v>0</v>
      </c>
      <c r="ER177" s="399">
        <f t="shared" si="8"/>
        <v>0</v>
      </c>
      <c r="ES177" s="399">
        <f t="shared" si="8"/>
        <v>0</v>
      </c>
      <c r="ET177" s="399">
        <f t="shared" si="8"/>
        <v>0</v>
      </c>
      <c r="EU177" s="399">
        <f t="shared" si="8"/>
        <v>0</v>
      </c>
      <c r="EV177" s="399">
        <f t="shared" si="8"/>
        <v>0</v>
      </c>
      <c r="EW177" s="399">
        <f t="shared" si="8"/>
        <v>0</v>
      </c>
      <c r="EX177" s="399">
        <f t="shared" si="8"/>
        <v>0</v>
      </c>
      <c r="EY177" s="399">
        <f t="shared" si="8"/>
        <v>0</v>
      </c>
      <c r="EZ177" s="399">
        <f t="shared" si="8"/>
        <v>0</v>
      </c>
      <c r="FA177" s="399">
        <f t="shared" si="8"/>
        <v>0</v>
      </c>
      <c r="FB177" s="399">
        <f t="shared" si="8"/>
        <v>0</v>
      </c>
      <c r="FC177" s="399">
        <f t="shared" si="8"/>
        <v>0</v>
      </c>
      <c r="FD177" s="399">
        <f t="shared" si="8"/>
        <v>0</v>
      </c>
      <c r="FE177" s="399">
        <f t="shared" si="8"/>
        <v>0</v>
      </c>
      <c r="FF177" s="399">
        <f t="shared" si="8"/>
        <v>0</v>
      </c>
      <c r="FG177" s="399">
        <f t="shared" si="8"/>
        <v>0</v>
      </c>
      <c r="FH177" s="399">
        <f t="shared" si="8"/>
        <v>0</v>
      </c>
      <c r="FI177" s="397">
        <f t="shared" si="8"/>
        <v>0</v>
      </c>
    </row>
    <row r="178" spans="1:167" ht="17.25" customHeight="1" x14ac:dyDescent="0.2">
      <c r="A178" s="2004" t="s">
        <v>659</v>
      </c>
      <c r="B178" s="2004"/>
      <c r="C178" s="2004"/>
      <c r="D178" s="2004"/>
      <c r="E178" s="2004"/>
      <c r="F178" s="2004"/>
      <c r="G178" s="2004"/>
      <c r="H178" s="2004"/>
      <c r="I178" s="2004"/>
      <c r="J178" s="2004"/>
      <c r="K178" s="2004"/>
      <c r="L178" s="2004"/>
      <c r="M178" s="2004"/>
      <c r="N178" s="2004"/>
      <c r="O178" s="2004"/>
      <c r="P178" s="2004"/>
      <c r="Q178" s="2004"/>
      <c r="R178" s="2004"/>
      <c r="S178" s="2004"/>
      <c r="T178" s="2004"/>
      <c r="U178" s="2004"/>
      <c r="V178" s="2004"/>
      <c r="W178" s="2004"/>
      <c r="X178" s="2004"/>
      <c r="Y178" s="2004"/>
      <c r="Z178" s="2004"/>
      <c r="AA178" s="2004"/>
      <c r="AB178" s="2004"/>
      <c r="AC178" s="2004"/>
      <c r="AD178" s="2004"/>
      <c r="AE178" s="2004"/>
      <c r="AF178" s="2004"/>
      <c r="AG178" s="2004"/>
      <c r="AH178" s="2004"/>
      <c r="AI178" s="2004"/>
      <c r="AJ178" s="2004"/>
      <c r="AK178" s="2004"/>
      <c r="AL178" s="2004"/>
      <c r="AM178" s="2004"/>
      <c r="AN178" s="2004"/>
      <c r="AO178" s="2004"/>
      <c r="AP178" s="2004"/>
      <c r="AQ178" s="2004"/>
      <c r="AR178" s="2004"/>
    </row>
    <row r="179" spans="1:167" x14ac:dyDescent="0.2">
      <c r="A179" s="19" t="s">
        <v>663</v>
      </c>
      <c r="B179" s="441"/>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row>
    <row r="180" spans="1:167" x14ac:dyDescent="0.2">
      <c r="A180" s="2004" t="s">
        <v>661</v>
      </c>
      <c r="B180" s="2004"/>
      <c r="C180" s="2004"/>
      <c r="D180" s="2004"/>
      <c r="E180" s="2004"/>
      <c r="F180" s="2004"/>
      <c r="G180" s="2004"/>
      <c r="H180" s="2004"/>
      <c r="I180" s="2004"/>
      <c r="J180" s="2004"/>
      <c r="K180" s="2004"/>
      <c r="L180" s="2004"/>
      <c r="M180" s="2004"/>
      <c r="N180" s="2004"/>
      <c r="O180" s="2004"/>
      <c r="P180" s="2004"/>
      <c r="Q180" s="2004"/>
      <c r="R180" s="2004"/>
      <c r="S180" s="2004"/>
      <c r="T180" s="2004"/>
      <c r="U180" s="2004"/>
      <c r="V180" s="2004"/>
      <c r="W180" s="2004"/>
      <c r="X180" s="2004"/>
      <c r="Y180" s="2004"/>
      <c r="Z180" s="2004"/>
      <c r="AA180" s="2004"/>
      <c r="AB180" s="2004"/>
      <c r="AC180" s="2004"/>
      <c r="AD180" s="2004"/>
      <c r="AE180" s="2004"/>
      <c r="AF180" s="2004"/>
      <c r="AG180" s="2004"/>
      <c r="AH180" s="2004"/>
      <c r="AI180" s="2004"/>
      <c r="AJ180" s="2004"/>
      <c r="AK180" s="2004"/>
      <c r="AL180" s="2004"/>
      <c r="AM180" s="2004"/>
      <c r="AN180" s="2004"/>
      <c r="AO180" s="2004"/>
      <c r="AP180" s="2004"/>
      <c r="AQ180" s="2004"/>
      <c r="AR180" s="2004"/>
    </row>
    <row r="181" spans="1:167" x14ac:dyDescent="0.2">
      <c r="A181" s="19" t="s">
        <v>662</v>
      </c>
      <c r="B181" s="441"/>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row>
    <row r="187" spans="1:167" x14ac:dyDescent="0.2">
      <c r="FK187" s="150"/>
    </row>
  </sheetData>
  <sheetProtection algorithmName="SHA-512" hashValue="WRm4M3aXNCdNru+W3rThBl/K6zjUM/hnkarcplbuh2uYCcEi85J24ReGBqe3U0WqhzOKfpa3xuBmIqDWaZoDwQ==" saltValue="YFHGaZaeJBZ/tNZAVaJEqw==" spinCount="100000" sheet="1" formatColumns="0" selectLockedCells="1" autoFilter="0"/>
  <mergeCells count="14">
    <mergeCell ref="AF2:FI2"/>
    <mergeCell ref="A1:AW1"/>
    <mergeCell ref="A178:AR178"/>
    <mergeCell ref="A180:AR180"/>
    <mergeCell ref="CT12:FH12"/>
    <mergeCell ref="CT13:FH13"/>
    <mergeCell ref="AX12:CS12"/>
    <mergeCell ref="AX13:CS13"/>
    <mergeCell ref="C12:AW12"/>
    <mergeCell ref="C13:AW13"/>
    <mergeCell ref="D6:E6"/>
    <mergeCell ref="D7:E7"/>
    <mergeCell ref="D8:E8"/>
    <mergeCell ref="D9:E9"/>
  </mergeCells>
  <phoneticPr fontId="30" type="noConversion"/>
  <printOptions horizontalCentered="1" verticalCentered="1"/>
  <pageMargins left="0" right="0" top="0.19685039370078741" bottom="0.17" header="0.19" footer="0.17"/>
  <pageSetup paperSize="9" scale="80" orientation="landscape" horizontalDpi="300" verticalDpi="4294967292"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2"/>
  <dimension ref="A1:AA282"/>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2" style="82" customWidth="1"/>
    <col min="2" max="2" width="8.7109375" style="92" customWidth="1"/>
    <col min="3" max="8" width="8.7109375" style="82" customWidth="1"/>
    <col min="9" max="14" width="9.28515625" style="82" customWidth="1"/>
    <col min="15" max="16" width="8.28515625" style="82" customWidth="1"/>
    <col min="17" max="18" width="9.28515625" style="82" customWidth="1"/>
    <col min="19" max="20" width="8.28515625" style="82" customWidth="1"/>
    <col min="21" max="22" width="9.7109375" style="82" customWidth="1"/>
    <col min="23" max="23" width="6.7109375" style="82" customWidth="1"/>
    <col min="24" max="27" width="10.7109375" style="82" customWidth="1"/>
    <col min="28" max="16384" width="10.7109375" style="82"/>
  </cols>
  <sheetData>
    <row r="1" spans="1:27" s="3" customFormat="1" ht="87" customHeight="1" x14ac:dyDescent="0.2">
      <c r="A1" s="2002" t="str">
        <f>'t1'!A1</f>
        <v>SERVIZIO SANITARIO NAZIONALE - anno 2023</v>
      </c>
      <c r="B1" s="2002"/>
      <c r="C1" s="2002"/>
      <c r="D1" s="2002"/>
      <c r="E1" s="2002"/>
      <c r="F1" s="2002"/>
      <c r="G1" s="2002"/>
      <c r="H1" s="2002"/>
      <c r="I1" s="2002"/>
      <c r="J1" s="2002"/>
      <c r="K1" s="2002"/>
      <c r="L1" s="2002"/>
      <c r="M1" s="2002"/>
      <c r="N1" s="2002"/>
      <c r="O1" s="2002"/>
      <c r="P1" s="2002"/>
      <c r="Q1" s="2002"/>
      <c r="R1" s="2002"/>
      <c r="S1" s="2002"/>
      <c r="T1" s="2002"/>
      <c r="U1"/>
      <c r="V1" s="293"/>
    </row>
    <row r="2" spans="1:27" s="3" customFormat="1" ht="30" customHeight="1" thickBot="1" x14ac:dyDescent="0.25">
      <c r="A2" s="292"/>
      <c r="B2" s="2"/>
      <c r="I2" s="4"/>
      <c r="K2" s="4"/>
      <c r="L2" s="4"/>
      <c r="N2" s="2003"/>
      <c r="O2" s="2003"/>
      <c r="P2" s="2003"/>
      <c r="Q2" s="2003"/>
      <c r="R2" s="2003"/>
      <c r="S2" s="2003"/>
      <c r="T2" s="2003"/>
      <c r="U2" s="2003"/>
      <c r="V2" s="2003"/>
    </row>
    <row r="3" spans="1:27" ht="15" customHeight="1" thickBot="1" x14ac:dyDescent="0.25">
      <c r="A3" s="83"/>
      <c r="B3" s="84"/>
      <c r="C3" s="284" t="s">
        <v>436</v>
      </c>
      <c r="D3" s="85"/>
      <c r="E3" s="85"/>
      <c r="F3" s="85"/>
      <c r="G3" s="85"/>
      <c r="H3" s="85"/>
      <c r="I3" s="85"/>
      <c r="J3" s="85"/>
      <c r="K3" s="85"/>
      <c r="L3" s="85"/>
      <c r="M3" s="85"/>
      <c r="N3" s="85"/>
      <c r="O3" s="85"/>
      <c r="P3" s="85"/>
      <c r="Q3" s="85"/>
      <c r="R3" s="85"/>
      <c r="S3" s="85"/>
      <c r="T3" s="85"/>
      <c r="U3" s="85"/>
      <c r="V3" s="86"/>
      <c r="X3"/>
      <c r="Y3"/>
      <c r="Z3"/>
      <c r="AA3"/>
    </row>
    <row r="4" spans="1:27" ht="35.25" customHeight="1" thickTop="1" x14ac:dyDescent="0.2">
      <c r="A4" s="260" t="s">
        <v>326</v>
      </c>
      <c r="B4" s="87" t="s">
        <v>262</v>
      </c>
      <c r="C4" s="2014" t="s">
        <v>712</v>
      </c>
      <c r="D4" s="2015"/>
      <c r="E4" s="2014" t="s">
        <v>1377</v>
      </c>
      <c r="F4" s="2015"/>
      <c r="G4" s="2014" t="s">
        <v>199</v>
      </c>
      <c r="H4" s="2015"/>
      <c r="I4" s="2014" t="s">
        <v>487</v>
      </c>
      <c r="J4" s="2015"/>
      <c r="K4" s="2014" t="s">
        <v>488</v>
      </c>
      <c r="L4" s="2015"/>
      <c r="M4" s="2014" t="s">
        <v>964</v>
      </c>
      <c r="N4" s="2015"/>
      <c r="O4" s="2014" t="s">
        <v>1173</v>
      </c>
      <c r="P4" s="2015"/>
      <c r="Q4" s="2014" t="s">
        <v>1517</v>
      </c>
      <c r="R4" s="2015"/>
      <c r="S4" s="2014" t="s">
        <v>291</v>
      </c>
      <c r="T4" s="2015"/>
      <c r="U4" s="2014" t="s">
        <v>265</v>
      </c>
      <c r="V4" s="2017"/>
      <c r="X4"/>
      <c r="Y4"/>
      <c r="Z4"/>
      <c r="AA4"/>
    </row>
    <row r="5" spans="1:27" x14ac:dyDescent="0.2">
      <c r="A5" s="803"/>
      <c r="B5" s="800"/>
      <c r="C5" s="2012" t="s">
        <v>715</v>
      </c>
      <c r="D5" s="2013"/>
      <c r="E5" s="2012" t="s">
        <v>716</v>
      </c>
      <c r="F5" s="2013"/>
      <c r="G5" s="2012" t="s">
        <v>717</v>
      </c>
      <c r="H5" s="2013"/>
      <c r="I5" s="2012" t="s">
        <v>718</v>
      </c>
      <c r="J5" s="2013"/>
      <c r="K5" s="2012" t="s">
        <v>719</v>
      </c>
      <c r="L5" s="2013"/>
      <c r="M5" s="2012" t="s">
        <v>911</v>
      </c>
      <c r="N5" s="2013"/>
      <c r="O5" s="2012" t="s">
        <v>774</v>
      </c>
      <c r="P5" s="2013"/>
      <c r="Q5" s="2012" t="s">
        <v>1518</v>
      </c>
      <c r="R5" s="2013"/>
      <c r="S5" s="2012" t="s">
        <v>720</v>
      </c>
      <c r="T5" s="2013"/>
      <c r="U5" s="2012"/>
      <c r="V5" s="2016"/>
      <c r="X5"/>
      <c r="Y5"/>
      <c r="Z5"/>
      <c r="AA5"/>
    </row>
    <row r="6" spans="1:27" ht="10.8" thickBot="1" x14ac:dyDescent="0.25">
      <c r="A6" s="88"/>
      <c r="B6" s="89"/>
      <c r="C6" s="574" t="s">
        <v>263</v>
      </c>
      <c r="D6" s="575" t="s">
        <v>264</v>
      </c>
      <c r="E6" s="574" t="s">
        <v>263</v>
      </c>
      <c r="F6" s="575" t="s">
        <v>264</v>
      </c>
      <c r="G6" s="574" t="s">
        <v>263</v>
      </c>
      <c r="H6" s="575" t="s">
        <v>264</v>
      </c>
      <c r="I6" s="574" t="s">
        <v>263</v>
      </c>
      <c r="J6" s="575" t="s">
        <v>264</v>
      </c>
      <c r="K6" s="574" t="s">
        <v>263</v>
      </c>
      <c r="L6" s="575" t="s">
        <v>264</v>
      </c>
      <c r="M6" s="574" t="s">
        <v>263</v>
      </c>
      <c r="N6" s="575" t="s">
        <v>264</v>
      </c>
      <c r="O6" s="574" t="s">
        <v>263</v>
      </c>
      <c r="P6" s="575" t="s">
        <v>264</v>
      </c>
      <c r="Q6" s="574" t="s">
        <v>263</v>
      </c>
      <c r="R6" s="575" t="s">
        <v>264</v>
      </c>
      <c r="S6" s="574" t="s">
        <v>263</v>
      </c>
      <c r="T6" s="575" t="s">
        <v>264</v>
      </c>
      <c r="U6" s="574" t="s">
        <v>263</v>
      </c>
      <c r="V6" s="576" t="s">
        <v>264</v>
      </c>
      <c r="X6"/>
      <c r="Y6"/>
      <c r="Z6"/>
      <c r="AA6"/>
    </row>
    <row r="7" spans="1:27" ht="12.75" customHeight="1" thickTop="1" x14ac:dyDescent="0.2">
      <c r="A7" s="18" t="str">
        <f>'t1'!A6</f>
        <v>DIRETTORE GENERALE</v>
      </c>
      <c r="B7" s="217" t="str">
        <f>'t1'!B6</f>
        <v>0D0097</v>
      </c>
      <c r="C7" s="209"/>
      <c r="D7" s="218"/>
      <c r="E7" s="209"/>
      <c r="F7" s="218"/>
      <c r="G7" s="209"/>
      <c r="H7" s="218"/>
      <c r="I7" s="209"/>
      <c r="J7" s="218"/>
      <c r="K7" s="209"/>
      <c r="L7" s="218"/>
      <c r="M7" s="209"/>
      <c r="N7" s="218"/>
      <c r="O7" s="219"/>
      <c r="P7" s="218"/>
      <c r="Q7" s="219"/>
      <c r="R7" s="218"/>
      <c r="S7" s="219"/>
      <c r="T7" s="218"/>
      <c r="U7" s="400">
        <f>SUM(C7,E7,G7,I7,K7,M7,O7,Q7,S7)</f>
        <v>0</v>
      </c>
      <c r="V7" s="401">
        <f>SUM(D7,F7,H7,J7,L7,N7,P7,R7,T7)</f>
        <v>0</v>
      </c>
      <c r="X7"/>
      <c r="Y7"/>
      <c r="Z7"/>
      <c r="AA7"/>
    </row>
    <row r="8" spans="1:27" ht="12.75" customHeight="1" x14ac:dyDescent="0.2">
      <c r="A8" s="144" t="str">
        <f>'t1'!A7</f>
        <v>DIRETTORE SANITARIO</v>
      </c>
      <c r="B8" s="206" t="str">
        <f>'t1'!B7</f>
        <v>0D0482</v>
      </c>
      <c r="C8" s="209"/>
      <c r="D8" s="218"/>
      <c r="E8" s="209"/>
      <c r="F8" s="218"/>
      <c r="G8" s="209"/>
      <c r="H8" s="218"/>
      <c r="I8" s="209"/>
      <c r="J8" s="218"/>
      <c r="K8" s="209"/>
      <c r="L8" s="218"/>
      <c r="M8" s="209"/>
      <c r="N8" s="218"/>
      <c r="O8" s="219"/>
      <c r="P8" s="218"/>
      <c r="Q8" s="219"/>
      <c r="R8" s="218"/>
      <c r="S8" s="219"/>
      <c r="T8" s="218"/>
      <c r="U8" s="402">
        <f t="shared" ref="U8:U71" si="0">SUM(C8,E8,G8,I8,K8,M8,O8,Q8,S8)</f>
        <v>0</v>
      </c>
      <c r="V8" s="403">
        <f t="shared" ref="V8:V71" si="1">SUM(D8,F8,H8,J8,L8,N8,P8,R8,T8)</f>
        <v>0</v>
      </c>
      <c r="X8"/>
      <c r="Y8"/>
      <c r="Z8"/>
      <c r="AA8"/>
    </row>
    <row r="9" spans="1:27" ht="12.75" customHeight="1" x14ac:dyDescent="0.2">
      <c r="A9" s="144" t="str">
        <f>'t1'!A8</f>
        <v>DIRETTORE AMMINISTRATIVO</v>
      </c>
      <c r="B9" s="206" t="str">
        <f>'t1'!B8</f>
        <v>0D0163</v>
      </c>
      <c r="C9" s="209"/>
      <c r="D9" s="218"/>
      <c r="E9" s="209"/>
      <c r="F9" s="218"/>
      <c r="G9" s="209"/>
      <c r="H9" s="218"/>
      <c r="I9" s="209"/>
      <c r="J9" s="218"/>
      <c r="K9" s="209"/>
      <c r="L9" s="218"/>
      <c r="M9" s="209"/>
      <c r="N9" s="218"/>
      <c r="O9" s="219"/>
      <c r="P9" s="218"/>
      <c r="Q9" s="219"/>
      <c r="R9" s="218"/>
      <c r="S9" s="219"/>
      <c r="T9" s="218"/>
      <c r="U9" s="402">
        <f t="shared" si="0"/>
        <v>0</v>
      </c>
      <c r="V9" s="403">
        <f t="shared" si="1"/>
        <v>0</v>
      </c>
      <c r="X9"/>
      <c r="Y9"/>
      <c r="Z9"/>
      <c r="AA9"/>
    </row>
    <row r="10" spans="1:27" ht="12.75" customHeight="1" x14ac:dyDescent="0.2">
      <c r="A10" s="144" t="str">
        <f>'t1'!A9</f>
        <v>DIRETTORE DEI SERVIZI SOCIALI</v>
      </c>
      <c r="B10" s="206" t="str">
        <f>'t1'!B9</f>
        <v>0D0484</v>
      </c>
      <c r="C10" s="209"/>
      <c r="D10" s="218"/>
      <c r="E10" s="209"/>
      <c r="F10" s="218"/>
      <c r="G10" s="209"/>
      <c r="H10" s="218"/>
      <c r="I10" s="209"/>
      <c r="J10" s="218"/>
      <c r="K10" s="209"/>
      <c r="L10" s="218"/>
      <c r="M10" s="209"/>
      <c r="N10" s="218"/>
      <c r="O10" s="219"/>
      <c r="P10" s="218"/>
      <c r="Q10" s="219"/>
      <c r="R10" s="218"/>
      <c r="S10" s="219"/>
      <c r="T10" s="218"/>
      <c r="U10" s="402">
        <f t="shared" si="0"/>
        <v>0</v>
      </c>
      <c r="V10" s="403">
        <f t="shared" si="1"/>
        <v>0</v>
      </c>
      <c r="X10"/>
      <c r="Y10"/>
      <c r="Z10"/>
      <c r="AA10"/>
    </row>
    <row r="11" spans="1:27" ht="12.75" customHeight="1" x14ac:dyDescent="0.2">
      <c r="A11" s="144" t="str">
        <f>'t1'!A10</f>
        <v>DIR. MEDICO CON INC. STRUTTURA COMPLESSA (RAPP. ESCLUSIVO)</v>
      </c>
      <c r="B11" s="206" t="str">
        <f>'t1'!B10</f>
        <v>SD0E33</v>
      </c>
      <c r="C11" s="209"/>
      <c r="D11" s="218"/>
      <c r="E11" s="209"/>
      <c r="F11" s="218"/>
      <c r="G11" s="209"/>
      <c r="H11" s="218"/>
      <c r="I11" s="209"/>
      <c r="J11" s="218"/>
      <c r="K11" s="209"/>
      <c r="L11" s="218"/>
      <c r="M11" s="209"/>
      <c r="N11" s="218"/>
      <c r="O11" s="219"/>
      <c r="P11" s="218"/>
      <c r="Q11" s="219"/>
      <c r="R11" s="218"/>
      <c r="S11" s="219"/>
      <c r="T11" s="218"/>
      <c r="U11" s="402">
        <f t="shared" si="0"/>
        <v>0</v>
      </c>
      <c r="V11" s="403">
        <f t="shared" si="1"/>
        <v>0</v>
      </c>
      <c r="X11"/>
      <c r="Y11"/>
      <c r="Z11"/>
      <c r="AA11"/>
    </row>
    <row r="12" spans="1:27" ht="12.75" customHeight="1" x14ac:dyDescent="0.2">
      <c r="A12" s="144" t="str">
        <f>'t1'!A11</f>
        <v>DIR. MEDICO CON INC. DI STRUTTURA COMPLESSA (RAPP. NON ESCL.</v>
      </c>
      <c r="B12" s="206" t="str">
        <f>'t1'!B11</f>
        <v>SD0N33</v>
      </c>
      <c r="C12" s="209"/>
      <c r="D12" s="218"/>
      <c r="E12" s="209"/>
      <c r="F12" s="218"/>
      <c r="G12" s="209"/>
      <c r="H12" s="218"/>
      <c r="I12" s="209"/>
      <c r="J12" s="218"/>
      <c r="K12" s="209"/>
      <c r="L12" s="218"/>
      <c r="M12" s="209"/>
      <c r="N12" s="218"/>
      <c r="O12" s="219"/>
      <c r="P12" s="218"/>
      <c r="Q12" s="219"/>
      <c r="R12" s="218"/>
      <c r="S12" s="219"/>
      <c r="T12" s="218"/>
      <c r="U12" s="402">
        <f t="shared" si="0"/>
        <v>0</v>
      </c>
      <c r="V12" s="403">
        <f t="shared" si="1"/>
        <v>0</v>
      </c>
      <c r="X12"/>
      <c r="Y12"/>
      <c r="Z12"/>
      <c r="AA12"/>
    </row>
    <row r="13" spans="1:27" ht="12.75" customHeight="1" x14ac:dyDescent="0.2">
      <c r="A13" s="144" t="str">
        <f>'t1'!A12</f>
        <v>DIR. MEDICO CON INCARICO DI STRUTTURA SEMPLICE (RAPP. ESCLUS</v>
      </c>
      <c r="B13" s="206" t="str">
        <f>'t1'!B12</f>
        <v>SD0E34</v>
      </c>
      <c r="C13" s="209"/>
      <c r="D13" s="218"/>
      <c r="E13" s="209"/>
      <c r="F13" s="218"/>
      <c r="G13" s="209"/>
      <c r="H13" s="218"/>
      <c r="I13" s="209"/>
      <c r="J13" s="218"/>
      <c r="K13" s="209"/>
      <c r="L13" s="218"/>
      <c r="M13" s="209"/>
      <c r="N13" s="218"/>
      <c r="O13" s="219"/>
      <c r="P13" s="218"/>
      <c r="Q13" s="219"/>
      <c r="R13" s="218"/>
      <c r="S13" s="219"/>
      <c r="T13" s="218"/>
      <c r="U13" s="402">
        <f t="shared" si="0"/>
        <v>0</v>
      </c>
      <c r="V13" s="403">
        <f t="shared" si="1"/>
        <v>0</v>
      </c>
      <c r="X13"/>
      <c r="Y13"/>
      <c r="Z13"/>
      <c r="AA13"/>
    </row>
    <row r="14" spans="1:27" ht="12.75" customHeight="1" x14ac:dyDescent="0.2">
      <c r="A14" s="144" t="str">
        <f>'t1'!A13</f>
        <v>DIR. MEDICO CON INCARICO STRUTTURA SEMPLICE (RAPP. NON ESCL.</v>
      </c>
      <c r="B14" s="206" t="str">
        <f>'t1'!B13</f>
        <v>SD0N34</v>
      </c>
      <c r="C14" s="209"/>
      <c r="D14" s="218"/>
      <c r="E14" s="209"/>
      <c r="F14" s="218"/>
      <c r="G14" s="209"/>
      <c r="H14" s="218"/>
      <c r="I14" s="209"/>
      <c r="J14" s="218"/>
      <c r="K14" s="209"/>
      <c r="L14" s="218"/>
      <c r="M14" s="209"/>
      <c r="N14" s="218"/>
      <c r="O14" s="219"/>
      <c r="P14" s="218"/>
      <c r="Q14" s="219"/>
      <c r="R14" s="218"/>
      <c r="S14" s="219"/>
      <c r="T14" s="218"/>
      <c r="U14" s="402">
        <f t="shared" si="0"/>
        <v>0</v>
      </c>
      <c r="V14" s="403">
        <f t="shared" si="1"/>
        <v>0</v>
      </c>
      <c r="X14"/>
      <c r="Y14"/>
      <c r="Z14"/>
      <c r="AA14"/>
    </row>
    <row r="15" spans="1:27" ht="12.75" customHeight="1" x14ac:dyDescent="0.2">
      <c r="A15" s="144" t="str">
        <f>'t1'!A14</f>
        <v>DIRIGENTI MEDICI CON ALTRI INCAR. PROF.LI (RAPP. ESCLUSIVO)</v>
      </c>
      <c r="B15" s="206" t="str">
        <f>'t1'!B14</f>
        <v>SD0035</v>
      </c>
      <c r="C15" s="209"/>
      <c r="D15" s="218"/>
      <c r="E15" s="209"/>
      <c r="F15" s="218"/>
      <c r="G15" s="209"/>
      <c r="H15" s="218"/>
      <c r="I15" s="209"/>
      <c r="J15" s="218"/>
      <c r="K15" s="209"/>
      <c r="L15" s="218"/>
      <c r="M15" s="209"/>
      <c r="N15" s="218"/>
      <c r="O15" s="219"/>
      <c r="P15" s="218"/>
      <c r="Q15" s="219"/>
      <c r="R15" s="218"/>
      <c r="S15" s="219"/>
      <c r="T15" s="218"/>
      <c r="U15" s="402">
        <f t="shared" si="0"/>
        <v>0</v>
      </c>
      <c r="V15" s="403">
        <f t="shared" si="1"/>
        <v>0</v>
      </c>
      <c r="X15"/>
      <c r="Y15"/>
      <c r="Z15"/>
      <c r="AA15"/>
    </row>
    <row r="16" spans="1:27" ht="12.75" customHeight="1" x14ac:dyDescent="0.2">
      <c r="A16" s="144" t="str">
        <f>'t1'!A15</f>
        <v>DIRIGENTI MEDICI CON ALTRI INCAR. PROF.LI (RAPP. NON ESCL.)</v>
      </c>
      <c r="B16" s="206" t="str">
        <f>'t1'!B15</f>
        <v>SD0036</v>
      </c>
      <c r="C16" s="209"/>
      <c r="D16" s="218"/>
      <c r="E16" s="209"/>
      <c r="F16" s="218"/>
      <c r="G16" s="209"/>
      <c r="H16" s="218"/>
      <c r="I16" s="209"/>
      <c r="J16" s="218"/>
      <c r="K16" s="209"/>
      <c r="L16" s="218"/>
      <c r="M16" s="209"/>
      <c r="N16" s="218"/>
      <c r="O16" s="219"/>
      <c r="P16" s="218"/>
      <c r="Q16" s="219"/>
      <c r="R16" s="218"/>
      <c r="S16" s="219"/>
      <c r="T16" s="218"/>
      <c r="U16" s="402">
        <f t="shared" si="0"/>
        <v>0</v>
      </c>
      <c r="V16" s="403">
        <f t="shared" si="1"/>
        <v>0</v>
      </c>
      <c r="X16"/>
      <c r="Y16"/>
      <c r="Z16"/>
      <c r="AA16"/>
    </row>
    <row r="17" spans="1:27" ht="12.75" customHeight="1" x14ac:dyDescent="0.2">
      <c r="A17" s="144" t="str">
        <f>'t1'!A16</f>
        <v>DIR. MEDICI A T.  DETERMINATO(ART. 15-SEPTIES D.LGS. 502/92)</v>
      </c>
      <c r="B17" s="206" t="str">
        <f>'t1'!B16</f>
        <v>SD0597</v>
      </c>
      <c r="C17" s="209"/>
      <c r="D17" s="218"/>
      <c r="E17" s="209"/>
      <c r="F17" s="218"/>
      <c r="G17" s="209"/>
      <c r="H17" s="218"/>
      <c r="I17" s="209"/>
      <c r="J17" s="218"/>
      <c r="K17" s="209"/>
      <c r="L17" s="218"/>
      <c r="M17" s="209"/>
      <c r="N17" s="218"/>
      <c r="O17" s="219"/>
      <c r="P17" s="218"/>
      <c r="Q17" s="219"/>
      <c r="R17" s="218"/>
      <c r="S17" s="219"/>
      <c r="T17" s="218"/>
      <c r="U17" s="402">
        <f t="shared" si="0"/>
        <v>0</v>
      </c>
      <c r="V17" s="403">
        <f t="shared" si="1"/>
        <v>0</v>
      </c>
      <c r="X17"/>
      <c r="Y17"/>
      <c r="Z17"/>
      <c r="AA17"/>
    </row>
    <row r="18" spans="1:27" ht="12.75" customHeight="1" x14ac:dyDescent="0.2">
      <c r="A18" s="144" t="str">
        <f>'t1'!A17</f>
        <v>VETERINARI CON INC. DI STRUTTURA COMPLESSA (RAPP.ESCLUSIVO)</v>
      </c>
      <c r="B18" s="206" t="str">
        <f>'t1'!B17</f>
        <v>SD0E74</v>
      </c>
      <c r="C18" s="209"/>
      <c r="D18" s="218"/>
      <c r="E18" s="209"/>
      <c r="F18" s="218"/>
      <c r="G18" s="209"/>
      <c r="H18" s="218"/>
      <c r="I18" s="209"/>
      <c r="J18" s="218"/>
      <c r="K18" s="209"/>
      <c r="L18" s="218"/>
      <c r="M18" s="209"/>
      <c r="N18" s="218"/>
      <c r="O18" s="219"/>
      <c r="P18" s="218"/>
      <c r="Q18" s="219"/>
      <c r="R18" s="218"/>
      <c r="S18" s="219"/>
      <c r="T18" s="218"/>
      <c r="U18" s="402">
        <f t="shared" si="0"/>
        <v>0</v>
      </c>
      <c r="V18" s="403">
        <f t="shared" si="1"/>
        <v>0</v>
      </c>
      <c r="X18"/>
      <c r="Y18"/>
      <c r="Z18"/>
      <c r="AA18"/>
    </row>
    <row r="19" spans="1:27" ht="12.75" customHeight="1" x14ac:dyDescent="0.2">
      <c r="A19" s="144" t="str">
        <f>'t1'!A18</f>
        <v>VETERINARI CON INC. DI STRUTTURA COMPLESSA (RAPP. NON ESCL.)</v>
      </c>
      <c r="B19" s="206" t="str">
        <f>'t1'!B18</f>
        <v>SD0N74</v>
      </c>
      <c r="C19" s="209"/>
      <c r="D19" s="218"/>
      <c r="E19" s="209"/>
      <c r="F19" s="218"/>
      <c r="G19" s="209"/>
      <c r="H19" s="218"/>
      <c r="I19" s="209"/>
      <c r="J19" s="218"/>
      <c r="K19" s="209"/>
      <c r="L19" s="218"/>
      <c r="M19" s="209"/>
      <c r="N19" s="218"/>
      <c r="O19" s="219"/>
      <c r="P19" s="218"/>
      <c r="Q19" s="219"/>
      <c r="R19" s="218"/>
      <c r="S19" s="219"/>
      <c r="T19" s="218"/>
      <c r="U19" s="402">
        <f t="shared" si="0"/>
        <v>0</v>
      </c>
      <c r="V19" s="403">
        <f t="shared" si="1"/>
        <v>0</v>
      </c>
      <c r="X19"/>
      <c r="Y19"/>
      <c r="Z19"/>
      <c r="AA19"/>
    </row>
    <row r="20" spans="1:27" ht="12.75" customHeight="1" x14ac:dyDescent="0.2">
      <c r="A20" s="144" t="str">
        <f>'t1'!A19</f>
        <v>VETERINARI CON INC. DI STRUTTURA SEMPLICE (RAPP. ESCLUSIVO)</v>
      </c>
      <c r="B20" s="206" t="str">
        <f>'t1'!B19</f>
        <v>SD0E73</v>
      </c>
      <c r="C20" s="209"/>
      <c r="D20" s="218"/>
      <c r="E20" s="209"/>
      <c r="F20" s="218"/>
      <c r="G20" s="209"/>
      <c r="H20" s="218"/>
      <c r="I20" s="209"/>
      <c r="J20" s="218"/>
      <c r="K20" s="209"/>
      <c r="L20" s="218"/>
      <c r="M20" s="209"/>
      <c r="N20" s="218"/>
      <c r="O20" s="219"/>
      <c r="P20" s="218"/>
      <c r="Q20" s="219"/>
      <c r="R20" s="218"/>
      <c r="S20" s="219"/>
      <c r="T20" s="218"/>
      <c r="U20" s="402">
        <f t="shared" si="0"/>
        <v>0</v>
      </c>
      <c r="V20" s="403">
        <f t="shared" si="1"/>
        <v>0</v>
      </c>
      <c r="X20"/>
      <c r="Y20"/>
      <c r="Z20"/>
      <c r="AA20"/>
    </row>
    <row r="21" spans="1:27" ht="12.75" customHeight="1" x14ac:dyDescent="0.2">
      <c r="A21" s="144" t="str">
        <f>'t1'!A20</f>
        <v>VETERINARI CON INC. DI STRUTTURA SEMPLICE (RAPP. NON ESCL.)</v>
      </c>
      <c r="B21" s="206" t="str">
        <f>'t1'!B20</f>
        <v>SD0N73</v>
      </c>
      <c r="C21" s="209"/>
      <c r="D21" s="218"/>
      <c r="E21" s="209"/>
      <c r="F21" s="218"/>
      <c r="G21" s="209"/>
      <c r="H21" s="218"/>
      <c r="I21" s="209"/>
      <c r="J21" s="218"/>
      <c r="K21" s="209"/>
      <c r="L21" s="218"/>
      <c r="M21" s="209"/>
      <c r="N21" s="218"/>
      <c r="O21" s="219"/>
      <c r="P21" s="218"/>
      <c r="Q21" s="219"/>
      <c r="R21" s="218"/>
      <c r="S21" s="219"/>
      <c r="T21" s="218"/>
      <c r="U21" s="402">
        <f t="shared" si="0"/>
        <v>0</v>
      </c>
      <c r="V21" s="403">
        <f t="shared" si="1"/>
        <v>0</v>
      </c>
      <c r="X21"/>
      <c r="Y21"/>
      <c r="Z21"/>
      <c r="AA21"/>
    </row>
    <row r="22" spans="1:27" ht="12.75" customHeight="1" x14ac:dyDescent="0.2">
      <c r="A22" s="144" t="str">
        <f>'t1'!A21</f>
        <v>VETERINARI CON ALTRI INCAR. PROF.LI (RAPP. ESCLUSIVO)</v>
      </c>
      <c r="B22" s="206" t="str">
        <f>'t1'!B21</f>
        <v>SD0A73</v>
      </c>
      <c r="C22" s="209"/>
      <c r="D22" s="218"/>
      <c r="E22" s="209"/>
      <c r="F22" s="218"/>
      <c r="G22" s="209"/>
      <c r="H22" s="218"/>
      <c r="I22" s="209"/>
      <c r="J22" s="218"/>
      <c r="K22" s="209"/>
      <c r="L22" s="218"/>
      <c r="M22" s="209"/>
      <c r="N22" s="218"/>
      <c r="O22" s="219"/>
      <c r="P22" s="218"/>
      <c r="Q22" s="219"/>
      <c r="R22" s="218"/>
      <c r="S22" s="219"/>
      <c r="T22" s="218"/>
      <c r="U22" s="402">
        <f t="shared" si="0"/>
        <v>0</v>
      </c>
      <c r="V22" s="403">
        <f t="shared" si="1"/>
        <v>0</v>
      </c>
      <c r="X22"/>
      <c r="Y22"/>
      <c r="Z22"/>
      <c r="AA22"/>
    </row>
    <row r="23" spans="1:27" ht="12.75" customHeight="1" x14ac:dyDescent="0.2">
      <c r="A23" s="144" t="str">
        <f>'t1'!A22</f>
        <v>VETERINARI CON ALTRI INCAR. PROF.LI (RAPP. NON ESCL.)</v>
      </c>
      <c r="B23" s="206" t="str">
        <f>'t1'!B22</f>
        <v>SD0072</v>
      </c>
      <c r="C23" s="209"/>
      <c r="D23" s="218"/>
      <c r="E23" s="209"/>
      <c r="F23" s="218"/>
      <c r="G23" s="209"/>
      <c r="H23" s="218"/>
      <c r="I23" s="209"/>
      <c r="J23" s="218"/>
      <c r="K23" s="209"/>
      <c r="L23" s="218"/>
      <c r="M23" s="209"/>
      <c r="N23" s="218"/>
      <c r="O23" s="219"/>
      <c r="P23" s="218"/>
      <c r="Q23" s="219"/>
      <c r="R23" s="218"/>
      <c r="S23" s="219"/>
      <c r="T23" s="218"/>
      <c r="U23" s="402">
        <f t="shared" si="0"/>
        <v>0</v>
      </c>
      <c r="V23" s="403">
        <f t="shared" si="1"/>
        <v>0</v>
      </c>
      <c r="X23"/>
      <c r="Y23"/>
      <c r="Z23"/>
      <c r="AA23"/>
    </row>
    <row r="24" spans="1:27" ht="12.75" customHeight="1" x14ac:dyDescent="0.2">
      <c r="A24" s="144" t="str">
        <f>'t1'!A23</f>
        <v>VETERINARI A T. DETERMINATO (ART. 15-SEPTIES D.LGS. 502/92)</v>
      </c>
      <c r="B24" s="206" t="str">
        <f>'t1'!B23</f>
        <v>SD0598</v>
      </c>
      <c r="C24" s="209"/>
      <c r="D24" s="218"/>
      <c r="E24" s="209"/>
      <c r="F24" s="218"/>
      <c r="G24" s="209"/>
      <c r="H24" s="218"/>
      <c r="I24" s="209"/>
      <c r="J24" s="218"/>
      <c r="K24" s="209"/>
      <c r="L24" s="218"/>
      <c r="M24" s="209"/>
      <c r="N24" s="218"/>
      <c r="O24" s="219"/>
      <c r="P24" s="218"/>
      <c r="Q24" s="219"/>
      <c r="R24" s="218"/>
      <c r="S24" s="219"/>
      <c r="T24" s="218"/>
      <c r="U24" s="402">
        <f t="shared" si="0"/>
        <v>0</v>
      </c>
      <c r="V24" s="403">
        <f t="shared" si="1"/>
        <v>0</v>
      </c>
      <c r="X24"/>
      <c r="Y24"/>
      <c r="Z24"/>
      <c r="AA24"/>
    </row>
    <row r="25" spans="1:27" ht="12.75" customHeight="1" x14ac:dyDescent="0.2">
      <c r="A25" s="144" t="str">
        <f>'t1'!A24</f>
        <v>ODONTOIATRI CON INC. DI STRUTTURA COMPLESSA (RAPP. ESCL.)</v>
      </c>
      <c r="B25" s="206" t="str">
        <f>'t1'!B24</f>
        <v>SD0E49</v>
      </c>
      <c r="C25" s="209"/>
      <c r="D25" s="218"/>
      <c r="E25" s="209"/>
      <c r="F25" s="218"/>
      <c r="G25" s="209"/>
      <c r="H25" s="218"/>
      <c r="I25" s="209"/>
      <c r="J25" s="218"/>
      <c r="K25" s="209"/>
      <c r="L25" s="218"/>
      <c r="M25" s="209"/>
      <c r="N25" s="218"/>
      <c r="O25" s="219"/>
      <c r="P25" s="218"/>
      <c r="Q25" s="219"/>
      <c r="R25" s="218"/>
      <c r="S25" s="219"/>
      <c r="T25" s="218"/>
      <c r="U25" s="402">
        <f t="shared" si="0"/>
        <v>0</v>
      </c>
      <c r="V25" s="403">
        <f t="shared" si="1"/>
        <v>0</v>
      </c>
      <c r="X25"/>
      <c r="Y25"/>
      <c r="Z25"/>
      <c r="AA25"/>
    </row>
    <row r="26" spans="1:27" ht="12.75" customHeight="1" x14ac:dyDescent="0.2">
      <c r="A26" s="144" t="str">
        <f>'t1'!A25</f>
        <v>ODONTOIATRI CON INC. DI STRUTTURA COMPLESSA (RAPP. NON ESCL.</v>
      </c>
      <c r="B26" s="206" t="str">
        <f>'t1'!B25</f>
        <v>SD0N49</v>
      </c>
      <c r="C26" s="209"/>
      <c r="D26" s="218"/>
      <c r="E26" s="209"/>
      <c r="F26" s="218"/>
      <c r="G26" s="209"/>
      <c r="H26" s="218"/>
      <c r="I26" s="209"/>
      <c r="J26" s="218"/>
      <c r="K26" s="209"/>
      <c r="L26" s="218"/>
      <c r="M26" s="209"/>
      <c r="N26" s="218"/>
      <c r="O26" s="219"/>
      <c r="P26" s="218"/>
      <c r="Q26" s="219"/>
      <c r="R26" s="218"/>
      <c r="S26" s="219"/>
      <c r="T26" s="218"/>
      <c r="U26" s="402">
        <f t="shared" si="0"/>
        <v>0</v>
      </c>
      <c r="V26" s="403">
        <f t="shared" si="1"/>
        <v>0</v>
      </c>
      <c r="X26"/>
      <c r="Y26"/>
      <c r="Z26"/>
      <c r="AA26"/>
    </row>
    <row r="27" spans="1:27" ht="12.75" customHeight="1" x14ac:dyDescent="0.2">
      <c r="A27" s="144" t="str">
        <f>'t1'!A26</f>
        <v>ODONTOIATRI CON INC. DI STRUTTURA SEMPLICE (RAPP. ESCLUSIVO)</v>
      </c>
      <c r="B27" s="206" t="str">
        <f>'t1'!B26</f>
        <v>SD0E48</v>
      </c>
      <c r="C27" s="209"/>
      <c r="D27" s="218"/>
      <c r="E27" s="209"/>
      <c r="F27" s="218"/>
      <c r="G27" s="209"/>
      <c r="H27" s="218"/>
      <c r="I27" s="209"/>
      <c r="J27" s="218"/>
      <c r="K27" s="209"/>
      <c r="L27" s="218"/>
      <c r="M27" s="209"/>
      <c r="N27" s="218"/>
      <c r="O27" s="219"/>
      <c r="P27" s="218"/>
      <c r="Q27" s="219"/>
      <c r="R27" s="218"/>
      <c r="S27" s="219"/>
      <c r="T27" s="218"/>
      <c r="U27" s="402">
        <f t="shared" si="0"/>
        <v>0</v>
      </c>
      <c r="V27" s="403">
        <f t="shared" si="1"/>
        <v>0</v>
      </c>
      <c r="X27"/>
      <c r="Y27"/>
      <c r="Z27"/>
      <c r="AA27"/>
    </row>
    <row r="28" spans="1:27" ht="12.75" customHeight="1" x14ac:dyDescent="0.2">
      <c r="A28" s="144" t="str">
        <f>'t1'!A27</f>
        <v>ODONTOIATRI CON INC. DI STRUTTURA SEMPLICE (RAPP. NON ESCL.)</v>
      </c>
      <c r="B28" s="206" t="str">
        <f>'t1'!B27</f>
        <v>SD0N48</v>
      </c>
      <c r="C28" s="209"/>
      <c r="D28" s="218"/>
      <c r="E28" s="209"/>
      <c r="F28" s="218"/>
      <c r="G28" s="209"/>
      <c r="H28" s="218"/>
      <c r="I28" s="209"/>
      <c r="J28" s="218"/>
      <c r="K28" s="209"/>
      <c r="L28" s="218"/>
      <c r="M28" s="209"/>
      <c r="N28" s="218"/>
      <c r="O28" s="219"/>
      <c r="P28" s="218"/>
      <c r="Q28" s="219"/>
      <c r="R28" s="218"/>
      <c r="S28" s="219"/>
      <c r="T28" s="218"/>
      <c r="U28" s="402">
        <f t="shared" si="0"/>
        <v>0</v>
      </c>
      <c r="V28" s="403">
        <f t="shared" si="1"/>
        <v>0</v>
      </c>
      <c r="X28"/>
      <c r="Y28"/>
      <c r="Z28"/>
      <c r="AA28"/>
    </row>
    <row r="29" spans="1:27" ht="12.75" customHeight="1" x14ac:dyDescent="0.2">
      <c r="A29" s="144" t="str">
        <f>'t1'!A28</f>
        <v>ODONTOIATRI CON ALTRI INCAR. PROF.LI (RAPP. ESCLUSIVO)</v>
      </c>
      <c r="B29" s="206" t="str">
        <f>'t1'!B28</f>
        <v>SD0A48</v>
      </c>
      <c r="C29" s="209"/>
      <c r="D29" s="218"/>
      <c r="E29" s="209"/>
      <c r="F29" s="218"/>
      <c r="G29" s="209"/>
      <c r="H29" s="218"/>
      <c r="I29" s="209"/>
      <c r="J29" s="218"/>
      <c r="K29" s="209"/>
      <c r="L29" s="218"/>
      <c r="M29" s="209"/>
      <c r="N29" s="218"/>
      <c r="O29" s="219"/>
      <c r="P29" s="218"/>
      <c r="Q29" s="219"/>
      <c r="R29" s="218"/>
      <c r="S29" s="219"/>
      <c r="T29" s="218"/>
      <c r="U29" s="402">
        <f t="shared" si="0"/>
        <v>0</v>
      </c>
      <c r="V29" s="403">
        <f t="shared" si="1"/>
        <v>0</v>
      </c>
      <c r="X29"/>
      <c r="Y29"/>
      <c r="Z29"/>
      <c r="AA29"/>
    </row>
    <row r="30" spans="1:27" ht="12.75" customHeight="1" x14ac:dyDescent="0.2">
      <c r="A30" s="144" t="str">
        <f>'t1'!A29</f>
        <v>ODONTOIATRI CON ALTRI INCAR. PROF.LI (RAPP. NON ESCL.)</v>
      </c>
      <c r="B30" s="206" t="str">
        <f>'t1'!B29</f>
        <v>SD0047</v>
      </c>
      <c r="C30" s="209"/>
      <c r="D30" s="218"/>
      <c r="E30" s="209"/>
      <c r="F30" s="218"/>
      <c r="G30" s="209"/>
      <c r="H30" s="218"/>
      <c r="I30" s="209"/>
      <c r="J30" s="218"/>
      <c r="K30" s="209"/>
      <c r="L30" s="218"/>
      <c r="M30" s="209"/>
      <c r="N30" s="218"/>
      <c r="O30" s="219"/>
      <c r="P30" s="218"/>
      <c r="Q30" s="219"/>
      <c r="R30" s="218"/>
      <c r="S30" s="219"/>
      <c r="T30" s="218"/>
      <c r="U30" s="402">
        <f t="shared" si="0"/>
        <v>0</v>
      </c>
      <c r="V30" s="403">
        <f t="shared" si="1"/>
        <v>0</v>
      </c>
      <c r="X30"/>
      <c r="Y30"/>
      <c r="Z30"/>
      <c r="AA30"/>
    </row>
    <row r="31" spans="1:27" ht="12.75" customHeight="1" x14ac:dyDescent="0.2">
      <c r="A31" s="144" t="str">
        <f>'t1'!A30</f>
        <v>ODONTOIATRI A T. DETERMINATO (ART. 15-SEPTIES D.LGS. 502/92)</v>
      </c>
      <c r="B31" s="206" t="str">
        <f>'t1'!B30</f>
        <v>SD0599</v>
      </c>
      <c r="C31" s="209"/>
      <c r="D31" s="218"/>
      <c r="E31" s="209"/>
      <c r="F31" s="218"/>
      <c r="G31" s="209"/>
      <c r="H31" s="218"/>
      <c r="I31" s="209"/>
      <c r="J31" s="218"/>
      <c r="K31" s="209"/>
      <c r="L31" s="218"/>
      <c r="M31" s="209"/>
      <c r="N31" s="218"/>
      <c r="O31" s="219"/>
      <c r="P31" s="218"/>
      <c r="Q31" s="219"/>
      <c r="R31" s="218"/>
      <c r="S31" s="219"/>
      <c r="T31" s="218"/>
      <c r="U31" s="402">
        <f t="shared" si="0"/>
        <v>0</v>
      </c>
      <c r="V31" s="403">
        <f t="shared" si="1"/>
        <v>0</v>
      </c>
      <c r="X31"/>
      <c r="Y31"/>
      <c r="Z31"/>
      <c r="AA31"/>
    </row>
    <row r="32" spans="1:27" ht="12.75" customHeight="1" x14ac:dyDescent="0.2">
      <c r="A32" s="144" t="str">
        <f>'t1'!A31</f>
        <v>FARMACISTI CON INC. DI STRUTTURA COMPLESSA (RAPP. ESCLUSIVO)</v>
      </c>
      <c r="B32" s="206" t="str">
        <f>'t1'!B31</f>
        <v>SD0E39</v>
      </c>
      <c r="C32" s="209"/>
      <c r="D32" s="218"/>
      <c r="E32" s="209"/>
      <c r="F32" s="218"/>
      <c r="G32" s="209"/>
      <c r="H32" s="218"/>
      <c r="I32" s="209"/>
      <c r="J32" s="218"/>
      <c r="K32" s="209"/>
      <c r="L32" s="218"/>
      <c r="M32" s="209"/>
      <c r="N32" s="218"/>
      <c r="O32" s="219"/>
      <c r="P32" s="218"/>
      <c r="Q32" s="219"/>
      <c r="R32" s="218"/>
      <c r="S32" s="219"/>
      <c r="T32" s="218"/>
      <c r="U32" s="402">
        <f t="shared" si="0"/>
        <v>0</v>
      </c>
      <c r="V32" s="403">
        <f t="shared" si="1"/>
        <v>0</v>
      </c>
      <c r="X32"/>
      <c r="Y32"/>
      <c r="Z32"/>
      <c r="AA32"/>
    </row>
    <row r="33" spans="1:27" ht="12.75" customHeight="1" x14ac:dyDescent="0.2">
      <c r="A33" s="144" t="str">
        <f>'t1'!A32</f>
        <v>FARMACISTI CON INC. DI STRUTTURA COMPLESSA (RAPP. NON ESCL.)</v>
      </c>
      <c r="B33" s="206" t="str">
        <f>'t1'!B32</f>
        <v>SD0N39</v>
      </c>
      <c r="C33" s="209"/>
      <c r="D33" s="218"/>
      <c r="E33" s="209"/>
      <c r="F33" s="218"/>
      <c r="G33" s="209"/>
      <c r="H33" s="218"/>
      <c r="I33" s="209"/>
      <c r="J33" s="218"/>
      <c r="K33" s="209"/>
      <c r="L33" s="218"/>
      <c r="M33" s="209"/>
      <c r="N33" s="218"/>
      <c r="O33" s="219"/>
      <c r="P33" s="218"/>
      <c r="Q33" s="219"/>
      <c r="R33" s="218"/>
      <c r="S33" s="219"/>
      <c r="T33" s="218"/>
      <c r="U33" s="402">
        <f t="shared" si="0"/>
        <v>0</v>
      </c>
      <c r="V33" s="403">
        <f t="shared" si="1"/>
        <v>0</v>
      </c>
      <c r="X33"/>
      <c r="Y33"/>
      <c r="Z33"/>
      <c r="AA33"/>
    </row>
    <row r="34" spans="1:27" ht="12.75" customHeight="1" x14ac:dyDescent="0.2">
      <c r="A34" s="144" t="str">
        <f>'t1'!A33</f>
        <v>FARMACISTI CON INC. DI STRUTTURA SEMPLICE (RAPP. ESCLUSIVO)</v>
      </c>
      <c r="B34" s="206" t="str">
        <f>'t1'!B33</f>
        <v>SD0E38</v>
      </c>
      <c r="C34" s="209"/>
      <c r="D34" s="218"/>
      <c r="E34" s="209"/>
      <c r="F34" s="218"/>
      <c r="G34" s="209"/>
      <c r="H34" s="218"/>
      <c r="I34" s="209"/>
      <c r="J34" s="218"/>
      <c r="K34" s="209"/>
      <c r="L34" s="218"/>
      <c r="M34" s="209"/>
      <c r="N34" s="218"/>
      <c r="O34" s="219"/>
      <c r="P34" s="218"/>
      <c r="Q34" s="219"/>
      <c r="R34" s="218"/>
      <c r="S34" s="219"/>
      <c r="T34" s="218"/>
      <c r="U34" s="402">
        <f t="shared" si="0"/>
        <v>0</v>
      </c>
      <c r="V34" s="403">
        <f t="shared" si="1"/>
        <v>0</v>
      </c>
      <c r="X34"/>
      <c r="Y34"/>
      <c r="Z34"/>
      <c r="AA34"/>
    </row>
    <row r="35" spans="1:27" ht="12.75" customHeight="1" x14ac:dyDescent="0.2">
      <c r="A35" s="144" t="str">
        <f>'t1'!A34</f>
        <v>FARMACISTI CON INC. DI STRUTTURA SEMPLICE (RAPP. NON ESCL.)</v>
      </c>
      <c r="B35" s="206" t="str">
        <f>'t1'!B34</f>
        <v>SD0N38</v>
      </c>
      <c r="C35" s="209"/>
      <c r="D35" s="218"/>
      <c r="E35" s="209"/>
      <c r="F35" s="218"/>
      <c r="G35" s="209"/>
      <c r="H35" s="218"/>
      <c r="I35" s="209"/>
      <c r="J35" s="218"/>
      <c r="K35" s="209"/>
      <c r="L35" s="218"/>
      <c r="M35" s="209"/>
      <c r="N35" s="218"/>
      <c r="O35" s="219"/>
      <c r="P35" s="218"/>
      <c r="Q35" s="219"/>
      <c r="R35" s="218"/>
      <c r="S35" s="219"/>
      <c r="T35" s="218"/>
      <c r="U35" s="402">
        <f t="shared" si="0"/>
        <v>0</v>
      </c>
      <c r="V35" s="403">
        <f t="shared" si="1"/>
        <v>0</v>
      </c>
      <c r="X35"/>
      <c r="Y35"/>
      <c r="Z35"/>
      <c r="AA35"/>
    </row>
    <row r="36" spans="1:27" ht="12.75" customHeight="1" x14ac:dyDescent="0.2">
      <c r="A36" s="144" t="str">
        <f>'t1'!A35</f>
        <v>FARMACISTI CON ALTRI INCAR. PROF.LI (RAPP. ESCLUSIVO)</v>
      </c>
      <c r="B36" s="206" t="str">
        <f>'t1'!B35</f>
        <v>SD0A38</v>
      </c>
      <c r="C36" s="209"/>
      <c r="D36" s="218"/>
      <c r="E36" s="209"/>
      <c r="F36" s="218"/>
      <c r="G36" s="209"/>
      <c r="H36" s="218"/>
      <c r="I36" s="209"/>
      <c r="J36" s="218"/>
      <c r="K36" s="209"/>
      <c r="L36" s="218"/>
      <c r="M36" s="209"/>
      <c r="N36" s="218"/>
      <c r="O36" s="219"/>
      <c r="P36" s="218"/>
      <c r="Q36" s="219"/>
      <c r="R36" s="218"/>
      <c r="S36" s="219"/>
      <c r="T36" s="218"/>
      <c r="U36" s="402">
        <f t="shared" si="0"/>
        <v>0</v>
      </c>
      <c r="V36" s="403">
        <f t="shared" si="1"/>
        <v>0</v>
      </c>
      <c r="X36"/>
      <c r="Y36"/>
      <c r="Z36"/>
      <c r="AA36"/>
    </row>
    <row r="37" spans="1:27" ht="12.75" customHeight="1" x14ac:dyDescent="0.2">
      <c r="A37" s="144" t="str">
        <f>'t1'!A36</f>
        <v>FARMACISTI CON ALTRI INCAR. PROF.LI (RAPP. NON ESCL.)</v>
      </c>
      <c r="B37" s="206" t="str">
        <f>'t1'!B36</f>
        <v>SD0037</v>
      </c>
      <c r="C37" s="209"/>
      <c r="D37" s="218"/>
      <c r="E37" s="209"/>
      <c r="F37" s="218"/>
      <c r="G37" s="209"/>
      <c r="H37" s="218"/>
      <c r="I37" s="209"/>
      <c r="J37" s="218"/>
      <c r="K37" s="209"/>
      <c r="L37" s="218"/>
      <c r="M37" s="209"/>
      <c r="N37" s="218"/>
      <c r="O37" s="219"/>
      <c r="P37" s="218"/>
      <c r="Q37" s="219"/>
      <c r="R37" s="218"/>
      <c r="S37" s="219"/>
      <c r="T37" s="218"/>
      <c r="U37" s="402">
        <f t="shared" si="0"/>
        <v>0</v>
      </c>
      <c r="V37" s="403">
        <f t="shared" si="1"/>
        <v>0</v>
      </c>
      <c r="X37"/>
      <c r="Y37"/>
      <c r="Z37"/>
      <c r="AA37"/>
    </row>
    <row r="38" spans="1:27" ht="12.75" customHeight="1" x14ac:dyDescent="0.2">
      <c r="A38" s="144" t="str">
        <f>'t1'!A37</f>
        <v>FARMACISTI A T. DETERMINATO (ART. 15-SEPTIES D.LGS. 502/92)</v>
      </c>
      <c r="B38" s="206" t="str">
        <f>'t1'!B37</f>
        <v>SD0600</v>
      </c>
      <c r="C38" s="209"/>
      <c r="D38" s="218"/>
      <c r="E38" s="209"/>
      <c r="F38" s="218"/>
      <c r="G38" s="209"/>
      <c r="H38" s="218"/>
      <c r="I38" s="209"/>
      <c r="J38" s="218"/>
      <c r="K38" s="209"/>
      <c r="L38" s="218"/>
      <c r="M38" s="209"/>
      <c r="N38" s="218"/>
      <c r="O38" s="219"/>
      <c r="P38" s="218"/>
      <c r="Q38" s="219"/>
      <c r="R38" s="218"/>
      <c r="S38" s="219"/>
      <c r="T38" s="218"/>
      <c r="U38" s="402">
        <f t="shared" si="0"/>
        <v>0</v>
      </c>
      <c r="V38" s="403">
        <f t="shared" si="1"/>
        <v>0</v>
      </c>
      <c r="X38"/>
      <c r="Y38"/>
      <c r="Z38"/>
      <c r="AA38"/>
    </row>
    <row r="39" spans="1:27" ht="12.75" customHeight="1" x14ac:dyDescent="0.2">
      <c r="A39" s="144" t="str">
        <f>'t1'!A38</f>
        <v>BIOLOGI CON INC. DI STRUTTURA COMPLESSA (RAPP. ESCLUSIVO)</v>
      </c>
      <c r="B39" s="206" t="str">
        <f>'t1'!B38</f>
        <v>SD0E13</v>
      </c>
      <c r="C39" s="209"/>
      <c r="D39" s="218"/>
      <c r="E39" s="209"/>
      <c r="F39" s="218"/>
      <c r="G39" s="209"/>
      <c r="H39" s="218"/>
      <c r="I39" s="209"/>
      <c r="J39" s="218"/>
      <c r="K39" s="209"/>
      <c r="L39" s="218"/>
      <c r="M39" s="209"/>
      <c r="N39" s="218"/>
      <c r="O39" s="219"/>
      <c r="P39" s="218"/>
      <c r="Q39" s="219"/>
      <c r="R39" s="218"/>
      <c r="S39" s="219"/>
      <c r="T39" s="218"/>
      <c r="U39" s="402">
        <f t="shared" si="0"/>
        <v>0</v>
      </c>
      <c r="V39" s="403">
        <f t="shared" si="1"/>
        <v>0</v>
      </c>
      <c r="X39"/>
      <c r="Y39"/>
      <c r="Z39"/>
      <c r="AA39"/>
    </row>
    <row r="40" spans="1:27" ht="12.75" customHeight="1" x14ac:dyDescent="0.2">
      <c r="A40" s="144" t="str">
        <f>'t1'!A39</f>
        <v>BIOLOGI CON INC. DI STRUTTURA COMPLESSA (RAPP. NON ESCL.)</v>
      </c>
      <c r="B40" s="206" t="str">
        <f>'t1'!B39</f>
        <v>SD0N13</v>
      </c>
      <c r="C40" s="209"/>
      <c r="D40" s="218"/>
      <c r="E40" s="209"/>
      <c r="F40" s="218"/>
      <c r="G40" s="209"/>
      <c r="H40" s="218"/>
      <c r="I40" s="209"/>
      <c r="J40" s="218"/>
      <c r="K40" s="209"/>
      <c r="L40" s="218"/>
      <c r="M40" s="209"/>
      <c r="N40" s="218"/>
      <c r="O40" s="219"/>
      <c r="P40" s="218"/>
      <c r="Q40" s="219"/>
      <c r="R40" s="218"/>
      <c r="S40" s="219"/>
      <c r="T40" s="218"/>
      <c r="U40" s="402">
        <f t="shared" si="0"/>
        <v>0</v>
      </c>
      <c r="V40" s="403">
        <f t="shared" si="1"/>
        <v>0</v>
      </c>
      <c r="X40"/>
      <c r="Y40"/>
      <c r="Z40"/>
      <c r="AA40"/>
    </row>
    <row r="41" spans="1:27" ht="12.75" customHeight="1" x14ac:dyDescent="0.2">
      <c r="A41" s="144" t="str">
        <f>'t1'!A40</f>
        <v>BIOLOGI CON INC. DI STRUTTURA SEMPLICE (RAPP. ESCLUSIVO)</v>
      </c>
      <c r="B41" s="206" t="str">
        <f>'t1'!B40</f>
        <v>SD0E12</v>
      </c>
      <c r="C41" s="209"/>
      <c r="D41" s="218"/>
      <c r="E41" s="209"/>
      <c r="F41" s="218"/>
      <c r="G41" s="209"/>
      <c r="H41" s="218"/>
      <c r="I41" s="209"/>
      <c r="J41" s="218"/>
      <c r="K41" s="209"/>
      <c r="L41" s="218"/>
      <c r="M41" s="209"/>
      <c r="N41" s="218"/>
      <c r="O41" s="219"/>
      <c r="P41" s="218"/>
      <c r="Q41" s="219" t="s">
        <v>300</v>
      </c>
      <c r="R41" s="218"/>
      <c r="S41" s="219"/>
      <c r="T41" s="218"/>
      <c r="U41" s="402">
        <f t="shared" si="0"/>
        <v>0</v>
      </c>
      <c r="V41" s="403">
        <f t="shared" si="1"/>
        <v>0</v>
      </c>
      <c r="X41"/>
      <c r="Y41"/>
      <c r="Z41"/>
      <c r="AA41"/>
    </row>
    <row r="42" spans="1:27" ht="12.75" customHeight="1" x14ac:dyDescent="0.2">
      <c r="A42" s="144" t="str">
        <f>'t1'!A41</f>
        <v>BIOLOGI CON INC. DI STRUTTURA SEMPLICE (RAPP. NON ESCL.)</v>
      </c>
      <c r="B42" s="206" t="str">
        <f>'t1'!B41</f>
        <v>SD0N12</v>
      </c>
      <c r="C42" s="209"/>
      <c r="D42" s="218"/>
      <c r="E42" s="209"/>
      <c r="F42" s="218"/>
      <c r="G42" s="209"/>
      <c r="H42" s="218"/>
      <c r="I42" s="209"/>
      <c r="J42" s="218"/>
      <c r="K42" s="209"/>
      <c r="L42" s="218"/>
      <c r="M42" s="209"/>
      <c r="N42" s="218"/>
      <c r="O42" s="219"/>
      <c r="P42" s="218"/>
      <c r="Q42" s="219"/>
      <c r="R42" s="218"/>
      <c r="S42" s="219"/>
      <c r="T42" s="218"/>
      <c r="U42" s="402">
        <f t="shared" si="0"/>
        <v>0</v>
      </c>
      <c r="V42" s="403">
        <f t="shared" si="1"/>
        <v>0</v>
      </c>
      <c r="X42"/>
      <c r="Y42"/>
      <c r="Z42"/>
      <c r="AA42"/>
    </row>
    <row r="43" spans="1:27" ht="12.75" customHeight="1" x14ac:dyDescent="0.2">
      <c r="A43" s="144" t="str">
        <f>'t1'!A42</f>
        <v>BIOLOGI CON ALTRI INCAR. PROF.LI (RAPP. ESCLUSIVO)</v>
      </c>
      <c r="B43" s="206" t="str">
        <f>'t1'!B42</f>
        <v>SD0A12</v>
      </c>
      <c r="C43" s="209"/>
      <c r="D43" s="218"/>
      <c r="E43" s="209"/>
      <c r="F43" s="218"/>
      <c r="G43" s="209"/>
      <c r="H43" s="218"/>
      <c r="I43" s="209"/>
      <c r="J43" s="218"/>
      <c r="K43" s="209"/>
      <c r="L43" s="218"/>
      <c r="M43" s="209"/>
      <c r="N43" s="218"/>
      <c r="O43" s="219"/>
      <c r="P43" s="218"/>
      <c r="Q43" s="219"/>
      <c r="R43" s="218"/>
      <c r="S43" s="219"/>
      <c r="T43" s="218"/>
      <c r="U43" s="402">
        <f t="shared" si="0"/>
        <v>0</v>
      </c>
      <c r="V43" s="403">
        <f t="shared" si="1"/>
        <v>0</v>
      </c>
      <c r="X43"/>
      <c r="Y43"/>
      <c r="Z43"/>
      <c r="AA43"/>
    </row>
    <row r="44" spans="1:27" ht="12.75" customHeight="1" x14ac:dyDescent="0.2">
      <c r="A44" s="144" t="str">
        <f>'t1'!A43</f>
        <v>BIOLOGI CON ALTRI INCAR. PROF.LI (RAPP. NON ESCL.)</v>
      </c>
      <c r="B44" s="206" t="str">
        <f>'t1'!B43</f>
        <v>SD0011</v>
      </c>
      <c r="C44" s="209"/>
      <c r="D44" s="218"/>
      <c r="E44" s="209"/>
      <c r="F44" s="218"/>
      <c r="G44" s="209"/>
      <c r="H44" s="218"/>
      <c r="I44" s="209"/>
      <c r="J44" s="218"/>
      <c r="K44" s="209"/>
      <c r="L44" s="218"/>
      <c r="M44" s="209"/>
      <c r="N44" s="218"/>
      <c r="O44" s="219"/>
      <c r="P44" s="218"/>
      <c r="Q44" s="219"/>
      <c r="R44" s="218"/>
      <c r="S44" s="219"/>
      <c r="T44" s="218"/>
      <c r="U44" s="402">
        <f t="shared" si="0"/>
        <v>0</v>
      </c>
      <c r="V44" s="403">
        <f t="shared" si="1"/>
        <v>0</v>
      </c>
      <c r="X44"/>
      <c r="Y44"/>
      <c r="Z44"/>
      <c r="AA44"/>
    </row>
    <row r="45" spans="1:27" ht="12.75" customHeight="1" x14ac:dyDescent="0.2">
      <c r="A45" s="144" t="str">
        <f>'t1'!A44</f>
        <v>BIOLOGI A T. DETERMINATO (ART. 15-SEPTIES D.LGS. 502/92)</v>
      </c>
      <c r="B45" s="206" t="str">
        <f>'t1'!B44</f>
        <v>SD0601</v>
      </c>
      <c r="C45" s="209"/>
      <c r="D45" s="218"/>
      <c r="E45" s="209"/>
      <c r="F45" s="218"/>
      <c r="G45" s="209"/>
      <c r="H45" s="218"/>
      <c r="I45" s="209"/>
      <c r="J45" s="218"/>
      <c r="K45" s="209"/>
      <c r="L45" s="218"/>
      <c r="M45" s="209"/>
      <c r="N45" s="218"/>
      <c r="O45" s="219"/>
      <c r="P45" s="218"/>
      <c r="Q45" s="219"/>
      <c r="R45" s="218"/>
      <c r="S45" s="219"/>
      <c r="T45" s="218"/>
      <c r="U45" s="402">
        <f t="shared" si="0"/>
        <v>0</v>
      </c>
      <c r="V45" s="403">
        <f t="shared" si="1"/>
        <v>0</v>
      </c>
      <c r="X45"/>
      <c r="Y45"/>
      <c r="Z45"/>
      <c r="AA45"/>
    </row>
    <row r="46" spans="1:27" ht="12.75" customHeight="1" x14ac:dyDescent="0.2">
      <c r="A46" s="144" t="str">
        <f>'t1'!A45</f>
        <v>CHIMICI CON INC. DI STRUTTURA COMPLESSA (RAPP. ESCLUSIVO)</v>
      </c>
      <c r="B46" s="206" t="str">
        <f>'t1'!B45</f>
        <v>SD0E16</v>
      </c>
      <c r="C46" s="209"/>
      <c r="D46" s="218"/>
      <c r="E46" s="209"/>
      <c r="F46" s="218"/>
      <c r="G46" s="209"/>
      <c r="H46" s="218"/>
      <c r="I46" s="209"/>
      <c r="J46" s="218"/>
      <c r="K46" s="209"/>
      <c r="L46" s="218"/>
      <c r="M46" s="209"/>
      <c r="N46" s="218"/>
      <c r="O46" s="219"/>
      <c r="P46" s="218"/>
      <c r="Q46" s="219"/>
      <c r="R46" s="218"/>
      <c r="S46" s="219"/>
      <c r="T46" s="218"/>
      <c r="U46" s="402">
        <f t="shared" si="0"/>
        <v>0</v>
      </c>
      <c r="V46" s="403">
        <f t="shared" si="1"/>
        <v>0</v>
      </c>
      <c r="X46"/>
      <c r="Y46"/>
      <c r="Z46"/>
      <c r="AA46"/>
    </row>
    <row r="47" spans="1:27" ht="12.75" customHeight="1" x14ac:dyDescent="0.2">
      <c r="A47" s="144" t="str">
        <f>'t1'!A46</f>
        <v>CHIMICI CON INC. DI STRUTTURA COMPLESSA (RAPP.NON ESCL.)</v>
      </c>
      <c r="B47" s="206" t="str">
        <f>'t1'!B46</f>
        <v>SD0N16</v>
      </c>
      <c r="C47" s="209"/>
      <c r="D47" s="218"/>
      <c r="E47" s="209"/>
      <c r="F47" s="218"/>
      <c r="G47" s="209"/>
      <c r="H47" s="218"/>
      <c r="I47" s="209"/>
      <c r="J47" s="218"/>
      <c r="K47" s="209"/>
      <c r="L47" s="218"/>
      <c r="M47" s="209"/>
      <c r="N47" s="218"/>
      <c r="O47" s="219"/>
      <c r="P47" s="218"/>
      <c r="Q47" s="219"/>
      <c r="R47" s="218"/>
      <c r="S47" s="219"/>
      <c r="T47" s="218"/>
      <c r="U47" s="402">
        <f t="shared" si="0"/>
        <v>0</v>
      </c>
      <c r="V47" s="403">
        <f t="shared" si="1"/>
        <v>0</v>
      </c>
      <c r="X47"/>
      <c r="Y47"/>
      <c r="Z47"/>
      <c r="AA47"/>
    </row>
    <row r="48" spans="1:27" ht="12.75" customHeight="1" x14ac:dyDescent="0.2">
      <c r="A48" s="144" t="str">
        <f>'t1'!A47</f>
        <v>CHIMICI CON INC. DI STRUTTURA SEMPLICE (RAPP. ESCLUSIVO)</v>
      </c>
      <c r="B48" s="206" t="str">
        <f>'t1'!B47</f>
        <v>SD0E15</v>
      </c>
      <c r="C48" s="209"/>
      <c r="D48" s="218"/>
      <c r="E48" s="209"/>
      <c r="F48" s="218"/>
      <c r="G48" s="209"/>
      <c r="H48" s="218"/>
      <c r="I48" s="209"/>
      <c r="J48" s="218"/>
      <c r="K48" s="209"/>
      <c r="L48" s="218"/>
      <c r="M48" s="209"/>
      <c r="N48" s="218"/>
      <c r="O48" s="219"/>
      <c r="P48" s="218"/>
      <c r="Q48" s="219"/>
      <c r="R48" s="218"/>
      <c r="S48" s="219"/>
      <c r="T48" s="218"/>
      <c r="U48" s="402">
        <f t="shared" si="0"/>
        <v>0</v>
      </c>
      <c r="V48" s="403">
        <f t="shared" si="1"/>
        <v>0</v>
      </c>
      <c r="X48"/>
      <c r="Y48"/>
      <c r="Z48"/>
      <c r="AA48"/>
    </row>
    <row r="49" spans="1:27" ht="12.75" customHeight="1" x14ac:dyDescent="0.2">
      <c r="A49" s="144" t="str">
        <f>'t1'!A48</f>
        <v>CHIMICI CON INC. DI STRUTTURA SEMPLICE (RAPP. NON ESCL.)</v>
      </c>
      <c r="B49" s="206" t="str">
        <f>'t1'!B48</f>
        <v>SD0N15</v>
      </c>
      <c r="C49" s="209"/>
      <c r="D49" s="218"/>
      <c r="E49" s="209"/>
      <c r="F49" s="218"/>
      <c r="G49" s="209"/>
      <c r="H49" s="218"/>
      <c r="I49" s="209"/>
      <c r="J49" s="218"/>
      <c r="K49" s="209"/>
      <c r="L49" s="218"/>
      <c r="M49" s="209"/>
      <c r="N49" s="218"/>
      <c r="O49" s="219"/>
      <c r="P49" s="218"/>
      <c r="Q49" s="219"/>
      <c r="R49" s="218"/>
      <c r="S49" s="219"/>
      <c r="T49" s="218"/>
      <c r="U49" s="402">
        <f t="shared" si="0"/>
        <v>0</v>
      </c>
      <c r="V49" s="403">
        <f t="shared" si="1"/>
        <v>0</v>
      </c>
      <c r="X49"/>
      <c r="Y49"/>
      <c r="Z49"/>
      <c r="AA49"/>
    </row>
    <row r="50" spans="1:27" ht="12.75" customHeight="1" x14ac:dyDescent="0.2">
      <c r="A50" s="144" t="str">
        <f>'t1'!A49</f>
        <v>CHIMICI CON ALTRI INCAR. PROF.LI (RAPP. ESCLUSIVO)</v>
      </c>
      <c r="B50" s="206" t="str">
        <f>'t1'!B49</f>
        <v>SD0A15</v>
      </c>
      <c r="C50" s="209"/>
      <c r="D50" s="218"/>
      <c r="E50" s="209"/>
      <c r="F50" s="218"/>
      <c r="G50" s="209"/>
      <c r="H50" s="218"/>
      <c r="I50" s="209"/>
      <c r="J50" s="218"/>
      <c r="K50" s="209"/>
      <c r="L50" s="218"/>
      <c r="M50" s="209"/>
      <c r="N50" s="218"/>
      <c r="O50" s="219"/>
      <c r="P50" s="218"/>
      <c r="Q50" s="219"/>
      <c r="R50" s="218"/>
      <c r="S50" s="219"/>
      <c r="T50" s="218"/>
      <c r="U50" s="402">
        <f t="shared" si="0"/>
        <v>0</v>
      </c>
      <c r="V50" s="403">
        <f t="shared" si="1"/>
        <v>0</v>
      </c>
      <c r="X50"/>
      <c r="Y50"/>
      <c r="Z50"/>
      <c r="AA50"/>
    </row>
    <row r="51" spans="1:27" ht="12.75" customHeight="1" x14ac:dyDescent="0.2">
      <c r="A51" s="144" t="str">
        <f>'t1'!A50</f>
        <v>CHIMICI CON ALTRI INCAR. PROF.LI (RAPP. NON ESCL.)</v>
      </c>
      <c r="B51" s="206" t="str">
        <f>'t1'!B50</f>
        <v>SD0014</v>
      </c>
      <c r="C51" s="209"/>
      <c r="D51" s="218"/>
      <c r="E51" s="209"/>
      <c r="F51" s="218"/>
      <c r="G51" s="209"/>
      <c r="H51" s="218"/>
      <c r="I51" s="209"/>
      <c r="J51" s="218"/>
      <c r="K51" s="209"/>
      <c r="L51" s="218"/>
      <c r="M51" s="209"/>
      <c r="N51" s="218"/>
      <c r="O51" s="219"/>
      <c r="P51" s="218"/>
      <c r="Q51" s="219"/>
      <c r="R51" s="218"/>
      <c r="S51" s="219"/>
      <c r="T51" s="218"/>
      <c r="U51" s="402">
        <f t="shared" si="0"/>
        <v>0</v>
      </c>
      <c r="V51" s="403">
        <f t="shared" si="1"/>
        <v>0</v>
      </c>
      <c r="X51"/>
      <c r="Y51"/>
      <c r="Z51"/>
      <c r="AA51"/>
    </row>
    <row r="52" spans="1:27" ht="12.75" customHeight="1" x14ac:dyDescent="0.2">
      <c r="A52" s="144" t="str">
        <f>'t1'!A51</f>
        <v>CHIMICI A T. DETERMINATO (ART. 15-SEPTIES D.LGS. 502/92)</v>
      </c>
      <c r="B52" s="206" t="str">
        <f>'t1'!B51</f>
        <v>SD0602</v>
      </c>
      <c r="C52" s="209"/>
      <c r="D52" s="218"/>
      <c r="E52" s="209"/>
      <c r="F52" s="218"/>
      <c r="G52" s="209"/>
      <c r="H52" s="218"/>
      <c r="I52" s="209"/>
      <c r="J52" s="218"/>
      <c r="K52" s="209"/>
      <c r="L52" s="218"/>
      <c r="M52" s="209"/>
      <c r="N52" s="218"/>
      <c r="O52" s="219"/>
      <c r="P52" s="218"/>
      <c r="Q52" s="219"/>
      <c r="R52" s="218"/>
      <c r="S52" s="219"/>
      <c r="T52" s="218"/>
      <c r="U52" s="402">
        <f t="shared" si="0"/>
        <v>0</v>
      </c>
      <c r="V52" s="403">
        <f t="shared" si="1"/>
        <v>0</v>
      </c>
      <c r="X52"/>
      <c r="Y52"/>
      <c r="Z52"/>
      <c r="AA52"/>
    </row>
    <row r="53" spans="1:27" ht="12.75" customHeight="1" x14ac:dyDescent="0.2">
      <c r="A53" s="144" t="str">
        <f>'t1'!A52</f>
        <v>FISICI CON INC. DI STRUTTURA COMPLESSA (RAPP. ESCLUSIVO)</v>
      </c>
      <c r="B53" s="206" t="str">
        <f>'t1'!B52</f>
        <v>SD0E42</v>
      </c>
      <c r="C53" s="209"/>
      <c r="D53" s="218"/>
      <c r="E53" s="209"/>
      <c r="F53" s="218"/>
      <c r="G53" s="209"/>
      <c r="H53" s="218"/>
      <c r="I53" s="209"/>
      <c r="J53" s="218"/>
      <c r="K53" s="209"/>
      <c r="L53" s="218"/>
      <c r="M53" s="209"/>
      <c r="N53" s="218"/>
      <c r="O53" s="219"/>
      <c r="P53" s="218"/>
      <c r="Q53" s="219"/>
      <c r="R53" s="218"/>
      <c r="S53" s="219"/>
      <c r="T53" s="218"/>
      <c r="U53" s="402">
        <f t="shared" si="0"/>
        <v>0</v>
      </c>
      <c r="V53" s="403">
        <f t="shared" si="1"/>
        <v>0</v>
      </c>
      <c r="X53"/>
      <c r="Y53"/>
      <c r="Z53"/>
      <c r="AA53"/>
    </row>
    <row r="54" spans="1:27" ht="12.75" customHeight="1" x14ac:dyDescent="0.2">
      <c r="A54" s="144" t="str">
        <f>'t1'!A53</f>
        <v>FISICI CON INC. DI STRUTTURA COMPLESSA (RAPP. NON ESCL.)</v>
      </c>
      <c r="B54" s="206" t="str">
        <f>'t1'!B53</f>
        <v>SD0N42</v>
      </c>
      <c r="C54" s="209"/>
      <c r="D54" s="218"/>
      <c r="E54" s="209"/>
      <c r="F54" s="218"/>
      <c r="G54" s="209"/>
      <c r="H54" s="218"/>
      <c r="I54" s="209"/>
      <c r="J54" s="218"/>
      <c r="K54" s="209"/>
      <c r="L54" s="218"/>
      <c r="M54" s="209"/>
      <c r="N54" s="218"/>
      <c r="O54" s="219"/>
      <c r="P54" s="218"/>
      <c r="Q54" s="219"/>
      <c r="R54" s="218"/>
      <c r="S54" s="219"/>
      <c r="T54" s="218"/>
      <c r="U54" s="402">
        <f t="shared" si="0"/>
        <v>0</v>
      </c>
      <c r="V54" s="403">
        <f t="shared" si="1"/>
        <v>0</v>
      </c>
      <c r="X54"/>
      <c r="Y54"/>
      <c r="Z54"/>
      <c r="AA54"/>
    </row>
    <row r="55" spans="1:27" ht="12.75" customHeight="1" x14ac:dyDescent="0.2">
      <c r="A55" s="144" t="str">
        <f>'t1'!A54</f>
        <v>FISICI CON INC. DI STRUTTURA SEMPLICE (RAPP. ESCLUSIVO)</v>
      </c>
      <c r="B55" s="206" t="str">
        <f>'t1'!B54</f>
        <v>SD0E41</v>
      </c>
      <c r="C55" s="209"/>
      <c r="D55" s="218"/>
      <c r="E55" s="209"/>
      <c r="F55" s="218"/>
      <c r="G55" s="209"/>
      <c r="H55" s="218"/>
      <c r="I55" s="209"/>
      <c r="J55" s="218"/>
      <c r="K55" s="209"/>
      <c r="L55" s="218"/>
      <c r="M55" s="209"/>
      <c r="N55" s="218"/>
      <c r="O55" s="219"/>
      <c r="P55" s="218"/>
      <c r="Q55" s="219"/>
      <c r="R55" s="218"/>
      <c r="S55" s="219"/>
      <c r="T55" s="218"/>
      <c r="U55" s="402">
        <f t="shared" si="0"/>
        <v>0</v>
      </c>
      <c r="V55" s="403">
        <f t="shared" si="1"/>
        <v>0</v>
      </c>
      <c r="X55"/>
      <c r="Y55"/>
      <c r="Z55"/>
      <c r="AA55"/>
    </row>
    <row r="56" spans="1:27" ht="12.75" customHeight="1" x14ac:dyDescent="0.2">
      <c r="A56" s="144" t="str">
        <f>'t1'!A55</f>
        <v>FISICI CON INC. DI STRUTTURA SEMPLICE (RAPP. NON ESCL.)</v>
      </c>
      <c r="B56" s="206" t="str">
        <f>'t1'!B55</f>
        <v>SD0N41</v>
      </c>
      <c r="C56" s="209"/>
      <c r="D56" s="218"/>
      <c r="E56" s="209"/>
      <c r="F56" s="218"/>
      <c r="G56" s="209"/>
      <c r="H56" s="218"/>
      <c r="I56" s="209"/>
      <c r="J56" s="218"/>
      <c r="K56" s="209"/>
      <c r="L56" s="218"/>
      <c r="M56" s="209"/>
      <c r="N56" s="218"/>
      <c r="O56" s="219"/>
      <c r="P56" s="218"/>
      <c r="Q56" s="219"/>
      <c r="R56" s="218"/>
      <c r="S56" s="219"/>
      <c r="T56" s="218"/>
      <c r="U56" s="402">
        <f t="shared" si="0"/>
        <v>0</v>
      </c>
      <c r="V56" s="403">
        <f t="shared" si="1"/>
        <v>0</v>
      </c>
      <c r="X56"/>
      <c r="Y56"/>
      <c r="Z56"/>
      <c r="AA56"/>
    </row>
    <row r="57" spans="1:27" ht="12.75" customHeight="1" x14ac:dyDescent="0.2">
      <c r="A57" s="144" t="str">
        <f>'t1'!A56</f>
        <v>FISICI CON ALTRI INCAR. PROF.LI (RAPP. ESCLUSIVO)</v>
      </c>
      <c r="B57" s="206" t="str">
        <f>'t1'!B56</f>
        <v>SD0A41</v>
      </c>
      <c r="C57" s="209"/>
      <c r="D57" s="218"/>
      <c r="E57" s="209"/>
      <c r="F57" s="218"/>
      <c r="G57" s="209"/>
      <c r="H57" s="218"/>
      <c r="I57" s="209"/>
      <c r="J57" s="218"/>
      <c r="K57" s="209"/>
      <c r="L57" s="218"/>
      <c r="M57" s="209"/>
      <c r="N57" s="218"/>
      <c r="O57" s="219"/>
      <c r="P57" s="218"/>
      <c r="Q57" s="219"/>
      <c r="R57" s="218"/>
      <c r="S57" s="219"/>
      <c r="T57" s="218"/>
      <c r="U57" s="402">
        <f t="shared" si="0"/>
        <v>0</v>
      </c>
      <c r="V57" s="403">
        <f t="shared" si="1"/>
        <v>0</v>
      </c>
      <c r="X57"/>
      <c r="Y57"/>
      <c r="Z57"/>
      <c r="AA57"/>
    </row>
    <row r="58" spans="1:27" ht="12.75" customHeight="1" x14ac:dyDescent="0.2">
      <c r="A58" s="144" t="str">
        <f>'t1'!A57</f>
        <v>FISICI CON ALTRI INCAR. PROF.LI (RAPP. NON ESCL.)</v>
      </c>
      <c r="B58" s="206" t="str">
        <f>'t1'!B57</f>
        <v>SD0040</v>
      </c>
      <c r="C58" s="209"/>
      <c r="D58" s="218"/>
      <c r="E58" s="209"/>
      <c r="F58" s="218"/>
      <c r="G58" s="209"/>
      <c r="H58" s="218"/>
      <c r="I58" s="209"/>
      <c r="J58" s="218"/>
      <c r="K58" s="209"/>
      <c r="L58" s="218"/>
      <c r="M58" s="209"/>
      <c r="N58" s="218"/>
      <c r="O58" s="219"/>
      <c r="P58" s="218"/>
      <c r="Q58" s="219"/>
      <c r="R58" s="218"/>
      <c r="S58" s="219"/>
      <c r="T58" s="218"/>
      <c r="U58" s="402">
        <f t="shared" si="0"/>
        <v>0</v>
      </c>
      <c r="V58" s="403">
        <f t="shared" si="1"/>
        <v>0</v>
      </c>
      <c r="X58"/>
      <c r="Y58"/>
      <c r="Z58"/>
      <c r="AA58"/>
    </row>
    <row r="59" spans="1:27" ht="12.75" customHeight="1" x14ac:dyDescent="0.2">
      <c r="A59" s="144" t="str">
        <f>'t1'!A58</f>
        <v>FISICI A T. DETERMINATO (ART. 15-SEPTIES D.LGS. 502/92)</v>
      </c>
      <c r="B59" s="206" t="str">
        <f>'t1'!B58</f>
        <v>SD0603</v>
      </c>
      <c r="C59" s="209"/>
      <c r="D59" s="218"/>
      <c r="E59" s="209"/>
      <c r="F59" s="218"/>
      <c r="G59" s="209"/>
      <c r="H59" s="218"/>
      <c r="I59" s="209"/>
      <c r="J59" s="218"/>
      <c r="K59" s="209"/>
      <c r="L59" s="218"/>
      <c r="M59" s="209"/>
      <c r="N59" s="218"/>
      <c r="O59" s="219"/>
      <c r="P59" s="218"/>
      <c r="Q59" s="219"/>
      <c r="R59" s="218"/>
      <c r="S59" s="219"/>
      <c r="T59" s="218"/>
      <c r="U59" s="402">
        <f t="shared" si="0"/>
        <v>0</v>
      </c>
      <c r="V59" s="403">
        <f t="shared" si="1"/>
        <v>0</v>
      </c>
      <c r="X59"/>
      <c r="Y59"/>
      <c r="Z59"/>
      <c r="AA59"/>
    </row>
    <row r="60" spans="1:27" ht="12.75" customHeight="1" x14ac:dyDescent="0.2">
      <c r="A60" s="144" t="str">
        <f>'t1'!A59</f>
        <v>PSICOLOGI CON INC. DI STRUTTURA COMPLESSA (RAPP. ESCLUSIVO)</v>
      </c>
      <c r="B60" s="206" t="str">
        <f>'t1'!B59</f>
        <v>SD0E66</v>
      </c>
      <c r="C60" s="209"/>
      <c r="D60" s="218"/>
      <c r="E60" s="209"/>
      <c r="F60" s="218"/>
      <c r="G60" s="209"/>
      <c r="H60" s="218"/>
      <c r="I60" s="209"/>
      <c r="J60" s="218"/>
      <c r="K60" s="209"/>
      <c r="L60" s="218"/>
      <c r="M60" s="209"/>
      <c r="N60" s="218"/>
      <c r="O60" s="219"/>
      <c r="P60" s="218"/>
      <c r="Q60" s="219"/>
      <c r="R60" s="218"/>
      <c r="S60" s="219"/>
      <c r="T60" s="218"/>
      <c r="U60" s="402">
        <f t="shared" si="0"/>
        <v>0</v>
      </c>
      <c r="V60" s="403">
        <f t="shared" si="1"/>
        <v>0</v>
      </c>
      <c r="X60"/>
      <c r="Y60"/>
      <c r="Z60"/>
      <c r="AA60"/>
    </row>
    <row r="61" spans="1:27" ht="12.75" customHeight="1" x14ac:dyDescent="0.2">
      <c r="A61" s="144" t="str">
        <f>'t1'!A60</f>
        <v>PSICOLOGI CON INC. DI STRUTTURA COMPLESSA (RAPP. NON ESCL.)</v>
      </c>
      <c r="B61" s="206" t="str">
        <f>'t1'!B60</f>
        <v>SD0N66</v>
      </c>
      <c r="C61" s="209"/>
      <c r="D61" s="218"/>
      <c r="E61" s="209"/>
      <c r="F61" s="218"/>
      <c r="G61" s="209"/>
      <c r="H61" s="218"/>
      <c r="I61" s="209"/>
      <c r="J61" s="218"/>
      <c r="K61" s="209"/>
      <c r="L61" s="218"/>
      <c r="M61" s="209"/>
      <c r="N61" s="218"/>
      <c r="O61" s="219"/>
      <c r="P61" s="218"/>
      <c r="Q61" s="219"/>
      <c r="R61" s="218"/>
      <c r="S61" s="219"/>
      <c r="T61" s="218"/>
      <c r="U61" s="402">
        <f t="shared" si="0"/>
        <v>0</v>
      </c>
      <c r="V61" s="403">
        <f t="shared" si="1"/>
        <v>0</v>
      </c>
      <c r="X61"/>
      <c r="Y61"/>
      <c r="Z61"/>
      <c r="AA61"/>
    </row>
    <row r="62" spans="1:27" ht="12.75" customHeight="1" x14ac:dyDescent="0.2">
      <c r="A62" s="144" t="str">
        <f>'t1'!A61</f>
        <v>PSICOLOGI CON INC. DI STRUTTURA SEMPLICE (RAPP. ESCLUSIVO)</v>
      </c>
      <c r="B62" s="206" t="str">
        <f>'t1'!B61</f>
        <v>SD0E65</v>
      </c>
      <c r="C62" s="209"/>
      <c r="D62" s="218"/>
      <c r="E62" s="209"/>
      <c r="F62" s="218"/>
      <c r="G62" s="209"/>
      <c r="H62" s="218"/>
      <c r="I62" s="209"/>
      <c r="J62" s="218"/>
      <c r="K62" s="209"/>
      <c r="L62" s="218"/>
      <c r="M62" s="209"/>
      <c r="N62" s="218"/>
      <c r="O62" s="219"/>
      <c r="P62" s="218"/>
      <c r="Q62" s="219"/>
      <c r="R62" s="218"/>
      <c r="S62" s="219"/>
      <c r="T62" s="218"/>
      <c r="U62" s="402">
        <f t="shared" si="0"/>
        <v>0</v>
      </c>
      <c r="V62" s="403">
        <f t="shared" si="1"/>
        <v>0</v>
      </c>
      <c r="X62"/>
      <c r="Y62"/>
      <c r="Z62"/>
      <c r="AA62"/>
    </row>
    <row r="63" spans="1:27" ht="12.75" customHeight="1" x14ac:dyDescent="0.2">
      <c r="A63" s="144" t="str">
        <f>'t1'!A62</f>
        <v>PSICOLOGI CON INC. DI STRUTTURA SEMPLICE (RAPP. NON ESCL.)</v>
      </c>
      <c r="B63" s="206" t="str">
        <f>'t1'!B62</f>
        <v>SD0N65</v>
      </c>
      <c r="C63" s="209"/>
      <c r="D63" s="218"/>
      <c r="E63" s="209"/>
      <c r="F63" s="218"/>
      <c r="G63" s="209"/>
      <c r="H63" s="218"/>
      <c r="I63" s="209"/>
      <c r="J63" s="218"/>
      <c r="K63" s="209"/>
      <c r="L63" s="218"/>
      <c r="M63" s="209"/>
      <c r="N63" s="218"/>
      <c r="O63" s="219"/>
      <c r="P63" s="218"/>
      <c r="Q63" s="219"/>
      <c r="R63" s="218"/>
      <c r="S63" s="219"/>
      <c r="T63" s="218"/>
      <c r="U63" s="402">
        <f t="shared" si="0"/>
        <v>0</v>
      </c>
      <c r="V63" s="403">
        <f t="shared" si="1"/>
        <v>0</v>
      </c>
      <c r="X63"/>
      <c r="Y63"/>
      <c r="Z63"/>
      <c r="AA63"/>
    </row>
    <row r="64" spans="1:27" ht="12.75" customHeight="1" x14ac:dyDescent="0.2">
      <c r="A64" s="144" t="str">
        <f>'t1'!A63</f>
        <v>PSICOLOGI CON ALTRI INCAR. PROF.LI (RAPP. ESCLUSIVO)</v>
      </c>
      <c r="B64" s="206" t="str">
        <f>'t1'!B63</f>
        <v>SD0A65</v>
      </c>
      <c r="C64" s="209"/>
      <c r="D64" s="218"/>
      <c r="E64" s="209"/>
      <c r="F64" s="218"/>
      <c r="G64" s="209"/>
      <c r="H64" s="218"/>
      <c r="I64" s="209"/>
      <c r="J64" s="218"/>
      <c r="K64" s="209"/>
      <c r="L64" s="218"/>
      <c r="M64" s="209"/>
      <c r="N64" s="218"/>
      <c r="O64" s="219"/>
      <c r="P64" s="218"/>
      <c r="Q64" s="219"/>
      <c r="R64" s="218"/>
      <c r="S64" s="219"/>
      <c r="T64" s="218"/>
      <c r="U64" s="402">
        <f t="shared" si="0"/>
        <v>0</v>
      </c>
      <c r="V64" s="403">
        <f t="shared" si="1"/>
        <v>0</v>
      </c>
      <c r="X64"/>
      <c r="Y64"/>
      <c r="Z64"/>
      <c r="AA64"/>
    </row>
    <row r="65" spans="1:27" ht="12.75" customHeight="1" x14ac:dyDescent="0.2">
      <c r="A65" s="144" t="str">
        <f>'t1'!A64</f>
        <v>PSICOLOGI CON ALTRI INCAR. PROF.LI (RAPP. NON ESCL.)</v>
      </c>
      <c r="B65" s="206" t="str">
        <f>'t1'!B64</f>
        <v>SD0064</v>
      </c>
      <c r="C65" s="209"/>
      <c r="D65" s="218"/>
      <c r="E65" s="209"/>
      <c r="F65" s="218"/>
      <c r="G65" s="209"/>
      <c r="H65" s="218"/>
      <c r="I65" s="209"/>
      <c r="J65" s="218"/>
      <c r="K65" s="209"/>
      <c r="L65" s="218"/>
      <c r="M65" s="209"/>
      <c r="N65" s="218"/>
      <c r="O65" s="219"/>
      <c r="P65" s="218"/>
      <c r="Q65" s="219"/>
      <c r="R65" s="218"/>
      <c r="S65" s="219"/>
      <c r="T65" s="218"/>
      <c r="U65" s="402">
        <f t="shared" si="0"/>
        <v>0</v>
      </c>
      <c r="V65" s="403">
        <f t="shared" si="1"/>
        <v>0</v>
      </c>
      <c r="X65"/>
      <c r="Y65"/>
      <c r="Z65"/>
      <c r="AA65"/>
    </row>
    <row r="66" spans="1:27" ht="12.75" customHeight="1" x14ac:dyDescent="0.2">
      <c r="A66" s="144" t="str">
        <f>'t1'!A65</f>
        <v>PSICOLOGI A T. DETERMINATO (ART. 15-SEPTIES D.LGS. 502/92)</v>
      </c>
      <c r="B66" s="206" t="str">
        <f>'t1'!B65</f>
        <v>SD0604</v>
      </c>
      <c r="C66" s="209"/>
      <c r="D66" s="218"/>
      <c r="E66" s="209"/>
      <c r="F66" s="218"/>
      <c r="G66" s="209"/>
      <c r="H66" s="218"/>
      <c r="I66" s="209"/>
      <c r="J66" s="218"/>
      <c r="K66" s="209"/>
      <c r="L66" s="218"/>
      <c r="M66" s="209"/>
      <c r="N66" s="218"/>
      <c r="O66" s="219"/>
      <c r="P66" s="218"/>
      <c r="Q66" s="219"/>
      <c r="R66" s="218"/>
      <c r="S66" s="219"/>
      <c r="T66" s="218"/>
      <c r="U66" s="402">
        <f t="shared" si="0"/>
        <v>0</v>
      </c>
      <c r="V66" s="403">
        <f t="shared" si="1"/>
        <v>0</v>
      </c>
      <c r="X66"/>
      <c r="Y66"/>
      <c r="Z66"/>
      <c r="AA66"/>
    </row>
    <row r="67" spans="1:27" ht="12.75" customHeight="1" x14ac:dyDescent="0.2">
      <c r="A67" s="144" t="str">
        <f>'t1'!A66</f>
        <v>DIRIGENTE PROF. SANIT. INFERM/OSTETRICA (INC. STRUT. COMPL.)</v>
      </c>
      <c r="B67" s="206" t="str">
        <f>'t1'!B66</f>
        <v>SD0CO1</v>
      </c>
      <c r="C67" s="209"/>
      <c r="D67" s="218"/>
      <c r="E67" s="209"/>
      <c r="F67" s="218"/>
      <c r="G67" s="209"/>
      <c r="H67" s="218"/>
      <c r="I67" s="209"/>
      <c r="J67" s="218"/>
      <c r="K67" s="209"/>
      <c r="L67" s="218"/>
      <c r="M67" s="209"/>
      <c r="N67" s="218"/>
      <c r="O67" s="219"/>
      <c r="P67" s="218"/>
      <c r="Q67" s="219"/>
      <c r="R67" s="218"/>
      <c r="S67" s="219"/>
      <c r="T67" s="218"/>
      <c r="U67" s="402">
        <f t="shared" si="0"/>
        <v>0</v>
      </c>
      <c r="V67" s="403">
        <f t="shared" si="1"/>
        <v>0</v>
      </c>
      <c r="X67"/>
      <c r="Y67"/>
      <c r="Z67"/>
      <c r="AA67"/>
    </row>
    <row r="68" spans="1:27" ht="12.75" customHeight="1" x14ac:dyDescent="0.2">
      <c r="A68" s="144" t="str">
        <f>'t1'!A67</f>
        <v>DIRIGENTE PROF. SANIT. INFERM/OSTETRICA (INC. STRUT. SEMPL.)</v>
      </c>
      <c r="B68" s="206" t="str">
        <f>'t1'!B67</f>
        <v>SD0SE1</v>
      </c>
      <c r="C68" s="209"/>
      <c r="D68" s="218"/>
      <c r="E68" s="209"/>
      <c r="F68" s="218"/>
      <c r="G68" s="209"/>
      <c r="H68" s="218"/>
      <c r="I68" s="209"/>
      <c r="J68" s="218"/>
      <c r="K68" s="209"/>
      <c r="L68" s="218"/>
      <c r="M68" s="209"/>
      <c r="N68" s="218"/>
      <c r="O68" s="219"/>
      <c r="P68" s="218"/>
      <c r="Q68" s="219"/>
      <c r="R68" s="218"/>
      <c r="S68" s="219"/>
      <c r="T68" s="218"/>
      <c r="U68" s="402">
        <f t="shared" si="0"/>
        <v>0</v>
      </c>
      <c r="V68" s="403">
        <f t="shared" si="1"/>
        <v>0</v>
      </c>
      <c r="X68"/>
      <c r="Y68"/>
      <c r="Z68"/>
      <c r="AA68"/>
    </row>
    <row r="69" spans="1:27" ht="12.75" customHeight="1" x14ac:dyDescent="0.2">
      <c r="A69" s="144" t="str">
        <f>'t1'!A68</f>
        <v>DIRIGENTE PROF. SANIT. INFERM/OSTETRICA (ALTRI INC. PROF.LI)</v>
      </c>
      <c r="B69" s="206" t="str">
        <f>'t1'!B68</f>
        <v>SD0AI1</v>
      </c>
      <c r="C69" s="209"/>
      <c r="D69" s="218"/>
      <c r="E69" s="209"/>
      <c r="F69" s="218"/>
      <c r="G69" s="209"/>
      <c r="H69" s="218"/>
      <c r="I69" s="209"/>
      <c r="J69" s="218"/>
      <c r="K69" s="209"/>
      <c r="L69" s="218"/>
      <c r="M69" s="209"/>
      <c r="N69" s="218"/>
      <c r="O69" s="219"/>
      <c r="P69" s="218"/>
      <c r="Q69" s="219"/>
      <c r="R69" s="218"/>
      <c r="S69" s="219"/>
      <c r="T69" s="218"/>
      <c r="U69" s="402">
        <f t="shared" si="0"/>
        <v>0</v>
      </c>
      <c r="V69" s="403">
        <f t="shared" si="1"/>
        <v>0</v>
      </c>
      <c r="X69"/>
      <c r="Y69"/>
      <c r="Z69"/>
      <c r="AA69"/>
    </row>
    <row r="70" spans="1:27" ht="12.75" customHeight="1" x14ac:dyDescent="0.2">
      <c r="A70" s="144" t="str">
        <f>'t1'!A69</f>
        <v>DIR. PROF.SAN.INFERM/OSTET T.DET.ART.15-SEPTIES DLGS 502/92</v>
      </c>
      <c r="B70" s="206" t="str">
        <f>'t1'!B69</f>
        <v>SD048B</v>
      </c>
      <c r="C70" s="209"/>
      <c r="D70" s="218"/>
      <c r="E70" s="209"/>
      <c r="F70" s="218"/>
      <c r="G70" s="209"/>
      <c r="H70" s="218"/>
      <c r="I70" s="209"/>
      <c r="J70" s="218"/>
      <c r="K70" s="209"/>
      <c r="L70" s="218"/>
      <c r="M70" s="209"/>
      <c r="N70" s="218"/>
      <c r="O70" s="219"/>
      <c r="P70" s="218"/>
      <c r="Q70" s="219"/>
      <c r="R70" s="218"/>
      <c r="S70" s="219"/>
      <c r="T70" s="218"/>
      <c r="U70" s="402">
        <f t="shared" si="0"/>
        <v>0</v>
      </c>
      <c r="V70" s="403">
        <f t="shared" si="1"/>
        <v>0</v>
      </c>
      <c r="X70"/>
      <c r="Y70"/>
      <c r="Z70"/>
      <c r="AA70"/>
    </row>
    <row r="71" spans="1:27" ht="12.75" customHeight="1" x14ac:dyDescent="0.2">
      <c r="A71" s="144" t="str">
        <f>'t1'!A70</f>
        <v>DIRIGENTE PROF. SANIT. RIABILITATIVE (INC. STRUT. COMPL.)</v>
      </c>
      <c r="B71" s="206" t="str">
        <f>'t1'!B70</f>
        <v>SD0CO2</v>
      </c>
      <c r="C71" s="209"/>
      <c r="D71" s="218"/>
      <c r="E71" s="209"/>
      <c r="F71" s="218"/>
      <c r="G71" s="209"/>
      <c r="H71" s="218"/>
      <c r="I71" s="209"/>
      <c r="J71" s="218"/>
      <c r="K71" s="209"/>
      <c r="L71" s="218"/>
      <c r="M71" s="209"/>
      <c r="N71" s="218"/>
      <c r="O71" s="219"/>
      <c r="P71" s="218"/>
      <c r="Q71" s="219"/>
      <c r="R71" s="218"/>
      <c r="S71" s="219"/>
      <c r="T71" s="218"/>
      <c r="U71" s="402">
        <f t="shared" si="0"/>
        <v>0</v>
      </c>
      <c r="V71" s="403">
        <f t="shared" si="1"/>
        <v>0</v>
      </c>
      <c r="X71"/>
      <c r="Y71"/>
      <c r="Z71"/>
      <c r="AA71"/>
    </row>
    <row r="72" spans="1:27" ht="12.75" customHeight="1" x14ac:dyDescent="0.2">
      <c r="A72" s="144" t="str">
        <f>'t1'!A71</f>
        <v>DIRIGENTE PROF. SANIT. RIABILITATIVE (INC. STRUT. SEMPL.)</v>
      </c>
      <c r="B72" s="206" t="str">
        <f>'t1'!B71</f>
        <v>SD0SE2</v>
      </c>
      <c r="C72" s="209"/>
      <c r="D72" s="218"/>
      <c r="E72" s="209"/>
      <c r="F72" s="218"/>
      <c r="G72" s="209"/>
      <c r="H72" s="218"/>
      <c r="I72" s="209"/>
      <c r="J72" s="218"/>
      <c r="K72" s="209"/>
      <c r="L72" s="218"/>
      <c r="M72" s="209"/>
      <c r="N72" s="218"/>
      <c r="O72" s="219"/>
      <c r="P72" s="218"/>
      <c r="Q72" s="219"/>
      <c r="R72" s="218"/>
      <c r="S72" s="219"/>
      <c r="T72" s="218"/>
      <c r="U72" s="402">
        <f t="shared" ref="U72:U139" si="2">SUM(C72,E72,G72,I72,K72,M72,O72,Q72,S72)</f>
        <v>0</v>
      </c>
      <c r="V72" s="403">
        <f t="shared" ref="V72:V139" si="3">SUM(D72,F72,H72,J72,L72,N72,P72,R72,T72)</f>
        <v>0</v>
      </c>
      <c r="X72"/>
      <c r="Y72"/>
      <c r="Z72"/>
      <c r="AA72"/>
    </row>
    <row r="73" spans="1:27" ht="12.75" customHeight="1" x14ac:dyDescent="0.2">
      <c r="A73" s="144" t="str">
        <f>'t1'!A72</f>
        <v>DIRIGENTE PROF. SANIT. RIABILITATIVE (ALTRI INC. PROF.LI)</v>
      </c>
      <c r="B73" s="206" t="str">
        <f>'t1'!B72</f>
        <v>SD0AI2</v>
      </c>
      <c r="C73" s="209"/>
      <c r="D73" s="218"/>
      <c r="E73" s="209"/>
      <c r="F73" s="218"/>
      <c r="G73" s="209"/>
      <c r="H73" s="218"/>
      <c r="I73" s="209"/>
      <c r="J73" s="218"/>
      <c r="K73" s="209"/>
      <c r="L73" s="218"/>
      <c r="M73" s="209"/>
      <c r="N73" s="218"/>
      <c r="O73" s="219"/>
      <c r="P73" s="218"/>
      <c r="Q73" s="219"/>
      <c r="R73" s="218"/>
      <c r="S73" s="219"/>
      <c r="T73" s="218"/>
      <c r="U73" s="402">
        <f t="shared" si="2"/>
        <v>0</v>
      </c>
      <c r="V73" s="403">
        <f t="shared" si="3"/>
        <v>0</v>
      </c>
      <c r="X73"/>
      <c r="Y73"/>
      <c r="Z73"/>
      <c r="AA73"/>
    </row>
    <row r="74" spans="1:27" ht="12.75" customHeight="1" x14ac:dyDescent="0.2">
      <c r="A74" s="144" t="str">
        <f>'t1'!A73</f>
        <v>DIR. PROF. SAN. RIABILITAT. T.DET.ART.15-SEPTIES DLGS 502/92</v>
      </c>
      <c r="B74" s="206" t="str">
        <f>'t1'!B73</f>
        <v>SD048C</v>
      </c>
      <c r="C74" s="209"/>
      <c r="D74" s="218"/>
      <c r="E74" s="209"/>
      <c r="F74" s="218"/>
      <c r="G74" s="209"/>
      <c r="H74" s="218"/>
      <c r="I74" s="209"/>
      <c r="J74" s="218"/>
      <c r="K74" s="209"/>
      <c r="L74" s="218"/>
      <c r="M74" s="209"/>
      <c r="N74" s="218"/>
      <c r="O74" s="219"/>
      <c r="P74" s="218"/>
      <c r="Q74" s="219"/>
      <c r="R74" s="218"/>
      <c r="S74" s="219"/>
      <c r="T74" s="218"/>
      <c r="U74" s="402">
        <f t="shared" si="2"/>
        <v>0</v>
      </c>
      <c r="V74" s="403">
        <f t="shared" si="3"/>
        <v>0</v>
      </c>
      <c r="X74"/>
      <c r="Y74"/>
      <c r="Z74"/>
      <c r="AA74"/>
    </row>
    <row r="75" spans="1:27" ht="12.75" customHeight="1" x14ac:dyDescent="0.2">
      <c r="A75" s="144" t="str">
        <f>'t1'!A74</f>
        <v>DIRIGENTE PROF. TECNICO SANITARIE (INC. STRUT. COMPL.)</v>
      </c>
      <c r="B75" s="206" t="str">
        <f>'t1'!B74</f>
        <v>SD0CO3</v>
      </c>
      <c r="C75" s="209"/>
      <c r="D75" s="218"/>
      <c r="E75" s="209"/>
      <c r="F75" s="218"/>
      <c r="G75" s="209"/>
      <c r="H75" s="218"/>
      <c r="I75" s="209"/>
      <c r="J75" s="218"/>
      <c r="K75" s="209"/>
      <c r="L75" s="218"/>
      <c r="M75" s="209"/>
      <c r="N75" s="218"/>
      <c r="O75" s="219"/>
      <c r="P75" s="218"/>
      <c r="Q75" s="219"/>
      <c r="R75" s="218"/>
      <c r="S75" s="219"/>
      <c r="T75" s="218"/>
      <c r="U75" s="402">
        <f t="shared" si="2"/>
        <v>0</v>
      </c>
      <c r="V75" s="403">
        <f t="shared" si="3"/>
        <v>0</v>
      </c>
      <c r="X75"/>
      <c r="Y75"/>
      <c r="Z75"/>
      <c r="AA75"/>
    </row>
    <row r="76" spans="1:27" ht="12.75" customHeight="1" x14ac:dyDescent="0.2">
      <c r="A76" s="144" t="str">
        <f>'t1'!A75</f>
        <v>DIRIGENTE PROF. TECNICO SANITARIE (INC. STRUT. SEMPL.)</v>
      </c>
      <c r="B76" s="206" t="str">
        <f>'t1'!B75</f>
        <v>SD0SE3</v>
      </c>
      <c r="C76" s="209"/>
      <c r="D76" s="218"/>
      <c r="E76" s="209"/>
      <c r="F76" s="218"/>
      <c r="G76" s="209"/>
      <c r="H76" s="218"/>
      <c r="I76" s="209"/>
      <c r="J76" s="218"/>
      <c r="K76" s="209"/>
      <c r="L76" s="218"/>
      <c r="M76" s="209"/>
      <c r="N76" s="218"/>
      <c r="O76" s="219"/>
      <c r="P76" s="218"/>
      <c r="Q76" s="219"/>
      <c r="R76" s="218"/>
      <c r="S76" s="219"/>
      <c r="T76" s="218"/>
      <c r="U76" s="402">
        <f t="shared" si="2"/>
        <v>0</v>
      </c>
      <c r="V76" s="403">
        <f t="shared" si="3"/>
        <v>0</v>
      </c>
      <c r="X76"/>
      <c r="Y76"/>
      <c r="Z76"/>
      <c r="AA76"/>
    </row>
    <row r="77" spans="1:27" ht="12.75" customHeight="1" x14ac:dyDescent="0.2">
      <c r="A77" s="144" t="str">
        <f>'t1'!A76</f>
        <v>DIRIGENTE PROF. TECNICO SANITARIE (ALTRI INC. PROF.LI)</v>
      </c>
      <c r="B77" s="206" t="str">
        <f>'t1'!B76</f>
        <v>SD0AI3</v>
      </c>
      <c r="C77" s="209"/>
      <c r="D77" s="218"/>
      <c r="E77" s="209"/>
      <c r="F77" s="218"/>
      <c r="G77" s="209"/>
      <c r="H77" s="218"/>
      <c r="I77" s="209"/>
      <c r="J77" s="218"/>
      <c r="K77" s="209"/>
      <c r="L77" s="218"/>
      <c r="M77" s="209"/>
      <c r="N77" s="218"/>
      <c r="O77" s="219"/>
      <c r="P77" s="218"/>
      <c r="Q77" s="219"/>
      <c r="R77" s="218"/>
      <c r="S77" s="219"/>
      <c r="T77" s="218"/>
      <c r="U77" s="402">
        <f t="shared" si="2"/>
        <v>0</v>
      </c>
      <c r="V77" s="403">
        <f t="shared" si="3"/>
        <v>0</v>
      </c>
      <c r="X77"/>
      <c r="Y77"/>
      <c r="Z77"/>
      <c r="AA77"/>
    </row>
    <row r="78" spans="1:27" ht="12.75" customHeight="1" x14ac:dyDescent="0.2">
      <c r="A78" s="144" t="str">
        <f>'t1'!A77</f>
        <v>DIR. PROF.TECNICO SANITARIE T.DET.ART.15-SEPTIES DLGS 502/92</v>
      </c>
      <c r="B78" s="206" t="str">
        <f>'t1'!B77</f>
        <v>SD048D</v>
      </c>
      <c r="C78" s="209"/>
      <c r="D78" s="218"/>
      <c r="E78" s="209"/>
      <c r="F78" s="218"/>
      <c r="G78" s="209"/>
      <c r="H78" s="218"/>
      <c r="I78" s="209"/>
      <c r="J78" s="218"/>
      <c r="K78" s="209"/>
      <c r="L78" s="218"/>
      <c r="M78" s="209"/>
      <c r="N78" s="218"/>
      <c r="O78" s="219"/>
      <c r="P78" s="218"/>
      <c r="Q78" s="219"/>
      <c r="R78" s="218"/>
      <c r="S78" s="219"/>
      <c r="T78" s="218"/>
      <c r="U78" s="402">
        <f t="shared" si="2"/>
        <v>0</v>
      </c>
      <c r="V78" s="403">
        <f t="shared" si="3"/>
        <v>0</v>
      </c>
      <c r="X78"/>
      <c r="Y78"/>
      <c r="Z78"/>
      <c r="AA78"/>
    </row>
    <row r="79" spans="1:27" ht="12.75" customHeight="1" x14ac:dyDescent="0.2">
      <c r="A79" s="144" t="str">
        <f>'t1'!A78</f>
        <v>DIRIGENTE PROF.TECNICHE DELLA PREVENZIONE (INC.STRUT.COMPL.)</v>
      </c>
      <c r="B79" s="206" t="str">
        <f>'t1'!B78</f>
        <v>SD0CO4</v>
      </c>
      <c r="C79" s="209"/>
      <c r="D79" s="218"/>
      <c r="E79" s="209"/>
      <c r="F79" s="218"/>
      <c r="G79" s="209"/>
      <c r="H79" s="218"/>
      <c r="I79" s="209"/>
      <c r="J79" s="218"/>
      <c r="K79" s="209"/>
      <c r="L79" s="218"/>
      <c r="M79" s="209"/>
      <c r="N79" s="218"/>
      <c r="O79" s="219"/>
      <c r="P79" s="218"/>
      <c r="Q79" s="219"/>
      <c r="R79" s="218"/>
      <c r="S79" s="219"/>
      <c r="T79" s="218"/>
      <c r="U79" s="402">
        <f t="shared" si="2"/>
        <v>0</v>
      </c>
      <c r="V79" s="403">
        <f t="shared" si="3"/>
        <v>0</v>
      </c>
      <c r="X79"/>
      <c r="Y79"/>
      <c r="Z79"/>
      <c r="AA79"/>
    </row>
    <row r="80" spans="1:27" ht="12.75" customHeight="1" x14ac:dyDescent="0.2">
      <c r="A80" s="144" t="str">
        <f>'t1'!A79</f>
        <v>DIRIGENTE PROF.TECNICHE DELLA PREVENZIONE (INC.STRUT.SEMPL.)</v>
      </c>
      <c r="B80" s="206" t="str">
        <f>'t1'!B79</f>
        <v>SD0SE4</v>
      </c>
      <c r="C80" s="209"/>
      <c r="D80" s="218"/>
      <c r="E80" s="209"/>
      <c r="F80" s="218"/>
      <c r="G80" s="209"/>
      <c r="H80" s="218"/>
      <c r="I80" s="209"/>
      <c r="J80" s="218"/>
      <c r="K80" s="209"/>
      <c r="L80" s="218"/>
      <c r="M80" s="209"/>
      <c r="N80" s="218"/>
      <c r="O80" s="219"/>
      <c r="P80" s="218"/>
      <c r="Q80" s="219"/>
      <c r="R80" s="218"/>
      <c r="S80" s="219"/>
      <c r="T80" s="218"/>
      <c r="U80" s="402">
        <f t="shared" si="2"/>
        <v>0</v>
      </c>
      <c r="V80" s="403">
        <f t="shared" si="3"/>
        <v>0</v>
      </c>
      <c r="X80"/>
      <c r="Y80"/>
      <c r="Z80"/>
      <c r="AA80"/>
    </row>
    <row r="81" spans="1:27" ht="12.75" customHeight="1" x14ac:dyDescent="0.2">
      <c r="A81" s="144" t="str">
        <f>'t1'!A80</f>
        <v>DIRIGENTE PROF.TECNICHE DELLA PREVENZIONE(ALTRI INC.PROF.LI)</v>
      </c>
      <c r="B81" s="206" t="str">
        <f>'t1'!B80</f>
        <v>SD0AI4</v>
      </c>
      <c r="C81" s="209"/>
      <c r="D81" s="218"/>
      <c r="E81" s="209"/>
      <c r="F81" s="218"/>
      <c r="G81" s="209"/>
      <c r="H81" s="218"/>
      <c r="I81" s="209"/>
      <c r="J81" s="218"/>
      <c r="K81" s="209"/>
      <c r="L81" s="218"/>
      <c r="M81" s="209"/>
      <c r="N81" s="218"/>
      <c r="O81" s="219"/>
      <c r="P81" s="218"/>
      <c r="Q81" s="219"/>
      <c r="R81" s="218"/>
      <c r="S81" s="219"/>
      <c r="T81" s="218"/>
      <c r="U81" s="402">
        <f t="shared" si="2"/>
        <v>0</v>
      </c>
      <c r="V81" s="403">
        <f t="shared" si="3"/>
        <v>0</v>
      </c>
      <c r="X81"/>
      <c r="Y81"/>
      <c r="Z81"/>
      <c r="AA81"/>
    </row>
    <row r="82" spans="1:27" ht="12.75" customHeight="1" x14ac:dyDescent="0.2">
      <c r="A82" s="144" t="str">
        <f>'t1'!A81</f>
        <v>DIR. PROF.TECNICHE PREVENZ. T.DET.ART.15-SEPTIES DLGS 502/92</v>
      </c>
      <c r="B82" s="206" t="str">
        <f>'t1'!B81</f>
        <v>SD048E</v>
      </c>
      <c r="C82" s="209"/>
      <c r="D82" s="218"/>
      <c r="E82" s="209"/>
      <c r="F82" s="218"/>
      <c r="G82" s="209"/>
      <c r="H82" s="218"/>
      <c r="I82" s="209"/>
      <c r="J82" s="218"/>
      <c r="K82" s="209"/>
      <c r="L82" s="218"/>
      <c r="M82" s="209"/>
      <c r="N82" s="218"/>
      <c r="O82" s="219"/>
      <c r="P82" s="218"/>
      <c r="Q82" s="219"/>
      <c r="R82" s="218"/>
      <c r="S82" s="219"/>
      <c r="T82" s="218"/>
      <c r="U82" s="402">
        <f t="shared" si="2"/>
        <v>0</v>
      </c>
      <c r="V82" s="403">
        <f t="shared" si="3"/>
        <v>0</v>
      </c>
      <c r="X82"/>
      <c r="Y82"/>
      <c r="Z82"/>
      <c r="AA82"/>
    </row>
    <row r="83" spans="1:27" ht="12.75" customHeight="1" x14ac:dyDescent="0.2">
      <c r="A83" s="144" t="str">
        <f>'t1'!A82</f>
        <v>AVVOCATO DIRIG. CON INCARICO DI STRUTTURA COMPLESSA</v>
      </c>
      <c r="B83" s="206" t="str">
        <f>'t1'!B82</f>
        <v>PD0010</v>
      </c>
      <c r="C83" s="209"/>
      <c r="D83" s="218"/>
      <c r="E83" s="209"/>
      <c r="F83" s="218"/>
      <c r="G83" s="209"/>
      <c r="H83" s="218"/>
      <c r="I83" s="209"/>
      <c r="J83" s="218"/>
      <c r="K83" s="209"/>
      <c r="L83" s="218"/>
      <c r="M83" s="209"/>
      <c r="N83" s="218"/>
      <c r="O83" s="219"/>
      <c r="P83" s="218"/>
      <c r="Q83" s="219"/>
      <c r="R83" s="218"/>
      <c r="S83" s="219"/>
      <c r="T83" s="218"/>
      <c r="U83" s="402">
        <f t="shared" si="2"/>
        <v>0</v>
      </c>
      <c r="V83" s="403">
        <f t="shared" si="3"/>
        <v>0</v>
      </c>
      <c r="X83"/>
      <c r="Y83"/>
      <c r="Z83"/>
      <c r="AA83"/>
    </row>
    <row r="84" spans="1:27" ht="12.75" customHeight="1" x14ac:dyDescent="0.2">
      <c r="A84" s="144" t="str">
        <f>'t1'!A83</f>
        <v>AVVOCATO DIRIG. CON INCARICO DI STRUTTURA SEMPLICE</v>
      </c>
      <c r="B84" s="206" t="str">
        <f>'t1'!B83</f>
        <v>PD0S09</v>
      </c>
      <c r="C84" s="209"/>
      <c r="D84" s="218"/>
      <c r="E84" s="209"/>
      <c r="F84" s="218"/>
      <c r="G84" s="209"/>
      <c r="H84" s="218"/>
      <c r="I84" s="209"/>
      <c r="J84" s="218"/>
      <c r="K84" s="209"/>
      <c r="L84" s="218"/>
      <c r="M84" s="209"/>
      <c r="N84" s="218"/>
      <c r="O84" s="219"/>
      <c r="P84" s="218"/>
      <c r="Q84" s="219"/>
      <c r="R84" s="218"/>
      <c r="S84" s="219"/>
      <c r="T84" s="218"/>
      <c r="U84" s="402">
        <f t="shared" si="2"/>
        <v>0</v>
      </c>
      <c r="V84" s="403">
        <f t="shared" si="3"/>
        <v>0</v>
      </c>
      <c r="X84"/>
      <c r="Y84"/>
      <c r="Z84"/>
      <c r="AA84"/>
    </row>
    <row r="85" spans="1:27" ht="12.75" customHeight="1" x14ac:dyDescent="0.2">
      <c r="A85" s="144" t="str">
        <f>'t1'!A84</f>
        <v>AVVOCATO DIRIG. CON ALTRI INCAR.PROF.LI</v>
      </c>
      <c r="B85" s="206" t="str">
        <f>'t1'!B84</f>
        <v>PD0A09</v>
      </c>
      <c r="C85" s="209"/>
      <c r="D85" s="218"/>
      <c r="E85" s="209"/>
      <c r="F85" s="218"/>
      <c r="G85" s="209"/>
      <c r="H85" s="218"/>
      <c r="I85" s="209"/>
      <c r="J85" s="218"/>
      <c r="K85" s="209"/>
      <c r="L85" s="218"/>
      <c r="M85" s="209"/>
      <c r="N85" s="218"/>
      <c r="O85" s="219"/>
      <c r="P85" s="218"/>
      <c r="Q85" s="219"/>
      <c r="R85" s="218"/>
      <c r="S85" s="219"/>
      <c r="T85" s="218"/>
      <c r="U85" s="402">
        <f t="shared" si="2"/>
        <v>0</v>
      </c>
      <c r="V85" s="403">
        <f t="shared" si="3"/>
        <v>0</v>
      </c>
      <c r="X85"/>
      <c r="Y85"/>
      <c r="Z85"/>
      <c r="AA85"/>
    </row>
    <row r="86" spans="1:27" ht="12.75" customHeight="1" x14ac:dyDescent="0.2">
      <c r="A86" s="144" t="str">
        <f>'t1'!A85</f>
        <v>AVVOCATO DIR. A T. DETERMINATO(ART. 15-SEPTIES DLGS. 502/92)</v>
      </c>
      <c r="B86" s="206" t="str">
        <f>'t1'!B85</f>
        <v>PD0605</v>
      </c>
      <c r="C86" s="209"/>
      <c r="D86" s="218"/>
      <c r="E86" s="209"/>
      <c r="F86" s="218"/>
      <c r="G86" s="209"/>
      <c r="H86" s="218"/>
      <c r="I86" s="209"/>
      <c r="J86" s="218"/>
      <c r="K86" s="209"/>
      <c r="L86" s="218"/>
      <c r="M86" s="209"/>
      <c r="N86" s="218"/>
      <c r="O86" s="219"/>
      <c r="P86" s="218"/>
      <c r="Q86" s="219"/>
      <c r="R86" s="218"/>
      <c r="S86" s="219"/>
      <c r="T86" s="218"/>
      <c r="U86" s="402">
        <f t="shared" si="2"/>
        <v>0</v>
      </c>
      <c r="V86" s="403">
        <f t="shared" si="3"/>
        <v>0</v>
      </c>
      <c r="X86"/>
      <c r="Y86"/>
      <c r="Z86"/>
      <c r="AA86"/>
    </row>
    <row r="87" spans="1:27" ht="12.75" customHeight="1" x14ac:dyDescent="0.2">
      <c r="A87" s="144" t="str">
        <f>'t1'!A86</f>
        <v>INGEGNERE DIRIG. CON INCARICO DI STRUTTURA COMPLESSA</v>
      </c>
      <c r="B87" s="206" t="str">
        <f>'t1'!B86</f>
        <v>PD0046</v>
      </c>
      <c r="C87" s="209"/>
      <c r="D87" s="218"/>
      <c r="E87" s="209"/>
      <c r="F87" s="218"/>
      <c r="G87" s="209"/>
      <c r="H87" s="218"/>
      <c r="I87" s="209"/>
      <c r="J87" s="218"/>
      <c r="K87" s="209"/>
      <c r="L87" s="218"/>
      <c r="M87" s="209"/>
      <c r="N87" s="218"/>
      <c r="O87" s="219"/>
      <c r="P87" s="218"/>
      <c r="Q87" s="219"/>
      <c r="R87" s="218"/>
      <c r="S87" s="219"/>
      <c r="T87" s="218"/>
      <c r="U87" s="402">
        <f t="shared" si="2"/>
        <v>0</v>
      </c>
      <c r="V87" s="403">
        <f t="shared" si="3"/>
        <v>0</v>
      </c>
      <c r="X87"/>
      <c r="Y87"/>
      <c r="Z87"/>
      <c r="AA87"/>
    </row>
    <row r="88" spans="1:27" ht="12.75" customHeight="1" x14ac:dyDescent="0.2">
      <c r="A88" s="144" t="str">
        <f>'t1'!A87</f>
        <v>INGEGNERE DIRIG. CON INCARICO DI STRUTTURA SEMPLICE</v>
      </c>
      <c r="B88" s="206" t="str">
        <f>'t1'!B87</f>
        <v>PD0S45</v>
      </c>
      <c r="C88" s="209"/>
      <c r="D88" s="218"/>
      <c r="E88" s="209"/>
      <c r="F88" s="218"/>
      <c r="G88" s="209"/>
      <c r="H88" s="218"/>
      <c r="I88" s="209"/>
      <c r="J88" s="218"/>
      <c r="K88" s="209"/>
      <c r="L88" s="218"/>
      <c r="M88" s="209"/>
      <c r="N88" s="218"/>
      <c r="O88" s="219"/>
      <c r="P88" s="218"/>
      <c r="Q88" s="219"/>
      <c r="R88" s="218"/>
      <c r="S88" s="219"/>
      <c r="T88" s="218"/>
      <c r="U88" s="402">
        <f t="shared" si="2"/>
        <v>0</v>
      </c>
      <c r="V88" s="403">
        <f t="shared" si="3"/>
        <v>0</v>
      </c>
      <c r="X88"/>
      <c r="Y88"/>
      <c r="Z88"/>
      <c r="AA88"/>
    </row>
    <row r="89" spans="1:27" ht="12.75" customHeight="1" x14ac:dyDescent="0.2">
      <c r="A89" s="144" t="str">
        <f>'t1'!A88</f>
        <v>INGEGNERE DIRIG. CON ALTRI INCAR.PROF.LI</v>
      </c>
      <c r="B89" s="206" t="str">
        <f>'t1'!B88</f>
        <v>PD0A45</v>
      </c>
      <c r="C89" s="209"/>
      <c r="D89" s="218"/>
      <c r="E89" s="209"/>
      <c r="F89" s="218"/>
      <c r="G89" s="209"/>
      <c r="H89" s="218"/>
      <c r="I89" s="209"/>
      <c r="J89" s="218"/>
      <c r="K89" s="209"/>
      <c r="L89" s="218"/>
      <c r="M89" s="209"/>
      <c r="N89" s="218"/>
      <c r="O89" s="219"/>
      <c r="P89" s="218"/>
      <c r="Q89" s="219"/>
      <c r="R89" s="218"/>
      <c r="S89" s="219"/>
      <c r="T89" s="218"/>
      <c r="U89" s="402">
        <f t="shared" si="2"/>
        <v>0</v>
      </c>
      <c r="V89" s="403">
        <f t="shared" si="3"/>
        <v>0</v>
      </c>
      <c r="X89"/>
      <c r="Y89"/>
      <c r="Z89"/>
      <c r="AA89"/>
    </row>
    <row r="90" spans="1:27" ht="12.75" customHeight="1" x14ac:dyDescent="0.2">
      <c r="A90" s="144" t="str">
        <f>'t1'!A89</f>
        <v>INGEGNERE DIR. A T. DETERMINATO(ART.15-SEPTIES DLGS. 502/92)</v>
      </c>
      <c r="B90" s="206" t="str">
        <f>'t1'!B89</f>
        <v>PD0606</v>
      </c>
      <c r="C90" s="209"/>
      <c r="D90" s="218"/>
      <c r="E90" s="209"/>
      <c r="F90" s="218"/>
      <c r="G90" s="209"/>
      <c r="H90" s="218"/>
      <c r="I90" s="209"/>
      <c r="J90" s="218"/>
      <c r="K90" s="209"/>
      <c r="L90" s="218"/>
      <c r="M90" s="209"/>
      <c r="N90" s="218"/>
      <c r="O90" s="219"/>
      <c r="P90" s="218"/>
      <c r="Q90" s="219"/>
      <c r="R90" s="218"/>
      <c r="S90" s="219"/>
      <c r="T90" s="218"/>
      <c r="U90" s="402">
        <f t="shared" si="2"/>
        <v>0</v>
      </c>
      <c r="V90" s="403">
        <f t="shared" si="3"/>
        <v>0</v>
      </c>
      <c r="X90"/>
      <c r="Y90"/>
      <c r="Z90"/>
      <c r="AA90"/>
    </row>
    <row r="91" spans="1:27" ht="12.75" customHeight="1" x14ac:dyDescent="0.2">
      <c r="A91" s="144" t="str">
        <f>'t1'!A90</f>
        <v>ARCHITETTI DIRIG. CON INCARICO DI STRUTTURA COMPLESSA</v>
      </c>
      <c r="B91" s="206" t="str">
        <f>'t1'!B90</f>
        <v>PD0004</v>
      </c>
      <c r="C91" s="209"/>
      <c r="D91" s="218"/>
      <c r="E91" s="209"/>
      <c r="F91" s="218"/>
      <c r="G91" s="209"/>
      <c r="H91" s="218"/>
      <c r="I91" s="209"/>
      <c r="J91" s="218"/>
      <c r="K91" s="209"/>
      <c r="L91" s="218"/>
      <c r="M91" s="209"/>
      <c r="N91" s="218"/>
      <c r="O91" s="219"/>
      <c r="P91" s="218"/>
      <c r="Q91" s="219"/>
      <c r="R91" s="218"/>
      <c r="S91" s="219"/>
      <c r="T91" s="218"/>
      <c r="U91" s="402">
        <f t="shared" si="2"/>
        <v>0</v>
      </c>
      <c r="V91" s="403">
        <f t="shared" si="3"/>
        <v>0</v>
      </c>
      <c r="X91"/>
      <c r="Y91"/>
      <c r="Z91"/>
      <c r="AA91"/>
    </row>
    <row r="92" spans="1:27" ht="12.75" customHeight="1" x14ac:dyDescent="0.2">
      <c r="A92" s="144" t="str">
        <f>'t1'!A91</f>
        <v>ARCHITETTI DIRIG. CON INCARICO DI STRUTTURA SEMPLICE</v>
      </c>
      <c r="B92" s="206" t="str">
        <f>'t1'!B91</f>
        <v>PD0S03</v>
      </c>
      <c r="C92" s="209"/>
      <c r="D92" s="218"/>
      <c r="E92" s="209"/>
      <c r="F92" s="218"/>
      <c r="G92" s="209"/>
      <c r="H92" s="218"/>
      <c r="I92" s="209"/>
      <c r="J92" s="218"/>
      <c r="K92" s="209"/>
      <c r="L92" s="218"/>
      <c r="M92" s="209"/>
      <c r="N92" s="218"/>
      <c r="O92" s="219"/>
      <c r="P92" s="218"/>
      <c r="Q92" s="219"/>
      <c r="R92" s="218"/>
      <c r="S92" s="219"/>
      <c r="T92" s="218"/>
      <c r="U92" s="402">
        <f t="shared" si="2"/>
        <v>0</v>
      </c>
      <c r="V92" s="403">
        <f t="shared" si="3"/>
        <v>0</v>
      </c>
      <c r="X92"/>
      <c r="Y92"/>
      <c r="Z92"/>
      <c r="AA92"/>
    </row>
    <row r="93" spans="1:27" ht="12.75" customHeight="1" x14ac:dyDescent="0.2">
      <c r="A93" s="144" t="str">
        <f>'t1'!A92</f>
        <v>ARCHITETTI DIRIG. CON ALTRI INCAR.PROF.LI</v>
      </c>
      <c r="B93" s="206" t="str">
        <f>'t1'!B92</f>
        <v>PD0A03</v>
      </c>
      <c r="C93" s="209"/>
      <c r="D93" s="218"/>
      <c r="E93" s="209"/>
      <c r="F93" s="218"/>
      <c r="G93" s="209"/>
      <c r="H93" s="218"/>
      <c r="I93" s="209"/>
      <c r="J93" s="218"/>
      <c r="K93" s="209"/>
      <c r="L93" s="218"/>
      <c r="M93" s="209"/>
      <c r="N93" s="218"/>
      <c r="O93" s="219"/>
      <c r="P93" s="218"/>
      <c r="Q93" s="219"/>
      <c r="R93" s="218"/>
      <c r="S93" s="219"/>
      <c r="T93" s="218"/>
      <c r="U93" s="402">
        <f t="shared" si="2"/>
        <v>0</v>
      </c>
      <c r="V93" s="403">
        <f t="shared" si="3"/>
        <v>0</v>
      </c>
      <c r="X93"/>
      <c r="Y93"/>
      <c r="Z93"/>
      <c r="AA93"/>
    </row>
    <row r="94" spans="1:27" ht="12.75" customHeight="1" x14ac:dyDescent="0.2">
      <c r="A94" s="144" t="str">
        <f>'t1'!A93</f>
        <v>ARCHITETTI DIR. A T.DETERMINATO(ART. 15-SEPTIES DLGS.502/92)</v>
      </c>
      <c r="B94" s="206" t="str">
        <f>'t1'!B93</f>
        <v>PD0607</v>
      </c>
      <c r="C94" s="209"/>
      <c r="D94" s="218"/>
      <c r="E94" s="209"/>
      <c r="F94" s="218"/>
      <c r="G94" s="209"/>
      <c r="H94" s="218"/>
      <c r="I94" s="209"/>
      <c r="J94" s="218"/>
      <c r="K94" s="209"/>
      <c r="L94" s="218"/>
      <c r="M94" s="209"/>
      <c r="N94" s="218"/>
      <c r="O94" s="219"/>
      <c r="P94" s="218"/>
      <c r="Q94" s="219"/>
      <c r="R94" s="218"/>
      <c r="S94" s="219"/>
      <c r="T94" s="218"/>
      <c r="U94" s="402">
        <f t="shared" si="2"/>
        <v>0</v>
      </c>
      <c r="V94" s="403">
        <f t="shared" si="3"/>
        <v>0</v>
      </c>
      <c r="X94"/>
      <c r="Y94"/>
      <c r="Z94"/>
      <c r="AA94"/>
    </row>
    <row r="95" spans="1:27" ht="12.75" customHeight="1" x14ac:dyDescent="0.2">
      <c r="A95" s="144" t="str">
        <f>'t1'!A94</f>
        <v>GEOLOGI DIRIG. CON INCARICO DI STRUTTURA COMPLESSA</v>
      </c>
      <c r="B95" s="206" t="str">
        <f>'t1'!B94</f>
        <v>PD0044</v>
      </c>
      <c r="C95" s="209"/>
      <c r="D95" s="218"/>
      <c r="E95" s="209"/>
      <c r="F95" s="218"/>
      <c r="G95" s="209"/>
      <c r="H95" s="218"/>
      <c r="I95" s="209"/>
      <c r="J95" s="218"/>
      <c r="K95" s="209"/>
      <c r="L95" s="218"/>
      <c r="M95" s="209"/>
      <c r="N95" s="218"/>
      <c r="O95" s="219"/>
      <c r="P95" s="218"/>
      <c r="Q95" s="219"/>
      <c r="R95" s="218"/>
      <c r="S95" s="219"/>
      <c r="T95" s="218"/>
      <c r="U95" s="402">
        <f t="shared" si="2"/>
        <v>0</v>
      </c>
      <c r="V95" s="403">
        <f t="shared" si="3"/>
        <v>0</v>
      </c>
      <c r="X95"/>
      <c r="Y95"/>
      <c r="Z95"/>
      <c r="AA95"/>
    </row>
    <row r="96" spans="1:27" ht="12.75" customHeight="1" x14ac:dyDescent="0.2">
      <c r="A96" s="144" t="str">
        <f>'t1'!A95</f>
        <v>GEOLOGI DIRIG. CON INCARICO DI STRUTTURA SEMPLICE</v>
      </c>
      <c r="B96" s="206" t="str">
        <f>'t1'!B95</f>
        <v>PD0S43</v>
      </c>
      <c r="C96" s="209"/>
      <c r="D96" s="218"/>
      <c r="E96" s="209"/>
      <c r="F96" s="218"/>
      <c r="G96" s="209"/>
      <c r="H96" s="218"/>
      <c r="I96" s="209"/>
      <c r="J96" s="218"/>
      <c r="K96" s="209"/>
      <c r="L96" s="218"/>
      <c r="M96" s="209"/>
      <c r="N96" s="218"/>
      <c r="O96" s="219"/>
      <c r="P96" s="218"/>
      <c r="Q96" s="219"/>
      <c r="R96" s="218"/>
      <c r="S96" s="219"/>
      <c r="T96" s="218"/>
      <c r="U96" s="402">
        <f t="shared" si="2"/>
        <v>0</v>
      </c>
      <c r="V96" s="403">
        <f t="shared" si="3"/>
        <v>0</v>
      </c>
      <c r="X96"/>
      <c r="Y96"/>
      <c r="Z96"/>
      <c r="AA96"/>
    </row>
    <row r="97" spans="1:27" ht="12.75" customHeight="1" x14ac:dyDescent="0.2">
      <c r="A97" s="144" t="str">
        <f>'t1'!A96</f>
        <v>GEOLOGI DIRIG. CON ALTRI INCAR.PROF.LI</v>
      </c>
      <c r="B97" s="206" t="str">
        <f>'t1'!B96</f>
        <v>PD0A43</v>
      </c>
      <c r="C97" s="209"/>
      <c r="D97" s="218"/>
      <c r="E97" s="209"/>
      <c r="F97" s="218"/>
      <c r="G97" s="209"/>
      <c r="H97" s="218"/>
      <c r="I97" s="209"/>
      <c r="J97" s="218"/>
      <c r="K97" s="209"/>
      <c r="L97" s="218"/>
      <c r="M97" s="209"/>
      <c r="N97" s="218"/>
      <c r="O97" s="219"/>
      <c r="P97" s="218"/>
      <c r="Q97" s="219"/>
      <c r="R97" s="218"/>
      <c r="S97" s="219"/>
      <c r="T97" s="218"/>
      <c r="U97" s="402">
        <f t="shared" si="2"/>
        <v>0</v>
      </c>
      <c r="V97" s="403">
        <f t="shared" si="3"/>
        <v>0</v>
      </c>
      <c r="X97"/>
      <c r="Y97"/>
      <c r="Z97"/>
      <c r="AA97"/>
    </row>
    <row r="98" spans="1:27" ht="12.75" customHeight="1" x14ac:dyDescent="0.2">
      <c r="A98" s="144" t="str">
        <f>'t1'!A97</f>
        <v>GEOLOGI  DIR. A T. DETERMINATO(ART. 15-SEPTIES DLGS. 502/92)</v>
      </c>
      <c r="B98" s="206" t="str">
        <f>'t1'!B97</f>
        <v>PD0608</v>
      </c>
      <c r="C98" s="209"/>
      <c r="D98" s="218"/>
      <c r="E98" s="209"/>
      <c r="F98" s="218"/>
      <c r="G98" s="209"/>
      <c r="H98" s="218"/>
      <c r="I98" s="209"/>
      <c r="J98" s="218"/>
      <c r="K98" s="209"/>
      <c r="L98" s="218"/>
      <c r="M98" s="209"/>
      <c r="N98" s="218"/>
      <c r="O98" s="219"/>
      <c r="P98" s="218"/>
      <c r="Q98" s="219"/>
      <c r="R98" s="218"/>
      <c r="S98" s="219"/>
      <c r="T98" s="218"/>
      <c r="U98" s="402">
        <f t="shared" si="2"/>
        <v>0</v>
      </c>
      <c r="V98" s="403">
        <f t="shared" si="3"/>
        <v>0</v>
      </c>
      <c r="X98"/>
      <c r="Y98"/>
      <c r="Z98"/>
      <c r="AA98"/>
    </row>
    <row r="99" spans="1:27" ht="12.75" customHeight="1" x14ac:dyDescent="0.2">
      <c r="A99" s="144" t="str">
        <f>'t1'!A98</f>
        <v>ANALISTI DIRIG. CON INCARICO DI STRUTTURA COMPLESSA</v>
      </c>
      <c r="B99" s="206" t="str">
        <f>'t1'!B98</f>
        <v>TD0002</v>
      </c>
      <c r="C99" s="209"/>
      <c r="D99" s="218"/>
      <c r="E99" s="209"/>
      <c r="F99" s="218"/>
      <c r="G99" s="209"/>
      <c r="H99" s="218"/>
      <c r="I99" s="209"/>
      <c r="J99" s="218"/>
      <c r="K99" s="209"/>
      <c r="L99" s="218"/>
      <c r="M99" s="209"/>
      <c r="N99" s="218"/>
      <c r="O99" s="219"/>
      <c r="P99" s="218"/>
      <c r="Q99" s="219"/>
      <c r="R99" s="218"/>
      <c r="S99" s="219"/>
      <c r="T99" s="218"/>
      <c r="U99" s="402">
        <f t="shared" si="2"/>
        <v>0</v>
      </c>
      <c r="V99" s="403">
        <f t="shared" si="3"/>
        <v>0</v>
      </c>
      <c r="X99"/>
      <c r="Y99"/>
      <c r="Z99"/>
      <c r="AA99"/>
    </row>
    <row r="100" spans="1:27" ht="12.75" customHeight="1" x14ac:dyDescent="0.2">
      <c r="A100" s="144" t="str">
        <f>'t1'!A99</f>
        <v>ANALISTI DIRIG. CON INCARICO DI STRUTTURA SEMPLICE</v>
      </c>
      <c r="B100" s="206" t="str">
        <f>'t1'!B99</f>
        <v>TD0S01</v>
      </c>
      <c r="C100" s="209"/>
      <c r="D100" s="218"/>
      <c r="E100" s="209"/>
      <c r="F100" s="218"/>
      <c r="G100" s="209"/>
      <c r="H100" s="218"/>
      <c r="I100" s="209"/>
      <c r="J100" s="218"/>
      <c r="K100" s="209"/>
      <c r="L100" s="218"/>
      <c r="M100" s="209"/>
      <c r="N100" s="218"/>
      <c r="O100" s="219"/>
      <c r="P100" s="218"/>
      <c r="Q100" s="219"/>
      <c r="R100" s="218"/>
      <c r="S100" s="219"/>
      <c r="T100" s="218"/>
      <c r="U100" s="402">
        <f t="shared" si="2"/>
        <v>0</v>
      </c>
      <c r="V100" s="403">
        <f t="shared" si="3"/>
        <v>0</v>
      </c>
      <c r="X100"/>
      <c r="Y100"/>
      <c r="Z100"/>
      <c r="AA100"/>
    </row>
    <row r="101" spans="1:27" ht="12.75" customHeight="1" x14ac:dyDescent="0.2">
      <c r="A101" s="144" t="str">
        <f>'t1'!A100</f>
        <v>ANALISTI DIRIG. CON ALTRI INCAR.PROF.LI</v>
      </c>
      <c r="B101" s="206" t="str">
        <f>'t1'!B100</f>
        <v>TD0A01</v>
      </c>
      <c r="C101" s="209"/>
      <c r="D101" s="218"/>
      <c r="E101" s="209"/>
      <c r="F101" s="218"/>
      <c r="G101" s="209"/>
      <c r="H101" s="218"/>
      <c r="I101" s="209"/>
      <c r="J101" s="218"/>
      <c r="K101" s="209"/>
      <c r="L101" s="218"/>
      <c r="M101" s="209"/>
      <c r="N101" s="218"/>
      <c r="O101" s="219"/>
      <c r="P101" s="218"/>
      <c r="Q101" s="219"/>
      <c r="R101" s="218"/>
      <c r="S101" s="219"/>
      <c r="T101" s="218"/>
      <c r="U101" s="402">
        <f t="shared" si="2"/>
        <v>0</v>
      </c>
      <c r="V101" s="403">
        <f t="shared" si="3"/>
        <v>0</v>
      </c>
      <c r="X101"/>
      <c r="Y101"/>
      <c r="Z101"/>
      <c r="AA101"/>
    </row>
    <row r="102" spans="1:27" ht="12.75" customHeight="1" x14ac:dyDescent="0.2">
      <c r="A102" s="144" t="str">
        <f>'t1'!A101</f>
        <v>ANALISTI DIR. A T. DETERMINATO(ART. 15-SEPTIES DLGS. 502/92)</v>
      </c>
      <c r="B102" s="206" t="str">
        <f>'t1'!B101</f>
        <v>TD0609</v>
      </c>
      <c r="C102" s="209"/>
      <c r="D102" s="218"/>
      <c r="E102" s="209"/>
      <c r="F102" s="218"/>
      <c r="G102" s="209"/>
      <c r="H102" s="218"/>
      <c r="I102" s="209"/>
      <c r="J102" s="218"/>
      <c r="K102" s="209"/>
      <c r="L102" s="218"/>
      <c r="M102" s="209"/>
      <c r="N102" s="218"/>
      <c r="O102" s="219"/>
      <c r="P102" s="218"/>
      <c r="Q102" s="219"/>
      <c r="R102" s="218"/>
      <c r="S102" s="219"/>
      <c r="T102" s="218"/>
      <c r="U102" s="402">
        <f t="shared" si="2"/>
        <v>0</v>
      </c>
      <c r="V102" s="403">
        <f t="shared" si="3"/>
        <v>0</v>
      </c>
      <c r="X102"/>
      <c r="Y102"/>
      <c r="Z102"/>
      <c r="AA102"/>
    </row>
    <row r="103" spans="1:27" ht="12.75" customHeight="1" x14ac:dyDescent="0.2">
      <c r="A103" s="144" t="str">
        <f>'t1'!A102</f>
        <v>STATISTICO DIRIG. CON INCARICO DI STRUTTURA COMPLESSA</v>
      </c>
      <c r="B103" s="206" t="str">
        <f>'t1'!B102</f>
        <v>TD0071</v>
      </c>
      <c r="C103" s="209"/>
      <c r="D103" s="218"/>
      <c r="E103" s="209"/>
      <c r="F103" s="218"/>
      <c r="G103" s="209"/>
      <c r="H103" s="218"/>
      <c r="I103" s="209"/>
      <c r="J103" s="218"/>
      <c r="K103" s="209"/>
      <c r="L103" s="218"/>
      <c r="M103" s="209"/>
      <c r="N103" s="218"/>
      <c r="O103" s="219"/>
      <c r="P103" s="218"/>
      <c r="Q103" s="219"/>
      <c r="R103" s="218"/>
      <c r="S103" s="219"/>
      <c r="T103" s="218"/>
      <c r="U103" s="402">
        <f t="shared" si="2"/>
        <v>0</v>
      </c>
      <c r="V103" s="403">
        <f t="shared" si="3"/>
        <v>0</v>
      </c>
      <c r="X103"/>
      <c r="Y103"/>
      <c r="Z103"/>
      <c r="AA103"/>
    </row>
    <row r="104" spans="1:27" ht="12.75" customHeight="1" x14ac:dyDescent="0.2">
      <c r="A104" s="144" t="str">
        <f>'t1'!A103</f>
        <v>STATISTICO DIRIG. CON INCARICO DI STRUTTURA SEMPLICE</v>
      </c>
      <c r="B104" s="206" t="str">
        <f>'t1'!B103</f>
        <v>TD0S70</v>
      </c>
      <c r="C104" s="209"/>
      <c r="D104" s="218"/>
      <c r="E104" s="209"/>
      <c r="F104" s="218"/>
      <c r="G104" s="209"/>
      <c r="H104" s="218"/>
      <c r="I104" s="209"/>
      <c r="J104" s="218"/>
      <c r="K104" s="209"/>
      <c r="L104" s="218"/>
      <c r="M104" s="209"/>
      <c r="N104" s="218"/>
      <c r="O104" s="219"/>
      <c r="P104" s="218"/>
      <c r="Q104" s="219"/>
      <c r="R104" s="218"/>
      <c r="S104" s="219"/>
      <c r="T104" s="218"/>
      <c r="U104" s="402">
        <f t="shared" si="2"/>
        <v>0</v>
      </c>
      <c r="V104" s="403">
        <f t="shared" si="3"/>
        <v>0</v>
      </c>
      <c r="X104"/>
      <c r="Y104"/>
      <c r="Z104"/>
      <c r="AA104"/>
    </row>
    <row r="105" spans="1:27" ht="12.75" customHeight="1" x14ac:dyDescent="0.2">
      <c r="A105" s="144" t="str">
        <f>'t1'!A104</f>
        <v>STATISTICO DIRIG. CON ALTRI INCAR.PROF.LI</v>
      </c>
      <c r="B105" s="206" t="str">
        <f>'t1'!B104</f>
        <v>TD0A70</v>
      </c>
      <c r="C105" s="209"/>
      <c r="D105" s="218"/>
      <c r="E105" s="209"/>
      <c r="F105" s="218"/>
      <c r="G105" s="209"/>
      <c r="H105" s="218"/>
      <c r="I105" s="209"/>
      <c r="J105" s="218"/>
      <c r="K105" s="209"/>
      <c r="L105" s="218"/>
      <c r="M105" s="209"/>
      <c r="N105" s="218"/>
      <c r="O105" s="219"/>
      <c r="P105" s="218"/>
      <c r="Q105" s="219"/>
      <c r="R105" s="218"/>
      <c r="S105" s="219"/>
      <c r="T105" s="218"/>
      <c r="U105" s="402">
        <f t="shared" si="2"/>
        <v>0</v>
      </c>
      <c r="V105" s="403">
        <f t="shared" si="3"/>
        <v>0</v>
      </c>
      <c r="X105"/>
      <c r="Y105"/>
      <c r="Z105"/>
      <c r="AA105"/>
    </row>
    <row r="106" spans="1:27" ht="12.75" customHeight="1" x14ac:dyDescent="0.2">
      <c r="A106" s="144" t="str">
        <f>'t1'!A105</f>
        <v>STATISTICO DIR. A T.DETERMINATO(ART. 15-SEPTIES DLGS.502/92)</v>
      </c>
      <c r="B106" s="206" t="str">
        <f>'t1'!B105</f>
        <v>TD0610</v>
      </c>
      <c r="C106" s="209"/>
      <c r="D106" s="218"/>
      <c r="E106" s="209"/>
      <c r="F106" s="218"/>
      <c r="G106" s="209"/>
      <c r="H106" s="218"/>
      <c r="I106" s="209"/>
      <c r="J106" s="218"/>
      <c r="K106" s="209"/>
      <c r="L106" s="218"/>
      <c r="M106" s="209"/>
      <c r="N106" s="218"/>
      <c r="O106" s="219"/>
      <c r="P106" s="218"/>
      <c r="Q106" s="219"/>
      <c r="R106" s="218"/>
      <c r="S106" s="219"/>
      <c r="T106" s="218"/>
      <c r="U106" s="402">
        <f t="shared" si="2"/>
        <v>0</v>
      </c>
      <c r="V106" s="403">
        <f t="shared" si="3"/>
        <v>0</v>
      </c>
      <c r="X106"/>
      <c r="Y106"/>
      <c r="Z106"/>
      <c r="AA106"/>
    </row>
    <row r="107" spans="1:27" ht="12.75" customHeight="1" x14ac:dyDescent="0.2">
      <c r="A107" s="144" t="str">
        <f>'t1'!A106</f>
        <v>SOCIOLOGO DIRIG. CON INCARICO DI STRUTTURA COMPLESSA</v>
      </c>
      <c r="B107" s="206" t="str">
        <f>'t1'!B106</f>
        <v>TD0068</v>
      </c>
      <c r="C107" s="209"/>
      <c r="D107" s="218"/>
      <c r="E107" s="209"/>
      <c r="F107" s="218"/>
      <c r="G107" s="209"/>
      <c r="H107" s="218"/>
      <c r="I107" s="209"/>
      <c r="J107" s="218"/>
      <c r="K107" s="209"/>
      <c r="L107" s="218"/>
      <c r="M107" s="209"/>
      <c r="N107" s="218"/>
      <c r="O107" s="219"/>
      <c r="P107" s="218"/>
      <c r="Q107" s="219"/>
      <c r="R107" s="218"/>
      <c r="S107" s="219"/>
      <c r="T107" s="218"/>
      <c r="U107" s="402">
        <f t="shared" si="2"/>
        <v>0</v>
      </c>
      <c r="V107" s="403">
        <f t="shared" si="3"/>
        <v>0</v>
      </c>
      <c r="X107"/>
      <c r="Y107"/>
      <c r="Z107"/>
      <c r="AA107"/>
    </row>
    <row r="108" spans="1:27" ht="12.75" customHeight="1" x14ac:dyDescent="0.2">
      <c r="A108" s="144" t="str">
        <f>'t1'!A107</f>
        <v>SOCIOLOGO DIRIG. CON INCARICO DI STRUTTURA SEMPLICE</v>
      </c>
      <c r="B108" s="206" t="str">
        <f>'t1'!B107</f>
        <v>TD0S67</v>
      </c>
      <c r="C108" s="209"/>
      <c r="D108" s="218"/>
      <c r="E108" s="209"/>
      <c r="F108" s="218"/>
      <c r="G108" s="209"/>
      <c r="H108" s="218"/>
      <c r="I108" s="209"/>
      <c r="J108" s="218"/>
      <c r="K108" s="209"/>
      <c r="L108" s="218"/>
      <c r="M108" s="209"/>
      <c r="N108" s="218"/>
      <c r="O108" s="219"/>
      <c r="P108" s="218"/>
      <c r="Q108" s="219"/>
      <c r="R108" s="218"/>
      <c r="S108" s="219"/>
      <c r="T108" s="218"/>
      <c r="U108" s="402">
        <f t="shared" si="2"/>
        <v>0</v>
      </c>
      <c r="V108" s="403">
        <f t="shared" si="3"/>
        <v>0</v>
      </c>
      <c r="X108"/>
      <c r="Y108"/>
      <c r="Z108"/>
      <c r="AA108"/>
    </row>
    <row r="109" spans="1:27" ht="12.75" customHeight="1" x14ac:dyDescent="0.2">
      <c r="A109" s="144" t="str">
        <f>'t1'!A108</f>
        <v>SOCIOLOGO DIRIG. CON ALTRI INCAR.PROF.LI</v>
      </c>
      <c r="B109" s="206" t="str">
        <f>'t1'!B108</f>
        <v>TD0A67</v>
      </c>
      <c r="C109" s="209"/>
      <c r="D109" s="218"/>
      <c r="E109" s="209"/>
      <c r="F109" s="218"/>
      <c r="G109" s="209"/>
      <c r="H109" s="218"/>
      <c r="I109" s="209"/>
      <c r="J109" s="218"/>
      <c r="K109" s="209"/>
      <c r="L109" s="218"/>
      <c r="M109" s="209"/>
      <c r="N109" s="218"/>
      <c r="O109" s="219"/>
      <c r="P109" s="218"/>
      <c r="Q109" s="219"/>
      <c r="R109" s="218"/>
      <c r="S109" s="219"/>
      <c r="T109" s="218"/>
      <c r="U109" s="402">
        <f t="shared" si="2"/>
        <v>0</v>
      </c>
      <c r="V109" s="403">
        <f t="shared" si="3"/>
        <v>0</v>
      </c>
      <c r="X109"/>
      <c r="Y109"/>
      <c r="Z109"/>
      <c r="AA109"/>
    </row>
    <row r="110" spans="1:27" ht="12.75" customHeight="1" x14ac:dyDescent="0.2">
      <c r="A110" s="144" t="str">
        <f>'t1'!A109</f>
        <v>SOCIOLOGO DIR. A T. DETERMINATO(ART.15-SEPTIES DLGS. 502/92)</v>
      </c>
      <c r="B110" s="206" t="str">
        <f>'t1'!B109</f>
        <v>TD0611</v>
      </c>
      <c r="C110" s="209"/>
      <c r="D110" s="218"/>
      <c r="E110" s="209"/>
      <c r="F110" s="218"/>
      <c r="G110" s="209"/>
      <c r="H110" s="218"/>
      <c r="I110" s="209"/>
      <c r="J110" s="218"/>
      <c r="K110" s="209"/>
      <c r="L110" s="218"/>
      <c r="M110" s="209"/>
      <c r="N110" s="218"/>
      <c r="O110" s="219"/>
      <c r="P110" s="218"/>
      <c r="Q110" s="219"/>
      <c r="R110" s="218"/>
      <c r="S110" s="219"/>
      <c r="T110" s="218"/>
      <c r="U110" s="402">
        <f t="shared" si="2"/>
        <v>0</v>
      </c>
      <c r="V110" s="403">
        <f t="shared" si="3"/>
        <v>0</v>
      </c>
      <c r="X110"/>
      <c r="Y110"/>
      <c r="Z110"/>
      <c r="AA110"/>
    </row>
    <row r="111" spans="1:27" ht="12.75" customHeight="1" x14ac:dyDescent="0.2">
      <c r="A111" s="144" t="str">
        <f>'t1'!A110</f>
        <v>DIR. AMBIENTALE CON INCARICO DI STRUTTURA COMPLESSA</v>
      </c>
      <c r="B111" s="206" t="str">
        <f>'t1'!B110</f>
        <v>TD0C02</v>
      </c>
      <c r="C111" s="209"/>
      <c r="D111" s="218"/>
      <c r="E111" s="209"/>
      <c r="F111" s="218"/>
      <c r="G111" s="209"/>
      <c r="H111" s="218"/>
      <c r="I111" s="209"/>
      <c r="J111" s="218"/>
      <c r="K111" s="209"/>
      <c r="L111" s="218"/>
      <c r="M111" s="209"/>
      <c r="N111" s="218"/>
      <c r="O111" s="219"/>
      <c r="P111" s="218"/>
      <c r="Q111" s="219"/>
      <c r="R111" s="218"/>
      <c r="S111" s="219"/>
      <c r="T111" s="218"/>
      <c r="U111" s="402">
        <f t="shared" si="2"/>
        <v>0</v>
      </c>
      <c r="V111" s="403">
        <f t="shared" si="3"/>
        <v>0</v>
      </c>
      <c r="X111"/>
      <c r="Y111"/>
      <c r="Z111"/>
      <c r="AA111"/>
    </row>
    <row r="112" spans="1:27" ht="12.75" customHeight="1" x14ac:dyDescent="0.2">
      <c r="A112" s="144" t="str">
        <f>'t1'!A111</f>
        <v>DIR. AMBIENTALE CON INCARICO DI STRUTTURA SEMPLICE</v>
      </c>
      <c r="B112" s="206" t="str">
        <f>'t1'!B111</f>
        <v>TD0S02</v>
      </c>
      <c r="C112" s="209"/>
      <c r="D112" s="218"/>
      <c r="E112" s="209"/>
      <c r="F112" s="218"/>
      <c r="G112" s="209"/>
      <c r="H112" s="218"/>
      <c r="I112" s="209"/>
      <c r="J112" s="218"/>
      <c r="K112" s="209"/>
      <c r="L112" s="218"/>
      <c r="M112" s="209"/>
      <c r="N112" s="218"/>
      <c r="O112" s="219"/>
      <c r="P112" s="218"/>
      <c r="Q112" s="219"/>
      <c r="R112" s="218"/>
      <c r="S112" s="219"/>
      <c r="T112" s="218"/>
      <c r="U112" s="402">
        <f t="shared" si="2"/>
        <v>0</v>
      </c>
      <c r="V112" s="403">
        <f t="shared" si="3"/>
        <v>0</v>
      </c>
      <c r="X112"/>
      <c r="Y112"/>
      <c r="Z112"/>
      <c r="AA112"/>
    </row>
    <row r="113" spans="1:27" ht="12.75" customHeight="1" x14ac:dyDescent="0.2">
      <c r="A113" s="144" t="str">
        <f>'t1'!A112</f>
        <v>DIR. AMBIENTALE CON ALTRI INCAR.PROF.LI</v>
      </c>
      <c r="B113" s="206" t="str">
        <f>'t1'!B112</f>
        <v>TD0A02</v>
      </c>
      <c r="C113" s="209"/>
      <c r="D113" s="218"/>
      <c r="E113" s="209"/>
      <c r="F113" s="218"/>
      <c r="G113" s="209"/>
      <c r="H113" s="218"/>
      <c r="I113" s="209"/>
      <c r="J113" s="218"/>
      <c r="K113" s="209"/>
      <c r="L113" s="218"/>
      <c r="M113" s="209"/>
      <c r="N113" s="218"/>
      <c r="O113" s="219"/>
      <c r="P113" s="218"/>
      <c r="Q113" s="219"/>
      <c r="R113" s="218"/>
      <c r="S113" s="219"/>
      <c r="T113" s="218"/>
      <c r="U113" s="402">
        <f t="shared" si="2"/>
        <v>0</v>
      </c>
      <c r="V113" s="403">
        <f t="shared" si="3"/>
        <v>0</v>
      </c>
      <c r="X113"/>
      <c r="Y113"/>
      <c r="Z113"/>
      <c r="AA113"/>
    </row>
    <row r="114" spans="1:27" ht="12.75" customHeight="1" x14ac:dyDescent="0.2">
      <c r="A114" s="144" t="str">
        <f>'t1'!A113</f>
        <v>DIR. AMBIENTALE A T.DETERMINATO (ART.15-SEPTIES DLGS 502/92)</v>
      </c>
      <c r="B114" s="206" t="str">
        <f>'t1'!B113</f>
        <v>TD0810</v>
      </c>
      <c r="C114" s="209"/>
      <c r="D114" s="218"/>
      <c r="E114" s="209"/>
      <c r="F114" s="218"/>
      <c r="G114" s="209"/>
      <c r="H114" s="218"/>
      <c r="I114" s="209"/>
      <c r="J114" s="218"/>
      <c r="K114" s="209"/>
      <c r="L114" s="218"/>
      <c r="M114" s="209"/>
      <c r="N114" s="218"/>
      <c r="O114" s="219"/>
      <c r="P114" s="218"/>
      <c r="Q114" s="219"/>
      <c r="R114" s="218"/>
      <c r="S114" s="219"/>
      <c r="T114" s="218"/>
      <c r="U114" s="402">
        <f t="shared" si="2"/>
        <v>0</v>
      </c>
      <c r="V114" s="403">
        <f t="shared" si="3"/>
        <v>0</v>
      </c>
      <c r="X114"/>
      <c r="Y114"/>
      <c r="Z114"/>
      <c r="AA114"/>
    </row>
    <row r="115" spans="1:27" ht="12.75" customHeight="1" x14ac:dyDescent="0.2">
      <c r="A115" s="144" t="str">
        <f>'t1'!A114</f>
        <v>DIRIGENTE AMM.VO CON INCARICO DI STRUTTURA COMPLESSA</v>
      </c>
      <c r="B115" s="206" t="str">
        <f>'t1'!B114</f>
        <v>AD0032</v>
      </c>
      <c r="C115" s="209"/>
      <c r="D115" s="218"/>
      <c r="E115" s="209"/>
      <c r="F115" s="218"/>
      <c r="G115" s="209"/>
      <c r="H115" s="218"/>
      <c r="I115" s="209"/>
      <c r="J115" s="218"/>
      <c r="K115" s="209"/>
      <c r="L115" s="218"/>
      <c r="M115" s="209"/>
      <c r="N115" s="218"/>
      <c r="O115" s="219"/>
      <c r="P115" s="218"/>
      <c r="Q115" s="219"/>
      <c r="R115" s="218"/>
      <c r="S115" s="219"/>
      <c r="T115" s="218"/>
      <c r="U115" s="402">
        <f t="shared" si="2"/>
        <v>0</v>
      </c>
      <c r="V115" s="403">
        <f t="shared" si="3"/>
        <v>0</v>
      </c>
      <c r="X115"/>
      <c r="Y115"/>
      <c r="Z115"/>
      <c r="AA115"/>
    </row>
    <row r="116" spans="1:27" ht="12.75" customHeight="1" x14ac:dyDescent="0.2">
      <c r="A116" s="144" t="str">
        <f>'t1'!A115</f>
        <v>DIRIGENTE AMM.VO CON INCARICO DI STRUTTURA SEMPLICE</v>
      </c>
      <c r="B116" s="206" t="str">
        <f>'t1'!B115</f>
        <v>AD0S31</v>
      </c>
      <c r="C116" s="209"/>
      <c r="D116" s="218"/>
      <c r="E116" s="209"/>
      <c r="F116" s="218"/>
      <c r="G116" s="209"/>
      <c r="H116" s="218"/>
      <c r="I116" s="209"/>
      <c r="J116" s="218"/>
      <c r="K116" s="209"/>
      <c r="L116" s="218"/>
      <c r="M116" s="209"/>
      <c r="N116" s="218"/>
      <c r="O116" s="219"/>
      <c r="P116" s="218"/>
      <c r="Q116" s="219"/>
      <c r="R116" s="218"/>
      <c r="S116" s="219"/>
      <c r="T116" s="218"/>
      <c r="U116" s="402">
        <f t="shared" si="2"/>
        <v>0</v>
      </c>
      <c r="V116" s="403">
        <f t="shared" si="3"/>
        <v>0</v>
      </c>
      <c r="X116"/>
      <c r="Y116"/>
      <c r="Z116"/>
      <c r="AA116"/>
    </row>
    <row r="117" spans="1:27" ht="12.75" customHeight="1" x14ac:dyDescent="0.2">
      <c r="A117" s="144" t="str">
        <f>'t1'!A116</f>
        <v>DIRIGENTE AMM.VO CON ALTRI INCAR.PROF.LI</v>
      </c>
      <c r="B117" s="206" t="str">
        <f>'t1'!B116</f>
        <v>AD0A31</v>
      </c>
      <c r="C117" s="209"/>
      <c r="D117" s="218"/>
      <c r="E117" s="209"/>
      <c r="F117" s="218"/>
      <c r="G117" s="209"/>
      <c r="H117" s="218"/>
      <c r="I117" s="209"/>
      <c r="J117" s="218"/>
      <c r="K117" s="209"/>
      <c r="L117" s="218"/>
      <c r="M117" s="209"/>
      <c r="N117" s="218"/>
      <c r="O117" s="219"/>
      <c r="P117" s="218"/>
      <c r="Q117" s="219"/>
      <c r="R117" s="218"/>
      <c r="S117" s="219"/>
      <c r="T117" s="218"/>
      <c r="U117" s="402">
        <f t="shared" si="2"/>
        <v>0</v>
      </c>
      <c r="V117" s="403">
        <f t="shared" si="3"/>
        <v>0</v>
      </c>
      <c r="X117"/>
      <c r="Y117"/>
      <c r="Z117"/>
      <c r="AA117"/>
    </row>
    <row r="118" spans="1:27" ht="12.75" customHeight="1" x14ac:dyDescent="0.2">
      <c r="A118" s="144" t="str">
        <f>'t1'!A117</f>
        <v>DIRIG. AMM.VO A T. DETERMINATO (ART. 15-SEPTIES DLGS.502/92)</v>
      </c>
      <c r="B118" s="206" t="str">
        <f>'t1'!B117</f>
        <v>AD0612</v>
      </c>
      <c r="C118" s="209"/>
      <c r="D118" s="218"/>
      <c r="E118" s="209"/>
      <c r="F118" s="218"/>
      <c r="G118" s="209"/>
      <c r="H118" s="218"/>
      <c r="I118" s="209"/>
      <c r="J118" s="218"/>
      <c r="K118" s="209"/>
      <c r="L118" s="218"/>
      <c r="M118" s="209"/>
      <c r="N118" s="218"/>
      <c r="O118" s="219"/>
      <c r="P118" s="218"/>
      <c r="Q118" s="219"/>
      <c r="R118" s="218"/>
      <c r="S118" s="219"/>
      <c r="T118" s="218"/>
      <c r="U118" s="402">
        <f t="shared" si="2"/>
        <v>0</v>
      </c>
      <c r="V118" s="403">
        <f t="shared" si="3"/>
        <v>0</v>
      </c>
      <c r="X118"/>
      <c r="Y118"/>
      <c r="Z118"/>
      <c r="AA118"/>
    </row>
    <row r="119" spans="1:27" ht="12.75" customHeight="1" x14ac:dyDescent="0.2">
      <c r="A119" s="144" t="str">
        <f>'t1'!A118</f>
        <v>RICERCATORE SANITARIO - DS</v>
      </c>
      <c r="B119" s="206" t="str">
        <f>'t1'!B118</f>
        <v>N18694</v>
      </c>
      <c r="C119" s="209"/>
      <c r="D119" s="218"/>
      <c r="E119" s="209"/>
      <c r="F119" s="218"/>
      <c r="G119" s="209"/>
      <c r="H119" s="218"/>
      <c r="I119" s="209"/>
      <c r="J119" s="218"/>
      <c r="K119" s="209"/>
      <c r="L119" s="218"/>
      <c r="M119" s="209"/>
      <c r="N119" s="218"/>
      <c r="O119" s="219"/>
      <c r="P119" s="218"/>
      <c r="Q119" s="219"/>
      <c r="R119" s="218"/>
      <c r="S119" s="219"/>
      <c r="T119" s="218"/>
      <c r="U119" s="402">
        <f t="shared" si="2"/>
        <v>0</v>
      </c>
      <c r="V119" s="403">
        <f t="shared" si="3"/>
        <v>0</v>
      </c>
      <c r="X119"/>
      <c r="Y119"/>
      <c r="Z119"/>
      <c r="AA119"/>
    </row>
    <row r="120" spans="1:27" ht="12.75" customHeight="1" x14ac:dyDescent="0.2">
      <c r="A120" s="144" t="str">
        <f>'t1'!A119</f>
        <v>COLLABORATORE PROF.LE DI RICERCA SANITARIA - D</v>
      </c>
      <c r="B120" s="206" t="str">
        <f>'t1'!B119</f>
        <v>N16695</v>
      </c>
      <c r="C120" s="209"/>
      <c r="D120" s="218"/>
      <c r="E120" s="209"/>
      <c r="F120" s="218"/>
      <c r="G120" s="209"/>
      <c r="H120" s="218"/>
      <c r="I120" s="209"/>
      <c r="J120" s="218"/>
      <c r="K120" s="209"/>
      <c r="L120" s="218"/>
      <c r="M120" s="209"/>
      <c r="N120" s="218"/>
      <c r="O120" s="219"/>
      <c r="P120" s="218"/>
      <c r="Q120" s="219"/>
      <c r="R120" s="218"/>
      <c r="S120" s="219"/>
      <c r="T120" s="218"/>
      <c r="U120" s="402">
        <f t="shared" si="2"/>
        <v>0</v>
      </c>
      <c r="V120" s="403">
        <f t="shared" si="3"/>
        <v>0</v>
      </c>
      <c r="X120"/>
      <c r="Y120"/>
      <c r="Z120"/>
      <c r="AA120"/>
    </row>
    <row r="121" spans="1:27" ht="12.75" customHeight="1" x14ac:dyDescent="0.2">
      <c r="A121" s="144" t="str">
        <f>'t1'!A120</f>
        <v>RUOLO SANITARIO - PROF. SANITARIE INFERMIERISTICHE E.Q.</v>
      </c>
      <c r="B121" s="206" t="str">
        <f>'t1'!B120</f>
        <v>SEQINF</v>
      </c>
      <c r="C121" s="209"/>
      <c r="D121" s="218"/>
      <c r="E121" s="209"/>
      <c r="F121" s="218"/>
      <c r="G121" s="209"/>
      <c r="H121" s="218"/>
      <c r="I121" s="209"/>
      <c r="J121" s="218"/>
      <c r="K121" s="209"/>
      <c r="L121" s="218"/>
      <c r="M121" s="209"/>
      <c r="N121" s="218"/>
      <c r="O121" s="219"/>
      <c r="P121" s="218"/>
      <c r="Q121" s="219"/>
      <c r="R121" s="218"/>
      <c r="S121" s="219"/>
      <c r="T121" s="218"/>
      <c r="U121" s="402">
        <f t="shared" si="2"/>
        <v>0</v>
      </c>
      <c r="V121" s="403">
        <f t="shared" si="3"/>
        <v>0</v>
      </c>
      <c r="X121"/>
      <c r="Y121"/>
      <c r="Z121"/>
      <c r="AA121"/>
    </row>
    <row r="122" spans="1:27" ht="12.75" customHeight="1" x14ac:dyDescent="0.2">
      <c r="A122" s="144" t="str">
        <f>'t1'!A121</f>
        <v>RUOLO SANITARIO - PROF. SANITARIA OSTETRICA E.Q.</v>
      </c>
      <c r="B122" s="206" t="str">
        <f>'t1'!B121</f>
        <v>SEQOST</v>
      </c>
      <c r="C122" s="209"/>
      <c r="D122" s="218"/>
      <c r="E122" s="209"/>
      <c r="F122" s="218"/>
      <c r="G122" s="209"/>
      <c r="H122" s="218"/>
      <c r="I122" s="209"/>
      <c r="J122" s="218"/>
      <c r="K122" s="209"/>
      <c r="L122" s="218"/>
      <c r="M122" s="209"/>
      <c r="N122" s="218"/>
      <c r="O122" s="219"/>
      <c r="P122" s="218"/>
      <c r="Q122" s="219"/>
      <c r="R122" s="218"/>
      <c r="S122" s="219"/>
      <c r="T122" s="218"/>
      <c r="U122" s="402">
        <f t="shared" si="2"/>
        <v>0</v>
      </c>
      <c r="V122" s="403">
        <f t="shared" si="3"/>
        <v>0</v>
      </c>
      <c r="X122"/>
      <c r="Y122"/>
      <c r="Z122"/>
      <c r="AA122"/>
    </row>
    <row r="123" spans="1:27" ht="12.75" customHeight="1" x14ac:dyDescent="0.2">
      <c r="A123" s="144" t="str">
        <f>'t1'!A122</f>
        <v>RUOLO SANITARIO - PROFESSIONI TECNICO SANITARIE E.Q.</v>
      </c>
      <c r="B123" s="206" t="str">
        <f>'t1'!B122</f>
        <v>SEQTCN</v>
      </c>
      <c r="C123" s="209"/>
      <c r="D123" s="218"/>
      <c r="E123" s="209"/>
      <c r="F123" s="218"/>
      <c r="G123" s="209"/>
      <c r="H123" s="218"/>
      <c r="I123" s="209"/>
      <c r="J123" s="218"/>
      <c r="K123" s="209"/>
      <c r="L123" s="218"/>
      <c r="M123" s="209"/>
      <c r="N123" s="218"/>
      <c r="O123" s="219"/>
      <c r="P123" s="218"/>
      <c r="Q123" s="219"/>
      <c r="R123" s="218"/>
      <c r="S123" s="219"/>
      <c r="T123" s="218"/>
      <c r="U123" s="402">
        <f t="shared" si="2"/>
        <v>0</v>
      </c>
      <c r="V123" s="403">
        <f t="shared" si="3"/>
        <v>0</v>
      </c>
      <c r="X123"/>
      <c r="Y123"/>
      <c r="Z123"/>
      <c r="AA123"/>
    </row>
    <row r="124" spans="1:27" ht="12.75" customHeight="1" x14ac:dyDescent="0.2">
      <c r="A124" s="144" t="str">
        <f>'t1'!A123</f>
        <v>RUOLO SANITARIO - PROF. SANITARIE DELLA RIABILITAZIONE E.Q.</v>
      </c>
      <c r="B124" s="206" t="str">
        <f>'t1'!B123</f>
        <v>SEQRAB</v>
      </c>
      <c r="C124" s="209"/>
      <c r="D124" s="218"/>
      <c r="E124" s="209"/>
      <c r="F124" s="218"/>
      <c r="G124" s="209"/>
      <c r="H124" s="218"/>
      <c r="I124" s="209"/>
      <c r="J124" s="218"/>
      <c r="K124" s="209"/>
      <c r="L124" s="218"/>
      <c r="M124" s="209"/>
      <c r="N124" s="218"/>
      <c r="O124" s="219"/>
      <c r="P124" s="218"/>
      <c r="Q124" s="219"/>
      <c r="R124" s="218"/>
      <c r="S124" s="219"/>
      <c r="T124" s="218"/>
      <c r="U124" s="402">
        <f t="shared" si="2"/>
        <v>0</v>
      </c>
      <c r="V124" s="403">
        <f t="shared" si="3"/>
        <v>0</v>
      </c>
      <c r="X124"/>
      <c r="Y124"/>
      <c r="Z124"/>
      <c r="AA124"/>
    </row>
    <row r="125" spans="1:27" ht="12.75" customHeight="1" x14ac:dyDescent="0.2">
      <c r="A125" s="144" t="str">
        <f>'t1'!A124</f>
        <v>RUOLO SANITARIO - PROF. SANITARIE DELLA PREVENZIONE E.Q.</v>
      </c>
      <c r="B125" s="206" t="str">
        <f>'t1'!B124</f>
        <v>SEQPRV</v>
      </c>
      <c r="C125" s="209"/>
      <c r="D125" s="218"/>
      <c r="E125" s="209"/>
      <c r="F125" s="218"/>
      <c r="G125" s="209"/>
      <c r="H125" s="218"/>
      <c r="I125" s="209"/>
      <c r="J125" s="218"/>
      <c r="K125" s="209"/>
      <c r="L125" s="218"/>
      <c r="M125" s="209"/>
      <c r="N125" s="218"/>
      <c r="O125" s="219"/>
      <c r="P125" s="218"/>
      <c r="Q125" s="219"/>
      <c r="R125" s="218"/>
      <c r="S125" s="219"/>
      <c r="T125" s="218"/>
      <c r="U125" s="402">
        <f t="shared" si="2"/>
        <v>0</v>
      </c>
      <c r="V125" s="403">
        <f t="shared" si="3"/>
        <v>0</v>
      </c>
      <c r="X125"/>
      <c r="Y125"/>
      <c r="Z125"/>
      <c r="AA125"/>
    </row>
    <row r="126" spans="1:27" ht="12.75" customHeight="1" x14ac:dyDescent="0.2">
      <c r="A126" s="144" t="str">
        <f>'t1'!A125</f>
        <v>RUOLO SANITARIO - PROF. SAN. INFERM. SENIOR ESAURIMENTO E.Q.</v>
      </c>
      <c r="B126" s="206" t="str">
        <f>'t1'!B125</f>
        <v>SEQINE</v>
      </c>
      <c r="C126" s="209"/>
      <c r="D126" s="218"/>
      <c r="E126" s="209"/>
      <c r="F126" s="218"/>
      <c r="G126" s="209"/>
      <c r="H126" s="218"/>
      <c r="I126" s="209"/>
      <c r="J126" s="218"/>
      <c r="K126" s="209"/>
      <c r="L126" s="218"/>
      <c r="M126" s="209"/>
      <c r="N126" s="218"/>
      <c r="O126" s="219"/>
      <c r="P126" s="218"/>
      <c r="Q126" s="219"/>
      <c r="R126" s="218"/>
      <c r="S126" s="219"/>
      <c r="T126" s="218"/>
      <c r="U126" s="402">
        <f t="shared" si="2"/>
        <v>0</v>
      </c>
      <c r="V126" s="403">
        <f t="shared" si="3"/>
        <v>0</v>
      </c>
      <c r="X126"/>
      <c r="Y126"/>
      <c r="Z126"/>
      <c r="AA126"/>
    </row>
    <row r="127" spans="1:27" ht="12.75" customHeight="1" x14ac:dyDescent="0.2">
      <c r="A127" s="144" t="str">
        <f>'t1'!A126</f>
        <v>RUOLO SANITARIO - ALTRI PROF. SAN. SENIOR A ESAURIMENTO E.Q.</v>
      </c>
      <c r="B127" s="206" t="str">
        <f>'t1'!B126</f>
        <v>SEQASE</v>
      </c>
      <c r="C127" s="209"/>
      <c r="D127" s="218"/>
      <c r="E127" s="209"/>
      <c r="F127" s="218"/>
      <c r="G127" s="209"/>
      <c r="H127" s="218"/>
      <c r="I127" s="209"/>
      <c r="J127" s="218"/>
      <c r="K127" s="209"/>
      <c r="L127" s="218"/>
      <c r="M127" s="209"/>
      <c r="N127" s="218"/>
      <c r="O127" s="219"/>
      <c r="P127" s="218"/>
      <c r="Q127" s="219"/>
      <c r="R127" s="218"/>
      <c r="S127" s="219"/>
      <c r="T127" s="218"/>
      <c r="U127" s="402">
        <f t="shared" si="2"/>
        <v>0</v>
      </c>
      <c r="V127" s="403">
        <f t="shared" si="3"/>
        <v>0</v>
      </c>
      <c r="X127"/>
      <c r="Y127"/>
      <c r="Z127"/>
      <c r="AA127"/>
    </row>
    <row r="128" spans="1:27" ht="12.75" customHeight="1" x14ac:dyDescent="0.2">
      <c r="A128" s="144" t="str">
        <f>'t1'!A127</f>
        <v>RUOLO SOCIOSANITARIO - ASSISTENTE SOCIALE E.Q.</v>
      </c>
      <c r="B128" s="206" t="str">
        <f>'t1'!B127</f>
        <v>KEQASC</v>
      </c>
      <c r="C128" s="209"/>
      <c r="D128" s="218"/>
      <c r="E128" s="209"/>
      <c r="F128" s="218"/>
      <c r="G128" s="209"/>
      <c r="H128" s="218"/>
      <c r="I128" s="209"/>
      <c r="J128" s="218"/>
      <c r="K128" s="209"/>
      <c r="L128" s="218"/>
      <c r="M128" s="209"/>
      <c r="N128" s="218"/>
      <c r="O128" s="219"/>
      <c r="P128" s="218"/>
      <c r="Q128" s="219"/>
      <c r="R128" s="218"/>
      <c r="S128" s="219"/>
      <c r="T128" s="218"/>
      <c r="U128" s="402">
        <f t="shared" si="2"/>
        <v>0</v>
      </c>
      <c r="V128" s="403">
        <f t="shared" si="3"/>
        <v>0</v>
      </c>
      <c r="X128"/>
      <c r="Y128"/>
      <c r="Z128"/>
      <c r="AA128"/>
    </row>
    <row r="129" spans="1:27" ht="12.75" customHeight="1" x14ac:dyDescent="0.2">
      <c r="A129" s="144" t="str">
        <f>'t1'!A128</f>
        <v>RUOLO SOCIOSANITARIO - ASSIST. SOC. SENIOR ESAURIMENTO E.Q.</v>
      </c>
      <c r="B129" s="206" t="str">
        <f>'t1'!B128</f>
        <v>KEQSCE</v>
      </c>
      <c r="C129" s="209"/>
      <c r="D129" s="218"/>
      <c r="E129" s="209"/>
      <c r="F129" s="218"/>
      <c r="G129" s="209"/>
      <c r="H129" s="218"/>
      <c r="I129" s="209"/>
      <c r="J129" s="218"/>
      <c r="K129" s="209"/>
      <c r="L129" s="218"/>
      <c r="M129" s="209"/>
      <c r="N129" s="218"/>
      <c r="O129" s="219"/>
      <c r="P129" s="218"/>
      <c r="Q129" s="219"/>
      <c r="R129" s="218"/>
      <c r="S129" s="219"/>
      <c r="T129" s="218"/>
      <c r="U129" s="402">
        <f t="shared" si="2"/>
        <v>0</v>
      </c>
      <c r="V129" s="403">
        <f t="shared" si="3"/>
        <v>0</v>
      </c>
      <c r="X129"/>
      <c r="Y129"/>
      <c r="Z129"/>
      <c r="AA129"/>
    </row>
    <row r="130" spans="1:27" ht="12.75" customHeight="1" x14ac:dyDescent="0.2">
      <c r="A130" s="144" t="str">
        <f>'t1'!A129</f>
        <v>RUOLO PROFESSIONALE - SPECIALISTA DELLA COMUNIC. ISTIT. E.Q.</v>
      </c>
      <c r="B130" s="206" t="str">
        <f>'t1'!B129</f>
        <v>PEQ871</v>
      </c>
      <c r="C130" s="209"/>
      <c r="D130" s="218"/>
      <c r="E130" s="209"/>
      <c r="F130" s="218"/>
      <c r="G130" s="209"/>
      <c r="H130" s="218"/>
      <c r="I130" s="209"/>
      <c r="J130" s="218"/>
      <c r="K130" s="209"/>
      <c r="L130" s="218"/>
      <c r="M130" s="209"/>
      <c r="N130" s="218"/>
      <c r="O130" s="219"/>
      <c r="P130" s="218"/>
      <c r="Q130" s="219"/>
      <c r="R130" s="218"/>
      <c r="S130" s="219"/>
      <c r="T130" s="218"/>
      <c r="U130" s="402">
        <f t="shared" si="2"/>
        <v>0</v>
      </c>
      <c r="V130" s="403">
        <f t="shared" si="3"/>
        <v>0</v>
      </c>
      <c r="X130"/>
      <c r="Y130"/>
      <c r="Z130"/>
      <c r="AA130"/>
    </row>
    <row r="131" spans="1:27" ht="12.75" customHeight="1" x14ac:dyDescent="0.2">
      <c r="A131" s="144" t="str">
        <f>'t1'!A130</f>
        <v>RUOLO PROFESSIONALE - SPECIALISTA RAPPORTI CON I MEDIA E.Q.</v>
      </c>
      <c r="B131" s="206" t="str">
        <f>'t1'!B130</f>
        <v>PEQ872</v>
      </c>
      <c r="C131" s="209"/>
      <c r="D131" s="218"/>
      <c r="E131" s="209"/>
      <c r="F131" s="218"/>
      <c r="G131" s="209"/>
      <c r="H131" s="218"/>
      <c r="I131" s="209"/>
      <c r="J131" s="218"/>
      <c r="K131" s="209"/>
      <c r="L131" s="218"/>
      <c r="M131" s="209"/>
      <c r="N131" s="218"/>
      <c r="O131" s="219"/>
      <c r="P131" s="218"/>
      <c r="Q131" s="219"/>
      <c r="R131" s="218"/>
      <c r="S131" s="219"/>
      <c r="T131" s="218"/>
      <c r="U131" s="402">
        <f t="shared" si="2"/>
        <v>0</v>
      </c>
      <c r="V131" s="403">
        <f t="shared" si="3"/>
        <v>0</v>
      </c>
      <c r="X131"/>
      <c r="Y131"/>
      <c r="Z131"/>
      <c r="AA131"/>
    </row>
    <row r="132" spans="1:27" ht="12.75" customHeight="1" x14ac:dyDescent="0.2">
      <c r="A132" s="144" t="str">
        <f>'t1'!A131</f>
        <v>RUOLO PROFESSIONALE - ASSISTENTE RELIGIOSO E.Q.</v>
      </c>
      <c r="B132" s="206" t="str">
        <f>'t1'!B131</f>
        <v>PEQ006</v>
      </c>
      <c r="C132" s="209"/>
      <c r="D132" s="218"/>
      <c r="E132" s="209"/>
      <c r="F132" s="218"/>
      <c r="G132" s="209"/>
      <c r="H132" s="218"/>
      <c r="I132" s="209"/>
      <c r="J132" s="218"/>
      <c r="K132" s="209"/>
      <c r="L132" s="218"/>
      <c r="M132" s="209"/>
      <c r="N132" s="218"/>
      <c r="O132" s="219"/>
      <c r="P132" s="218"/>
      <c r="Q132" s="219"/>
      <c r="R132" s="218"/>
      <c r="S132" s="219"/>
      <c r="T132" s="218"/>
      <c r="U132" s="402">
        <f t="shared" ref="U132:V136" si="4">SUM(C132,E132,G132,I132,K132,M132,O132,Q132,S132)</f>
        <v>0</v>
      </c>
      <c r="V132" s="403">
        <f t="shared" si="4"/>
        <v>0</v>
      </c>
      <c r="X132"/>
      <c r="Y132"/>
      <c r="Z132"/>
      <c r="AA132"/>
    </row>
    <row r="133" spans="1:27" ht="12.75" customHeight="1" x14ac:dyDescent="0.2">
      <c r="A133" s="144" t="str">
        <f>'t1'!A132</f>
        <v>RUOLO TECNICO - COLLABORATORE TECNICO PROFESSIONALE E.Q.</v>
      </c>
      <c r="B133" s="206" t="str">
        <f>'t1'!B132</f>
        <v>TEQ027</v>
      </c>
      <c r="C133" s="209"/>
      <c r="D133" s="218"/>
      <c r="E133" s="209"/>
      <c r="F133" s="218"/>
      <c r="G133" s="209"/>
      <c r="H133" s="218"/>
      <c r="I133" s="209"/>
      <c r="J133" s="218"/>
      <c r="K133" s="209"/>
      <c r="L133" s="218"/>
      <c r="M133" s="209"/>
      <c r="N133" s="218"/>
      <c r="O133" s="219"/>
      <c r="P133" s="218"/>
      <c r="Q133" s="219"/>
      <c r="R133" s="218"/>
      <c r="S133" s="219"/>
      <c r="T133" s="218"/>
      <c r="U133" s="402">
        <f t="shared" si="4"/>
        <v>0</v>
      </c>
      <c r="V133" s="403">
        <f t="shared" si="4"/>
        <v>0</v>
      </c>
      <c r="X133"/>
      <c r="Y133"/>
      <c r="Z133"/>
      <c r="AA133"/>
    </row>
    <row r="134" spans="1:27" ht="12.75" customHeight="1" x14ac:dyDescent="0.2">
      <c r="A134" s="144" t="str">
        <f>'t1'!A133</f>
        <v>RUOLO TECNICO - COLLAB. TEC. PROF. SENIOR A ESAURIMENTO E.Q.</v>
      </c>
      <c r="B134" s="206" t="str">
        <f>'t1'!B133</f>
        <v>TEQCTS</v>
      </c>
      <c r="C134" s="209"/>
      <c r="D134" s="218"/>
      <c r="E134" s="209"/>
      <c r="F134" s="218"/>
      <c r="G134" s="209"/>
      <c r="H134" s="218"/>
      <c r="I134" s="209"/>
      <c r="J134" s="218"/>
      <c r="K134" s="209"/>
      <c r="L134" s="218"/>
      <c r="M134" s="209"/>
      <c r="N134" s="218"/>
      <c r="O134" s="219"/>
      <c r="P134" s="218"/>
      <c r="Q134" s="219"/>
      <c r="R134" s="218"/>
      <c r="S134" s="219"/>
      <c r="T134" s="218"/>
      <c r="U134" s="402">
        <f t="shared" si="4"/>
        <v>0</v>
      </c>
      <c r="V134" s="403">
        <f t="shared" si="4"/>
        <v>0</v>
      </c>
      <c r="X134"/>
      <c r="Y134"/>
      <c r="Z134"/>
      <c r="AA134"/>
    </row>
    <row r="135" spans="1:27" ht="12.75" customHeight="1" x14ac:dyDescent="0.2">
      <c r="A135" s="144" t="str">
        <f>'t1'!A134</f>
        <v>RUOLO AMMINISTRATIVO - COLLAB. AMMINISTRATIVO PROFESS. E.Q.</v>
      </c>
      <c r="B135" s="206" t="str">
        <f>'t1'!B134</f>
        <v>AEQ029</v>
      </c>
      <c r="C135" s="209"/>
      <c r="D135" s="218"/>
      <c r="E135" s="209"/>
      <c r="F135" s="218"/>
      <c r="G135" s="209"/>
      <c r="H135" s="218"/>
      <c r="I135" s="209"/>
      <c r="J135" s="218"/>
      <c r="K135" s="209"/>
      <c r="L135" s="218"/>
      <c r="M135" s="209"/>
      <c r="N135" s="218"/>
      <c r="O135" s="219"/>
      <c r="P135" s="218"/>
      <c r="Q135" s="219"/>
      <c r="R135" s="218"/>
      <c r="S135" s="219"/>
      <c r="T135" s="218"/>
      <c r="U135" s="402">
        <f t="shared" si="4"/>
        <v>0</v>
      </c>
      <c r="V135" s="403">
        <f t="shared" si="4"/>
        <v>0</v>
      </c>
      <c r="X135"/>
      <c r="Y135"/>
      <c r="Z135"/>
      <c r="AA135"/>
    </row>
    <row r="136" spans="1:27" ht="12.75" customHeight="1" x14ac:dyDescent="0.2">
      <c r="A136" s="144" t="str">
        <f>'t1'!A135</f>
        <v>RUOLO AMM.VO - COLLAB. AMM.VO PROF. SENIOR ESAURIMENTO E.Q.</v>
      </c>
      <c r="B136" s="206" t="str">
        <f>'t1'!B135</f>
        <v>AEQCAS</v>
      </c>
      <c r="C136" s="209"/>
      <c r="D136" s="218"/>
      <c r="E136" s="209"/>
      <c r="F136" s="218"/>
      <c r="G136" s="209"/>
      <c r="H136" s="218"/>
      <c r="I136" s="209"/>
      <c r="J136" s="218"/>
      <c r="K136" s="209"/>
      <c r="L136" s="218"/>
      <c r="M136" s="209"/>
      <c r="N136" s="218"/>
      <c r="O136" s="219"/>
      <c r="P136" s="218"/>
      <c r="Q136" s="219"/>
      <c r="R136" s="218"/>
      <c r="S136" s="219"/>
      <c r="T136" s="218"/>
      <c r="U136" s="402">
        <f t="shared" si="4"/>
        <v>0</v>
      </c>
      <c r="V136" s="403">
        <f t="shared" si="4"/>
        <v>0</v>
      </c>
      <c r="X136"/>
      <c r="Y136"/>
      <c r="Z136"/>
      <c r="AA136"/>
    </row>
    <row r="137" spans="1:27" ht="12.75" customHeight="1" x14ac:dyDescent="0.2">
      <c r="A137" s="144" t="str">
        <f>'t1'!A136</f>
        <v>RUOLO SANITARIO - PROF. SANITARIE INFERMIERISTICHE</v>
      </c>
      <c r="B137" s="206" t="str">
        <f>'t1'!B136</f>
        <v>SPFINF</v>
      </c>
      <c r="C137" s="209"/>
      <c r="D137" s="218"/>
      <c r="E137" s="209"/>
      <c r="F137" s="218"/>
      <c r="G137" s="209"/>
      <c r="H137" s="218"/>
      <c r="I137" s="209"/>
      <c r="J137" s="218"/>
      <c r="K137" s="209"/>
      <c r="L137" s="218"/>
      <c r="M137" s="209"/>
      <c r="N137" s="218"/>
      <c r="O137" s="219"/>
      <c r="P137" s="218"/>
      <c r="Q137" s="219"/>
      <c r="R137" s="218"/>
      <c r="S137" s="219"/>
      <c r="T137" s="218"/>
      <c r="U137" s="402">
        <f t="shared" si="2"/>
        <v>0</v>
      </c>
      <c r="V137" s="403">
        <f t="shared" si="3"/>
        <v>0</v>
      </c>
      <c r="X137"/>
      <c r="Y137"/>
      <c r="Z137"/>
      <c r="AA137"/>
    </row>
    <row r="138" spans="1:27" ht="12.75" customHeight="1" x14ac:dyDescent="0.2">
      <c r="A138" s="144" t="str">
        <f>'t1'!A137</f>
        <v>RUOLO SANITARIO - PROF. SANITARIA OSTETRICA</v>
      </c>
      <c r="B138" s="206" t="str">
        <f>'t1'!B137</f>
        <v>SPFOST</v>
      </c>
      <c r="C138" s="209"/>
      <c r="D138" s="218"/>
      <c r="E138" s="209"/>
      <c r="F138" s="218"/>
      <c r="G138" s="209"/>
      <c r="H138" s="218"/>
      <c r="I138" s="209"/>
      <c r="J138" s="218"/>
      <c r="K138" s="209"/>
      <c r="L138" s="218"/>
      <c r="M138" s="209"/>
      <c r="N138" s="218"/>
      <c r="O138" s="219"/>
      <c r="P138" s="218"/>
      <c r="Q138" s="219"/>
      <c r="R138" s="218"/>
      <c r="S138" s="219"/>
      <c r="T138" s="218"/>
      <c r="U138" s="402">
        <f t="shared" si="2"/>
        <v>0</v>
      </c>
      <c r="V138" s="403">
        <f t="shared" si="3"/>
        <v>0</v>
      </c>
      <c r="X138"/>
      <c r="Y138"/>
      <c r="Z138"/>
      <c r="AA138"/>
    </row>
    <row r="139" spans="1:27" ht="12.75" customHeight="1" x14ac:dyDescent="0.2">
      <c r="A139" s="144" t="str">
        <f>'t1'!A138</f>
        <v>RUOLO SANITARIO - PROFESSIONI TECNICO SANITARIE</v>
      </c>
      <c r="B139" s="206" t="str">
        <f>'t1'!B138</f>
        <v>SPFTCN</v>
      </c>
      <c r="C139" s="209"/>
      <c r="D139" s="218"/>
      <c r="E139" s="209"/>
      <c r="F139" s="218"/>
      <c r="G139" s="209"/>
      <c r="H139" s="218"/>
      <c r="I139" s="209"/>
      <c r="J139" s="218"/>
      <c r="K139" s="209"/>
      <c r="L139" s="218"/>
      <c r="M139" s="209"/>
      <c r="N139" s="218"/>
      <c r="O139" s="219"/>
      <c r="P139" s="218"/>
      <c r="Q139" s="219"/>
      <c r="R139" s="218"/>
      <c r="S139" s="219"/>
      <c r="T139" s="218"/>
      <c r="U139" s="402">
        <f t="shared" si="2"/>
        <v>0</v>
      </c>
      <c r="V139" s="403">
        <f t="shared" si="3"/>
        <v>0</v>
      </c>
      <c r="X139"/>
      <c r="Y139"/>
      <c r="Z139"/>
      <c r="AA139"/>
    </row>
    <row r="140" spans="1:27" ht="12.75" customHeight="1" x14ac:dyDescent="0.2">
      <c r="A140" s="144" t="str">
        <f>'t1'!A139</f>
        <v>RUOLO SANITARIO - PROF. SANITARIE DELLA RIABILITAZIONE</v>
      </c>
      <c r="B140" s="206" t="str">
        <f>'t1'!B139</f>
        <v>SPFRAB</v>
      </c>
      <c r="C140" s="209"/>
      <c r="D140" s="218"/>
      <c r="E140" s="209"/>
      <c r="F140" s="218"/>
      <c r="G140" s="209"/>
      <c r="H140" s="218"/>
      <c r="I140" s="209"/>
      <c r="J140" s="218"/>
      <c r="K140" s="209"/>
      <c r="L140" s="218"/>
      <c r="M140" s="209"/>
      <c r="N140" s="218"/>
      <c r="O140" s="219"/>
      <c r="P140" s="218"/>
      <c r="Q140" s="219"/>
      <c r="R140" s="218"/>
      <c r="S140" s="219"/>
      <c r="T140" s="218"/>
      <c r="U140" s="402">
        <f t="shared" ref="U140:U158" si="5">SUM(C140,E140,G140,I140,K140,M140,O140,Q140,S140)</f>
        <v>0</v>
      </c>
      <c r="V140" s="403">
        <f t="shared" ref="V140:V158" si="6">SUM(D140,F140,H140,J140,L140,N140,P140,R140,T140)</f>
        <v>0</v>
      </c>
      <c r="X140"/>
      <c r="Y140"/>
      <c r="Z140"/>
      <c r="AA140"/>
    </row>
    <row r="141" spans="1:27" ht="12.75" customHeight="1" x14ac:dyDescent="0.2">
      <c r="A141" s="144" t="str">
        <f>'t1'!A140</f>
        <v>RUOLO SANITARIO - PROF. SANITARIE DELLA PREVENZIONE</v>
      </c>
      <c r="B141" s="206" t="str">
        <f>'t1'!B140</f>
        <v>SPFPRV</v>
      </c>
      <c r="C141" s="209"/>
      <c r="D141" s="218"/>
      <c r="E141" s="209"/>
      <c r="F141" s="218"/>
      <c r="G141" s="209"/>
      <c r="H141" s="218"/>
      <c r="I141" s="209"/>
      <c r="J141" s="218"/>
      <c r="K141" s="209"/>
      <c r="L141" s="218"/>
      <c r="M141" s="209"/>
      <c r="N141" s="218"/>
      <c r="O141" s="219"/>
      <c r="P141" s="218"/>
      <c r="Q141" s="219"/>
      <c r="R141" s="218"/>
      <c r="S141" s="219"/>
      <c r="T141" s="218"/>
      <c r="U141" s="402">
        <f t="shared" si="5"/>
        <v>0</v>
      </c>
      <c r="V141" s="403">
        <f t="shared" si="6"/>
        <v>0</v>
      </c>
      <c r="X141"/>
      <c r="Y141"/>
      <c r="Z141"/>
      <c r="AA141"/>
    </row>
    <row r="142" spans="1:27" ht="12.75" customHeight="1" x14ac:dyDescent="0.2">
      <c r="A142" s="144" t="str">
        <f>'t1'!A141</f>
        <v>RUOLO SANITARIO - PROF. SAN. INFERMIER. SENIOR A ESAURIMENTO</v>
      </c>
      <c r="B142" s="206" t="str">
        <f>'t1'!B141</f>
        <v>SPFINE</v>
      </c>
      <c r="C142" s="209"/>
      <c r="D142" s="218"/>
      <c r="E142" s="209"/>
      <c r="F142" s="218"/>
      <c r="G142" s="209"/>
      <c r="H142" s="218"/>
      <c r="I142" s="209"/>
      <c r="J142" s="218"/>
      <c r="K142" s="209"/>
      <c r="L142" s="218"/>
      <c r="M142" s="209"/>
      <c r="N142" s="218"/>
      <c r="O142" s="219"/>
      <c r="P142" s="218"/>
      <c r="Q142" s="219"/>
      <c r="R142" s="218"/>
      <c r="S142" s="219"/>
      <c r="T142" s="218"/>
      <c r="U142" s="402">
        <f t="shared" si="5"/>
        <v>0</v>
      </c>
      <c r="V142" s="403">
        <f t="shared" si="6"/>
        <v>0</v>
      </c>
      <c r="X142"/>
      <c r="Y142"/>
      <c r="Z142"/>
      <c r="AA142"/>
    </row>
    <row r="143" spans="1:27" ht="12.75" customHeight="1" x14ac:dyDescent="0.2">
      <c r="A143" s="144" t="str">
        <f>'t1'!A142</f>
        <v>RUOLO SANITARIO - ALTRI PROFILI SANIT. SENIOR A ESAURIMENTO</v>
      </c>
      <c r="B143" s="206" t="str">
        <f>'t1'!B142</f>
        <v>SPFASE</v>
      </c>
      <c r="C143" s="209"/>
      <c r="D143" s="218"/>
      <c r="E143" s="209"/>
      <c r="F143" s="218"/>
      <c r="G143" s="209"/>
      <c r="H143" s="218"/>
      <c r="I143" s="209"/>
      <c r="J143" s="218"/>
      <c r="K143" s="209"/>
      <c r="L143" s="218"/>
      <c r="M143" s="209"/>
      <c r="N143" s="218"/>
      <c r="O143" s="219"/>
      <c r="P143" s="218"/>
      <c r="Q143" s="219"/>
      <c r="R143" s="218"/>
      <c r="S143" s="219"/>
      <c r="T143" s="218"/>
      <c r="U143" s="402">
        <f t="shared" si="5"/>
        <v>0</v>
      </c>
      <c r="V143" s="403">
        <f t="shared" si="6"/>
        <v>0</v>
      </c>
      <c r="X143"/>
      <c r="Y143"/>
      <c r="Z143"/>
      <c r="AA143"/>
    </row>
    <row r="144" spans="1:27" ht="12.75" customHeight="1" x14ac:dyDescent="0.2">
      <c r="A144" s="144" t="str">
        <f>'t1'!A143</f>
        <v>RUOLO SOCIOSANITARIO - ASSISTENTE SOCIALE</v>
      </c>
      <c r="B144" s="206" t="str">
        <f>'t1'!B143</f>
        <v>KPFASC</v>
      </c>
      <c r="C144" s="209"/>
      <c r="D144" s="218"/>
      <c r="E144" s="209"/>
      <c r="F144" s="218"/>
      <c r="G144" s="209"/>
      <c r="H144" s="218"/>
      <c r="I144" s="209"/>
      <c r="J144" s="218"/>
      <c r="K144" s="209"/>
      <c r="L144" s="218"/>
      <c r="M144" s="209"/>
      <c r="N144" s="218"/>
      <c r="O144" s="219"/>
      <c r="P144" s="218"/>
      <c r="Q144" s="219"/>
      <c r="R144" s="218"/>
      <c r="S144" s="219"/>
      <c r="T144" s="218"/>
      <c r="U144" s="402">
        <f t="shared" si="5"/>
        <v>0</v>
      </c>
      <c r="V144" s="403">
        <f t="shared" si="6"/>
        <v>0</v>
      </c>
      <c r="X144"/>
      <c r="Y144"/>
      <c r="Z144"/>
      <c r="AA144"/>
    </row>
    <row r="145" spans="1:27" ht="12.75" customHeight="1" x14ac:dyDescent="0.2">
      <c r="A145" s="144" t="str">
        <f>'t1'!A144</f>
        <v>RUOLO SOCIOSANITARIO - ASSISTENTE SOC. SENIOR AD ESAURIMENTO</v>
      </c>
      <c r="B145" s="206" t="str">
        <f>'t1'!B144</f>
        <v>KPFSCE</v>
      </c>
      <c r="C145" s="209"/>
      <c r="D145" s="218"/>
      <c r="E145" s="209"/>
      <c r="F145" s="218"/>
      <c r="G145" s="209"/>
      <c r="H145" s="218"/>
      <c r="I145" s="209"/>
      <c r="J145" s="218"/>
      <c r="K145" s="209"/>
      <c r="L145" s="218"/>
      <c r="M145" s="209"/>
      <c r="N145" s="218"/>
      <c r="O145" s="219"/>
      <c r="P145" s="218"/>
      <c r="Q145" s="219"/>
      <c r="R145" s="218"/>
      <c r="S145" s="219"/>
      <c r="T145" s="218"/>
      <c r="U145" s="402">
        <f t="shared" si="5"/>
        <v>0</v>
      </c>
      <c r="V145" s="403">
        <f t="shared" si="6"/>
        <v>0</v>
      </c>
      <c r="X145"/>
      <c r="Y145"/>
      <c r="Z145"/>
      <c r="AA145"/>
    </row>
    <row r="146" spans="1:27" ht="12.75" customHeight="1" x14ac:dyDescent="0.2">
      <c r="A146" s="144" t="str">
        <f>'t1'!A145</f>
        <v>RUOLO PROFESSIONALE - SPECIALISTA DELLA COMUNIC. ISTIT.</v>
      </c>
      <c r="B146" s="206" t="str">
        <f>'t1'!B145</f>
        <v>PPF871</v>
      </c>
      <c r="C146" s="209"/>
      <c r="D146" s="218"/>
      <c r="E146" s="209"/>
      <c r="F146" s="218"/>
      <c r="G146" s="209"/>
      <c r="H146" s="218"/>
      <c r="I146" s="209"/>
      <c r="J146" s="218"/>
      <c r="K146" s="209"/>
      <c r="L146" s="218"/>
      <c r="M146" s="209"/>
      <c r="N146" s="218"/>
      <c r="O146" s="219"/>
      <c r="P146" s="218"/>
      <c r="Q146" s="219"/>
      <c r="R146" s="218"/>
      <c r="S146" s="219"/>
      <c r="T146" s="218"/>
      <c r="U146" s="402">
        <f t="shared" si="5"/>
        <v>0</v>
      </c>
      <c r="V146" s="403">
        <f t="shared" si="6"/>
        <v>0</v>
      </c>
      <c r="X146"/>
      <c r="Y146"/>
      <c r="Z146"/>
      <c r="AA146"/>
    </row>
    <row r="147" spans="1:27" ht="12.75" customHeight="1" x14ac:dyDescent="0.2">
      <c r="A147" s="144" t="str">
        <f>'t1'!A146</f>
        <v>RUOLO PROFESSIONALE - SPECIALISTA RAPPORTI CON I MEDIA</v>
      </c>
      <c r="B147" s="206" t="str">
        <f>'t1'!B146</f>
        <v>PPF872</v>
      </c>
      <c r="C147" s="209"/>
      <c r="D147" s="218"/>
      <c r="E147" s="209"/>
      <c r="F147" s="218"/>
      <c r="G147" s="209"/>
      <c r="H147" s="218"/>
      <c r="I147" s="209"/>
      <c r="J147" s="218"/>
      <c r="K147" s="209"/>
      <c r="L147" s="218"/>
      <c r="M147" s="209"/>
      <c r="N147" s="218"/>
      <c r="O147" s="219"/>
      <c r="P147" s="218"/>
      <c r="Q147" s="219"/>
      <c r="R147" s="218"/>
      <c r="S147" s="219"/>
      <c r="T147" s="218"/>
      <c r="U147" s="402">
        <f t="shared" si="5"/>
        <v>0</v>
      </c>
      <c r="V147" s="403">
        <f t="shared" si="6"/>
        <v>0</v>
      </c>
      <c r="X147"/>
      <c r="Y147"/>
      <c r="Z147"/>
      <c r="AA147"/>
    </row>
    <row r="148" spans="1:27" ht="12.75" customHeight="1" x14ac:dyDescent="0.2">
      <c r="A148" s="144" t="str">
        <f>'t1'!A147</f>
        <v>RUOLO PROFESSIONALE - ASSISTENTE RELIGIOSO</v>
      </c>
      <c r="B148" s="206" t="str">
        <f>'t1'!B147</f>
        <v>PPF006</v>
      </c>
      <c r="C148" s="209"/>
      <c r="D148" s="218"/>
      <c r="E148" s="209"/>
      <c r="F148" s="218"/>
      <c r="G148" s="209"/>
      <c r="H148" s="218"/>
      <c r="I148" s="209"/>
      <c r="J148" s="218"/>
      <c r="K148" s="209"/>
      <c r="L148" s="218"/>
      <c r="M148" s="209"/>
      <c r="N148" s="218"/>
      <c r="O148" s="219"/>
      <c r="P148" s="218"/>
      <c r="Q148" s="219"/>
      <c r="R148" s="218"/>
      <c r="S148" s="219"/>
      <c r="T148" s="218"/>
      <c r="U148" s="402">
        <f t="shared" si="5"/>
        <v>0</v>
      </c>
      <c r="V148" s="403">
        <f t="shared" si="6"/>
        <v>0</v>
      </c>
      <c r="X148"/>
      <c r="Y148"/>
      <c r="Z148"/>
      <c r="AA148"/>
    </row>
    <row r="149" spans="1:27" ht="12.75" customHeight="1" x14ac:dyDescent="0.2">
      <c r="A149" s="144" t="str">
        <f>'t1'!A148</f>
        <v>RUOLO TECNICO - COLLABORATORE TECNICO PROFESSIONALE</v>
      </c>
      <c r="B149" s="206" t="str">
        <f>'t1'!B148</f>
        <v>TPF026</v>
      </c>
      <c r="C149" s="209"/>
      <c r="D149" s="218"/>
      <c r="E149" s="209"/>
      <c r="F149" s="218"/>
      <c r="G149" s="209"/>
      <c r="H149" s="218"/>
      <c r="I149" s="209"/>
      <c r="J149" s="218"/>
      <c r="K149" s="209"/>
      <c r="L149" s="218"/>
      <c r="M149" s="209"/>
      <c r="N149" s="218"/>
      <c r="O149" s="219"/>
      <c r="P149" s="218"/>
      <c r="Q149" s="219"/>
      <c r="R149" s="218"/>
      <c r="S149" s="219"/>
      <c r="T149" s="218"/>
      <c r="U149" s="402">
        <f t="shared" si="5"/>
        <v>0</v>
      </c>
      <c r="V149" s="403">
        <f t="shared" si="6"/>
        <v>0</v>
      </c>
      <c r="X149"/>
      <c r="Y149"/>
      <c r="Z149"/>
      <c r="AA149"/>
    </row>
    <row r="150" spans="1:27" ht="12.75" customHeight="1" x14ac:dyDescent="0.2">
      <c r="A150" s="144" t="str">
        <f>'t1'!A149</f>
        <v>RUOLO TECNICO - COLLAB. TECNICO PROF. SENIOR AD ESAURIMENTO</v>
      </c>
      <c r="B150" s="206" t="str">
        <f>'t1'!B149</f>
        <v>TPFCTS</v>
      </c>
      <c r="C150" s="209"/>
      <c r="D150" s="218"/>
      <c r="E150" s="209"/>
      <c r="F150" s="218"/>
      <c r="G150" s="209"/>
      <c r="H150" s="218"/>
      <c r="I150" s="209"/>
      <c r="J150" s="218"/>
      <c r="K150" s="209"/>
      <c r="L150" s="218"/>
      <c r="M150" s="209"/>
      <c r="N150" s="218"/>
      <c r="O150" s="219"/>
      <c r="P150" s="218"/>
      <c r="Q150" s="219"/>
      <c r="R150" s="218"/>
      <c r="S150" s="219"/>
      <c r="T150" s="218"/>
      <c r="U150" s="402">
        <f t="shared" si="5"/>
        <v>0</v>
      </c>
      <c r="V150" s="403">
        <f t="shared" si="6"/>
        <v>0</v>
      </c>
      <c r="X150"/>
      <c r="Y150"/>
      <c r="Z150"/>
      <c r="AA150"/>
    </row>
    <row r="151" spans="1:27" ht="12.75" customHeight="1" x14ac:dyDescent="0.2">
      <c r="A151" s="144" t="str">
        <f>'t1'!A150</f>
        <v>RUOLO AMMINISTRATIVO - COLLAB. AMMINISTRATIVO PROFESS.</v>
      </c>
      <c r="B151" s="206" t="str">
        <f>'t1'!B150</f>
        <v>APF028</v>
      </c>
      <c r="C151" s="209"/>
      <c r="D151" s="218"/>
      <c r="E151" s="209"/>
      <c r="F151" s="218"/>
      <c r="G151" s="209"/>
      <c r="H151" s="218"/>
      <c r="I151" s="209"/>
      <c r="J151" s="218"/>
      <c r="K151" s="209"/>
      <c r="L151" s="218"/>
      <c r="M151" s="209"/>
      <c r="N151" s="218"/>
      <c r="O151" s="219"/>
      <c r="P151" s="218"/>
      <c r="Q151" s="219"/>
      <c r="R151" s="218"/>
      <c r="S151" s="219"/>
      <c r="T151" s="218"/>
      <c r="U151" s="402">
        <f t="shared" si="5"/>
        <v>0</v>
      </c>
      <c r="V151" s="403">
        <f t="shared" si="6"/>
        <v>0</v>
      </c>
      <c r="X151"/>
      <c r="Y151"/>
      <c r="Z151"/>
      <c r="AA151"/>
    </row>
    <row r="152" spans="1:27" ht="12.75" customHeight="1" x14ac:dyDescent="0.2">
      <c r="A152" s="144" t="str">
        <f>'t1'!A151</f>
        <v>RUOLO AMM.VO - COLLAB. AMM.VO PROFESS. SENIOR AD ESAURIMENTO</v>
      </c>
      <c r="B152" s="206" t="str">
        <f>'t1'!B151</f>
        <v>APFCAS</v>
      </c>
      <c r="C152" s="209"/>
      <c r="D152" s="218"/>
      <c r="E152" s="209"/>
      <c r="F152" s="218"/>
      <c r="G152" s="209"/>
      <c r="H152" s="218"/>
      <c r="I152" s="209"/>
      <c r="J152" s="218"/>
      <c r="K152" s="209"/>
      <c r="L152" s="218"/>
      <c r="M152" s="209"/>
      <c r="N152" s="218"/>
      <c r="O152" s="219"/>
      <c r="P152" s="218"/>
      <c r="Q152" s="219"/>
      <c r="R152" s="218"/>
      <c r="S152" s="219"/>
      <c r="T152" s="218"/>
      <c r="U152" s="402">
        <f t="shared" si="5"/>
        <v>0</v>
      </c>
      <c r="V152" s="403">
        <f t="shared" si="6"/>
        <v>0</v>
      </c>
      <c r="X152"/>
      <c r="Y152"/>
      <c r="Z152"/>
      <c r="AA152"/>
    </row>
    <row r="153" spans="1:27" ht="12.75" customHeight="1" x14ac:dyDescent="0.2">
      <c r="A153" s="144" t="str">
        <f>'t1'!A152</f>
        <v>RUOLO SANITARIO - PROFILI AREA ASSITENTI AD ESAURIMENTO</v>
      </c>
      <c r="B153" s="206" t="str">
        <f>'t1'!B152</f>
        <v>SAT162</v>
      </c>
      <c r="C153" s="209"/>
      <c r="D153" s="218"/>
      <c r="E153" s="209"/>
      <c r="F153" s="218"/>
      <c r="G153" s="209"/>
      <c r="H153" s="218"/>
      <c r="I153" s="209"/>
      <c r="J153" s="218"/>
      <c r="K153" s="209"/>
      <c r="L153" s="218"/>
      <c r="M153" s="209"/>
      <c r="N153" s="218"/>
      <c r="O153" s="219"/>
      <c r="P153" s="218"/>
      <c r="Q153" s="219"/>
      <c r="R153" s="218"/>
      <c r="S153" s="219"/>
      <c r="T153" s="218"/>
      <c r="U153" s="402">
        <f t="shared" si="5"/>
        <v>0</v>
      </c>
      <c r="V153" s="403">
        <f t="shared" si="6"/>
        <v>0</v>
      </c>
      <c r="X153"/>
      <c r="Y153"/>
      <c r="Z153"/>
      <c r="AA153"/>
    </row>
    <row r="154" spans="1:27" ht="12.75" customHeight="1" x14ac:dyDescent="0.2">
      <c r="A154" s="144" t="str">
        <f>'t1'!A153</f>
        <v>RUOLO SOCIOSANITARIO - OPERATORE SOCIOSANITARIO SENIOR</v>
      </c>
      <c r="B154" s="206" t="str">
        <f>'t1'!B153</f>
        <v>KAT660</v>
      </c>
      <c r="C154" s="209"/>
      <c r="D154" s="218"/>
      <c r="E154" s="209"/>
      <c r="F154" s="218"/>
      <c r="G154" s="209"/>
      <c r="H154" s="218"/>
      <c r="I154" s="209"/>
      <c r="J154" s="218"/>
      <c r="K154" s="209"/>
      <c r="L154" s="218"/>
      <c r="M154" s="209"/>
      <c r="N154" s="218"/>
      <c r="O154" s="219"/>
      <c r="P154" s="218"/>
      <c r="Q154" s="219"/>
      <c r="R154" s="218"/>
      <c r="S154" s="219"/>
      <c r="T154" s="218"/>
      <c r="U154" s="402">
        <f t="shared" si="5"/>
        <v>0</v>
      </c>
      <c r="V154" s="403">
        <f t="shared" si="6"/>
        <v>0</v>
      </c>
      <c r="X154"/>
      <c r="Y154"/>
      <c r="Z154"/>
      <c r="AA154"/>
    </row>
    <row r="155" spans="1:27" ht="12.75" customHeight="1" x14ac:dyDescent="0.2">
      <c r="A155" s="144" t="str">
        <f>'t1'!A154</f>
        <v>RUOLO SOCIOSANITARIO - PROFILI AREA ASSITENTI AD ESAURIMENTO</v>
      </c>
      <c r="B155" s="206" t="str">
        <f>'t1'!B154</f>
        <v>KAT162</v>
      </c>
      <c r="C155" s="209"/>
      <c r="D155" s="218"/>
      <c r="E155" s="209"/>
      <c r="F155" s="218"/>
      <c r="G155" s="209"/>
      <c r="H155" s="218"/>
      <c r="I155" s="209"/>
      <c r="J155" s="218"/>
      <c r="K155" s="209"/>
      <c r="L155" s="218"/>
      <c r="M155" s="209"/>
      <c r="N155" s="218"/>
      <c r="O155" s="219"/>
      <c r="P155" s="218"/>
      <c r="Q155" s="219"/>
      <c r="R155" s="218"/>
      <c r="S155" s="219"/>
      <c r="T155" s="218"/>
      <c r="U155" s="402">
        <f t="shared" si="5"/>
        <v>0</v>
      </c>
      <c r="V155" s="403">
        <f t="shared" si="6"/>
        <v>0</v>
      </c>
      <c r="X155"/>
      <c r="Y155"/>
      <c r="Z155"/>
      <c r="AA155"/>
    </row>
    <row r="156" spans="1:27" ht="12.75" customHeight="1" x14ac:dyDescent="0.2">
      <c r="A156" s="144" t="str">
        <f>'t1'!A155</f>
        <v>RUOLO PROFESSIONALE - ASSISTENTE DELLINFORMAZIONE</v>
      </c>
      <c r="B156" s="206" t="str">
        <f>'t1'!B155</f>
        <v>PATINZ</v>
      </c>
      <c r="C156" s="209"/>
      <c r="D156" s="218"/>
      <c r="E156" s="209"/>
      <c r="F156" s="218"/>
      <c r="G156" s="209"/>
      <c r="H156" s="218"/>
      <c r="I156" s="209"/>
      <c r="J156" s="218"/>
      <c r="K156" s="209"/>
      <c r="L156" s="218"/>
      <c r="M156" s="209"/>
      <c r="N156" s="218"/>
      <c r="O156" s="219"/>
      <c r="P156" s="218"/>
      <c r="Q156" s="219"/>
      <c r="R156" s="218"/>
      <c r="S156" s="219"/>
      <c r="T156" s="218"/>
      <c r="U156" s="402">
        <f t="shared" si="5"/>
        <v>0</v>
      </c>
      <c r="V156" s="403">
        <f t="shared" si="6"/>
        <v>0</v>
      </c>
      <c r="X156"/>
      <c r="Y156"/>
      <c r="Z156"/>
      <c r="AA156"/>
    </row>
    <row r="157" spans="1:27" ht="12.75" customHeight="1" x14ac:dyDescent="0.2">
      <c r="A157" s="144" t="str">
        <f>'t1'!A156</f>
        <v>RUOLO TECNICO - ASSISTENTE INFORMATICO</v>
      </c>
      <c r="B157" s="206" t="str">
        <f>'t1'!B156</f>
        <v>TATIFC</v>
      </c>
      <c r="C157" s="209"/>
      <c r="D157" s="218"/>
      <c r="E157" s="209"/>
      <c r="F157" s="218"/>
      <c r="G157" s="209"/>
      <c r="H157" s="218"/>
      <c r="I157" s="209"/>
      <c r="J157" s="218"/>
      <c r="K157" s="209"/>
      <c r="L157" s="218"/>
      <c r="M157" s="209"/>
      <c r="N157" s="218"/>
      <c r="O157" s="219"/>
      <c r="P157" s="218"/>
      <c r="Q157" s="219"/>
      <c r="R157" s="218"/>
      <c r="S157" s="219"/>
      <c r="T157" s="218"/>
      <c r="U157" s="402">
        <f t="shared" si="5"/>
        <v>0</v>
      </c>
      <c r="V157" s="403">
        <f t="shared" si="6"/>
        <v>0</v>
      </c>
      <c r="X157"/>
      <c r="Y157"/>
      <c r="Z157"/>
      <c r="AA157"/>
    </row>
    <row r="158" spans="1:27" ht="12.75" customHeight="1" x14ac:dyDescent="0.2">
      <c r="A158" s="144" t="str">
        <f>'t1'!A157</f>
        <v>RUOLO TECNICO - ASSISTENTE TECNICO</v>
      </c>
      <c r="B158" s="206" t="str">
        <f>'t1'!B157</f>
        <v>TAT119</v>
      </c>
      <c r="C158" s="209"/>
      <c r="D158" s="218"/>
      <c r="E158" s="209"/>
      <c r="F158" s="218"/>
      <c r="G158" s="209"/>
      <c r="H158" s="218"/>
      <c r="I158" s="209"/>
      <c r="J158" s="218"/>
      <c r="K158" s="209"/>
      <c r="L158" s="218"/>
      <c r="M158" s="209"/>
      <c r="N158" s="218"/>
      <c r="O158" s="219"/>
      <c r="P158" s="218"/>
      <c r="Q158" s="219"/>
      <c r="R158" s="218"/>
      <c r="S158" s="219"/>
      <c r="T158" s="218"/>
      <c r="U158" s="402">
        <f t="shared" si="5"/>
        <v>0</v>
      </c>
      <c r="V158" s="403">
        <f t="shared" si="6"/>
        <v>0</v>
      </c>
      <c r="X158"/>
      <c r="Y158"/>
      <c r="Z158"/>
      <c r="AA158"/>
    </row>
    <row r="159" spans="1:27" ht="12.75" customHeight="1" x14ac:dyDescent="0.2">
      <c r="A159" s="144" t="str">
        <f>'t1'!A158</f>
        <v>RUOLO TECNICO - PROFILI AREA ASSITENTI AD ESAURIMENTO</v>
      </c>
      <c r="B159" s="206" t="str">
        <f>'t1'!B158</f>
        <v>TAT162</v>
      </c>
      <c r="C159" s="209"/>
      <c r="D159" s="218"/>
      <c r="E159" s="209"/>
      <c r="F159" s="218"/>
      <c r="G159" s="209"/>
      <c r="H159" s="218"/>
      <c r="I159" s="209"/>
      <c r="J159" s="218"/>
      <c r="K159" s="209"/>
      <c r="L159" s="218"/>
      <c r="M159" s="209"/>
      <c r="N159" s="218"/>
      <c r="O159" s="219"/>
      <c r="P159" s="218"/>
      <c r="Q159" s="219"/>
      <c r="R159" s="218"/>
      <c r="S159" s="219"/>
      <c r="T159" s="218"/>
      <c r="U159" s="402">
        <f t="shared" ref="U159:U168" si="7">SUM(C159,E159,G159,I159,K159,M159,O159,Q159,S159)</f>
        <v>0</v>
      </c>
      <c r="V159" s="403">
        <f t="shared" ref="V159:V168" si="8">SUM(D159,F159,H159,J159,L159,N159,P159,R159,T159)</f>
        <v>0</v>
      </c>
      <c r="X159"/>
      <c r="Y159"/>
      <c r="Z159"/>
      <c r="AA159"/>
    </row>
    <row r="160" spans="1:27" ht="12.75" customHeight="1" x14ac:dyDescent="0.2">
      <c r="A160" s="144" t="str">
        <f>'t1'!A159</f>
        <v>RUOLO AMMINISTRATIVO - ASSISTENTE AMMINISTRATIVO</v>
      </c>
      <c r="B160" s="206" t="str">
        <f>'t1'!B159</f>
        <v>AAT117</v>
      </c>
      <c r="C160" s="209"/>
      <c r="D160" s="218"/>
      <c r="E160" s="209"/>
      <c r="F160" s="218"/>
      <c r="G160" s="209"/>
      <c r="H160" s="218"/>
      <c r="I160" s="209"/>
      <c r="J160" s="218"/>
      <c r="K160" s="209"/>
      <c r="L160" s="218"/>
      <c r="M160" s="209"/>
      <c r="N160" s="218"/>
      <c r="O160" s="219"/>
      <c r="P160" s="218"/>
      <c r="Q160" s="219"/>
      <c r="R160" s="218"/>
      <c r="S160" s="219"/>
      <c r="T160" s="218"/>
      <c r="U160" s="402">
        <f t="shared" si="7"/>
        <v>0</v>
      </c>
      <c r="V160" s="403">
        <f t="shared" si="8"/>
        <v>0</v>
      </c>
      <c r="X160"/>
      <c r="Y160"/>
      <c r="Z160"/>
      <c r="AA160"/>
    </row>
    <row r="161" spans="1:27" ht="12.75" customHeight="1" x14ac:dyDescent="0.2">
      <c r="A161" s="144" t="str">
        <f>'t1'!A160</f>
        <v>RUOLO SOCIOSANITARIO - OPERATORE SOCIOSANITARIO</v>
      </c>
      <c r="B161" s="206" t="str">
        <f>'t1'!B160</f>
        <v>KOP660</v>
      </c>
      <c r="C161" s="209"/>
      <c r="D161" s="218"/>
      <c r="E161" s="209"/>
      <c r="F161" s="218"/>
      <c r="G161" s="209"/>
      <c r="H161" s="218"/>
      <c r="I161" s="209"/>
      <c r="J161" s="218"/>
      <c r="K161" s="209"/>
      <c r="L161" s="218"/>
      <c r="M161" s="209"/>
      <c r="N161" s="218"/>
      <c r="O161" s="219"/>
      <c r="P161" s="218"/>
      <c r="Q161" s="219"/>
      <c r="R161" s="218"/>
      <c r="S161" s="219"/>
      <c r="T161" s="218"/>
      <c r="U161" s="402">
        <f t="shared" si="7"/>
        <v>0</v>
      </c>
      <c r="V161" s="403">
        <f t="shared" si="8"/>
        <v>0</v>
      </c>
      <c r="X161"/>
      <c r="Y161"/>
      <c r="Z161"/>
      <c r="AA161"/>
    </row>
    <row r="162" spans="1:27" ht="12.75" customHeight="1" x14ac:dyDescent="0.2">
      <c r="A162" s="144" t="str">
        <f>'t1'!A161</f>
        <v>RUOLO TECNICO - OPERATORE TECNICO SPECIALIZZATO</v>
      </c>
      <c r="B162" s="206" t="str">
        <f>'t1'!B161</f>
        <v>TOP059</v>
      </c>
      <c r="C162" s="209"/>
      <c r="D162" s="218"/>
      <c r="E162" s="209"/>
      <c r="F162" s="218"/>
      <c r="G162" s="209"/>
      <c r="H162" s="218"/>
      <c r="I162" s="209"/>
      <c r="J162" s="218"/>
      <c r="K162" s="209"/>
      <c r="L162" s="218"/>
      <c r="M162" s="209"/>
      <c r="N162" s="218"/>
      <c r="O162" s="219"/>
      <c r="P162" s="218"/>
      <c r="Q162" s="219"/>
      <c r="R162" s="218"/>
      <c r="S162" s="219"/>
      <c r="T162" s="218"/>
      <c r="U162" s="402">
        <f t="shared" si="7"/>
        <v>0</v>
      </c>
      <c r="V162" s="403">
        <f t="shared" si="8"/>
        <v>0</v>
      </c>
      <c r="X162"/>
      <c r="Y162"/>
      <c r="Z162"/>
      <c r="AA162"/>
    </row>
    <row r="163" spans="1:27" ht="12.75" customHeight="1" x14ac:dyDescent="0.2">
      <c r="A163" s="144" t="str">
        <f>'t1'!A162</f>
        <v>RUOLO AMMINISTRATIVO - COADIUTORE AMMINISTRATIVO SENIOR</v>
      </c>
      <c r="B163" s="206" t="str">
        <f>'t1'!B162</f>
        <v>AOP870</v>
      </c>
      <c r="C163" s="209"/>
      <c r="D163" s="218"/>
      <c r="E163" s="209"/>
      <c r="F163" s="218"/>
      <c r="G163" s="209"/>
      <c r="H163" s="218"/>
      <c r="I163" s="209"/>
      <c r="J163" s="218"/>
      <c r="K163" s="209"/>
      <c r="L163" s="218"/>
      <c r="M163" s="209"/>
      <c r="N163" s="218"/>
      <c r="O163" s="219"/>
      <c r="P163" s="218"/>
      <c r="Q163" s="219"/>
      <c r="R163" s="218"/>
      <c r="S163" s="219"/>
      <c r="T163" s="218"/>
      <c r="U163" s="402">
        <f t="shared" si="7"/>
        <v>0</v>
      </c>
      <c r="V163" s="403">
        <f t="shared" si="8"/>
        <v>0</v>
      </c>
      <c r="X163"/>
      <c r="Y163"/>
      <c r="Z163"/>
      <c r="AA163"/>
    </row>
    <row r="164" spans="1:27" ht="12.75" customHeight="1" x14ac:dyDescent="0.2">
      <c r="A164" s="144" t="str">
        <f>'t1'!A163</f>
        <v>PROFILI AREA DEGLI OPERATORI AD ESAURIMENTO</v>
      </c>
      <c r="B164" s="206" t="str">
        <f>'t1'!B163</f>
        <v>0OP269</v>
      </c>
      <c r="C164" s="209"/>
      <c r="D164" s="218"/>
      <c r="E164" s="209"/>
      <c r="F164" s="218"/>
      <c r="G164" s="209"/>
      <c r="H164" s="218"/>
      <c r="I164" s="209"/>
      <c r="J164" s="218"/>
      <c r="K164" s="209"/>
      <c r="L164" s="218"/>
      <c r="M164" s="209"/>
      <c r="N164" s="218"/>
      <c r="O164" s="219"/>
      <c r="P164" s="218"/>
      <c r="Q164" s="219"/>
      <c r="R164" s="218"/>
      <c r="S164" s="219"/>
      <c r="T164" s="218"/>
      <c r="U164" s="402">
        <f t="shared" si="7"/>
        <v>0</v>
      </c>
      <c r="V164" s="403">
        <f t="shared" si="8"/>
        <v>0</v>
      </c>
      <c r="X164"/>
      <c r="Y164"/>
      <c r="Z164"/>
      <c r="AA164"/>
    </row>
    <row r="165" spans="1:27" ht="12.75" customHeight="1" x14ac:dyDescent="0.2">
      <c r="A165" s="144" t="str">
        <f>'t1'!A164</f>
        <v>RUOLO TECNICO - OPERATORE TECNICO</v>
      </c>
      <c r="B165" s="206" t="str">
        <f>'t1'!B164</f>
        <v>TPT092</v>
      </c>
      <c r="C165" s="209"/>
      <c r="D165" s="218"/>
      <c r="E165" s="209"/>
      <c r="F165" s="218"/>
      <c r="G165" s="209"/>
      <c r="H165" s="218"/>
      <c r="I165" s="209"/>
      <c r="J165" s="218"/>
      <c r="K165" s="209"/>
      <c r="L165" s="218"/>
      <c r="M165" s="209"/>
      <c r="N165" s="218"/>
      <c r="O165" s="219"/>
      <c r="P165" s="218"/>
      <c r="Q165" s="219"/>
      <c r="R165" s="218"/>
      <c r="S165" s="219"/>
      <c r="T165" s="218"/>
      <c r="U165" s="402">
        <f t="shared" si="7"/>
        <v>0</v>
      </c>
      <c r="V165" s="403">
        <f t="shared" si="8"/>
        <v>0</v>
      </c>
      <c r="X165"/>
      <c r="Y165"/>
      <c r="Z165"/>
      <c r="AA165"/>
    </row>
    <row r="166" spans="1:27" ht="12.75" customHeight="1" x14ac:dyDescent="0.2">
      <c r="A166" s="144" t="str">
        <f>'t1'!A165</f>
        <v>RUOLO AMMINISTRATIVO - COADIUTORE AMMINISTRATIVO</v>
      </c>
      <c r="B166" s="206" t="str">
        <f>'t1'!B165</f>
        <v>APT017</v>
      </c>
      <c r="C166" s="209"/>
      <c r="D166" s="218"/>
      <c r="E166" s="209"/>
      <c r="F166" s="218"/>
      <c r="G166" s="209"/>
      <c r="H166" s="218"/>
      <c r="I166" s="209"/>
      <c r="J166" s="218"/>
      <c r="K166" s="209"/>
      <c r="L166" s="218"/>
      <c r="M166" s="209"/>
      <c r="N166" s="218"/>
      <c r="O166" s="219"/>
      <c r="P166" s="218"/>
      <c r="Q166" s="219"/>
      <c r="R166" s="218"/>
      <c r="S166" s="219"/>
      <c r="T166" s="218"/>
      <c r="U166" s="402">
        <f t="shared" si="7"/>
        <v>0</v>
      </c>
      <c r="V166" s="403">
        <f t="shared" si="8"/>
        <v>0</v>
      </c>
      <c r="X166"/>
      <c r="Y166"/>
      <c r="Z166"/>
      <c r="AA166"/>
    </row>
    <row r="167" spans="1:27" ht="12.75" customHeight="1" x14ac:dyDescent="0.2">
      <c r="A167" s="144" t="str">
        <f>'t1'!A166</f>
        <v>PROFILI AREA PERSONALE DI SUPPORTO AD ESAURIMENTO</v>
      </c>
      <c r="B167" s="206" t="str">
        <f>'t1'!B166</f>
        <v>0PTSPR</v>
      </c>
      <c r="C167" s="209"/>
      <c r="D167" s="218"/>
      <c r="E167" s="209"/>
      <c r="F167" s="218"/>
      <c r="G167" s="209"/>
      <c r="H167" s="218"/>
      <c r="I167" s="209"/>
      <c r="J167" s="218"/>
      <c r="K167" s="209"/>
      <c r="L167" s="218"/>
      <c r="M167" s="209"/>
      <c r="N167" s="218"/>
      <c r="O167" s="219"/>
      <c r="P167" s="218"/>
      <c r="Q167" s="219"/>
      <c r="R167" s="218"/>
      <c r="S167" s="219"/>
      <c r="T167" s="218"/>
      <c r="U167" s="402">
        <f t="shared" si="7"/>
        <v>0</v>
      </c>
      <c r="V167" s="403">
        <f t="shared" si="8"/>
        <v>0</v>
      </c>
      <c r="X167"/>
      <c r="Y167"/>
      <c r="Z167"/>
      <c r="AA167"/>
    </row>
    <row r="168" spans="1:27" ht="12.75" customHeight="1" thickBot="1" x14ac:dyDescent="0.25">
      <c r="A168" s="144" t="str">
        <f>'t1'!A167</f>
        <v>CONTRATTISTI</v>
      </c>
      <c r="B168" s="206" t="str">
        <f>'t1'!B167</f>
        <v>000061</v>
      </c>
      <c r="C168" s="209"/>
      <c r="D168" s="218"/>
      <c r="E168" s="209"/>
      <c r="F168" s="218"/>
      <c r="G168" s="209"/>
      <c r="H168" s="218"/>
      <c r="I168" s="209"/>
      <c r="J168" s="218"/>
      <c r="K168" s="209"/>
      <c r="L168" s="218"/>
      <c r="M168" s="209"/>
      <c r="N168" s="218"/>
      <c r="O168" s="219"/>
      <c r="P168" s="218"/>
      <c r="Q168" s="219"/>
      <c r="R168" s="218"/>
      <c r="S168" s="219"/>
      <c r="T168" s="218"/>
      <c r="U168" s="402">
        <f t="shared" si="7"/>
        <v>0</v>
      </c>
      <c r="V168" s="403">
        <f t="shared" si="8"/>
        <v>0</v>
      </c>
      <c r="X168"/>
      <c r="Y168"/>
      <c r="Z168"/>
      <c r="AA168"/>
    </row>
    <row r="169" spans="1:27" ht="13.5" customHeight="1" thickTop="1" thickBot="1" x14ac:dyDescent="0.25">
      <c r="A169" s="277" t="s">
        <v>265</v>
      </c>
      <c r="B169" s="91"/>
      <c r="C169" s="394">
        <f>SUM(C7:C168)</f>
        <v>0</v>
      </c>
      <c r="D169" s="393">
        <f t="shared" ref="D169:N169" si="9">SUM(D7:D168)</f>
        <v>0</v>
      </c>
      <c r="E169" s="394">
        <f t="shared" si="9"/>
        <v>0</v>
      </c>
      <c r="F169" s="393">
        <f t="shared" si="9"/>
        <v>0</v>
      </c>
      <c r="G169" s="394">
        <f>SUM(G7:G168)</f>
        <v>0</v>
      </c>
      <c r="H169" s="393">
        <f>SUM(H7:H168)</f>
        <v>0</v>
      </c>
      <c r="I169" s="394">
        <f t="shared" si="9"/>
        <v>0</v>
      </c>
      <c r="J169" s="393">
        <f t="shared" si="9"/>
        <v>0</v>
      </c>
      <c r="K169" s="394">
        <f>SUM(K7:K168)</f>
        <v>0</v>
      </c>
      <c r="L169" s="393">
        <f>SUM(L7:L168)</f>
        <v>0</v>
      </c>
      <c r="M169" s="394">
        <f t="shared" si="9"/>
        <v>0</v>
      </c>
      <c r="N169" s="393">
        <f t="shared" si="9"/>
        <v>0</v>
      </c>
      <c r="O169" s="394">
        <f t="shared" ref="O169:V169" si="10">SUM(O7:O168)</f>
        <v>0</v>
      </c>
      <c r="P169" s="393">
        <f t="shared" si="10"/>
        <v>0</v>
      </c>
      <c r="Q169" s="394">
        <f>SUM(Q7:Q168)</f>
        <v>0</v>
      </c>
      <c r="R169" s="393">
        <f>SUM(R7:R168)</f>
        <v>0</v>
      </c>
      <c r="S169" s="394">
        <f t="shared" si="10"/>
        <v>0</v>
      </c>
      <c r="T169" s="393">
        <f t="shared" si="10"/>
        <v>0</v>
      </c>
      <c r="U169" s="394">
        <f t="shared" si="10"/>
        <v>0</v>
      </c>
      <c r="V169" s="393">
        <f t="shared" si="10"/>
        <v>0</v>
      </c>
      <c r="X169"/>
      <c r="Y169"/>
      <c r="Z169"/>
      <c r="AA169"/>
    </row>
    <row r="170" spans="1:27" ht="18.75" customHeight="1" x14ac:dyDescent="0.2">
      <c r="A170" s="472" t="s">
        <v>293</v>
      </c>
      <c r="B170" s="473"/>
      <c r="C170" s="472"/>
      <c r="D170" s="472"/>
      <c r="E170" s="472"/>
      <c r="F170" s="472"/>
      <c r="G170" s="472"/>
      <c r="H170" s="472"/>
      <c r="I170" s="472"/>
      <c r="J170" s="472"/>
      <c r="K170" s="472"/>
      <c r="L170" s="472"/>
      <c r="M170" s="472"/>
      <c r="N170" s="472"/>
      <c r="O170" s="472"/>
      <c r="P170" s="472"/>
      <c r="S170" s="472"/>
      <c r="T170" s="472"/>
      <c r="U170" s="472"/>
      <c r="V170" s="472"/>
    </row>
    <row r="171" spans="1:27" ht="10.35" customHeight="1" x14ac:dyDescent="0.2">
      <c r="A171" s="741" t="s">
        <v>258</v>
      </c>
      <c r="B171" s="741"/>
      <c r="C171" s="741"/>
      <c r="D171" s="741"/>
      <c r="E171" s="741"/>
      <c r="F171" s="741"/>
      <c r="G171" s="741"/>
      <c r="H171" s="741"/>
      <c r="I171" s="741"/>
      <c r="J171" s="741"/>
      <c r="K171" s="741"/>
      <c r="L171" s="741"/>
      <c r="M171" s="741"/>
      <c r="N171" s="741"/>
      <c r="O171" s="741"/>
      <c r="P171" s="741"/>
      <c r="S171" s="741"/>
      <c r="T171" s="741"/>
      <c r="U171" s="741"/>
      <c r="V171" s="741"/>
    </row>
    <row r="172" spans="1:27" x14ac:dyDescent="0.2">
      <c r="A172" s="19" t="s">
        <v>663</v>
      </c>
      <c r="B172" s="473"/>
      <c r="C172" s="472"/>
      <c r="D172" s="472"/>
      <c r="E172" s="472"/>
      <c r="F172" s="472"/>
      <c r="G172" s="472"/>
      <c r="H172" s="472"/>
      <c r="I172" s="472"/>
      <c r="J172" s="472"/>
      <c r="K172" s="472"/>
      <c r="L172" s="472"/>
      <c r="M172" s="472"/>
      <c r="N172" s="472"/>
      <c r="O172" s="472"/>
      <c r="P172" s="472"/>
      <c r="S172" s="472"/>
      <c r="T172" s="472"/>
      <c r="U172" s="472"/>
      <c r="V172" s="472"/>
    </row>
    <row r="173" spans="1:27" ht="10.35" customHeight="1" x14ac:dyDescent="0.2">
      <c r="A173" s="741" t="s">
        <v>661</v>
      </c>
      <c r="B173" s="741"/>
      <c r="C173" s="741"/>
      <c r="D173" s="741"/>
      <c r="E173" s="741"/>
      <c r="F173" s="741"/>
      <c r="G173" s="741"/>
      <c r="H173" s="741"/>
      <c r="I173" s="741"/>
      <c r="J173" s="741"/>
      <c r="K173" s="741"/>
      <c r="L173" s="741"/>
      <c r="M173" s="741"/>
      <c r="N173" s="741"/>
      <c r="O173" s="741"/>
      <c r="P173" s="741"/>
      <c r="S173" s="741"/>
      <c r="T173" s="741"/>
      <c r="U173" s="741"/>
      <c r="V173" s="19"/>
    </row>
    <row r="174" spans="1:27" x14ac:dyDescent="0.2">
      <c r="A174" s="19" t="s">
        <v>662</v>
      </c>
      <c r="B174" s="473"/>
      <c r="C174" s="472"/>
      <c r="D174" s="472"/>
      <c r="E174" s="472"/>
      <c r="F174" s="472"/>
      <c r="G174" s="472"/>
      <c r="H174" s="472"/>
      <c r="I174" s="472"/>
      <c r="J174" s="472"/>
      <c r="K174" s="472"/>
      <c r="L174" s="472"/>
      <c r="M174" s="472"/>
      <c r="N174" s="472"/>
      <c r="O174" s="472"/>
      <c r="P174" s="472"/>
      <c r="S174" s="472"/>
      <c r="T174" s="472"/>
      <c r="U174" s="472"/>
      <c r="V174" s="472"/>
    </row>
    <row r="280" spans="17:18" x14ac:dyDescent="0.2">
      <c r="Q280" s="964"/>
      <c r="R280" s="964"/>
    </row>
    <row r="282" spans="17:18" x14ac:dyDescent="0.2">
      <c r="Q282" s="964"/>
      <c r="R282" s="964"/>
    </row>
  </sheetData>
  <sheetProtection algorithmName="SHA-512" hashValue="IFp819jP3a57uqW+FBoRx7WVrk3Rq9zerLlHIcWQ13e7TJA/FiKbL+zubJv3nBdLXFeNlgKJpQoyI6eFd5obVQ==" saltValue="opwNs/hnVDqolvWhAQ5DyA==" spinCount="100000" sheet="1" formatColumns="0" selectLockedCells="1" autoFilter="0"/>
  <mergeCells count="22">
    <mergeCell ref="A1:T1"/>
    <mergeCell ref="O4:P4"/>
    <mergeCell ref="O5:P5"/>
    <mergeCell ref="K4:L4"/>
    <mergeCell ref="M4:N4"/>
    <mergeCell ref="G4:H4"/>
    <mergeCell ref="N2:V2"/>
    <mergeCell ref="K5:L5"/>
    <mergeCell ref="S4:T4"/>
    <mergeCell ref="C5:D5"/>
    <mergeCell ref="U5:V5"/>
    <mergeCell ref="Q4:R4"/>
    <mergeCell ref="Q5:R5"/>
    <mergeCell ref="U4:V4"/>
    <mergeCell ref="S5:T5"/>
    <mergeCell ref="M5:N5"/>
    <mergeCell ref="E5:F5"/>
    <mergeCell ref="C4:D4"/>
    <mergeCell ref="E4:F4"/>
    <mergeCell ref="I5:J5"/>
    <mergeCell ref="G5:H5"/>
    <mergeCell ref="I4:J4"/>
  </mergeCells>
  <phoneticPr fontId="30" type="noConversion"/>
  <conditionalFormatting sqref="Q7:R53 A7:P168 S7:V168">
    <cfRule type="expression" dxfId="23" priority="2" stopIfTrue="1">
      <formula>$W7&gt;0</formula>
    </cfRule>
  </conditionalFormatting>
  <conditionalFormatting sqref="Q54:R136 Q141:R168">
    <cfRule type="expression" dxfId="22" priority="10" stopIfTrue="1">
      <formula>$W49&gt;0</formula>
    </cfRule>
  </conditionalFormatting>
  <conditionalFormatting sqref="Q137:R140">
    <cfRule type="expression" dxfId="21" priority="16" stopIfTrue="1">
      <formula>$W128&gt;0</formula>
    </cfRule>
  </conditionalFormatting>
  <printOptions horizontalCentered="1" verticalCentered="1"/>
  <pageMargins left="0.19685039370078741" right="0.19685039370078741" top="0.15748031496062992" bottom="0.15748031496062992" header="0.19685039370078741" footer="0.19685039370078741"/>
  <pageSetup paperSize="9" scale="81"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3"/>
  <dimension ref="A1:W265"/>
  <sheetViews>
    <sheetView showGridLines="0" zoomScaleNormal="100" workbookViewId="0">
      <pane xSplit="2" ySplit="6" topLeftCell="C7" activePane="bottomRight" state="frozen"/>
      <selection activeCell="A117" sqref="A117:IV119"/>
      <selection pane="topRight" activeCell="A117" sqref="A117:IV119"/>
      <selection pane="bottomLeft" activeCell="A117" sqref="A117:IV119"/>
      <selection pane="bottomRight" activeCell="C7" sqref="C7"/>
    </sheetView>
  </sheetViews>
  <sheetFormatPr defaultColWidth="10.7109375" defaultRowHeight="10.199999999999999" x14ac:dyDescent="0.2"/>
  <cols>
    <col min="1" max="1" width="51.7109375" style="70" customWidth="1"/>
    <col min="2" max="2" width="8.7109375" style="69" customWidth="1"/>
    <col min="3" max="6" width="7.7109375" style="70" customWidth="1"/>
    <col min="7" max="8" width="8.28515625" style="70" customWidth="1"/>
    <col min="9" max="10" width="8.42578125" style="70" customWidth="1"/>
    <col min="11" max="12" width="8.7109375" style="70" customWidth="1"/>
    <col min="13" max="22" width="8.28515625" style="70" customWidth="1"/>
    <col min="23" max="23" width="5.7109375" style="70" hidden="1" customWidth="1"/>
    <col min="24" max="16384" width="10.7109375" style="70"/>
  </cols>
  <sheetData>
    <row r="1" spans="1:23" s="3" customFormat="1" ht="87" customHeight="1" x14ac:dyDescent="0.2">
      <c r="A1" s="2002" t="str">
        <f>'t1'!A1</f>
        <v>SERVIZIO SANITARIO NAZIONALE - anno 2023</v>
      </c>
      <c r="B1" s="2002"/>
      <c r="C1" s="2002"/>
      <c r="D1" s="2002"/>
      <c r="E1" s="2002"/>
      <c r="F1" s="2002"/>
      <c r="G1" s="2002"/>
      <c r="H1" s="2002"/>
      <c r="I1" s="2002"/>
      <c r="J1" s="2002"/>
      <c r="K1" s="328"/>
      <c r="L1" s="328"/>
      <c r="M1" s="328"/>
      <c r="N1" s="328"/>
      <c r="O1" s="328"/>
      <c r="P1" s="328"/>
      <c r="Q1" s="328"/>
      <c r="R1" s="328"/>
      <c r="S1" s="328"/>
      <c r="T1" s="328"/>
      <c r="V1" s="293"/>
      <c r="W1"/>
    </row>
    <row r="2" spans="1:23" ht="30" customHeight="1" thickBot="1" x14ac:dyDescent="0.25">
      <c r="A2" s="68"/>
      <c r="D2" s="71"/>
      <c r="H2" s="2003"/>
      <c r="I2" s="2003"/>
      <c r="J2" s="2003"/>
      <c r="K2" s="2003"/>
      <c r="L2" s="2003"/>
      <c r="M2" s="2003"/>
      <c r="N2" s="2003"/>
      <c r="O2" s="2003"/>
      <c r="P2" s="2003"/>
      <c r="Q2" s="2003"/>
      <c r="R2" s="2003"/>
      <c r="S2" s="2003"/>
      <c r="T2" s="2003"/>
      <c r="U2" s="2003"/>
      <c r="V2" s="2003"/>
    </row>
    <row r="3" spans="1:23" ht="15" customHeight="1" thickBot="1" x14ac:dyDescent="0.25">
      <c r="A3" s="72"/>
      <c r="B3" s="73"/>
      <c r="C3" s="74" t="s">
        <v>437</v>
      </c>
      <c r="D3" s="75"/>
      <c r="E3" s="75"/>
      <c r="F3" s="75"/>
      <c r="G3" s="75"/>
      <c r="H3" s="75"/>
      <c r="I3" s="75"/>
      <c r="J3" s="75"/>
      <c r="K3" s="75"/>
      <c r="L3" s="75"/>
      <c r="M3" s="75"/>
      <c r="N3" s="75"/>
      <c r="O3" s="75"/>
      <c r="P3" s="75"/>
      <c r="Q3" s="75"/>
      <c r="R3" s="75"/>
      <c r="S3" s="75"/>
      <c r="T3" s="75"/>
      <c r="U3" s="75"/>
      <c r="V3" s="76"/>
    </row>
    <row r="4" spans="1:23" ht="43.5" customHeight="1" thickTop="1" x14ac:dyDescent="0.2">
      <c r="A4" s="259" t="s">
        <v>330</v>
      </c>
      <c r="B4" s="77" t="s">
        <v>262</v>
      </c>
      <c r="C4" s="2018" t="s">
        <v>714</v>
      </c>
      <c r="D4" s="2029"/>
      <c r="E4" s="2018" t="s">
        <v>291</v>
      </c>
      <c r="F4" s="2029"/>
      <c r="G4" s="2018" t="s">
        <v>940</v>
      </c>
      <c r="H4" s="2019"/>
      <c r="I4" s="2022" t="s">
        <v>721</v>
      </c>
      <c r="J4" s="2023"/>
      <c r="K4" s="2018" t="s">
        <v>722</v>
      </c>
      <c r="L4" s="2019"/>
      <c r="M4" s="2018" t="s">
        <v>497</v>
      </c>
      <c r="N4" s="2019"/>
      <c r="O4" s="2022" t="s">
        <v>498</v>
      </c>
      <c r="P4" s="2028"/>
      <c r="Q4" s="2018" t="s">
        <v>1519</v>
      </c>
      <c r="R4" s="2019"/>
      <c r="S4" s="2022" t="s">
        <v>1520</v>
      </c>
      <c r="T4" s="2028"/>
      <c r="U4" s="2024" t="s">
        <v>265</v>
      </c>
      <c r="V4" s="2025"/>
    </row>
    <row r="5" spans="1:23" x14ac:dyDescent="0.2">
      <c r="A5" s="801" t="s">
        <v>960</v>
      </c>
      <c r="B5" s="77"/>
      <c r="C5" s="2020" t="s">
        <v>723</v>
      </c>
      <c r="D5" s="2021"/>
      <c r="E5" s="2020" t="s">
        <v>724</v>
      </c>
      <c r="F5" s="2021"/>
      <c r="G5" s="2020" t="s">
        <v>725</v>
      </c>
      <c r="H5" s="2021"/>
      <c r="I5" s="2020" t="s">
        <v>726</v>
      </c>
      <c r="J5" s="2021"/>
      <c r="K5" s="2020" t="s">
        <v>727</v>
      </c>
      <c r="L5" s="2021"/>
      <c r="M5" s="2020" t="s">
        <v>728</v>
      </c>
      <c r="N5" s="2021"/>
      <c r="O5" s="2020" t="s">
        <v>729</v>
      </c>
      <c r="P5" s="2021"/>
      <c r="Q5" s="2020" t="s">
        <v>912</v>
      </c>
      <c r="R5" s="2021"/>
      <c r="S5" s="2020" t="s">
        <v>1072</v>
      </c>
      <c r="T5" s="2021"/>
      <c r="U5" s="2026"/>
      <c r="V5" s="2027"/>
    </row>
    <row r="6" spans="1:23" ht="10.8" thickBot="1" x14ac:dyDescent="0.25">
      <c r="A6" s="78"/>
      <c r="B6" s="79"/>
      <c r="C6" s="577" t="s">
        <v>263</v>
      </c>
      <c r="D6" s="578" t="s">
        <v>264</v>
      </c>
      <c r="E6" s="577" t="s">
        <v>263</v>
      </c>
      <c r="F6" s="578" t="s">
        <v>264</v>
      </c>
      <c r="G6" s="577" t="s">
        <v>263</v>
      </c>
      <c r="H6" s="578" t="s">
        <v>264</v>
      </c>
      <c r="I6" s="577" t="s">
        <v>263</v>
      </c>
      <c r="J6" s="578" t="s">
        <v>264</v>
      </c>
      <c r="K6" s="577" t="s">
        <v>263</v>
      </c>
      <c r="L6" s="578" t="s">
        <v>264</v>
      </c>
      <c r="M6" s="577" t="s">
        <v>263</v>
      </c>
      <c r="N6" s="578" t="s">
        <v>264</v>
      </c>
      <c r="O6" s="577" t="s">
        <v>263</v>
      </c>
      <c r="P6" s="578" t="s">
        <v>264</v>
      </c>
      <c r="Q6" s="577" t="s">
        <v>263</v>
      </c>
      <c r="R6" s="578" t="s">
        <v>264</v>
      </c>
      <c r="S6" s="577" t="s">
        <v>263</v>
      </c>
      <c r="T6" s="578" t="s">
        <v>264</v>
      </c>
      <c r="U6" s="577" t="s">
        <v>263</v>
      </c>
      <c r="V6" s="579" t="s">
        <v>264</v>
      </c>
    </row>
    <row r="7" spans="1:23" ht="12" customHeight="1" thickTop="1" x14ac:dyDescent="0.2">
      <c r="A7" s="18" t="str">
        <f>'t1'!A6</f>
        <v>DIRETTORE GENERALE</v>
      </c>
      <c r="B7" s="217" t="str">
        <f>'t1'!B6</f>
        <v>0D0097</v>
      </c>
      <c r="C7" s="641"/>
      <c r="D7" s="642"/>
      <c r="E7" s="641"/>
      <c r="F7" s="642"/>
      <c r="G7" s="641"/>
      <c r="H7" s="642"/>
      <c r="I7" s="641"/>
      <c r="J7" s="643"/>
      <c r="K7" s="641"/>
      <c r="L7" s="642"/>
      <c r="M7" s="641"/>
      <c r="N7" s="642"/>
      <c r="O7" s="641"/>
      <c r="P7" s="643"/>
      <c r="Q7" s="742"/>
      <c r="R7" s="743"/>
      <c r="S7" s="744"/>
      <c r="T7" s="743"/>
      <c r="U7" s="404">
        <f>SUM(C7,E7,G7,I7,K7,M7,O7,Q7,S7)</f>
        <v>0</v>
      </c>
      <c r="V7" s="405">
        <f>SUM(D7,F7,H7,J7,L7,N7,P7,R7,T7)</f>
        <v>0</v>
      </c>
      <c r="W7" s="70">
        <f>'t1'!M6</f>
        <v>0</v>
      </c>
    </row>
    <row r="8" spans="1:23" ht="12" customHeight="1" x14ac:dyDescent="0.2">
      <c r="A8" s="144" t="str">
        <f>'t1'!A7</f>
        <v>DIRETTORE SANITARIO</v>
      </c>
      <c r="B8" s="206" t="str">
        <f>'t1'!B7</f>
        <v>0D0482</v>
      </c>
      <c r="C8" s="644"/>
      <c r="D8" s="645"/>
      <c r="E8" s="644"/>
      <c r="F8" s="645"/>
      <c r="G8" s="644"/>
      <c r="H8" s="645"/>
      <c r="I8" s="644"/>
      <c r="J8" s="646"/>
      <c r="K8" s="644"/>
      <c r="L8" s="645"/>
      <c r="M8" s="644"/>
      <c r="N8" s="645"/>
      <c r="O8" s="644"/>
      <c r="P8" s="646"/>
      <c r="Q8" s="215"/>
      <c r="R8" s="745"/>
      <c r="S8" s="746"/>
      <c r="T8" s="745"/>
      <c r="U8" s="404">
        <f t="shared" ref="U8:U71" si="0">SUM(C8,E8,G8,I8,K8,M8,O8,Q8,S8)</f>
        <v>0</v>
      </c>
      <c r="V8" s="405">
        <f t="shared" ref="V8:V71" si="1">SUM(D8,F8,H8,J8,L8,N8,P8,R8,T8)</f>
        <v>0</v>
      </c>
      <c r="W8" s="70">
        <f>'t1'!M7</f>
        <v>0</v>
      </c>
    </row>
    <row r="9" spans="1:23" ht="12" customHeight="1" x14ac:dyDescent="0.2">
      <c r="A9" s="144" t="str">
        <f>'t1'!A8</f>
        <v>DIRETTORE AMMINISTRATIVO</v>
      </c>
      <c r="B9" s="206" t="str">
        <f>'t1'!B8</f>
        <v>0D0163</v>
      </c>
      <c r="C9" s="644"/>
      <c r="D9" s="645"/>
      <c r="E9" s="644"/>
      <c r="F9" s="645"/>
      <c r="G9" s="644"/>
      <c r="H9" s="645"/>
      <c r="I9" s="644"/>
      <c r="J9" s="646"/>
      <c r="K9" s="644"/>
      <c r="L9" s="645"/>
      <c r="M9" s="644"/>
      <c r="N9" s="645"/>
      <c r="O9" s="644"/>
      <c r="P9" s="646"/>
      <c r="Q9" s="215"/>
      <c r="R9" s="745"/>
      <c r="S9" s="746"/>
      <c r="T9" s="745"/>
      <c r="U9" s="404">
        <f t="shared" si="0"/>
        <v>0</v>
      </c>
      <c r="V9" s="405">
        <f t="shared" si="1"/>
        <v>0</v>
      </c>
      <c r="W9" s="70">
        <f>'t1'!M8</f>
        <v>0</v>
      </c>
    </row>
    <row r="10" spans="1:23" ht="12" customHeight="1" x14ac:dyDescent="0.2">
      <c r="A10" s="144" t="str">
        <f>'t1'!A9</f>
        <v>DIRETTORE DEI SERVIZI SOCIALI</v>
      </c>
      <c r="B10" s="206" t="str">
        <f>'t1'!B9</f>
        <v>0D0484</v>
      </c>
      <c r="C10" s="644"/>
      <c r="D10" s="645"/>
      <c r="E10" s="644"/>
      <c r="F10" s="645"/>
      <c r="G10" s="644"/>
      <c r="H10" s="645"/>
      <c r="I10" s="644"/>
      <c r="J10" s="646"/>
      <c r="K10" s="644"/>
      <c r="L10" s="645"/>
      <c r="M10" s="644"/>
      <c r="N10" s="645"/>
      <c r="O10" s="644"/>
      <c r="P10" s="646"/>
      <c r="Q10" s="215"/>
      <c r="R10" s="745"/>
      <c r="S10" s="746"/>
      <c r="T10" s="745"/>
      <c r="U10" s="404">
        <f t="shared" si="0"/>
        <v>0</v>
      </c>
      <c r="V10" s="405">
        <f t="shared" si="1"/>
        <v>0</v>
      </c>
      <c r="W10" s="70">
        <f>'t1'!M9</f>
        <v>0</v>
      </c>
    </row>
    <row r="11" spans="1:23" ht="12" customHeight="1" x14ac:dyDescent="0.2">
      <c r="A11" s="144" t="str">
        <f>'t1'!A10</f>
        <v>DIR. MEDICO CON INC. STRUTTURA COMPLESSA (RAPP. ESCLUSIVO)</v>
      </c>
      <c r="B11" s="206" t="str">
        <f>'t1'!B10</f>
        <v>SD0E33</v>
      </c>
      <c r="C11" s="644"/>
      <c r="D11" s="645"/>
      <c r="E11" s="644"/>
      <c r="F11" s="645"/>
      <c r="G11" s="644"/>
      <c r="H11" s="645"/>
      <c r="I11" s="644"/>
      <c r="J11" s="646"/>
      <c r="K11" s="644"/>
      <c r="L11" s="645"/>
      <c r="M11" s="644"/>
      <c r="N11" s="645"/>
      <c r="O11" s="644"/>
      <c r="P11" s="646"/>
      <c r="Q11" s="215"/>
      <c r="R11" s="745"/>
      <c r="S11" s="746"/>
      <c r="T11" s="745"/>
      <c r="U11" s="404">
        <f t="shared" si="0"/>
        <v>0</v>
      </c>
      <c r="V11" s="405">
        <f t="shared" si="1"/>
        <v>0</v>
      </c>
      <c r="W11" s="70">
        <f>'t1'!M10</f>
        <v>0</v>
      </c>
    </row>
    <row r="12" spans="1:23" ht="12" customHeight="1" x14ac:dyDescent="0.2">
      <c r="A12" s="144" t="str">
        <f>'t1'!A11</f>
        <v>DIR. MEDICO CON INC. DI STRUTTURA COMPLESSA (RAPP. NON ESCL.</v>
      </c>
      <c r="B12" s="206" t="str">
        <f>'t1'!B11</f>
        <v>SD0N33</v>
      </c>
      <c r="C12" s="644"/>
      <c r="D12" s="645"/>
      <c r="E12" s="644"/>
      <c r="F12" s="645"/>
      <c r="G12" s="644"/>
      <c r="H12" s="645"/>
      <c r="I12" s="644"/>
      <c r="J12" s="646"/>
      <c r="K12" s="644"/>
      <c r="L12" s="645"/>
      <c r="M12" s="644"/>
      <c r="N12" s="645"/>
      <c r="O12" s="644"/>
      <c r="P12" s="646"/>
      <c r="Q12" s="215"/>
      <c r="R12" s="745"/>
      <c r="S12" s="746"/>
      <c r="T12" s="745"/>
      <c r="U12" s="404">
        <f t="shared" si="0"/>
        <v>0</v>
      </c>
      <c r="V12" s="405">
        <f t="shared" si="1"/>
        <v>0</v>
      </c>
      <c r="W12" s="70">
        <f>'t1'!M11</f>
        <v>0</v>
      </c>
    </row>
    <row r="13" spans="1:23" ht="12" customHeight="1" x14ac:dyDescent="0.2">
      <c r="A13" s="144" t="str">
        <f>'t1'!A12</f>
        <v>DIR. MEDICO CON INCARICO DI STRUTTURA SEMPLICE (RAPP. ESCLUS</v>
      </c>
      <c r="B13" s="206" t="str">
        <f>'t1'!B12</f>
        <v>SD0E34</v>
      </c>
      <c r="C13" s="644"/>
      <c r="D13" s="645"/>
      <c r="E13" s="644"/>
      <c r="F13" s="645"/>
      <c r="G13" s="644"/>
      <c r="H13" s="645"/>
      <c r="I13" s="644"/>
      <c r="J13" s="646"/>
      <c r="K13" s="644"/>
      <c r="L13" s="645"/>
      <c r="M13" s="644"/>
      <c r="N13" s="645"/>
      <c r="O13" s="644"/>
      <c r="P13" s="646"/>
      <c r="Q13" s="215"/>
      <c r="R13" s="745"/>
      <c r="S13" s="746"/>
      <c r="T13" s="745"/>
      <c r="U13" s="404">
        <f t="shared" si="0"/>
        <v>0</v>
      </c>
      <c r="V13" s="405">
        <f t="shared" si="1"/>
        <v>0</v>
      </c>
      <c r="W13" s="70">
        <f>'t1'!M12</f>
        <v>0</v>
      </c>
    </row>
    <row r="14" spans="1:23" ht="12" customHeight="1" x14ac:dyDescent="0.2">
      <c r="A14" s="144" t="str">
        <f>'t1'!A13</f>
        <v>DIR. MEDICO CON INCARICO STRUTTURA SEMPLICE (RAPP. NON ESCL.</v>
      </c>
      <c r="B14" s="206" t="str">
        <f>'t1'!B13</f>
        <v>SD0N34</v>
      </c>
      <c r="C14" s="644"/>
      <c r="D14" s="645"/>
      <c r="E14" s="644"/>
      <c r="F14" s="645"/>
      <c r="G14" s="644"/>
      <c r="H14" s="645"/>
      <c r="I14" s="644"/>
      <c r="J14" s="646"/>
      <c r="K14" s="644"/>
      <c r="L14" s="645"/>
      <c r="M14" s="644"/>
      <c r="N14" s="645"/>
      <c r="O14" s="644"/>
      <c r="P14" s="646"/>
      <c r="Q14" s="215"/>
      <c r="R14" s="745"/>
      <c r="S14" s="746"/>
      <c r="T14" s="745"/>
      <c r="U14" s="404">
        <f t="shared" si="0"/>
        <v>0</v>
      </c>
      <c r="V14" s="405">
        <f t="shared" si="1"/>
        <v>0</v>
      </c>
      <c r="W14" s="70">
        <f>'t1'!M13</f>
        <v>0</v>
      </c>
    </row>
    <row r="15" spans="1:23" ht="12" customHeight="1" x14ac:dyDescent="0.2">
      <c r="A15" s="144" t="str">
        <f>'t1'!A14</f>
        <v>DIRIGENTI MEDICI CON ALTRI INCAR. PROF.LI (RAPP. ESCLUSIVO)</v>
      </c>
      <c r="B15" s="206" t="str">
        <f>'t1'!B14</f>
        <v>SD0035</v>
      </c>
      <c r="C15" s="644"/>
      <c r="D15" s="645"/>
      <c r="E15" s="644"/>
      <c r="F15" s="645"/>
      <c r="G15" s="644"/>
      <c r="H15" s="645"/>
      <c r="I15" s="644"/>
      <c r="J15" s="646"/>
      <c r="K15" s="644"/>
      <c r="L15" s="645"/>
      <c r="M15" s="644"/>
      <c r="N15" s="645"/>
      <c r="O15" s="644"/>
      <c r="P15" s="646"/>
      <c r="Q15" s="215"/>
      <c r="R15" s="745"/>
      <c r="S15" s="746"/>
      <c r="T15" s="745"/>
      <c r="U15" s="404">
        <f t="shared" si="0"/>
        <v>0</v>
      </c>
      <c r="V15" s="405">
        <f t="shared" si="1"/>
        <v>0</v>
      </c>
      <c r="W15" s="70">
        <f>'t1'!M14</f>
        <v>0</v>
      </c>
    </row>
    <row r="16" spans="1:23" ht="12" customHeight="1" x14ac:dyDescent="0.2">
      <c r="A16" s="144" t="str">
        <f>'t1'!A15</f>
        <v>DIRIGENTI MEDICI CON ALTRI INCAR. PROF.LI (RAPP. NON ESCL.)</v>
      </c>
      <c r="B16" s="206" t="str">
        <f>'t1'!B15</f>
        <v>SD0036</v>
      </c>
      <c r="C16" s="644"/>
      <c r="D16" s="645"/>
      <c r="E16" s="644"/>
      <c r="F16" s="645"/>
      <c r="G16" s="644"/>
      <c r="H16" s="645"/>
      <c r="I16" s="644"/>
      <c r="J16" s="646"/>
      <c r="K16" s="644"/>
      <c r="L16" s="645"/>
      <c r="M16" s="644"/>
      <c r="N16" s="645"/>
      <c r="O16" s="644"/>
      <c r="P16" s="646"/>
      <c r="Q16" s="215"/>
      <c r="R16" s="745"/>
      <c r="S16" s="746"/>
      <c r="T16" s="745"/>
      <c r="U16" s="404">
        <f t="shared" si="0"/>
        <v>0</v>
      </c>
      <c r="V16" s="405">
        <f t="shared" si="1"/>
        <v>0</v>
      </c>
      <c r="W16" s="70">
        <f>'t1'!M15</f>
        <v>0</v>
      </c>
    </row>
    <row r="17" spans="1:23" ht="12" customHeight="1" x14ac:dyDescent="0.2">
      <c r="A17" s="144" t="str">
        <f>'t1'!A16</f>
        <v>DIR. MEDICI A T.  DETERMINATO(ART. 15-SEPTIES D.LGS. 502/92)</v>
      </c>
      <c r="B17" s="206" t="str">
        <f>'t1'!B16</f>
        <v>SD0597</v>
      </c>
      <c r="C17" s="644"/>
      <c r="D17" s="645"/>
      <c r="E17" s="644"/>
      <c r="F17" s="645"/>
      <c r="G17" s="644"/>
      <c r="H17" s="645"/>
      <c r="I17" s="644"/>
      <c r="J17" s="646"/>
      <c r="K17" s="644"/>
      <c r="L17" s="645"/>
      <c r="M17" s="644"/>
      <c r="N17" s="645"/>
      <c r="O17" s="644"/>
      <c r="P17" s="646"/>
      <c r="Q17" s="215"/>
      <c r="R17" s="745"/>
      <c r="S17" s="746"/>
      <c r="T17" s="745"/>
      <c r="U17" s="404">
        <f t="shared" si="0"/>
        <v>0</v>
      </c>
      <c r="V17" s="405">
        <f t="shared" si="1"/>
        <v>0</v>
      </c>
      <c r="W17" s="70">
        <f>'t1'!M16</f>
        <v>0</v>
      </c>
    </row>
    <row r="18" spans="1:23" ht="12" customHeight="1" x14ac:dyDescent="0.2">
      <c r="A18" s="144" t="str">
        <f>'t1'!A17</f>
        <v>VETERINARI CON INC. DI STRUTTURA COMPLESSA (RAPP.ESCLUSIVO)</v>
      </c>
      <c r="B18" s="206" t="str">
        <f>'t1'!B17</f>
        <v>SD0E74</v>
      </c>
      <c r="C18" s="644"/>
      <c r="D18" s="645"/>
      <c r="E18" s="644"/>
      <c r="F18" s="645"/>
      <c r="G18" s="644"/>
      <c r="H18" s="645"/>
      <c r="I18" s="644"/>
      <c r="J18" s="646"/>
      <c r="K18" s="644"/>
      <c r="L18" s="645"/>
      <c r="M18" s="644"/>
      <c r="N18" s="645"/>
      <c r="O18" s="644"/>
      <c r="P18" s="646"/>
      <c r="Q18" s="215"/>
      <c r="R18" s="745"/>
      <c r="S18" s="746"/>
      <c r="T18" s="745"/>
      <c r="U18" s="404">
        <f t="shared" si="0"/>
        <v>0</v>
      </c>
      <c r="V18" s="405">
        <f t="shared" si="1"/>
        <v>0</v>
      </c>
      <c r="W18" s="70">
        <f>'t1'!M17</f>
        <v>0</v>
      </c>
    </row>
    <row r="19" spans="1:23" ht="12" customHeight="1" x14ac:dyDescent="0.2">
      <c r="A19" s="144" t="str">
        <f>'t1'!A18</f>
        <v>VETERINARI CON INC. DI STRUTTURA COMPLESSA (RAPP. NON ESCL.)</v>
      </c>
      <c r="B19" s="206" t="str">
        <f>'t1'!B18</f>
        <v>SD0N74</v>
      </c>
      <c r="C19" s="644"/>
      <c r="D19" s="645"/>
      <c r="E19" s="644"/>
      <c r="F19" s="645"/>
      <c r="G19" s="644"/>
      <c r="H19" s="645"/>
      <c r="I19" s="644"/>
      <c r="J19" s="646"/>
      <c r="K19" s="644"/>
      <c r="L19" s="645"/>
      <c r="M19" s="644"/>
      <c r="N19" s="645"/>
      <c r="O19" s="644"/>
      <c r="P19" s="646"/>
      <c r="Q19" s="215"/>
      <c r="R19" s="745"/>
      <c r="S19" s="746"/>
      <c r="T19" s="745"/>
      <c r="U19" s="404">
        <f t="shared" si="0"/>
        <v>0</v>
      </c>
      <c r="V19" s="405">
        <f t="shared" si="1"/>
        <v>0</v>
      </c>
      <c r="W19" s="70">
        <f>'t1'!M18</f>
        <v>0</v>
      </c>
    </row>
    <row r="20" spans="1:23" ht="12" customHeight="1" x14ac:dyDescent="0.2">
      <c r="A20" s="144" t="str">
        <f>'t1'!A19</f>
        <v>VETERINARI CON INC. DI STRUTTURA SEMPLICE (RAPP. ESCLUSIVO)</v>
      </c>
      <c r="B20" s="206" t="str">
        <f>'t1'!B19</f>
        <v>SD0E73</v>
      </c>
      <c r="C20" s="644"/>
      <c r="D20" s="645"/>
      <c r="E20" s="644"/>
      <c r="F20" s="645"/>
      <c r="G20" s="644"/>
      <c r="H20" s="645"/>
      <c r="I20" s="644"/>
      <c r="J20" s="646"/>
      <c r="K20" s="644"/>
      <c r="L20" s="645"/>
      <c r="M20" s="644"/>
      <c r="N20" s="645"/>
      <c r="O20" s="644"/>
      <c r="P20" s="646"/>
      <c r="Q20" s="215"/>
      <c r="R20" s="745"/>
      <c r="S20" s="746"/>
      <c r="T20" s="745"/>
      <c r="U20" s="404">
        <f t="shared" si="0"/>
        <v>0</v>
      </c>
      <c r="V20" s="405">
        <f t="shared" si="1"/>
        <v>0</v>
      </c>
      <c r="W20" s="70">
        <f>'t1'!M19</f>
        <v>0</v>
      </c>
    </row>
    <row r="21" spans="1:23" ht="12" customHeight="1" x14ac:dyDescent="0.2">
      <c r="A21" s="144" t="str">
        <f>'t1'!A20</f>
        <v>VETERINARI CON INC. DI STRUTTURA SEMPLICE (RAPP. NON ESCL.)</v>
      </c>
      <c r="B21" s="206" t="str">
        <f>'t1'!B20</f>
        <v>SD0N73</v>
      </c>
      <c r="C21" s="644"/>
      <c r="D21" s="645"/>
      <c r="E21" s="644"/>
      <c r="F21" s="645"/>
      <c r="G21" s="644"/>
      <c r="H21" s="645"/>
      <c r="I21" s="644"/>
      <c r="J21" s="646"/>
      <c r="K21" s="644"/>
      <c r="L21" s="645"/>
      <c r="M21" s="644"/>
      <c r="N21" s="645"/>
      <c r="O21" s="644"/>
      <c r="P21" s="646"/>
      <c r="Q21" s="215"/>
      <c r="R21" s="745"/>
      <c r="S21" s="746"/>
      <c r="T21" s="745"/>
      <c r="U21" s="404">
        <f t="shared" si="0"/>
        <v>0</v>
      </c>
      <c r="V21" s="405">
        <f t="shared" si="1"/>
        <v>0</v>
      </c>
      <c r="W21" s="70">
        <f>'t1'!M20</f>
        <v>0</v>
      </c>
    </row>
    <row r="22" spans="1:23" ht="12" customHeight="1" x14ac:dyDescent="0.2">
      <c r="A22" s="144" t="str">
        <f>'t1'!A21</f>
        <v>VETERINARI CON ALTRI INCAR. PROF.LI (RAPP. ESCLUSIVO)</v>
      </c>
      <c r="B22" s="206" t="str">
        <f>'t1'!B21</f>
        <v>SD0A73</v>
      </c>
      <c r="C22" s="644"/>
      <c r="D22" s="645"/>
      <c r="E22" s="644"/>
      <c r="F22" s="645"/>
      <c r="G22" s="644"/>
      <c r="H22" s="645"/>
      <c r="I22" s="644"/>
      <c r="J22" s="646"/>
      <c r="K22" s="644"/>
      <c r="L22" s="645"/>
      <c r="M22" s="644"/>
      <c r="N22" s="645"/>
      <c r="O22" s="644"/>
      <c r="P22" s="646"/>
      <c r="Q22" s="215"/>
      <c r="R22" s="745"/>
      <c r="S22" s="746"/>
      <c r="T22" s="745"/>
      <c r="U22" s="404">
        <f t="shared" si="0"/>
        <v>0</v>
      </c>
      <c r="V22" s="405">
        <f t="shared" si="1"/>
        <v>0</v>
      </c>
      <c r="W22" s="70">
        <f>'t1'!M21</f>
        <v>0</v>
      </c>
    </row>
    <row r="23" spans="1:23" ht="12" customHeight="1" x14ac:dyDescent="0.2">
      <c r="A23" s="144" t="str">
        <f>'t1'!A22</f>
        <v>VETERINARI CON ALTRI INCAR. PROF.LI (RAPP. NON ESCL.)</v>
      </c>
      <c r="B23" s="206" t="str">
        <f>'t1'!B22</f>
        <v>SD0072</v>
      </c>
      <c r="C23" s="644"/>
      <c r="D23" s="645"/>
      <c r="E23" s="644"/>
      <c r="F23" s="645"/>
      <c r="G23" s="644"/>
      <c r="H23" s="645"/>
      <c r="I23" s="644"/>
      <c r="J23" s="646"/>
      <c r="K23" s="644"/>
      <c r="L23" s="645"/>
      <c r="M23" s="644"/>
      <c r="N23" s="645"/>
      <c r="O23" s="644"/>
      <c r="P23" s="646"/>
      <c r="Q23" s="215"/>
      <c r="R23" s="745"/>
      <c r="S23" s="746"/>
      <c r="T23" s="745"/>
      <c r="U23" s="404">
        <f t="shared" si="0"/>
        <v>0</v>
      </c>
      <c r="V23" s="405">
        <f t="shared" si="1"/>
        <v>0</v>
      </c>
      <c r="W23" s="70">
        <f>'t1'!M22</f>
        <v>0</v>
      </c>
    </row>
    <row r="24" spans="1:23" ht="12" customHeight="1" x14ac:dyDescent="0.2">
      <c r="A24" s="144" t="str">
        <f>'t1'!A23</f>
        <v>VETERINARI A T. DETERMINATO (ART. 15-SEPTIES D.LGS. 502/92)</v>
      </c>
      <c r="B24" s="206" t="str">
        <f>'t1'!B23</f>
        <v>SD0598</v>
      </c>
      <c r="C24" s="644"/>
      <c r="D24" s="645"/>
      <c r="E24" s="644"/>
      <c r="F24" s="645"/>
      <c r="G24" s="644"/>
      <c r="H24" s="645"/>
      <c r="I24" s="644"/>
      <c r="J24" s="646"/>
      <c r="K24" s="644"/>
      <c r="L24" s="645"/>
      <c r="M24" s="644"/>
      <c r="N24" s="645"/>
      <c r="O24" s="644"/>
      <c r="P24" s="646"/>
      <c r="Q24" s="215"/>
      <c r="R24" s="745"/>
      <c r="S24" s="746"/>
      <c r="T24" s="745"/>
      <c r="U24" s="404">
        <f t="shared" si="0"/>
        <v>0</v>
      </c>
      <c r="V24" s="405">
        <f t="shared" si="1"/>
        <v>0</v>
      </c>
      <c r="W24" s="70">
        <f>'t1'!M23</f>
        <v>0</v>
      </c>
    </row>
    <row r="25" spans="1:23" ht="12" customHeight="1" x14ac:dyDescent="0.2">
      <c r="A25" s="144" t="str">
        <f>'t1'!A24</f>
        <v>ODONTOIATRI CON INC. DI STRUTTURA COMPLESSA (RAPP. ESCL.)</v>
      </c>
      <c r="B25" s="206" t="str">
        <f>'t1'!B24</f>
        <v>SD0E49</v>
      </c>
      <c r="C25" s="644"/>
      <c r="D25" s="645"/>
      <c r="E25" s="644"/>
      <c r="F25" s="645"/>
      <c r="G25" s="644"/>
      <c r="H25" s="645"/>
      <c r="I25" s="644"/>
      <c r="J25" s="646"/>
      <c r="K25" s="644"/>
      <c r="L25" s="645"/>
      <c r="M25" s="644"/>
      <c r="N25" s="645"/>
      <c r="O25" s="644"/>
      <c r="P25" s="646"/>
      <c r="Q25" s="215"/>
      <c r="R25" s="745"/>
      <c r="S25" s="746"/>
      <c r="T25" s="745"/>
      <c r="U25" s="404">
        <f t="shared" si="0"/>
        <v>0</v>
      </c>
      <c r="V25" s="405">
        <f t="shared" si="1"/>
        <v>0</v>
      </c>
      <c r="W25" s="70">
        <f>'t1'!M24</f>
        <v>0</v>
      </c>
    </row>
    <row r="26" spans="1:23" ht="12" customHeight="1" x14ac:dyDescent="0.2">
      <c r="A26" s="144" t="str">
        <f>'t1'!A25</f>
        <v>ODONTOIATRI CON INC. DI STRUTTURA COMPLESSA (RAPP. NON ESCL.</v>
      </c>
      <c r="B26" s="206" t="str">
        <f>'t1'!B25</f>
        <v>SD0N49</v>
      </c>
      <c r="C26" s="644"/>
      <c r="D26" s="645"/>
      <c r="E26" s="644"/>
      <c r="F26" s="645"/>
      <c r="G26" s="644"/>
      <c r="H26" s="645"/>
      <c r="I26" s="644"/>
      <c r="J26" s="646"/>
      <c r="K26" s="644"/>
      <c r="L26" s="645"/>
      <c r="M26" s="644"/>
      <c r="N26" s="645"/>
      <c r="O26" s="644"/>
      <c r="P26" s="646"/>
      <c r="Q26" s="215"/>
      <c r="R26" s="745"/>
      <c r="S26" s="746"/>
      <c r="T26" s="745"/>
      <c r="U26" s="404">
        <f t="shared" si="0"/>
        <v>0</v>
      </c>
      <c r="V26" s="405">
        <f t="shared" si="1"/>
        <v>0</v>
      </c>
      <c r="W26" s="70">
        <f>'t1'!M25</f>
        <v>0</v>
      </c>
    </row>
    <row r="27" spans="1:23" ht="12" customHeight="1" x14ac:dyDescent="0.2">
      <c r="A27" s="144" t="str">
        <f>'t1'!A26</f>
        <v>ODONTOIATRI CON INC. DI STRUTTURA SEMPLICE (RAPP. ESCLUSIVO)</v>
      </c>
      <c r="B27" s="206" t="str">
        <f>'t1'!B26</f>
        <v>SD0E48</v>
      </c>
      <c r="C27" s="644"/>
      <c r="D27" s="645"/>
      <c r="E27" s="644"/>
      <c r="F27" s="645"/>
      <c r="G27" s="644"/>
      <c r="H27" s="645"/>
      <c r="I27" s="644"/>
      <c r="J27" s="646"/>
      <c r="K27" s="644"/>
      <c r="L27" s="645"/>
      <c r="M27" s="644"/>
      <c r="N27" s="645"/>
      <c r="O27" s="644"/>
      <c r="P27" s="646"/>
      <c r="Q27" s="215"/>
      <c r="R27" s="745"/>
      <c r="S27" s="746"/>
      <c r="T27" s="745"/>
      <c r="U27" s="404">
        <f t="shared" si="0"/>
        <v>0</v>
      </c>
      <c r="V27" s="405">
        <f t="shared" si="1"/>
        <v>0</v>
      </c>
      <c r="W27" s="70">
        <f>'t1'!M26</f>
        <v>0</v>
      </c>
    </row>
    <row r="28" spans="1:23" ht="12" customHeight="1" x14ac:dyDescent="0.2">
      <c r="A28" s="144" t="str">
        <f>'t1'!A27</f>
        <v>ODONTOIATRI CON INC. DI STRUTTURA SEMPLICE (RAPP. NON ESCL.)</v>
      </c>
      <c r="B28" s="206" t="str">
        <f>'t1'!B27</f>
        <v>SD0N48</v>
      </c>
      <c r="C28" s="644"/>
      <c r="D28" s="645"/>
      <c r="E28" s="644"/>
      <c r="F28" s="645"/>
      <c r="G28" s="644"/>
      <c r="H28" s="645"/>
      <c r="I28" s="644"/>
      <c r="J28" s="646"/>
      <c r="K28" s="644"/>
      <c r="L28" s="645"/>
      <c r="M28" s="644"/>
      <c r="N28" s="645"/>
      <c r="O28" s="644"/>
      <c r="P28" s="646"/>
      <c r="Q28" s="215"/>
      <c r="R28" s="745"/>
      <c r="S28" s="746"/>
      <c r="T28" s="745"/>
      <c r="U28" s="404">
        <f t="shared" si="0"/>
        <v>0</v>
      </c>
      <c r="V28" s="405">
        <f t="shared" si="1"/>
        <v>0</v>
      </c>
      <c r="W28" s="70">
        <f>'t1'!M27</f>
        <v>0</v>
      </c>
    </row>
    <row r="29" spans="1:23" ht="12" customHeight="1" x14ac:dyDescent="0.2">
      <c r="A29" s="144" t="str">
        <f>'t1'!A28</f>
        <v>ODONTOIATRI CON ALTRI INCAR. PROF.LI (RAPP. ESCLUSIVO)</v>
      </c>
      <c r="B29" s="206" t="str">
        <f>'t1'!B28</f>
        <v>SD0A48</v>
      </c>
      <c r="C29" s="644"/>
      <c r="D29" s="645"/>
      <c r="E29" s="644"/>
      <c r="F29" s="645"/>
      <c r="G29" s="644"/>
      <c r="H29" s="645"/>
      <c r="I29" s="644"/>
      <c r="J29" s="646"/>
      <c r="K29" s="644"/>
      <c r="L29" s="645"/>
      <c r="M29" s="644"/>
      <c r="N29" s="645"/>
      <c r="O29" s="644"/>
      <c r="P29" s="646"/>
      <c r="Q29" s="215"/>
      <c r="R29" s="745"/>
      <c r="S29" s="746"/>
      <c r="T29" s="745"/>
      <c r="U29" s="404">
        <f t="shared" si="0"/>
        <v>0</v>
      </c>
      <c r="V29" s="405">
        <f t="shared" si="1"/>
        <v>0</v>
      </c>
      <c r="W29" s="70">
        <f>'t1'!M28</f>
        <v>0</v>
      </c>
    </row>
    <row r="30" spans="1:23" ht="12" customHeight="1" x14ac:dyDescent="0.2">
      <c r="A30" s="144" t="str">
        <f>'t1'!A29</f>
        <v>ODONTOIATRI CON ALTRI INCAR. PROF.LI (RAPP. NON ESCL.)</v>
      </c>
      <c r="B30" s="206" t="str">
        <f>'t1'!B29</f>
        <v>SD0047</v>
      </c>
      <c r="C30" s="644"/>
      <c r="D30" s="645"/>
      <c r="E30" s="644"/>
      <c r="F30" s="645"/>
      <c r="G30" s="644"/>
      <c r="H30" s="645"/>
      <c r="I30" s="644"/>
      <c r="J30" s="646"/>
      <c r="K30" s="644"/>
      <c r="L30" s="645"/>
      <c r="M30" s="644"/>
      <c r="N30" s="645"/>
      <c r="O30" s="644"/>
      <c r="P30" s="646"/>
      <c r="Q30" s="215"/>
      <c r="R30" s="745"/>
      <c r="S30" s="746"/>
      <c r="T30" s="745"/>
      <c r="U30" s="404">
        <f t="shared" si="0"/>
        <v>0</v>
      </c>
      <c r="V30" s="405">
        <f t="shared" si="1"/>
        <v>0</v>
      </c>
      <c r="W30" s="70">
        <f>'t1'!M29</f>
        <v>0</v>
      </c>
    </row>
    <row r="31" spans="1:23" ht="12" customHeight="1" x14ac:dyDescent="0.2">
      <c r="A31" s="144" t="str">
        <f>'t1'!A30</f>
        <v>ODONTOIATRI A T. DETERMINATO (ART. 15-SEPTIES D.LGS. 502/92)</v>
      </c>
      <c r="B31" s="206" t="str">
        <f>'t1'!B30</f>
        <v>SD0599</v>
      </c>
      <c r="C31" s="644"/>
      <c r="D31" s="645"/>
      <c r="E31" s="644"/>
      <c r="F31" s="645"/>
      <c r="G31" s="644"/>
      <c r="H31" s="645"/>
      <c r="I31" s="644"/>
      <c r="J31" s="646"/>
      <c r="K31" s="644"/>
      <c r="L31" s="645"/>
      <c r="M31" s="644"/>
      <c r="N31" s="645"/>
      <c r="O31" s="644"/>
      <c r="P31" s="646"/>
      <c r="Q31" s="215"/>
      <c r="R31" s="745"/>
      <c r="S31" s="746"/>
      <c r="T31" s="745"/>
      <c r="U31" s="404">
        <f t="shared" si="0"/>
        <v>0</v>
      </c>
      <c r="V31" s="405">
        <f t="shared" si="1"/>
        <v>0</v>
      </c>
      <c r="W31" s="70">
        <f>'t1'!M30</f>
        <v>0</v>
      </c>
    </row>
    <row r="32" spans="1:23" ht="12" customHeight="1" x14ac:dyDescent="0.2">
      <c r="A32" s="144" t="str">
        <f>'t1'!A31</f>
        <v>FARMACISTI CON INC. DI STRUTTURA COMPLESSA (RAPP. ESCLUSIVO)</v>
      </c>
      <c r="B32" s="206" t="str">
        <f>'t1'!B31</f>
        <v>SD0E39</v>
      </c>
      <c r="C32" s="644"/>
      <c r="D32" s="645"/>
      <c r="E32" s="644"/>
      <c r="F32" s="645"/>
      <c r="G32" s="644"/>
      <c r="H32" s="645"/>
      <c r="I32" s="644"/>
      <c r="J32" s="646"/>
      <c r="K32" s="644"/>
      <c r="L32" s="645"/>
      <c r="M32" s="644"/>
      <c r="N32" s="645"/>
      <c r="O32" s="644"/>
      <c r="P32" s="646"/>
      <c r="Q32" s="215"/>
      <c r="R32" s="745"/>
      <c r="S32" s="746"/>
      <c r="T32" s="745"/>
      <c r="U32" s="404">
        <f t="shared" si="0"/>
        <v>0</v>
      </c>
      <c r="V32" s="405">
        <f t="shared" si="1"/>
        <v>0</v>
      </c>
      <c r="W32" s="70">
        <f>'t1'!M31</f>
        <v>0</v>
      </c>
    </row>
    <row r="33" spans="1:23" ht="12" customHeight="1" x14ac:dyDescent="0.2">
      <c r="A33" s="144" t="str">
        <f>'t1'!A32</f>
        <v>FARMACISTI CON INC. DI STRUTTURA COMPLESSA (RAPP. NON ESCL.)</v>
      </c>
      <c r="B33" s="206" t="str">
        <f>'t1'!B32</f>
        <v>SD0N39</v>
      </c>
      <c r="C33" s="644"/>
      <c r="D33" s="645"/>
      <c r="E33" s="644"/>
      <c r="F33" s="645"/>
      <c r="G33" s="644"/>
      <c r="H33" s="645"/>
      <c r="I33" s="644"/>
      <c r="J33" s="646"/>
      <c r="K33" s="644"/>
      <c r="L33" s="645"/>
      <c r="M33" s="644"/>
      <c r="N33" s="645"/>
      <c r="O33" s="644"/>
      <c r="P33" s="646"/>
      <c r="Q33" s="215"/>
      <c r="R33" s="745"/>
      <c r="S33" s="746"/>
      <c r="T33" s="745"/>
      <c r="U33" s="404">
        <f t="shared" si="0"/>
        <v>0</v>
      </c>
      <c r="V33" s="405">
        <f t="shared" si="1"/>
        <v>0</v>
      </c>
      <c r="W33" s="70">
        <f>'t1'!M32</f>
        <v>0</v>
      </c>
    </row>
    <row r="34" spans="1:23" ht="12" customHeight="1" x14ac:dyDescent="0.2">
      <c r="A34" s="144" t="str">
        <f>'t1'!A33</f>
        <v>FARMACISTI CON INC. DI STRUTTURA SEMPLICE (RAPP. ESCLUSIVO)</v>
      </c>
      <c r="B34" s="206" t="str">
        <f>'t1'!B33</f>
        <v>SD0E38</v>
      </c>
      <c r="C34" s="644"/>
      <c r="D34" s="645"/>
      <c r="E34" s="644"/>
      <c r="F34" s="645"/>
      <c r="G34" s="644"/>
      <c r="H34" s="645"/>
      <c r="I34" s="644"/>
      <c r="J34" s="646"/>
      <c r="K34" s="644"/>
      <c r="L34" s="645"/>
      <c r="M34" s="644"/>
      <c r="N34" s="645"/>
      <c r="O34" s="644"/>
      <c r="P34" s="646"/>
      <c r="Q34" s="215"/>
      <c r="R34" s="745"/>
      <c r="S34" s="746"/>
      <c r="T34" s="745"/>
      <c r="U34" s="404">
        <f t="shared" si="0"/>
        <v>0</v>
      </c>
      <c r="V34" s="405">
        <f t="shared" si="1"/>
        <v>0</v>
      </c>
      <c r="W34" s="70">
        <f>'t1'!M33</f>
        <v>0</v>
      </c>
    </row>
    <row r="35" spans="1:23" ht="12" customHeight="1" x14ac:dyDescent="0.2">
      <c r="A35" s="144" t="str">
        <f>'t1'!A34</f>
        <v>FARMACISTI CON INC. DI STRUTTURA SEMPLICE (RAPP. NON ESCL.)</v>
      </c>
      <c r="B35" s="206" t="str">
        <f>'t1'!B34</f>
        <v>SD0N38</v>
      </c>
      <c r="C35" s="644"/>
      <c r="D35" s="645"/>
      <c r="E35" s="644"/>
      <c r="F35" s="645"/>
      <c r="G35" s="644"/>
      <c r="H35" s="645"/>
      <c r="I35" s="644"/>
      <c r="J35" s="646"/>
      <c r="K35" s="644"/>
      <c r="L35" s="645"/>
      <c r="M35" s="644"/>
      <c r="N35" s="645"/>
      <c r="O35" s="644"/>
      <c r="P35" s="646"/>
      <c r="Q35" s="215"/>
      <c r="R35" s="745"/>
      <c r="S35" s="746"/>
      <c r="T35" s="745"/>
      <c r="U35" s="404">
        <f t="shared" si="0"/>
        <v>0</v>
      </c>
      <c r="V35" s="405">
        <f t="shared" si="1"/>
        <v>0</v>
      </c>
      <c r="W35" s="70">
        <f>'t1'!M34</f>
        <v>0</v>
      </c>
    </row>
    <row r="36" spans="1:23" ht="12" customHeight="1" x14ac:dyDescent="0.2">
      <c r="A36" s="144" t="str">
        <f>'t1'!A35</f>
        <v>FARMACISTI CON ALTRI INCAR. PROF.LI (RAPP. ESCLUSIVO)</v>
      </c>
      <c r="B36" s="206" t="str">
        <f>'t1'!B35</f>
        <v>SD0A38</v>
      </c>
      <c r="C36" s="644"/>
      <c r="D36" s="645"/>
      <c r="E36" s="644"/>
      <c r="F36" s="645"/>
      <c r="G36" s="644"/>
      <c r="H36" s="645"/>
      <c r="I36" s="644"/>
      <c r="J36" s="646"/>
      <c r="K36" s="644"/>
      <c r="L36" s="645"/>
      <c r="M36" s="644"/>
      <c r="N36" s="645"/>
      <c r="O36" s="644"/>
      <c r="P36" s="646"/>
      <c r="Q36" s="215"/>
      <c r="R36" s="745"/>
      <c r="S36" s="746"/>
      <c r="T36" s="745"/>
      <c r="U36" s="404">
        <f t="shared" si="0"/>
        <v>0</v>
      </c>
      <c r="V36" s="405">
        <f t="shared" si="1"/>
        <v>0</v>
      </c>
      <c r="W36" s="70">
        <f>'t1'!M35</f>
        <v>0</v>
      </c>
    </row>
    <row r="37" spans="1:23" ht="12" customHeight="1" x14ac:dyDescent="0.2">
      <c r="A37" s="144" t="str">
        <f>'t1'!A36</f>
        <v>FARMACISTI CON ALTRI INCAR. PROF.LI (RAPP. NON ESCL.)</v>
      </c>
      <c r="B37" s="206" t="str">
        <f>'t1'!B36</f>
        <v>SD0037</v>
      </c>
      <c r="C37" s="644"/>
      <c r="D37" s="645"/>
      <c r="E37" s="644"/>
      <c r="F37" s="645"/>
      <c r="G37" s="644"/>
      <c r="H37" s="645"/>
      <c r="I37" s="644"/>
      <c r="J37" s="646"/>
      <c r="K37" s="644"/>
      <c r="L37" s="645"/>
      <c r="M37" s="644"/>
      <c r="N37" s="645"/>
      <c r="O37" s="644"/>
      <c r="P37" s="646"/>
      <c r="Q37" s="215"/>
      <c r="R37" s="745"/>
      <c r="S37" s="746"/>
      <c r="T37" s="745"/>
      <c r="U37" s="404">
        <f t="shared" si="0"/>
        <v>0</v>
      </c>
      <c r="V37" s="405">
        <f t="shared" si="1"/>
        <v>0</v>
      </c>
      <c r="W37" s="70">
        <f>'t1'!M36</f>
        <v>0</v>
      </c>
    </row>
    <row r="38" spans="1:23" ht="12" customHeight="1" x14ac:dyDescent="0.2">
      <c r="A38" s="144" t="str">
        <f>'t1'!A37</f>
        <v>FARMACISTI A T. DETERMINATO (ART. 15-SEPTIES D.LGS. 502/92)</v>
      </c>
      <c r="B38" s="206" t="str">
        <f>'t1'!B37</f>
        <v>SD0600</v>
      </c>
      <c r="C38" s="644"/>
      <c r="D38" s="645"/>
      <c r="E38" s="644"/>
      <c r="F38" s="645"/>
      <c r="G38" s="644"/>
      <c r="H38" s="645"/>
      <c r="I38" s="644"/>
      <c r="J38" s="646"/>
      <c r="K38" s="644"/>
      <c r="L38" s="645"/>
      <c r="M38" s="644"/>
      <c r="N38" s="645"/>
      <c r="O38" s="644"/>
      <c r="P38" s="646"/>
      <c r="Q38" s="215"/>
      <c r="R38" s="745"/>
      <c r="S38" s="746"/>
      <c r="T38" s="745"/>
      <c r="U38" s="404">
        <f t="shared" si="0"/>
        <v>0</v>
      </c>
      <c r="V38" s="405">
        <f t="shared" si="1"/>
        <v>0</v>
      </c>
      <c r="W38" s="70">
        <f>'t1'!M37</f>
        <v>0</v>
      </c>
    </row>
    <row r="39" spans="1:23" ht="12" customHeight="1" x14ac:dyDescent="0.2">
      <c r="A39" s="144" t="str">
        <f>'t1'!A38</f>
        <v>BIOLOGI CON INC. DI STRUTTURA COMPLESSA (RAPP. ESCLUSIVO)</v>
      </c>
      <c r="B39" s="206" t="str">
        <f>'t1'!B38</f>
        <v>SD0E13</v>
      </c>
      <c r="C39" s="644"/>
      <c r="D39" s="645"/>
      <c r="E39" s="644"/>
      <c r="F39" s="645"/>
      <c r="G39" s="644"/>
      <c r="H39" s="645"/>
      <c r="I39" s="644"/>
      <c r="J39" s="646"/>
      <c r="K39" s="644"/>
      <c r="L39" s="645"/>
      <c r="M39" s="644"/>
      <c r="N39" s="645"/>
      <c r="O39" s="644"/>
      <c r="P39" s="646"/>
      <c r="Q39" s="215"/>
      <c r="R39" s="745"/>
      <c r="S39" s="746"/>
      <c r="T39" s="745"/>
      <c r="U39" s="404">
        <f t="shared" si="0"/>
        <v>0</v>
      </c>
      <c r="V39" s="405">
        <f t="shared" si="1"/>
        <v>0</v>
      </c>
      <c r="W39" s="70">
        <f>'t1'!M38</f>
        <v>0</v>
      </c>
    </row>
    <row r="40" spans="1:23" ht="12" customHeight="1" x14ac:dyDescent="0.2">
      <c r="A40" s="144" t="str">
        <f>'t1'!A39</f>
        <v>BIOLOGI CON INC. DI STRUTTURA COMPLESSA (RAPP. NON ESCL.)</v>
      </c>
      <c r="B40" s="206" t="str">
        <f>'t1'!B39</f>
        <v>SD0N13</v>
      </c>
      <c r="C40" s="644"/>
      <c r="D40" s="645"/>
      <c r="E40" s="644"/>
      <c r="F40" s="645"/>
      <c r="G40" s="644"/>
      <c r="H40" s="645"/>
      <c r="I40" s="644"/>
      <c r="J40" s="646"/>
      <c r="K40" s="644"/>
      <c r="L40" s="645"/>
      <c r="M40" s="644"/>
      <c r="N40" s="645"/>
      <c r="O40" s="644"/>
      <c r="P40" s="646"/>
      <c r="Q40" s="215"/>
      <c r="R40" s="745"/>
      <c r="S40" s="746"/>
      <c r="T40" s="745"/>
      <c r="U40" s="404">
        <f t="shared" si="0"/>
        <v>0</v>
      </c>
      <c r="V40" s="405">
        <f t="shared" si="1"/>
        <v>0</v>
      </c>
      <c r="W40" s="70">
        <f>'t1'!M39</f>
        <v>0</v>
      </c>
    </row>
    <row r="41" spans="1:23" ht="12" customHeight="1" x14ac:dyDescent="0.2">
      <c r="A41" s="144" t="str">
        <f>'t1'!A40</f>
        <v>BIOLOGI CON INC. DI STRUTTURA SEMPLICE (RAPP. ESCLUSIVO)</v>
      </c>
      <c r="B41" s="206" t="str">
        <f>'t1'!B40</f>
        <v>SD0E12</v>
      </c>
      <c r="C41" s="644"/>
      <c r="D41" s="645"/>
      <c r="E41" s="644"/>
      <c r="F41" s="645"/>
      <c r="G41" s="644"/>
      <c r="H41" s="645"/>
      <c r="I41" s="644"/>
      <c r="J41" s="646"/>
      <c r="K41" s="644"/>
      <c r="L41" s="645"/>
      <c r="M41" s="644"/>
      <c r="N41" s="645"/>
      <c r="O41" s="644"/>
      <c r="P41" s="646"/>
      <c r="Q41" s="215"/>
      <c r="R41" s="745"/>
      <c r="S41" s="746"/>
      <c r="T41" s="745"/>
      <c r="U41" s="404">
        <f t="shared" si="0"/>
        <v>0</v>
      </c>
      <c r="V41" s="405">
        <f t="shared" si="1"/>
        <v>0</v>
      </c>
      <c r="W41" s="70">
        <f>'t1'!M40</f>
        <v>0</v>
      </c>
    </row>
    <row r="42" spans="1:23" ht="12" customHeight="1" x14ac:dyDescent="0.2">
      <c r="A42" s="144" t="str">
        <f>'t1'!A41</f>
        <v>BIOLOGI CON INC. DI STRUTTURA SEMPLICE (RAPP. NON ESCL.)</v>
      </c>
      <c r="B42" s="206" t="str">
        <f>'t1'!B41</f>
        <v>SD0N12</v>
      </c>
      <c r="C42" s="644"/>
      <c r="D42" s="645"/>
      <c r="E42" s="644"/>
      <c r="F42" s="645"/>
      <c r="G42" s="644"/>
      <c r="H42" s="645"/>
      <c r="I42" s="644"/>
      <c r="J42" s="646"/>
      <c r="K42" s="644"/>
      <c r="L42" s="645"/>
      <c r="M42" s="644"/>
      <c r="N42" s="645"/>
      <c r="O42" s="644"/>
      <c r="P42" s="646"/>
      <c r="Q42" s="215"/>
      <c r="R42" s="745"/>
      <c r="S42" s="746"/>
      <c r="T42" s="745"/>
      <c r="U42" s="404">
        <f t="shared" si="0"/>
        <v>0</v>
      </c>
      <c r="V42" s="405">
        <f t="shared" si="1"/>
        <v>0</v>
      </c>
      <c r="W42" s="70">
        <f>'t1'!M41</f>
        <v>0</v>
      </c>
    </row>
    <row r="43" spans="1:23" ht="12" customHeight="1" x14ac:dyDescent="0.2">
      <c r="A43" s="144" t="str">
        <f>'t1'!A42</f>
        <v>BIOLOGI CON ALTRI INCAR. PROF.LI (RAPP. ESCLUSIVO)</v>
      </c>
      <c r="B43" s="206" t="str">
        <f>'t1'!B42</f>
        <v>SD0A12</v>
      </c>
      <c r="C43" s="644"/>
      <c r="D43" s="645"/>
      <c r="E43" s="644"/>
      <c r="F43" s="645"/>
      <c r="G43" s="644"/>
      <c r="H43" s="645"/>
      <c r="I43" s="644"/>
      <c r="J43" s="646"/>
      <c r="K43" s="644"/>
      <c r="L43" s="645"/>
      <c r="M43" s="644"/>
      <c r="N43" s="645"/>
      <c r="O43" s="644"/>
      <c r="P43" s="646"/>
      <c r="Q43" s="215"/>
      <c r="R43" s="745"/>
      <c r="S43" s="746"/>
      <c r="T43" s="745"/>
      <c r="U43" s="404">
        <f t="shared" si="0"/>
        <v>0</v>
      </c>
      <c r="V43" s="405">
        <f t="shared" si="1"/>
        <v>0</v>
      </c>
      <c r="W43" s="70">
        <f>'t1'!M42</f>
        <v>0</v>
      </c>
    </row>
    <row r="44" spans="1:23" ht="12" customHeight="1" x14ac:dyDescent="0.2">
      <c r="A44" s="144" t="str">
        <f>'t1'!A43</f>
        <v>BIOLOGI CON ALTRI INCAR. PROF.LI (RAPP. NON ESCL.)</v>
      </c>
      <c r="B44" s="206" t="str">
        <f>'t1'!B43</f>
        <v>SD0011</v>
      </c>
      <c r="C44" s="644"/>
      <c r="D44" s="645"/>
      <c r="E44" s="644"/>
      <c r="F44" s="645"/>
      <c r="G44" s="644"/>
      <c r="H44" s="645"/>
      <c r="I44" s="644"/>
      <c r="J44" s="646"/>
      <c r="K44" s="644"/>
      <c r="L44" s="645"/>
      <c r="M44" s="644"/>
      <c r="N44" s="645"/>
      <c r="O44" s="644"/>
      <c r="P44" s="646"/>
      <c r="Q44" s="215"/>
      <c r="R44" s="745"/>
      <c r="S44" s="746"/>
      <c r="T44" s="745"/>
      <c r="U44" s="404">
        <f t="shared" si="0"/>
        <v>0</v>
      </c>
      <c r="V44" s="405">
        <f t="shared" si="1"/>
        <v>0</v>
      </c>
      <c r="W44" s="70">
        <f>'t1'!M43</f>
        <v>0</v>
      </c>
    </row>
    <row r="45" spans="1:23" ht="12" customHeight="1" x14ac:dyDescent="0.2">
      <c r="A45" s="144" t="str">
        <f>'t1'!A44</f>
        <v>BIOLOGI A T. DETERMINATO (ART. 15-SEPTIES D.LGS. 502/92)</v>
      </c>
      <c r="B45" s="206" t="str">
        <f>'t1'!B44</f>
        <v>SD0601</v>
      </c>
      <c r="C45" s="644"/>
      <c r="D45" s="645"/>
      <c r="E45" s="644"/>
      <c r="F45" s="645"/>
      <c r="G45" s="644"/>
      <c r="H45" s="645"/>
      <c r="I45" s="644"/>
      <c r="J45" s="646"/>
      <c r="K45" s="644"/>
      <c r="L45" s="645"/>
      <c r="M45" s="644"/>
      <c r="N45" s="645"/>
      <c r="O45" s="644"/>
      <c r="P45" s="646"/>
      <c r="Q45" s="215"/>
      <c r="R45" s="745"/>
      <c r="S45" s="746"/>
      <c r="T45" s="745"/>
      <c r="U45" s="404">
        <f t="shared" si="0"/>
        <v>0</v>
      </c>
      <c r="V45" s="405">
        <f t="shared" si="1"/>
        <v>0</v>
      </c>
      <c r="W45" s="70">
        <f>'t1'!M44</f>
        <v>0</v>
      </c>
    </row>
    <row r="46" spans="1:23" ht="12" customHeight="1" x14ac:dyDescent="0.2">
      <c r="A46" s="144" t="str">
        <f>'t1'!A45</f>
        <v>CHIMICI CON INC. DI STRUTTURA COMPLESSA (RAPP. ESCLUSIVO)</v>
      </c>
      <c r="B46" s="206" t="str">
        <f>'t1'!B45</f>
        <v>SD0E16</v>
      </c>
      <c r="C46" s="644"/>
      <c r="D46" s="645"/>
      <c r="E46" s="644"/>
      <c r="F46" s="645"/>
      <c r="G46" s="644"/>
      <c r="H46" s="645"/>
      <c r="I46" s="644"/>
      <c r="J46" s="646"/>
      <c r="K46" s="644"/>
      <c r="L46" s="645"/>
      <c r="M46" s="644"/>
      <c r="N46" s="645"/>
      <c r="O46" s="644"/>
      <c r="P46" s="646"/>
      <c r="Q46" s="215"/>
      <c r="R46" s="745"/>
      <c r="S46" s="746"/>
      <c r="T46" s="745"/>
      <c r="U46" s="404">
        <f t="shared" si="0"/>
        <v>0</v>
      </c>
      <c r="V46" s="405">
        <f t="shared" si="1"/>
        <v>0</v>
      </c>
      <c r="W46" s="70">
        <f>'t1'!M45</f>
        <v>0</v>
      </c>
    </row>
    <row r="47" spans="1:23" ht="12" customHeight="1" x14ac:dyDescent="0.2">
      <c r="A47" s="144" t="str">
        <f>'t1'!A46</f>
        <v>CHIMICI CON INC. DI STRUTTURA COMPLESSA (RAPP.NON ESCL.)</v>
      </c>
      <c r="B47" s="206" t="str">
        <f>'t1'!B46</f>
        <v>SD0N16</v>
      </c>
      <c r="C47" s="644"/>
      <c r="D47" s="645"/>
      <c r="E47" s="644"/>
      <c r="F47" s="645"/>
      <c r="G47" s="644"/>
      <c r="H47" s="645"/>
      <c r="I47" s="644"/>
      <c r="J47" s="646"/>
      <c r="K47" s="644"/>
      <c r="L47" s="645"/>
      <c r="M47" s="644"/>
      <c r="N47" s="645"/>
      <c r="O47" s="644"/>
      <c r="P47" s="646"/>
      <c r="Q47" s="215"/>
      <c r="R47" s="745"/>
      <c r="S47" s="746"/>
      <c r="T47" s="745"/>
      <c r="U47" s="404">
        <f t="shared" si="0"/>
        <v>0</v>
      </c>
      <c r="V47" s="405">
        <f t="shared" si="1"/>
        <v>0</v>
      </c>
      <c r="W47" s="70">
        <f>'t1'!M46</f>
        <v>0</v>
      </c>
    </row>
    <row r="48" spans="1:23" ht="12" customHeight="1" x14ac:dyDescent="0.2">
      <c r="A48" s="144" t="str">
        <f>'t1'!A47</f>
        <v>CHIMICI CON INC. DI STRUTTURA SEMPLICE (RAPP. ESCLUSIVO)</v>
      </c>
      <c r="B48" s="206" t="str">
        <f>'t1'!B47</f>
        <v>SD0E15</v>
      </c>
      <c r="C48" s="644"/>
      <c r="D48" s="645"/>
      <c r="E48" s="644"/>
      <c r="F48" s="645"/>
      <c r="G48" s="644"/>
      <c r="H48" s="645"/>
      <c r="I48" s="644"/>
      <c r="J48" s="646"/>
      <c r="K48" s="644"/>
      <c r="L48" s="645"/>
      <c r="M48" s="644"/>
      <c r="N48" s="645"/>
      <c r="O48" s="644"/>
      <c r="P48" s="646"/>
      <c r="Q48" s="215"/>
      <c r="R48" s="745"/>
      <c r="S48" s="746"/>
      <c r="T48" s="745"/>
      <c r="U48" s="404">
        <f t="shared" si="0"/>
        <v>0</v>
      </c>
      <c r="V48" s="405">
        <f t="shared" si="1"/>
        <v>0</v>
      </c>
      <c r="W48" s="70">
        <f>'t1'!M47</f>
        <v>0</v>
      </c>
    </row>
    <row r="49" spans="1:23" ht="12" customHeight="1" x14ac:dyDescent="0.2">
      <c r="A49" s="144" t="str">
        <f>'t1'!A48</f>
        <v>CHIMICI CON INC. DI STRUTTURA SEMPLICE (RAPP. NON ESCL.)</v>
      </c>
      <c r="B49" s="206" t="str">
        <f>'t1'!B48</f>
        <v>SD0N15</v>
      </c>
      <c r="C49" s="644"/>
      <c r="D49" s="645"/>
      <c r="E49" s="644"/>
      <c r="F49" s="645"/>
      <c r="G49" s="644"/>
      <c r="H49" s="645"/>
      <c r="I49" s="644"/>
      <c r="J49" s="646"/>
      <c r="K49" s="644"/>
      <c r="L49" s="645"/>
      <c r="M49" s="644"/>
      <c r="N49" s="645"/>
      <c r="O49" s="644"/>
      <c r="P49" s="646"/>
      <c r="Q49" s="215"/>
      <c r="R49" s="745"/>
      <c r="S49" s="746"/>
      <c r="T49" s="745"/>
      <c r="U49" s="404">
        <f t="shared" si="0"/>
        <v>0</v>
      </c>
      <c r="V49" s="405">
        <f t="shared" si="1"/>
        <v>0</v>
      </c>
      <c r="W49" s="70">
        <f>'t1'!M48</f>
        <v>0</v>
      </c>
    </row>
    <row r="50" spans="1:23" ht="12" customHeight="1" x14ac:dyDescent="0.2">
      <c r="A50" s="144" t="str">
        <f>'t1'!A49</f>
        <v>CHIMICI CON ALTRI INCAR. PROF.LI (RAPP. ESCLUSIVO)</v>
      </c>
      <c r="B50" s="206" t="str">
        <f>'t1'!B49</f>
        <v>SD0A15</v>
      </c>
      <c r="C50" s="644"/>
      <c r="D50" s="645"/>
      <c r="E50" s="644"/>
      <c r="F50" s="645"/>
      <c r="G50" s="644"/>
      <c r="H50" s="645"/>
      <c r="I50" s="644"/>
      <c r="J50" s="646"/>
      <c r="K50" s="644"/>
      <c r="L50" s="645"/>
      <c r="M50" s="644"/>
      <c r="N50" s="645"/>
      <c r="O50" s="644"/>
      <c r="P50" s="646"/>
      <c r="Q50" s="215"/>
      <c r="R50" s="745"/>
      <c r="S50" s="746"/>
      <c r="T50" s="745"/>
      <c r="U50" s="404">
        <f t="shared" si="0"/>
        <v>0</v>
      </c>
      <c r="V50" s="405">
        <f t="shared" si="1"/>
        <v>0</v>
      </c>
      <c r="W50" s="70">
        <f>'t1'!M49</f>
        <v>0</v>
      </c>
    </row>
    <row r="51" spans="1:23" ht="12" customHeight="1" x14ac:dyDescent="0.2">
      <c r="A51" s="144" t="str">
        <f>'t1'!A50</f>
        <v>CHIMICI CON ALTRI INCAR. PROF.LI (RAPP. NON ESCL.)</v>
      </c>
      <c r="B51" s="206" t="str">
        <f>'t1'!B50</f>
        <v>SD0014</v>
      </c>
      <c r="C51" s="644"/>
      <c r="D51" s="645"/>
      <c r="E51" s="644"/>
      <c r="F51" s="645"/>
      <c r="G51" s="644"/>
      <c r="H51" s="645"/>
      <c r="I51" s="644"/>
      <c r="J51" s="646"/>
      <c r="K51" s="644"/>
      <c r="L51" s="645"/>
      <c r="M51" s="644"/>
      <c r="N51" s="645"/>
      <c r="O51" s="644"/>
      <c r="P51" s="646"/>
      <c r="Q51" s="215"/>
      <c r="R51" s="745"/>
      <c r="S51" s="746"/>
      <c r="T51" s="745"/>
      <c r="U51" s="404">
        <f t="shared" si="0"/>
        <v>0</v>
      </c>
      <c r="V51" s="405">
        <f t="shared" si="1"/>
        <v>0</v>
      </c>
      <c r="W51" s="70">
        <f>'t1'!M50</f>
        <v>0</v>
      </c>
    </row>
    <row r="52" spans="1:23" ht="12" customHeight="1" x14ac:dyDescent="0.2">
      <c r="A52" s="144" t="str">
        <f>'t1'!A51</f>
        <v>CHIMICI A T. DETERMINATO (ART. 15-SEPTIES D.LGS. 502/92)</v>
      </c>
      <c r="B52" s="206" t="str">
        <f>'t1'!B51</f>
        <v>SD0602</v>
      </c>
      <c r="C52" s="644"/>
      <c r="D52" s="645"/>
      <c r="E52" s="644"/>
      <c r="F52" s="645"/>
      <c r="G52" s="644"/>
      <c r="H52" s="645"/>
      <c r="I52" s="644"/>
      <c r="J52" s="646"/>
      <c r="K52" s="644"/>
      <c r="L52" s="645"/>
      <c r="M52" s="644"/>
      <c r="N52" s="645"/>
      <c r="O52" s="644"/>
      <c r="P52" s="646"/>
      <c r="Q52" s="215"/>
      <c r="R52" s="745"/>
      <c r="S52" s="746"/>
      <c r="T52" s="745"/>
      <c r="U52" s="404">
        <f t="shared" si="0"/>
        <v>0</v>
      </c>
      <c r="V52" s="405">
        <f t="shared" si="1"/>
        <v>0</v>
      </c>
      <c r="W52" s="70">
        <f>'t1'!M51</f>
        <v>0</v>
      </c>
    </row>
    <row r="53" spans="1:23" ht="12" customHeight="1" x14ac:dyDescent="0.2">
      <c r="A53" s="144" t="str">
        <f>'t1'!A52</f>
        <v>FISICI CON INC. DI STRUTTURA COMPLESSA (RAPP. ESCLUSIVO)</v>
      </c>
      <c r="B53" s="206" t="str">
        <f>'t1'!B52</f>
        <v>SD0E42</v>
      </c>
      <c r="C53" s="644"/>
      <c r="D53" s="645"/>
      <c r="E53" s="644"/>
      <c r="F53" s="645"/>
      <c r="G53" s="644"/>
      <c r="H53" s="645"/>
      <c r="I53" s="644"/>
      <c r="J53" s="646"/>
      <c r="K53" s="644"/>
      <c r="L53" s="645"/>
      <c r="M53" s="644"/>
      <c r="N53" s="645"/>
      <c r="O53" s="644"/>
      <c r="P53" s="646"/>
      <c r="Q53" s="215"/>
      <c r="R53" s="745"/>
      <c r="S53" s="746"/>
      <c r="T53" s="745"/>
      <c r="U53" s="404">
        <f t="shared" si="0"/>
        <v>0</v>
      </c>
      <c r="V53" s="405">
        <f t="shared" si="1"/>
        <v>0</v>
      </c>
      <c r="W53" s="70">
        <f>'t1'!M52</f>
        <v>0</v>
      </c>
    </row>
    <row r="54" spans="1:23" ht="12" customHeight="1" x14ac:dyDescent="0.2">
      <c r="A54" s="144" t="str">
        <f>'t1'!A53</f>
        <v>FISICI CON INC. DI STRUTTURA COMPLESSA (RAPP. NON ESCL.)</v>
      </c>
      <c r="B54" s="206" t="str">
        <f>'t1'!B53</f>
        <v>SD0N42</v>
      </c>
      <c r="C54" s="644"/>
      <c r="D54" s="645"/>
      <c r="E54" s="644"/>
      <c r="F54" s="645"/>
      <c r="G54" s="644"/>
      <c r="H54" s="645"/>
      <c r="I54" s="644"/>
      <c r="J54" s="646"/>
      <c r="K54" s="644"/>
      <c r="L54" s="645"/>
      <c r="M54" s="644"/>
      <c r="N54" s="645"/>
      <c r="O54" s="644"/>
      <c r="P54" s="646"/>
      <c r="Q54" s="215"/>
      <c r="R54" s="745"/>
      <c r="S54" s="746"/>
      <c r="T54" s="745"/>
      <c r="U54" s="404">
        <f t="shared" si="0"/>
        <v>0</v>
      </c>
      <c r="V54" s="405">
        <f t="shared" si="1"/>
        <v>0</v>
      </c>
      <c r="W54" s="70">
        <f>'t1'!M53</f>
        <v>0</v>
      </c>
    </row>
    <row r="55" spans="1:23" ht="12" customHeight="1" x14ac:dyDescent="0.2">
      <c r="A55" s="144" t="str">
        <f>'t1'!A54</f>
        <v>FISICI CON INC. DI STRUTTURA SEMPLICE (RAPP. ESCLUSIVO)</v>
      </c>
      <c r="B55" s="206" t="str">
        <f>'t1'!B54</f>
        <v>SD0E41</v>
      </c>
      <c r="C55" s="644"/>
      <c r="D55" s="645"/>
      <c r="E55" s="644"/>
      <c r="F55" s="645"/>
      <c r="G55" s="644"/>
      <c r="H55" s="645"/>
      <c r="I55" s="644"/>
      <c r="J55" s="646"/>
      <c r="K55" s="644"/>
      <c r="L55" s="645"/>
      <c r="M55" s="644"/>
      <c r="N55" s="645"/>
      <c r="O55" s="644"/>
      <c r="P55" s="646"/>
      <c r="Q55" s="215"/>
      <c r="R55" s="745"/>
      <c r="S55" s="746"/>
      <c r="T55" s="745"/>
      <c r="U55" s="404">
        <f t="shared" si="0"/>
        <v>0</v>
      </c>
      <c r="V55" s="405">
        <f t="shared" si="1"/>
        <v>0</v>
      </c>
      <c r="W55" s="70">
        <f>'t1'!M54</f>
        <v>0</v>
      </c>
    </row>
    <row r="56" spans="1:23" ht="12" customHeight="1" x14ac:dyDescent="0.2">
      <c r="A56" s="144" t="str">
        <f>'t1'!A55</f>
        <v>FISICI CON INC. DI STRUTTURA SEMPLICE (RAPP. NON ESCL.)</v>
      </c>
      <c r="B56" s="206" t="str">
        <f>'t1'!B55</f>
        <v>SD0N41</v>
      </c>
      <c r="C56" s="644"/>
      <c r="D56" s="645"/>
      <c r="E56" s="644"/>
      <c r="F56" s="645"/>
      <c r="G56" s="644"/>
      <c r="H56" s="645"/>
      <c r="I56" s="644"/>
      <c r="J56" s="646"/>
      <c r="K56" s="644"/>
      <c r="L56" s="645"/>
      <c r="M56" s="644"/>
      <c r="N56" s="645"/>
      <c r="O56" s="644"/>
      <c r="P56" s="646"/>
      <c r="Q56" s="215"/>
      <c r="R56" s="745"/>
      <c r="S56" s="746"/>
      <c r="T56" s="745"/>
      <c r="U56" s="404">
        <f t="shared" si="0"/>
        <v>0</v>
      </c>
      <c r="V56" s="405">
        <f t="shared" si="1"/>
        <v>0</v>
      </c>
      <c r="W56" s="70">
        <f>'t1'!M55</f>
        <v>0</v>
      </c>
    </row>
    <row r="57" spans="1:23" ht="12" customHeight="1" x14ac:dyDescent="0.2">
      <c r="A57" s="144" t="str">
        <f>'t1'!A56</f>
        <v>FISICI CON ALTRI INCAR. PROF.LI (RAPP. ESCLUSIVO)</v>
      </c>
      <c r="B57" s="206" t="str">
        <f>'t1'!B56</f>
        <v>SD0A41</v>
      </c>
      <c r="C57" s="644"/>
      <c r="D57" s="645"/>
      <c r="E57" s="644"/>
      <c r="F57" s="645"/>
      <c r="G57" s="644"/>
      <c r="H57" s="645"/>
      <c r="I57" s="644"/>
      <c r="J57" s="646"/>
      <c r="K57" s="644"/>
      <c r="L57" s="645"/>
      <c r="M57" s="644"/>
      <c r="N57" s="645"/>
      <c r="O57" s="644"/>
      <c r="P57" s="646"/>
      <c r="Q57" s="215"/>
      <c r="R57" s="745"/>
      <c r="S57" s="746"/>
      <c r="T57" s="745"/>
      <c r="U57" s="404">
        <f t="shared" si="0"/>
        <v>0</v>
      </c>
      <c r="V57" s="405">
        <f t="shared" si="1"/>
        <v>0</v>
      </c>
      <c r="W57" s="70">
        <f>'t1'!M56</f>
        <v>0</v>
      </c>
    </row>
    <row r="58" spans="1:23" ht="12" customHeight="1" x14ac:dyDescent="0.2">
      <c r="A58" s="144" t="str">
        <f>'t1'!A57</f>
        <v>FISICI CON ALTRI INCAR. PROF.LI (RAPP. NON ESCL.)</v>
      </c>
      <c r="B58" s="206" t="str">
        <f>'t1'!B57</f>
        <v>SD0040</v>
      </c>
      <c r="C58" s="644"/>
      <c r="D58" s="645"/>
      <c r="E58" s="644"/>
      <c r="F58" s="645"/>
      <c r="G58" s="644"/>
      <c r="H58" s="645"/>
      <c r="I58" s="644"/>
      <c r="J58" s="646"/>
      <c r="K58" s="644"/>
      <c r="L58" s="645"/>
      <c r="M58" s="644"/>
      <c r="N58" s="645"/>
      <c r="O58" s="644"/>
      <c r="P58" s="646"/>
      <c r="Q58" s="215"/>
      <c r="R58" s="745"/>
      <c r="S58" s="746"/>
      <c r="T58" s="745"/>
      <c r="U58" s="404">
        <f t="shared" si="0"/>
        <v>0</v>
      </c>
      <c r="V58" s="405">
        <f t="shared" si="1"/>
        <v>0</v>
      </c>
      <c r="W58" s="70">
        <f>'t1'!M57</f>
        <v>0</v>
      </c>
    </row>
    <row r="59" spans="1:23" ht="12" customHeight="1" x14ac:dyDescent="0.2">
      <c r="A59" s="144" t="str">
        <f>'t1'!A58</f>
        <v>FISICI A T. DETERMINATO (ART. 15-SEPTIES D.LGS. 502/92)</v>
      </c>
      <c r="B59" s="206" t="str">
        <f>'t1'!B58</f>
        <v>SD0603</v>
      </c>
      <c r="C59" s="644"/>
      <c r="D59" s="645"/>
      <c r="E59" s="644"/>
      <c r="F59" s="645"/>
      <c r="G59" s="644"/>
      <c r="H59" s="645"/>
      <c r="I59" s="644"/>
      <c r="J59" s="646"/>
      <c r="K59" s="644"/>
      <c r="L59" s="645"/>
      <c r="M59" s="644"/>
      <c r="N59" s="645"/>
      <c r="O59" s="644"/>
      <c r="P59" s="646"/>
      <c r="Q59" s="215"/>
      <c r="R59" s="745"/>
      <c r="S59" s="746"/>
      <c r="T59" s="745"/>
      <c r="U59" s="404">
        <f t="shared" si="0"/>
        <v>0</v>
      </c>
      <c r="V59" s="405">
        <f t="shared" si="1"/>
        <v>0</v>
      </c>
      <c r="W59" s="70">
        <f>'t1'!M58</f>
        <v>0</v>
      </c>
    </row>
    <row r="60" spans="1:23" ht="12" customHeight="1" x14ac:dyDescent="0.2">
      <c r="A60" s="144" t="str">
        <f>'t1'!A59</f>
        <v>PSICOLOGI CON INC. DI STRUTTURA COMPLESSA (RAPP. ESCLUSIVO)</v>
      </c>
      <c r="B60" s="206" t="str">
        <f>'t1'!B59</f>
        <v>SD0E66</v>
      </c>
      <c r="C60" s="644"/>
      <c r="D60" s="645"/>
      <c r="E60" s="644"/>
      <c r="F60" s="645"/>
      <c r="G60" s="644"/>
      <c r="H60" s="645"/>
      <c r="I60" s="644"/>
      <c r="J60" s="646"/>
      <c r="K60" s="644"/>
      <c r="L60" s="645"/>
      <c r="M60" s="644"/>
      <c r="N60" s="645"/>
      <c r="O60" s="644"/>
      <c r="P60" s="646"/>
      <c r="Q60" s="215"/>
      <c r="R60" s="745"/>
      <c r="S60" s="746"/>
      <c r="T60" s="745"/>
      <c r="U60" s="404">
        <f t="shared" si="0"/>
        <v>0</v>
      </c>
      <c r="V60" s="405">
        <f t="shared" si="1"/>
        <v>0</v>
      </c>
      <c r="W60" s="70">
        <f>'t1'!M59</f>
        <v>0</v>
      </c>
    </row>
    <row r="61" spans="1:23" ht="12" customHeight="1" x14ac:dyDescent="0.2">
      <c r="A61" s="144" t="str">
        <f>'t1'!A60</f>
        <v>PSICOLOGI CON INC. DI STRUTTURA COMPLESSA (RAPP. NON ESCL.)</v>
      </c>
      <c r="B61" s="206" t="str">
        <f>'t1'!B60</f>
        <v>SD0N66</v>
      </c>
      <c r="C61" s="644"/>
      <c r="D61" s="645"/>
      <c r="E61" s="644"/>
      <c r="F61" s="645"/>
      <c r="G61" s="644"/>
      <c r="H61" s="645"/>
      <c r="I61" s="644"/>
      <c r="J61" s="646"/>
      <c r="K61" s="644"/>
      <c r="L61" s="645"/>
      <c r="M61" s="644"/>
      <c r="N61" s="645"/>
      <c r="O61" s="644"/>
      <c r="P61" s="646"/>
      <c r="Q61" s="215"/>
      <c r="R61" s="745"/>
      <c r="S61" s="746"/>
      <c r="T61" s="745"/>
      <c r="U61" s="404">
        <f t="shared" si="0"/>
        <v>0</v>
      </c>
      <c r="V61" s="405">
        <f t="shared" si="1"/>
        <v>0</v>
      </c>
      <c r="W61" s="70">
        <f>'t1'!M60</f>
        <v>0</v>
      </c>
    </row>
    <row r="62" spans="1:23" ht="12" customHeight="1" x14ac:dyDescent="0.2">
      <c r="A62" s="144" t="str">
        <f>'t1'!A61</f>
        <v>PSICOLOGI CON INC. DI STRUTTURA SEMPLICE (RAPP. ESCLUSIVO)</v>
      </c>
      <c r="B62" s="206" t="str">
        <f>'t1'!B61</f>
        <v>SD0E65</v>
      </c>
      <c r="C62" s="644"/>
      <c r="D62" s="645"/>
      <c r="E62" s="644"/>
      <c r="F62" s="645"/>
      <c r="G62" s="644"/>
      <c r="H62" s="645"/>
      <c r="I62" s="644"/>
      <c r="J62" s="646"/>
      <c r="K62" s="644"/>
      <c r="L62" s="645"/>
      <c r="M62" s="644"/>
      <c r="N62" s="645"/>
      <c r="O62" s="644"/>
      <c r="P62" s="646"/>
      <c r="Q62" s="215"/>
      <c r="R62" s="745"/>
      <c r="S62" s="746"/>
      <c r="T62" s="745"/>
      <c r="U62" s="404">
        <f t="shared" si="0"/>
        <v>0</v>
      </c>
      <c r="V62" s="405">
        <f t="shared" si="1"/>
        <v>0</v>
      </c>
      <c r="W62" s="70">
        <f>'t1'!M61</f>
        <v>0</v>
      </c>
    </row>
    <row r="63" spans="1:23" ht="12" customHeight="1" x14ac:dyDescent="0.2">
      <c r="A63" s="144" t="str">
        <f>'t1'!A62</f>
        <v>PSICOLOGI CON INC. DI STRUTTURA SEMPLICE (RAPP. NON ESCL.)</v>
      </c>
      <c r="B63" s="206" t="str">
        <f>'t1'!B62</f>
        <v>SD0N65</v>
      </c>
      <c r="C63" s="644"/>
      <c r="D63" s="645"/>
      <c r="E63" s="644"/>
      <c r="F63" s="645"/>
      <c r="G63" s="644"/>
      <c r="H63" s="645"/>
      <c r="I63" s="644"/>
      <c r="J63" s="646"/>
      <c r="K63" s="644"/>
      <c r="L63" s="645"/>
      <c r="M63" s="644"/>
      <c r="N63" s="645"/>
      <c r="O63" s="644"/>
      <c r="P63" s="646"/>
      <c r="Q63" s="215"/>
      <c r="R63" s="745"/>
      <c r="S63" s="746"/>
      <c r="T63" s="745"/>
      <c r="U63" s="404">
        <f t="shared" si="0"/>
        <v>0</v>
      </c>
      <c r="V63" s="405">
        <f t="shared" si="1"/>
        <v>0</v>
      </c>
      <c r="W63" s="70">
        <f>'t1'!M62</f>
        <v>0</v>
      </c>
    </row>
    <row r="64" spans="1:23" ht="12" customHeight="1" x14ac:dyDescent="0.2">
      <c r="A64" s="144" t="str">
        <f>'t1'!A63</f>
        <v>PSICOLOGI CON ALTRI INCAR. PROF.LI (RAPP. ESCLUSIVO)</v>
      </c>
      <c r="B64" s="206" t="str">
        <f>'t1'!B63</f>
        <v>SD0A65</v>
      </c>
      <c r="C64" s="644"/>
      <c r="D64" s="645"/>
      <c r="E64" s="644"/>
      <c r="F64" s="645"/>
      <c r="G64" s="644"/>
      <c r="H64" s="645"/>
      <c r="I64" s="644"/>
      <c r="J64" s="646"/>
      <c r="K64" s="644"/>
      <c r="L64" s="645"/>
      <c r="M64" s="644"/>
      <c r="N64" s="645"/>
      <c r="O64" s="644"/>
      <c r="P64" s="646"/>
      <c r="Q64" s="215"/>
      <c r="R64" s="745"/>
      <c r="S64" s="746"/>
      <c r="T64" s="745"/>
      <c r="U64" s="404">
        <f t="shared" si="0"/>
        <v>0</v>
      </c>
      <c r="V64" s="405">
        <f t="shared" si="1"/>
        <v>0</v>
      </c>
      <c r="W64" s="70">
        <f>'t1'!M63</f>
        <v>0</v>
      </c>
    </row>
    <row r="65" spans="1:23" ht="12" customHeight="1" x14ac:dyDescent="0.2">
      <c r="A65" s="144" t="str">
        <f>'t1'!A64</f>
        <v>PSICOLOGI CON ALTRI INCAR. PROF.LI (RAPP. NON ESCL.)</v>
      </c>
      <c r="B65" s="206" t="str">
        <f>'t1'!B64</f>
        <v>SD0064</v>
      </c>
      <c r="C65" s="644"/>
      <c r="D65" s="645"/>
      <c r="E65" s="644"/>
      <c r="F65" s="645"/>
      <c r="G65" s="644"/>
      <c r="H65" s="645"/>
      <c r="I65" s="644"/>
      <c r="J65" s="646"/>
      <c r="K65" s="644"/>
      <c r="L65" s="645"/>
      <c r="M65" s="644"/>
      <c r="N65" s="645"/>
      <c r="O65" s="644"/>
      <c r="P65" s="646"/>
      <c r="Q65" s="215"/>
      <c r="R65" s="745"/>
      <c r="S65" s="746"/>
      <c r="T65" s="745"/>
      <c r="U65" s="404">
        <f t="shared" si="0"/>
        <v>0</v>
      </c>
      <c r="V65" s="405">
        <f t="shared" si="1"/>
        <v>0</v>
      </c>
      <c r="W65" s="70">
        <f>'t1'!M64</f>
        <v>0</v>
      </c>
    </row>
    <row r="66" spans="1:23" ht="12" customHeight="1" x14ac:dyDescent="0.2">
      <c r="A66" s="144" t="str">
        <f>'t1'!A65</f>
        <v>PSICOLOGI A T. DETERMINATO (ART. 15-SEPTIES D.LGS. 502/92)</v>
      </c>
      <c r="B66" s="206" t="str">
        <f>'t1'!B65</f>
        <v>SD0604</v>
      </c>
      <c r="C66" s="644"/>
      <c r="D66" s="645"/>
      <c r="E66" s="644"/>
      <c r="F66" s="645"/>
      <c r="G66" s="644"/>
      <c r="H66" s="645"/>
      <c r="I66" s="644"/>
      <c r="J66" s="646"/>
      <c r="K66" s="644"/>
      <c r="L66" s="645"/>
      <c r="M66" s="644"/>
      <c r="N66" s="645"/>
      <c r="O66" s="644"/>
      <c r="P66" s="646"/>
      <c r="Q66" s="215"/>
      <c r="R66" s="745"/>
      <c r="S66" s="746"/>
      <c r="T66" s="745"/>
      <c r="U66" s="404">
        <f t="shared" si="0"/>
        <v>0</v>
      </c>
      <c r="V66" s="405">
        <f t="shared" si="1"/>
        <v>0</v>
      </c>
      <c r="W66" s="70">
        <f>'t1'!M65</f>
        <v>0</v>
      </c>
    </row>
    <row r="67" spans="1:23" ht="12" customHeight="1" x14ac:dyDescent="0.2">
      <c r="A67" s="144" t="str">
        <f>'t1'!A66</f>
        <v>DIRIGENTE PROF. SANIT. INFERM/OSTETRICA (INC. STRUT. COMPL.)</v>
      </c>
      <c r="B67" s="206" t="str">
        <f>'t1'!B66</f>
        <v>SD0CO1</v>
      </c>
      <c r="C67" s="644"/>
      <c r="D67" s="645"/>
      <c r="E67" s="644"/>
      <c r="F67" s="645"/>
      <c r="G67" s="644"/>
      <c r="H67" s="645"/>
      <c r="I67" s="644"/>
      <c r="J67" s="646"/>
      <c r="K67" s="644"/>
      <c r="L67" s="645"/>
      <c r="M67" s="644"/>
      <c r="N67" s="645"/>
      <c r="O67" s="644"/>
      <c r="P67" s="646"/>
      <c r="Q67" s="215"/>
      <c r="R67" s="745"/>
      <c r="S67" s="746"/>
      <c r="T67" s="745"/>
      <c r="U67" s="404">
        <f t="shared" si="0"/>
        <v>0</v>
      </c>
      <c r="V67" s="405">
        <f t="shared" si="1"/>
        <v>0</v>
      </c>
      <c r="W67" s="70">
        <f>'t1'!M66</f>
        <v>0</v>
      </c>
    </row>
    <row r="68" spans="1:23" ht="12" customHeight="1" x14ac:dyDescent="0.2">
      <c r="A68" s="144" t="str">
        <f>'t1'!A67</f>
        <v>DIRIGENTE PROF. SANIT. INFERM/OSTETRICA (INC. STRUT. SEMPL.)</v>
      </c>
      <c r="B68" s="206" t="str">
        <f>'t1'!B67</f>
        <v>SD0SE1</v>
      </c>
      <c r="C68" s="644"/>
      <c r="D68" s="645"/>
      <c r="E68" s="644"/>
      <c r="F68" s="645"/>
      <c r="G68" s="644"/>
      <c r="H68" s="645"/>
      <c r="I68" s="644"/>
      <c r="J68" s="646"/>
      <c r="K68" s="644"/>
      <c r="L68" s="645"/>
      <c r="M68" s="644"/>
      <c r="N68" s="645"/>
      <c r="O68" s="644"/>
      <c r="P68" s="646"/>
      <c r="Q68" s="215"/>
      <c r="R68" s="745"/>
      <c r="S68" s="746"/>
      <c r="T68" s="745"/>
      <c r="U68" s="404">
        <f t="shared" si="0"/>
        <v>0</v>
      </c>
      <c r="V68" s="405">
        <f t="shared" si="1"/>
        <v>0</v>
      </c>
      <c r="W68" s="70">
        <f>'t1'!M67</f>
        <v>0</v>
      </c>
    </row>
    <row r="69" spans="1:23" ht="12" customHeight="1" x14ac:dyDescent="0.2">
      <c r="A69" s="144" t="str">
        <f>'t1'!A68</f>
        <v>DIRIGENTE PROF. SANIT. INFERM/OSTETRICA (ALTRI INC. PROF.LI)</v>
      </c>
      <c r="B69" s="206" t="str">
        <f>'t1'!B68</f>
        <v>SD0AI1</v>
      </c>
      <c r="C69" s="644"/>
      <c r="D69" s="645"/>
      <c r="E69" s="644"/>
      <c r="F69" s="645"/>
      <c r="G69" s="644"/>
      <c r="H69" s="645"/>
      <c r="I69" s="644"/>
      <c r="J69" s="646"/>
      <c r="K69" s="644"/>
      <c r="L69" s="645"/>
      <c r="M69" s="644"/>
      <c r="N69" s="645"/>
      <c r="O69" s="644"/>
      <c r="P69" s="646"/>
      <c r="Q69" s="215"/>
      <c r="R69" s="745"/>
      <c r="S69" s="746"/>
      <c r="T69" s="745"/>
      <c r="U69" s="404">
        <f t="shared" si="0"/>
        <v>0</v>
      </c>
      <c r="V69" s="405">
        <f t="shared" si="1"/>
        <v>0</v>
      </c>
      <c r="W69" s="70">
        <f>'t1'!M68</f>
        <v>0</v>
      </c>
    </row>
    <row r="70" spans="1:23" ht="12" customHeight="1" x14ac:dyDescent="0.2">
      <c r="A70" s="144" t="str">
        <f>'t1'!A69</f>
        <v>DIR. PROF.SAN.INFERM/OSTET T.DET.ART.15-SEPTIES DLGS 502/92</v>
      </c>
      <c r="B70" s="206" t="str">
        <f>'t1'!B69</f>
        <v>SD048B</v>
      </c>
      <c r="C70" s="644"/>
      <c r="D70" s="645"/>
      <c r="E70" s="644"/>
      <c r="F70" s="645"/>
      <c r="G70" s="644"/>
      <c r="H70" s="645"/>
      <c r="I70" s="644"/>
      <c r="J70" s="646"/>
      <c r="K70" s="644"/>
      <c r="L70" s="645"/>
      <c r="M70" s="644"/>
      <c r="N70" s="645"/>
      <c r="O70" s="644"/>
      <c r="P70" s="646"/>
      <c r="Q70" s="215"/>
      <c r="R70" s="745"/>
      <c r="S70" s="746"/>
      <c r="T70" s="745"/>
      <c r="U70" s="404">
        <f t="shared" si="0"/>
        <v>0</v>
      </c>
      <c r="V70" s="405">
        <f t="shared" si="1"/>
        <v>0</v>
      </c>
      <c r="W70" s="70">
        <f>'t1'!M69</f>
        <v>0</v>
      </c>
    </row>
    <row r="71" spans="1:23" ht="12" customHeight="1" x14ac:dyDescent="0.2">
      <c r="A71" s="144" t="str">
        <f>'t1'!A70</f>
        <v>DIRIGENTE PROF. SANIT. RIABILITATIVE (INC. STRUT. COMPL.)</v>
      </c>
      <c r="B71" s="206" t="str">
        <f>'t1'!B70</f>
        <v>SD0CO2</v>
      </c>
      <c r="C71" s="644"/>
      <c r="D71" s="645"/>
      <c r="E71" s="644"/>
      <c r="F71" s="645"/>
      <c r="G71" s="644"/>
      <c r="H71" s="645"/>
      <c r="I71" s="644"/>
      <c r="J71" s="646"/>
      <c r="K71" s="644"/>
      <c r="L71" s="645"/>
      <c r="M71" s="644"/>
      <c r="N71" s="645"/>
      <c r="O71" s="644"/>
      <c r="P71" s="646"/>
      <c r="Q71" s="215"/>
      <c r="R71" s="745"/>
      <c r="S71" s="746"/>
      <c r="T71" s="745"/>
      <c r="U71" s="404">
        <f t="shared" si="0"/>
        <v>0</v>
      </c>
      <c r="V71" s="405">
        <f t="shared" si="1"/>
        <v>0</v>
      </c>
      <c r="W71" s="70">
        <f>'t1'!M70</f>
        <v>0</v>
      </c>
    </row>
    <row r="72" spans="1:23" ht="12" customHeight="1" x14ac:dyDescent="0.2">
      <c r="A72" s="144" t="str">
        <f>'t1'!A71</f>
        <v>DIRIGENTE PROF. SANIT. RIABILITATIVE (INC. STRUT. SEMPL.)</v>
      </c>
      <c r="B72" s="206" t="str">
        <f>'t1'!B71</f>
        <v>SD0SE2</v>
      </c>
      <c r="C72" s="644"/>
      <c r="D72" s="645"/>
      <c r="E72" s="644"/>
      <c r="F72" s="645"/>
      <c r="G72" s="644"/>
      <c r="H72" s="645"/>
      <c r="I72" s="644"/>
      <c r="J72" s="646"/>
      <c r="K72" s="644"/>
      <c r="L72" s="645"/>
      <c r="M72" s="644"/>
      <c r="N72" s="645"/>
      <c r="O72" s="644"/>
      <c r="P72" s="646"/>
      <c r="Q72" s="215"/>
      <c r="R72" s="745"/>
      <c r="S72" s="746"/>
      <c r="T72" s="745"/>
      <c r="U72" s="404">
        <f t="shared" ref="U72:U139" si="2">SUM(C72,E72,G72,I72,K72,M72,O72,Q72,S72)</f>
        <v>0</v>
      </c>
      <c r="V72" s="405">
        <f t="shared" ref="V72:V139" si="3">SUM(D72,F72,H72,J72,L72,N72,P72,R72,T72)</f>
        <v>0</v>
      </c>
      <c r="W72" s="70">
        <f>'t1'!M71</f>
        <v>0</v>
      </c>
    </row>
    <row r="73" spans="1:23" ht="12" customHeight="1" x14ac:dyDescent="0.2">
      <c r="A73" s="144" t="str">
        <f>'t1'!A72</f>
        <v>DIRIGENTE PROF. SANIT. RIABILITATIVE (ALTRI INC. PROF.LI)</v>
      </c>
      <c r="B73" s="206" t="str">
        <f>'t1'!B72</f>
        <v>SD0AI2</v>
      </c>
      <c r="C73" s="644"/>
      <c r="D73" s="645"/>
      <c r="E73" s="644"/>
      <c r="F73" s="645"/>
      <c r="G73" s="644"/>
      <c r="H73" s="645"/>
      <c r="I73" s="644"/>
      <c r="J73" s="646"/>
      <c r="K73" s="644"/>
      <c r="L73" s="645"/>
      <c r="M73" s="644"/>
      <c r="N73" s="645"/>
      <c r="O73" s="644"/>
      <c r="P73" s="646"/>
      <c r="Q73" s="215"/>
      <c r="R73" s="745"/>
      <c r="S73" s="746"/>
      <c r="T73" s="745"/>
      <c r="U73" s="404">
        <f t="shared" si="2"/>
        <v>0</v>
      </c>
      <c r="V73" s="405">
        <f t="shared" si="3"/>
        <v>0</v>
      </c>
      <c r="W73" s="70">
        <f>'t1'!M72</f>
        <v>0</v>
      </c>
    </row>
    <row r="74" spans="1:23" ht="12" customHeight="1" x14ac:dyDescent="0.2">
      <c r="A74" s="144" t="str">
        <f>'t1'!A73</f>
        <v>DIR. PROF. SAN. RIABILITAT. T.DET.ART.15-SEPTIES DLGS 502/92</v>
      </c>
      <c r="B74" s="206" t="str">
        <f>'t1'!B73</f>
        <v>SD048C</v>
      </c>
      <c r="C74" s="644"/>
      <c r="D74" s="645"/>
      <c r="E74" s="644"/>
      <c r="F74" s="645"/>
      <c r="G74" s="644"/>
      <c r="H74" s="645"/>
      <c r="I74" s="644"/>
      <c r="J74" s="646"/>
      <c r="K74" s="644"/>
      <c r="L74" s="645"/>
      <c r="M74" s="644"/>
      <c r="N74" s="645"/>
      <c r="O74" s="644"/>
      <c r="P74" s="646"/>
      <c r="Q74" s="215"/>
      <c r="R74" s="745"/>
      <c r="S74" s="746"/>
      <c r="T74" s="745"/>
      <c r="U74" s="404">
        <f t="shared" si="2"/>
        <v>0</v>
      </c>
      <c r="V74" s="405">
        <f t="shared" si="3"/>
        <v>0</v>
      </c>
      <c r="W74" s="70">
        <f>'t1'!M73</f>
        <v>0</v>
      </c>
    </row>
    <row r="75" spans="1:23" ht="12" customHeight="1" x14ac:dyDescent="0.2">
      <c r="A75" s="144" t="str">
        <f>'t1'!A74</f>
        <v>DIRIGENTE PROF. TECNICO SANITARIE (INC. STRUT. COMPL.)</v>
      </c>
      <c r="B75" s="206" t="str">
        <f>'t1'!B74</f>
        <v>SD0CO3</v>
      </c>
      <c r="C75" s="644"/>
      <c r="D75" s="645"/>
      <c r="E75" s="644"/>
      <c r="F75" s="645"/>
      <c r="G75" s="644"/>
      <c r="H75" s="645"/>
      <c r="I75" s="644"/>
      <c r="J75" s="646"/>
      <c r="K75" s="644"/>
      <c r="L75" s="645"/>
      <c r="M75" s="644"/>
      <c r="N75" s="645"/>
      <c r="O75" s="644"/>
      <c r="P75" s="646"/>
      <c r="Q75" s="215"/>
      <c r="R75" s="745"/>
      <c r="S75" s="746"/>
      <c r="T75" s="745"/>
      <c r="U75" s="404">
        <f t="shared" si="2"/>
        <v>0</v>
      </c>
      <c r="V75" s="405">
        <f t="shared" si="3"/>
        <v>0</v>
      </c>
      <c r="W75" s="70">
        <f>'t1'!M74</f>
        <v>0</v>
      </c>
    </row>
    <row r="76" spans="1:23" ht="12" customHeight="1" x14ac:dyDescent="0.2">
      <c r="A76" s="144" t="str">
        <f>'t1'!A75</f>
        <v>DIRIGENTE PROF. TECNICO SANITARIE (INC. STRUT. SEMPL.)</v>
      </c>
      <c r="B76" s="206" t="str">
        <f>'t1'!B75</f>
        <v>SD0SE3</v>
      </c>
      <c r="C76" s="644"/>
      <c r="D76" s="645"/>
      <c r="E76" s="644"/>
      <c r="F76" s="645"/>
      <c r="G76" s="644"/>
      <c r="H76" s="645"/>
      <c r="I76" s="644"/>
      <c r="J76" s="646"/>
      <c r="K76" s="644"/>
      <c r="L76" s="645"/>
      <c r="M76" s="644"/>
      <c r="N76" s="645"/>
      <c r="O76" s="644"/>
      <c r="P76" s="646"/>
      <c r="Q76" s="215"/>
      <c r="R76" s="745"/>
      <c r="S76" s="746"/>
      <c r="T76" s="745"/>
      <c r="U76" s="404">
        <f t="shared" si="2"/>
        <v>0</v>
      </c>
      <c r="V76" s="405">
        <f t="shared" si="3"/>
        <v>0</v>
      </c>
      <c r="W76" s="70">
        <f>'t1'!M75</f>
        <v>0</v>
      </c>
    </row>
    <row r="77" spans="1:23" ht="12" customHeight="1" x14ac:dyDescent="0.2">
      <c r="A77" s="144" t="str">
        <f>'t1'!A76</f>
        <v>DIRIGENTE PROF. TECNICO SANITARIE (ALTRI INC. PROF.LI)</v>
      </c>
      <c r="B77" s="206" t="str">
        <f>'t1'!B76</f>
        <v>SD0AI3</v>
      </c>
      <c r="C77" s="644"/>
      <c r="D77" s="645"/>
      <c r="E77" s="644"/>
      <c r="F77" s="645"/>
      <c r="G77" s="644"/>
      <c r="H77" s="645"/>
      <c r="I77" s="644"/>
      <c r="J77" s="646"/>
      <c r="K77" s="644"/>
      <c r="L77" s="645"/>
      <c r="M77" s="644"/>
      <c r="N77" s="645"/>
      <c r="O77" s="644"/>
      <c r="P77" s="646"/>
      <c r="Q77" s="215"/>
      <c r="R77" s="745"/>
      <c r="S77" s="746"/>
      <c r="T77" s="745"/>
      <c r="U77" s="404">
        <f t="shared" si="2"/>
        <v>0</v>
      </c>
      <c r="V77" s="405">
        <f t="shared" si="3"/>
        <v>0</v>
      </c>
      <c r="W77" s="70">
        <f>'t1'!M76</f>
        <v>0</v>
      </c>
    </row>
    <row r="78" spans="1:23" ht="12" customHeight="1" x14ac:dyDescent="0.2">
      <c r="A78" s="144" t="str">
        <f>'t1'!A77</f>
        <v>DIR. PROF.TECNICO SANITARIE T.DET.ART.15-SEPTIES DLGS 502/92</v>
      </c>
      <c r="B78" s="206" t="str">
        <f>'t1'!B77</f>
        <v>SD048D</v>
      </c>
      <c r="C78" s="644"/>
      <c r="D78" s="645"/>
      <c r="E78" s="644"/>
      <c r="F78" s="645"/>
      <c r="G78" s="644"/>
      <c r="H78" s="645"/>
      <c r="I78" s="644"/>
      <c r="J78" s="646"/>
      <c r="K78" s="644"/>
      <c r="L78" s="645"/>
      <c r="M78" s="644"/>
      <c r="N78" s="645"/>
      <c r="O78" s="644"/>
      <c r="P78" s="646"/>
      <c r="Q78" s="215"/>
      <c r="R78" s="745"/>
      <c r="S78" s="746"/>
      <c r="T78" s="745"/>
      <c r="U78" s="404">
        <f t="shared" si="2"/>
        <v>0</v>
      </c>
      <c r="V78" s="405">
        <f t="shared" si="3"/>
        <v>0</v>
      </c>
      <c r="W78" s="70">
        <f>'t1'!M77</f>
        <v>0</v>
      </c>
    </row>
    <row r="79" spans="1:23" ht="12" customHeight="1" x14ac:dyDescent="0.2">
      <c r="A79" s="144" t="str">
        <f>'t1'!A78</f>
        <v>DIRIGENTE PROF.TECNICHE DELLA PREVENZIONE (INC.STRUT.COMPL.)</v>
      </c>
      <c r="B79" s="206" t="str">
        <f>'t1'!B78</f>
        <v>SD0CO4</v>
      </c>
      <c r="C79" s="644"/>
      <c r="D79" s="645"/>
      <c r="E79" s="644"/>
      <c r="F79" s="645"/>
      <c r="G79" s="644"/>
      <c r="H79" s="645"/>
      <c r="I79" s="644"/>
      <c r="J79" s="646"/>
      <c r="K79" s="644"/>
      <c r="L79" s="645"/>
      <c r="M79" s="644"/>
      <c r="N79" s="645"/>
      <c r="O79" s="644"/>
      <c r="P79" s="646"/>
      <c r="Q79" s="215"/>
      <c r="R79" s="745"/>
      <c r="S79" s="746"/>
      <c r="T79" s="745"/>
      <c r="U79" s="404">
        <f t="shared" si="2"/>
        <v>0</v>
      </c>
      <c r="V79" s="405">
        <f t="shared" si="3"/>
        <v>0</v>
      </c>
      <c r="W79" s="70">
        <f>'t1'!M78</f>
        <v>0</v>
      </c>
    </row>
    <row r="80" spans="1:23" ht="12" customHeight="1" x14ac:dyDescent="0.2">
      <c r="A80" s="144" t="str">
        <f>'t1'!A79</f>
        <v>DIRIGENTE PROF.TECNICHE DELLA PREVENZIONE (INC.STRUT.SEMPL.)</v>
      </c>
      <c r="B80" s="206" t="str">
        <f>'t1'!B79</f>
        <v>SD0SE4</v>
      </c>
      <c r="C80" s="644"/>
      <c r="D80" s="645"/>
      <c r="E80" s="644"/>
      <c r="F80" s="645"/>
      <c r="G80" s="644"/>
      <c r="H80" s="645"/>
      <c r="I80" s="644"/>
      <c r="J80" s="646"/>
      <c r="K80" s="644"/>
      <c r="L80" s="645"/>
      <c r="M80" s="644"/>
      <c r="N80" s="645"/>
      <c r="O80" s="644"/>
      <c r="P80" s="646"/>
      <c r="Q80" s="215"/>
      <c r="R80" s="745"/>
      <c r="S80" s="746"/>
      <c r="T80" s="745"/>
      <c r="U80" s="404">
        <f t="shared" si="2"/>
        <v>0</v>
      </c>
      <c r="V80" s="405">
        <f t="shared" si="3"/>
        <v>0</v>
      </c>
      <c r="W80" s="70">
        <f>'t1'!M79</f>
        <v>0</v>
      </c>
    </row>
    <row r="81" spans="1:23" ht="12" customHeight="1" x14ac:dyDescent="0.2">
      <c r="A81" s="144" t="str">
        <f>'t1'!A80</f>
        <v>DIRIGENTE PROF.TECNICHE DELLA PREVENZIONE(ALTRI INC.PROF.LI)</v>
      </c>
      <c r="B81" s="206" t="str">
        <f>'t1'!B80</f>
        <v>SD0AI4</v>
      </c>
      <c r="C81" s="644"/>
      <c r="D81" s="645"/>
      <c r="E81" s="644"/>
      <c r="F81" s="645"/>
      <c r="G81" s="644"/>
      <c r="H81" s="645"/>
      <c r="I81" s="644"/>
      <c r="J81" s="646"/>
      <c r="K81" s="644"/>
      <c r="L81" s="645"/>
      <c r="M81" s="644"/>
      <c r="N81" s="645"/>
      <c r="O81" s="644"/>
      <c r="P81" s="646"/>
      <c r="Q81" s="215"/>
      <c r="R81" s="745"/>
      <c r="S81" s="746"/>
      <c r="T81" s="745"/>
      <c r="U81" s="404">
        <f t="shared" si="2"/>
        <v>0</v>
      </c>
      <c r="V81" s="405">
        <f t="shared" si="3"/>
        <v>0</v>
      </c>
      <c r="W81" s="70">
        <f>'t1'!M80</f>
        <v>0</v>
      </c>
    </row>
    <row r="82" spans="1:23" ht="12" customHeight="1" x14ac:dyDescent="0.2">
      <c r="A82" s="144" t="str">
        <f>'t1'!A81</f>
        <v>DIR. PROF.TECNICHE PREVENZ. T.DET.ART.15-SEPTIES DLGS 502/92</v>
      </c>
      <c r="B82" s="206" t="str">
        <f>'t1'!B81</f>
        <v>SD048E</v>
      </c>
      <c r="C82" s="644"/>
      <c r="D82" s="645"/>
      <c r="E82" s="644"/>
      <c r="F82" s="645"/>
      <c r="G82" s="644"/>
      <c r="H82" s="645"/>
      <c r="I82" s="644"/>
      <c r="J82" s="646"/>
      <c r="K82" s="644"/>
      <c r="L82" s="645"/>
      <c r="M82" s="644"/>
      <c r="N82" s="645"/>
      <c r="O82" s="644"/>
      <c r="P82" s="646"/>
      <c r="Q82" s="215"/>
      <c r="R82" s="745"/>
      <c r="S82" s="746"/>
      <c r="T82" s="745"/>
      <c r="U82" s="404">
        <f t="shared" si="2"/>
        <v>0</v>
      </c>
      <c r="V82" s="405">
        <f t="shared" si="3"/>
        <v>0</v>
      </c>
      <c r="W82" s="70">
        <f>'t1'!M81</f>
        <v>0</v>
      </c>
    </row>
    <row r="83" spans="1:23" ht="12" customHeight="1" x14ac:dyDescent="0.2">
      <c r="A83" s="144" t="str">
        <f>'t1'!A82</f>
        <v>AVVOCATO DIRIG. CON INCARICO DI STRUTTURA COMPLESSA</v>
      </c>
      <c r="B83" s="206" t="str">
        <f>'t1'!B82</f>
        <v>PD0010</v>
      </c>
      <c r="C83" s="644"/>
      <c r="D83" s="645"/>
      <c r="E83" s="644"/>
      <c r="F83" s="645"/>
      <c r="G83" s="644"/>
      <c r="H83" s="645"/>
      <c r="I83" s="644"/>
      <c r="J83" s="646"/>
      <c r="K83" s="644"/>
      <c r="L83" s="645"/>
      <c r="M83" s="644"/>
      <c r="N83" s="645"/>
      <c r="O83" s="644"/>
      <c r="P83" s="646"/>
      <c r="Q83" s="215"/>
      <c r="R83" s="745"/>
      <c r="S83" s="746"/>
      <c r="T83" s="745"/>
      <c r="U83" s="404">
        <f t="shared" si="2"/>
        <v>0</v>
      </c>
      <c r="V83" s="405">
        <f t="shared" si="3"/>
        <v>0</v>
      </c>
      <c r="W83" s="70">
        <f>'t1'!M82</f>
        <v>0</v>
      </c>
    </row>
    <row r="84" spans="1:23" ht="12" customHeight="1" x14ac:dyDescent="0.2">
      <c r="A84" s="144" t="str">
        <f>'t1'!A83</f>
        <v>AVVOCATO DIRIG. CON INCARICO DI STRUTTURA SEMPLICE</v>
      </c>
      <c r="B84" s="206" t="str">
        <f>'t1'!B83</f>
        <v>PD0S09</v>
      </c>
      <c r="C84" s="644"/>
      <c r="D84" s="645"/>
      <c r="E84" s="644"/>
      <c r="F84" s="645"/>
      <c r="G84" s="644"/>
      <c r="H84" s="645"/>
      <c r="I84" s="644"/>
      <c r="J84" s="646"/>
      <c r="K84" s="644"/>
      <c r="L84" s="645"/>
      <c r="M84" s="644"/>
      <c r="N84" s="645"/>
      <c r="O84" s="644"/>
      <c r="P84" s="646"/>
      <c r="Q84" s="215"/>
      <c r="R84" s="745"/>
      <c r="S84" s="746"/>
      <c r="T84" s="745"/>
      <c r="U84" s="404">
        <f t="shared" si="2"/>
        <v>0</v>
      </c>
      <c r="V84" s="405">
        <f t="shared" si="3"/>
        <v>0</v>
      </c>
      <c r="W84" s="70">
        <f>'t1'!M83</f>
        <v>0</v>
      </c>
    </row>
    <row r="85" spans="1:23" ht="12" customHeight="1" x14ac:dyDescent="0.2">
      <c r="A85" s="144" t="str">
        <f>'t1'!A84</f>
        <v>AVVOCATO DIRIG. CON ALTRI INCAR.PROF.LI</v>
      </c>
      <c r="B85" s="206" t="str">
        <f>'t1'!B84</f>
        <v>PD0A09</v>
      </c>
      <c r="C85" s="644"/>
      <c r="D85" s="645"/>
      <c r="E85" s="644"/>
      <c r="F85" s="645"/>
      <c r="G85" s="644"/>
      <c r="H85" s="645"/>
      <c r="I85" s="644"/>
      <c r="J85" s="646"/>
      <c r="K85" s="644"/>
      <c r="L85" s="645"/>
      <c r="M85" s="644"/>
      <c r="N85" s="645"/>
      <c r="O85" s="644"/>
      <c r="P85" s="646"/>
      <c r="Q85" s="215"/>
      <c r="R85" s="745"/>
      <c r="S85" s="746"/>
      <c r="T85" s="745"/>
      <c r="U85" s="404">
        <f t="shared" si="2"/>
        <v>0</v>
      </c>
      <c r="V85" s="405">
        <f t="shared" si="3"/>
        <v>0</v>
      </c>
      <c r="W85" s="70">
        <f>'t1'!M84</f>
        <v>0</v>
      </c>
    </row>
    <row r="86" spans="1:23" ht="12" customHeight="1" x14ac:dyDescent="0.2">
      <c r="A86" s="144" t="str">
        <f>'t1'!A85</f>
        <v>AVVOCATO DIR. A T. DETERMINATO(ART. 15-SEPTIES DLGS. 502/92)</v>
      </c>
      <c r="B86" s="206" t="str">
        <f>'t1'!B85</f>
        <v>PD0605</v>
      </c>
      <c r="C86" s="644"/>
      <c r="D86" s="645"/>
      <c r="E86" s="644"/>
      <c r="F86" s="645"/>
      <c r="G86" s="644"/>
      <c r="H86" s="645"/>
      <c r="I86" s="644"/>
      <c r="J86" s="646"/>
      <c r="K86" s="644"/>
      <c r="L86" s="645"/>
      <c r="M86" s="644"/>
      <c r="N86" s="645"/>
      <c r="O86" s="644"/>
      <c r="P86" s="646"/>
      <c r="Q86" s="215"/>
      <c r="R86" s="745"/>
      <c r="S86" s="746"/>
      <c r="T86" s="745"/>
      <c r="U86" s="404">
        <f t="shared" si="2"/>
        <v>0</v>
      </c>
      <c r="V86" s="405">
        <f t="shared" si="3"/>
        <v>0</v>
      </c>
      <c r="W86" s="70">
        <f>'t1'!M85</f>
        <v>0</v>
      </c>
    </row>
    <row r="87" spans="1:23" ht="12" customHeight="1" x14ac:dyDescent="0.2">
      <c r="A87" s="144" t="str">
        <f>'t1'!A86</f>
        <v>INGEGNERE DIRIG. CON INCARICO DI STRUTTURA COMPLESSA</v>
      </c>
      <c r="B87" s="206" t="str">
        <f>'t1'!B86</f>
        <v>PD0046</v>
      </c>
      <c r="C87" s="644"/>
      <c r="D87" s="645"/>
      <c r="E87" s="644"/>
      <c r="F87" s="645"/>
      <c r="G87" s="644"/>
      <c r="H87" s="645"/>
      <c r="I87" s="644"/>
      <c r="J87" s="646"/>
      <c r="K87" s="644"/>
      <c r="L87" s="645"/>
      <c r="M87" s="644"/>
      <c r="N87" s="645"/>
      <c r="O87" s="644"/>
      <c r="P87" s="646"/>
      <c r="Q87" s="215"/>
      <c r="R87" s="745"/>
      <c r="S87" s="746"/>
      <c r="T87" s="745"/>
      <c r="U87" s="404">
        <f t="shared" si="2"/>
        <v>0</v>
      </c>
      <c r="V87" s="405">
        <f t="shared" si="3"/>
        <v>0</v>
      </c>
      <c r="W87" s="70">
        <f>'t1'!M86</f>
        <v>0</v>
      </c>
    </row>
    <row r="88" spans="1:23" ht="12" customHeight="1" x14ac:dyDescent="0.2">
      <c r="A88" s="144" t="str">
        <f>'t1'!A87</f>
        <v>INGEGNERE DIRIG. CON INCARICO DI STRUTTURA SEMPLICE</v>
      </c>
      <c r="B88" s="206" t="str">
        <f>'t1'!B87</f>
        <v>PD0S45</v>
      </c>
      <c r="C88" s="644"/>
      <c r="D88" s="645"/>
      <c r="E88" s="644"/>
      <c r="F88" s="645"/>
      <c r="G88" s="644"/>
      <c r="H88" s="645"/>
      <c r="I88" s="644"/>
      <c r="J88" s="646"/>
      <c r="K88" s="644"/>
      <c r="L88" s="645"/>
      <c r="M88" s="644"/>
      <c r="N88" s="645"/>
      <c r="O88" s="644"/>
      <c r="P88" s="646"/>
      <c r="Q88" s="215"/>
      <c r="R88" s="745"/>
      <c r="S88" s="746"/>
      <c r="T88" s="745"/>
      <c r="U88" s="404">
        <f t="shared" si="2"/>
        <v>0</v>
      </c>
      <c r="V88" s="405">
        <f t="shared" si="3"/>
        <v>0</v>
      </c>
      <c r="W88" s="70">
        <f>'t1'!M87</f>
        <v>0</v>
      </c>
    </row>
    <row r="89" spans="1:23" ht="12" customHeight="1" x14ac:dyDescent="0.2">
      <c r="A89" s="144" t="str">
        <f>'t1'!A88</f>
        <v>INGEGNERE DIRIG. CON ALTRI INCAR.PROF.LI</v>
      </c>
      <c r="B89" s="206" t="str">
        <f>'t1'!B88</f>
        <v>PD0A45</v>
      </c>
      <c r="C89" s="644"/>
      <c r="D89" s="645"/>
      <c r="E89" s="644"/>
      <c r="F89" s="645"/>
      <c r="G89" s="644"/>
      <c r="H89" s="645"/>
      <c r="I89" s="644"/>
      <c r="J89" s="646"/>
      <c r="K89" s="644"/>
      <c r="L89" s="645"/>
      <c r="M89" s="644"/>
      <c r="N89" s="645"/>
      <c r="O89" s="644"/>
      <c r="P89" s="646"/>
      <c r="Q89" s="215"/>
      <c r="R89" s="745"/>
      <c r="S89" s="746"/>
      <c r="T89" s="745"/>
      <c r="U89" s="404">
        <f t="shared" si="2"/>
        <v>0</v>
      </c>
      <c r="V89" s="405">
        <f t="shared" si="3"/>
        <v>0</v>
      </c>
      <c r="W89" s="70">
        <f>'t1'!M88</f>
        <v>0</v>
      </c>
    </row>
    <row r="90" spans="1:23" ht="12" customHeight="1" x14ac:dyDescent="0.2">
      <c r="A90" s="144" t="str">
        <f>'t1'!A89</f>
        <v>INGEGNERE DIR. A T. DETERMINATO(ART.15-SEPTIES DLGS. 502/92)</v>
      </c>
      <c r="B90" s="206" t="str">
        <f>'t1'!B89</f>
        <v>PD0606</v>
      </c>
      <c r="C90" s="644"/>
      <c r="D90" s="645"/>
      <c r="E90" s="644"/>
      <c r="F90" s="645"/>
      <c r="G90" s="644"/>
      <c r="H90" s="645"/>
      <c r="I90" s="644"/>
      <c r="J90" s="646"/>
      <c r="K90" s="644"/>
      <c r="L90" s="645"/>
      <c r="M90" s="644"/>
      <c r="N90" s="645"/>
      <c r="O90" s="644"/>
      <c r="P90" s="646"/>
      <c r="Q90" s="215"/>
      <c r="R90" s="745"/>
      <c r="S90" s="746"/>
      <c r="T90" s="745"/>
      <c r="U90" s="404">
        <f t="shared" si="2"/>
        <v>0</v>
      </c>
      <c r="V90" s="405">
        <f t="shared" si="3"/>
        <v>0</v>
      </c>
      <c r="W90" s="70">
        <f>'t1'!M89</f>
        <v>0</v>
      </c>
    </row>
    <row r="91" spans="1:23" ht="12" customHeight="1" x14ac:dyDescent="0.2">
      <c r="A91" s="144" t="str">
        <f>'t1'!A90</f>
        <v>ARCHITETTI DIRIG. CON INCARICO DI STRUTTURA COMPLESSA</v>
      </c>
      <c r="B91" s="206" t="str">
        <f>'t1'!B90</f>
        <v>PD0004</v>
      </c>
      <c r="C91" s="644"/>
      <c r="D91" s="645"/>
      <c r="E91" s="644"/>
      <c r="F91" s="645"/>
      <c r="G91" s="644"/>
      <c r="H91" s="645"/>
      <c r="I91" s="644"/>
      <c r="J91" s="646"/>
      <c r="K91" s="644"/>
      <c r="L91" s="645"/>
      <c r="M91" s="644"/>
      <c r="N91" s="645"/>
      <c r="O91" s="644"/>
      <c r="P91" s="646"/>
      <c r="Q91" s="215"/>
      <c r="R91" s="745"/>
      <c r="S91" s="746"/>
      <c r="T91" s="745"/>
      <c r="U91" s="404">
        <f t="shared" si="2"/>
        <v>0</v>
      </c>
      <c r="V91" s="405">
        <f t="shared" si="3"/>
        <v>0</v>
      </c>
      <c r="W91" s="70">
        <f>'t1'!M90</f>
        <v>0</v>
      </c>
    </row>
    <row r="92" spans="1:23" ht="12" customHeight="1" x14ac:dyDescent="0.2">
      <c r="A92" s="144" t="str">
        <f>'t1'!A91</f>
        <v>ARCHITETTI DIRIG. CON INCARICO DI STRUTTURA SEMPLICE</v>
      </c>
      <c r="B92" s="206" t="str">
        <f>'t1'!B91</f>
        <v>PD0S03</v>
      </c>
      <c r="C92" s="644"/>
      <c r="D92" s="645"/>
      <c r="E92" s="644"/>
      <c r="F92" s="645"/>
      <c r="G92" s="644"/>
      <c r="H92" s="645"/>
      <c r="I92" s="644"/>
      <c r="J92" s="646"/>
      <c r="K92" s="644"/>
      <c r="L92" s="645"/>
      <c r="M92" s="644"/>
      <c r="N92" s="645"/>
      <c r="O92" s="644"/>
      <c r="P92" s="646"/>
      <c r="Q92" s="215"/>
      <c r="R92" s="745"/>
      <c r="S92" s="746"/>
      <c r="T92" s="745"/>
      <c r="U92" s="404">
        <f t="shared" si="2"/>
        <v>0</v>
      </c>
      <c r="V92" s="405">
        <f t="shared" si="3"/>
        <v>0</v>
      </c>
      <c r="W92" s="70">
        <f>'t1'!M91</f>
        <v>0</v>
      </c>
    </row>
    <row r="93" spans="1:23" ht="12" customHeight="1" x14ac:dyDescent="0.2">
      <c r="A93" s="144" t="str">
        <f>'t1'!A92</f>
        <v>ARCHITETTI DIRIG. CON ALTRI INCAR.PROF.LI</v>
      </c>
      <c r="B93" s="206" t="str">
        <f>'t1'!B92</f>
        <v>PD0A03</v>
      </c>
      <c r="C93" s="644"/>
      <c r="D93" s="645"/>
      <c r="E93" s="644"/>
      <c r="F93" s="645"/>
      <c r="G93" s="644"/>
      <c r="H93" s="645"/>
      <c r="I93" s="644"/>
      <c r="J93" s="646"/>
      <c r="K93" s="644"/>
      <c r="L93" s="645"/>
      <c r="M93" s="644"/>
      <c r="N93" s="645"/>
      <c r="O93" s="644"/>
      <c r="P93" s="646"/>
      <c r="Q93" s="215"/>
      <c r="R93" s="745"/>
      <c r="S93" s="746"/>
      <c r="T93" s="745"/>
      <c r="U93" s="404">
        <f t="shared" si="2"/>
        <v>0</v>
      </c>
      <c r="V93" s="405">
        <f t="shared" si="3"/>
        <v>0</v>
      </c>
      <c r="W93" s="70">
        <f>'t1'!M92</f>
        <v>0</v>
      </c>
    </row>
    <row r="94" spans="1:23" ht="12" customHeight="1" x14ac:dyDescent="0.2">
      <c r="A94" s="144" t="str">
        <f>'t1'!A93</f>
        <v>ARCHITETTI DIR. A T.DETERMINATO(ART. 15-SEPTIES DLGS.502/92)</v>
      </c>
      <c r="B94" s="206" t="str">
        <f>'t1'!B93</f>
        <v>PD0607</v>
      </c>
      <c r="C94" s="644"/>
      <c r="D94" s="645"/>
      <c r="E94" s="644"/>
      <c r="F94" s="645"/>
      <c r="G94" s="644"/>
      <c r="H94" s="645"/>
      <c r="I94" s="644"/>
      <c r="J94" s="646"/>
      <c r="K94" s="644"/>
      <c r="L94" s="645"/>
      <c r="M94" s="644"/>
      <c r="N94" s="645"/>
      <c r="O94" s="644"/>
      <c r="P94" s="646"/>
      <c r="Q94" s="215"/>
      <c r="R94" s="745"/>
      <c r="S94" s="746"/>
      <c r="T94" s="745"/>
      <c r="U94" s="404">
        <f t="shared" si="2"/>
        <v>0</v>
      </c>
      <c r="V94" s="405">
        <f t="shared" si="3"/>
        <v>0</v>
      </c>
      <c r="W94" s="70">
        <f>'t1'!M93</f>
        <v>0</v>
      </c>
    </row>
    <row r="95" spans="1:23" ht="12" customHeight="1" x14ac:dyDescent="0.2">
      <c r="A95" s="144" t="str">
        <f>'t1'!A94</f>
        <v>GEOLOGI DIRIG. CON INCARICO DI STRUTTURA COMPLESSA</v>
      </c>
      <c r="B95" s="206" t="str">
        <f>'t1'!B94</f>
        <v>PD0044</v>
      </c>
      <c r="C95" s="644"/>
      <c r="D95" s="645"/>
      <c r="E95" s="644"/>
      <c r="F95" s="645"/>
      <c r="G95" s="644"/>
      <c r="H95" s="645"/>
      <c r="I95" s="644"/>
      <c r="J95" s="646"/>
      <c r="K95" s="644"/>
      <c r="L95" s="645"/>
      <c r="M95" s="644"/>
      <c r="N95" s="645"/>
      <c r="O95" s="644"/>
      <c r="P95" s="646"/>
      <c r="Q95" s="215"/>
      <c r="R95" s="745"/>
      <c r="S95" s="746"/>
      <c r="T95" s="745"/>
      <c r="U95" s="404">
        <f t="shared" si="2"/>
        <v>0</v>
      </c>
      <c r="V95" s="405">
        <f t="shared" si="3"/>
        <v>0</v>
      </c>
      <c r="W95" s="70">
        <f>'t1'!M94</f>
        <v>0</v>
      </c>
    </row>
    <row r="96" spans="1:23" ht="12" customHeight="1" x14ac:dyDescent="0.2">
      <c r="A96" s="144" t="str">
        <f>'t1'!A95</f>
        <v>GEOLOGI DIRIG. CON INCARICO DI STRUTTURA SEMPLICE</v>
      </c>
      <c r="B96" s="206" t="str">
        <f>'t1'!B95</f>
        <v>PD0S43</v>
      </c>
      <c r="C96" s="644"/>
      <c r="D96" s="645"/>
      <c r="E96" s="644"/>
      <c r="F96" s="645"/>
      <c r="G96" s="644"/>
      <c r="H96" s="645"/>
      <c r="I96" s="644"/>
      <c r="J96" s="646"/>
      <c r="K96" s="644"/>
      <c r="L96" s="645"/>
      <c r="M96" s="644"/>
      <c r="N96" s="645"/>
      <c r="O96" s="644"/>
      <c r="P96" s="646"/>
      <c r="Q96" s="215"/>
      <c r="R96" s="745"/>
      <c r="S96" s="746"/>
      <c r="T96" s="745"/>
      <c r="U96" s="404">
        <f t="shared" si="2"/>
        <v>0</v>
      </c>
      <c r="V96" s="405">
        <f t="shared" si="3"/>
        <v>0</v>
      </c>
      <c r="W96" s="70">
        <f>'t1'!M95</f>
        <v>0</v>
      </c>
    </row>
    <row r="97" spans="1:23" ht="12" customHeight="1" x14ac:dyDescent="0.2">
      <c r="A97" s="144" t="str">
        <f>'t1'!A96</f>
        <v>GEOLOGI DIRIG. CON ALTRI INCAR.PROF.LI</v>
      </c>
      <c r="B97" s="206" t="str">
        <f>'t1'!B96</f>
        <v>PD0A43</v>
      </c>
      <c r="C97" s="644"/>
      <c r="D97" s="645"/>
      <c r="E97" s="644"/>
      <c r="F97" s="645"/>
      <c r="G97" s="644"/>
      <c r="H97" s="645"/>
      <c r="I97" s="644"/>
      <c r="J97" s="646"/>
      <c r="K97" s="644"/>
      <c r="L97" s="645"/>
      <c r="M97" s="644"/>
      <c r="N97" s="645"/>
      <c r="O97" s="644"/>
      <c r="P97" s="646"/>
      <c r="Q97" s="215"/>
      <c r="R97" s="745"/>
      <c r="S97" s="746"/>
      <c r="T97" s="745"/>
      <c r="U97" s="404">
        <f t="shared" si="2"/>
        <v>0</v>
      </c>
      <c r="V97" s="405">
        <f t="shared" si="3"/>
        <v>0</v>
      </c>
      <c r="W97" s="70">
        <f>'t1'!M96</f>
        <v>0</v>
      </c>
    </row>
    <row r="98" spans="1:23" ht="12" customHeight="1" x14ac:dyDescent="0.2">
      <c r="A98" s="144" t="str">
        <f>'t1'!A97</f>
        <v>GEOLOGI  DIR. A T. DETERMINATO(ART. 15-SEPTIES DLGS. 502/92)</v>
      </c>
      <c r="B98" s="206" t="str">
        <f>'t1'!B97</f>
        <v>PD0608</v>
      </c>
      <c r="C98" s="644"/>
      <c r="D98" s="645"/>
      <c r="E98" s="644"/>
      <c r="F98" s="645"/>
      <c r="G98" s="644"/>
      <c r="H98" s="645"/>
      <c r="I98" s="644"/>
      <c r="J98" s="646"/>
      <c r="K98" s="644"/>
      <c r="L98" s="645"/>
      <c r="M98" s="644"/>
      <c r="N98" s="645"/>
      <c r="O98" s="644"/>
      <c r="P98" s="646"/>
      <c r="Q98" s="215"/>
      <c r="R98" s="745"/>
      <c r="S98" s="746"/>
      <c r="T98" s="745"/>
      <c r="U98" s="404">
        <f t="shared" si="2"/>
        <v>0</v>
      </c>
      <c r="V98" s="405">
        <f t="shared" si="3"/>
        <v>0</v>
      </c>
      <c r="W98" s="70">
        <f>'t1'!M97</f>
        <v>0</v>
      </c>
    </row>
    <row r="99" spans="1:23" ht="12" customHeight="1" x14ac:dyDescent="0.2">
      <c r="A99" s="144" t="str">
        <f>'t1'!A98</f>
        <v>ANALISTI DIRIG. CON INCARICO DI STRUTTURA COMPLESSA</v>
      </c>
      <c r="B99" s="206" t="str">
        <f>'t1'!B98</f>
        <v>TD0002</v>
      </c>
      <c r="C99" s="644"/>
      <c r="D99" s="645"/>
      <c r="E99" s="644"/>
      <c r="F99" s="645"/>
      <c r="G99" s="644"/>
      <c r="H99" s="645"/>
      <c r="I99" s="644"/>
      <c r="J99" s="646"/>
      <c r="K99" s="644"/>
      <c r="L99" s="645"/>
      <c r="M99" s="644"/>
      <c r="N99" s="645"/>
      <c r="O99" s="644"/>
      <c r="P99" s="646"/>
      <c r="Q99" s="215"/>
      <c r="R99" s="745"/>
      <c r="S99" s="746"/>
      <c r="T99" s="745"/>
      <c r="U99" s="404">
        <f t="shared" si="2"/>
        <v>0</v>
      </c>
      <c r="V99" s="405">
        <f t="shared" si="3"/>
        <v>0</v>
      </c>
      <c r="W99" s="70">
        <f>'t1'!M98</f>
        <v>0</v>
      </c>
    </row>
    <row r="100" spans="1:23" ht="12" customHeight="1" x14ac:dyDescent="0.2">
      <c r="A100" s="144" t="str">
        <f>'t1'!A99</f>
        <v>ANALISTI DIRIG. CON INCARICO DI STRUTTURA SEMPLICE</v>
      </c>
      <c r="B100" s="206" t="str">
        <f>'t1'!B99</f>
        <v>TD0S01</v>
      </c>
      <c r="C100" s="644"/>
      <c r="D100" s="645"/>
      <c r="E100" s="644"/>
      <c r="F100" s="645"/>
      <c r="G100" s="644"/>
      <c r="H100" s="645"/>
      <c r="I100" s="644"/>
      <c r="J100" s="646"/>
      <c r="K100" s="644"/>
      <c r="L100" s="645"/>
      <c r="M100" s="644"/>
      <c r="N100" s="645"/>
      <c r="O100" s="644"/>
      <c r="P100" s="646"/>
      <c r="Q100" s="215"/>
      <c r="R100" s="745"/>
      <c r="S100" s="746"/>
      <c r="T100" s="745"/>
      <c r="U100" s="404">
        <f t="shared" si="2"/>
        <v>0</v>
      </c>
      <c r="V100" s="405">
        <f t="shared" si="3"/>
        <v>0</v>
      </c>
      <c r="W100" s="70">
        <f>'t1'!M99</f>
        <v>0</v>
      </c>
    </row>
    <row r="101" spans="1:23" ht="12" customHeight="1" x14ac:dyDescent="0.2">
      <c r="A101" s="144" t="str">
        <f>'t1'!A100</f>
        <v>ANALISTI DIRIG. CON ALTRI INCAR.PROF.LI</v>
      </c>
      <c r="B101" s="206" t="str">
        <f>'t1'!B100</f>
        <v>TD0A01</v>
      </c>
      <c r="C101" s="644"/>
      <c r="D101" s="645"/>
      <c r="E101" s="644"/>
      <c r="F101" s="645"/>
      <c r="G101" s="644"/>
      <c r="H101" s="645"/>
      <c r="I101" s="644"/>
      <c r="J101" s="646"/>
      <c r="K101" s="644"/>
      <c r="L101" s="645"/>
      <c r="M101" s="644"/>
      <c r="N101" s="645"/>
      <c r="O101" s="644"/>
      <c r="P101" s="646"/>
      <c r="Q101" s="215"/>
      <c r="R101" s="745"/>
      <c r="S101" s="746"/>
      <c r="T101" s="745"/>
      <c r="U101" s="404">
        <f t="shared" si="2"/>
        <v>0</v>
      </c>
      <c r="V101" s="405">
        <f t="shared" si="3"/>
        <v>0</v>
      </c>
      <c r="W101" s="70">
        <f>'t1'!M100</f>
        <v>0</v>
      </c>
    </row>
    <row r="102" spans="1:23" ht="12" customHeight="1" x14ac:dyDescent="0.2">
      <c r="A102" s="144" t="str">
        <f>'t1'!A101</f>
        <v>ANALISTI DIR. A T. DETERMINATO(ART. 15-SEPTIES DLGS. 502/92)</v>
      </c>
      <c r="B102" s="206" t="str">
        <f>'t1'!B101</f>
        <v>TD0609</v>
      </c>
      <c r="C102" s="644"/>
      <c r="D102" s="645"/>
      <c r="E102" s="644"/>
      <c r="F102" s="645"/>
      <c r="G102" s="644"/>
      <c r="H102" s="645"/>
      <c r="I102" s="644"/>
      <c r="J102" s="646"/>
      <c r="K102" s="644"/>
      <c r="L102" s="645"/>
      <c r="M102" s="644"/>
      <c r="N102" s="645"/>
      <c r="O102" s="644"/>
      <c r="P102" s="646"/>
      <c r="Q102" s="215"/>
      <c r="R102" s="745"/>
      <c r="S102" s="746"/>
      <c r="T102" s="745"/>
      <c r="U102" s="404">
        <f t="shared" si="2"/>
        <v>0</v>
      </c>
      <c r="V102" s="405">
        <f t="shared" si="3"/>
        <v>0</v>
      </c>
      <c r="W102" s="70">
        <f>'t1'!M101</f>
        <v>0</v>
      </c>
    </row>
    <row r="103" spans="1:23" ht="12" customHeight="1" x14ac:dyDescent="0.2">
      <c r="A103" s="144" t="str">
        <f>'t1'!A102</f>
        <v>STATISTICO DIRIG. CON INCARICO DI STRUTTURA COMPLESSA</v>
      </c>
      <c r="B103" s="206" t="str">
        <f>'t1'!B102</f>
        <v>TD0071</v>
      </c>
      <c r="C103" s="644"/>
      <c r="D103" s="645"/>
      <c r="E103" s="644"/>
      <c r="F103" s="645"/>
      <c r="G103" s="644"/>
      <c r="H103" s="645"/>
      <c r="I103" s="644"/>
      <c r="J103" s="646"/>
      <c r="K103" s="644"/>
      <c r="L103" s="645"/>
      <c r="M103" s="644"/>
      <c r="N103" s="645"/>
      <c r="O103" s="644"/>
      <c r="P103" s="646"/>
      <c r="Q103" s="215"/>
      <c r="R103" s="745"/>
      <c r="S103" s="746"/>
      <c r="T103" s="745"/>
      <c r="U103" s="404">
        <f t="shared" si="2"/>
        <v>0</v>
      </c>
      <c r="V103" s="405">
        <f t="shared" si="3"/>
        <v>0</v>
      </c>
      <c r="W103" s="70">
        <f>'t1'!M102</f>
        <v>0</v>
      </c>
    </row>
    <row r="104" spans="1:23" ht="12" customHeight="1" x14ac:dyDescent="0.2">
      <c r="A104" s="144" t="str">
        <f>'t1'!A103</f>
        <v>STATISTICO DIRIG. CON INCARICO DI STRUTTURA SEMPLICE</v>
      </c>
      <c r="B104" s="206" t="str">
        <f>'t1'!B103</f>
        <v>TD0S70</v>
      </c>
      <c r="C104" s="644"/>
      <c r="D104" s="645"/>
      <c r="E104" s="644"/>
      <c r="F104" s="645"/>
      <c r="G104" s="644"/>
      <c r="H104" s="645"/>
      <c r="I104" s="644"/>
      <c r="J104" s="646"/>
      <c r="K104" s="644"/>
      <c r="L104" s="645"/>
      <c r="M104" s="644"/>
      <c r="N104" s="645"/>
      <c r="O104" s="644"/>
      <c r="P104" s="646"/>
      <c r="Q104" s="215"/>
      <c r="R104" s="745"/>
      <c r="S104" s="746"/>
      <c r="T104" s="745"/>
      <c r="U104" s="404">
        <f t="shared" si="2"/>
        <v>0</v>
      </c>
      <c r="V104" s="405">
        <f t="shared" si="3"/>
        <v>0</v>
      </c>
      <c r="W104" s="70">
        <f>'t1'!M103</f>
        <v>0</v>
      </c>
    </row>
    <row r="105" spans="1:23" ht="12" customHeight="1" x14ac:dyDescent="0.2">
      <c r="A105" s="144" t="str">
        <f>'t1'!A104</f>
        <v>STATISTICO DIRIG. CON ALTRI INCAR.PROF.LI</v>
      </c>
      <c r="B105" s="206" t="str">
        <f>'t1'!B104</f>
        <v>TD0A70</v>
      </c>
      <c r="C105" s="644"/>
      <c r="D105" s="645"/>
      <c r="E105" s="644"/>
      <c r="F105" s="645"/>
      <c r="G105" s="644"/>
      <c r="H105" s="645"/>
      <c r="I105" s="644"/>
      <c r="J105" s="646"/>
      <c r="K105" s="644"/>
      <c r="L105" s="645"/>
      <c r="M105" s="644"/>
      <c r="N105" s="645"/>
      <c r="O105" s="644"/>
      <c r="P105" s="646"/>
      <c r="Q105" s="215"/>
      <c r="R105" s="745"/>
      <c r="S105" s="746"/>
      <c r="T105" s="745"/>
      <c r="U105" s="404">
        <f t="shared" si="2"/>
        <v>0</v>
      </c>
      <c r="V105" s="405">
        <f t="shared" si="3"/>
        <v>0</v>
      </c>
      <c r="W105" s="70">
        <f>'t1'!M104</f>
        <v>0</v>
      </c>
    </row>
    <row r="106" spans="1:23" ht="12" customHeight="1" x14ac:dyDescent="0.2">
      <c r="A106" s="144" t="str">
        <f>'t1'!A105</f>
        <v>STATISTICO DIR. A T.DETERMINATO(ART. 15-SEPTIES DLGS.502/92)</v>
      </c>
      <c r="B106" s="206" t="str">
        <f>'t1'!B105</f>
        <v>TD0610</v>
      </c>
      <c r="C106" s="644"/>
      <c r="D106" s="645"/>
      <c r="E106" s="644"/>
      <c r="F106" s="645"/>
      <c r="G106" s="644"/>
      <c r="H106" s="645"/>
      <c r="I106" s="644"/>
      <c r="J106" s="646"/>
      <c r="K106" s="644"/>
      <c r="L106" s="645"/>
      <c r="M106" s="644"/>
      <c r="N106" s="645"/>
      <c r="O106" s="644"/>
      <c r="P106" s="646"/>
      <c r="Q106" s="215"/>
      <c r="R106" s="745"/>
      <c r="S106" s="746"/>
      <c r="T106" s="745"/>
      <c r="U106" s="404">
        <f t="shared" si="2"/>
        <v>0</v>
      </c>
      <c r="V106" s="405">
        <f t="shared" si="3"/>
        <v>0</v>
      </c>
      <c r="W106" s="70">
        <f>'t1'!M105</f>
        <v>0</v>
      </c>
    </row>
    <row r="107" spans="1:23" ht="12" customHeight="1" x14ac:dyDescent="0.2">
      <c r="A107" s="144" t="str">
        <f>'t1'!A106</f>
        <v>SOCIOLOGO DIRIG. CON INCARICO DI STRUTTURA COMPLESSA</v>
      </c>
      <c r="B107" s="206" t="str">
        <f>'t1'!B106</f>
        <v>TD0068</v>
      </c>
      <c r="C107" s="644"/>
      <c r="D107" s="645"/>
      <c r="E107" s="644"/>
      <c r="F107" s="645"/>
      <c r="G107" s="644"/>
      <c r="H107" s="645"/>
      <c r="I107" s="644"/>
      <c r="J107" s="646"/>
      <c r="K107" s="644"/>
      <c r="L107" s="645"/>
      <c r="M107" s="644"/>
      <c r="N107" s="645"/>
      <c r="O107" s="644"/>
      <c r="P107" s="646"/>
      <c r="Q107" s="215"/>
      <c r="R107" s="745"/>
      <c r="S107" s="746"/>
      <c r="T107" s="745"/>
      <c r="U107" s="404">
        <f t="shared" si="2"/>
        <v>0</v>
      </c>
      <c r="V107" s="405">
        <f t="shared" si="3"/>
        <v>0</v>
      </c>
      <c r="W107" s="70">
        <f>'t1'!M106</f>
        <v>0</v>
      </c>
    </row>
    <row r="108" spans="1:23" ht="12" customHeight="1" x14ac:dyDescent="0.2">
      <c r="A108" s="144" t="str">
        <f>'t1'!A107</f>
        <v>SOCIOLOGO DIRIG. CON INCARICO DI STRUTTURA SEMPLICE</v>
      </c>
      <c r="B108" s="206" t="str">
        <f>'t1'!B107</f>
        <v>TD0S67</v>
      </c>
      <c r="C108" s="644"/>
      <c r="D108" s="645"/>
      <c r="E108" s="644"/>
      <c r="F108" s="645"/>
      <c r="G108" s="644"/>
      <c r="H108" s="645"/>
      <c r="I108" s="644"/>
      <c r="J108" s="646"/>
      <c r="K108" s="644"/>
      <c r="L108" s="645"/>
      <c r="M108" s="644"/>
      <c r="N108" s="645"/>
      <c r="O108" s="644"/>
      <c r="P108" s="646"/>
      <c r="Q108" s="215"/>
      <c r="R108" s="745"/>
      <c r="S108" s="746"/>
      <c r="T108" s="745"/>
      <c r="U108" s="404">
        <f t="shared" si="2"/>
        <v>0</v>
      </c>
      <c r="V108" s="405">
        <f t="shared" si="3"/>
        <v>0</v>
      </c>
      <c r="W108" s="70">
        <f>'t1'!M107</f>
        <v>0</v>
      </c>
    </row>
    <row r="109" spans="1:23" ht="12" customHeight="1" x14ac:dyDescent="0.2">
      <c r="A109" s="144" t="str">
        <f>'t1'!A108</f>
        <v>SOCIOLOGO DIRIG. CON ALTRI INCAR.PROF.LI</v>
      </c>
      <c r="B109" s="206" t="str">
        <f>'t1'!B108</f>
        <v>TD0A67</v>
      </c>
      <c r="C109" s="644"/>
      <c r="D109" s="645"/>
      <c r="E109" s="644"/>
      <c r="F109" s="645"/>
      <c r="G109" s="644"/>
      <c r="H109" s="645"/>
      <c r="I109" s="644"/>
      <c r="J109" s="646"/>
      <c r="K109" s="644"/>
      <c r="L109" s="645"/>
      <c r="M109" s="644"/>
      <c r="N109" s="645"/>
      <c r="O109" s="644"/>
      <c r="P109" s="646"/>
      <c r="Q109" s="215"/>
      <c r="R109" s="745"/>
      <c r="S109" s="746"/>
      <c r="T109" s="745"/>
      <c r="U109" s="404">
        <f t="shared" si="2"/>
        <v>0</v>
      </c>
      <c r="V109" s="405">
        <f t="shared" si="3"/>
        <v>0</v>
      </c>
      <c r="W109" s="70">
        <f>'t1'!M108</f>
        <v>0</v>
      </c>
    </row>
    <row r="110" spans="1:23" ht="12" customHeight="1" x14ac:dyDescent="0.2">
      <c r="A110" s="144" t="str">
        <f>'t1'!A109</f>
        <v>SOCIOLOGO DIR. A T. DETERMINATO(ART.15-SEPTIES DLGS. 502/92)</v>
      </c>
      <c r="B110" s="206" t="str">
        <f>'t1'!B109</f>
        <v>TD0611</v>
      </c>
      <c r="C110" s="644"/>
      <c r="D110" s="645"/>
      <c r="E110" s="644"/>
      <c r="F110" s="645"/>
      <c r="G110" s="644"/>
      <c r="H110" s="645"/>
      <c r="I110" s="644"/>
      <c r="J110" s="646"/>
      <c r="K110" s="644"/>
      <c r="L110" s="645"/>
      <c r="M110" s="644"/>
      <c r="N110" s="645"/>
      <c r="O110" s="644"/>
      <c r="P110" s="646"/>
      <c r="Q110" s="215"/>
      <c r="R110" s="745"/>
      <c r="S110" s="746"/>
      <c r="T110" s="745"/>
      <c r="U110" s="404">
        <f t="shared" si="2"/>
        <v>0</v>
      </c>
      <c r="V110" s="405">
        <f t="shared" si="3"/>
        <v>0</v>
      </c>
      <c r="W110" s="70">
        <f>'t1'!M109</f>
        <v>0</v>
      </c>
    </row>
    <row r="111" spans="1:23" ht="12" customHeight="1" x14ac:dyDescent="0.2">
      <c r="A111" s="144" t="str">
        <f>'t1'!A110</f>
        <v>DIR. AMBIENTALE CON INCARICO DI STRUTTURA COMPLESSA</v>
      </c>
      <c r="B111" s="206" t="str">
        <f>'t1'!B110</f>
        <v>TD0C02</v>
      </c>
      <c r="C111" s="644"/>
      <c r="D111" s="645"/>
      <c r="E111" s="644"/>
      <c r="F111" s="645"/>
      <c r="G111" s="644"/>
      <c r="H111" s="645"/>
      <c r="I111" s="644"/>
      <c r="J111" s="646"/>
      <c r="K111" s="644"/>
      <c r="L111" s="645"/>
      <c r="M111" s="644"/>
      <c r="N111" s="645"/>
      <c r="O111" s="644"/>
      <c r="P111" s="646"/>
      <c r="Q111" s="215"/>
      <c r="R111" s="745"/>
      <c r="S111" s="746"/>
      <c r="T111" s="745"/>
      <c r="U111" s="404">
        <f t="shared" si="2"/>
        <v>0</v>
      </c>
      <c r="V111" s="405">
        <f t="shared" si="3"/>
        <v>0</v>
      </c>
      <c r="W111" s="70">
        <f>'t1'!M110</f>
        <v>0</v>
      </c>
    </row>
    <row r="112" spans="1:23" ht="12" customHeight="1" x14ac:dyDescent="0.2">
      <c r="A112" s="144" t="str">
        <f>'t1'!A111</f>
        <v>DIR. AMBIENTALE CON INCARICO DI STRUTTURA SEMPLICE</v>
      </c>
      <c r="B112" s="206" t="str">
        <f>'t1'!B111</f>
        <v>TD0S02</v>
      </c>
      <c r="C112" s="644"/>
      <c r="D112" s="645"/>
      <c r="E112" s="644"/>
      <c r="F112" s="645"/>
      <c r="G112" s="644"/>
      <c r="H112" s="645"/>
      <c r="I112" s="644"/>
      <c r="J112" s="646"/>
      <c r="K112" s="644"/>
      <c r="L112" s="645"/>
      <c r="M112" s="644"/>
      <c r="N112" s="645"/>
      <c r="O112" s="644"/>
      <c r="P112" s="646"/>
      <c r="Q112" s="215"/>
      <c r="R112" s="745"/>
      <c r="S112" s="746"/>
      <c r="T112" s="745"/>
      <c r="U112" s="404">
        <f t="shared" si="2"/>
        <v>0</v>
      </c>
      <c r="V112" s="405">
        <f t="shared" si="3"/>
        <v>0</v>
      </c>
      <c r="W112" s="70">
        <f>'t1'!M111</f>
        <v>0</v>
      </c>
    </row>
    <row r="113" spans="1:23" ht="12" customHeight="1" x14ac:dyDescent="0.2">
      <c r="A113" s="144" t="str">
        <f>'t1'!A112</f>
        <v>DIR. AMBIENTALE CON ALTRI INCAR.PROF.LI</v>
      </c>
      <c r="B113" s="206" t="str">
        <f>'t1'!B112</f>
        <v>TD0A02</v>
      </c>
      <c r="C113" s="644"/>
      <c r="D113" s="645"/>
      <c r="E113" s="644"/>
      <c r="F113" s="645"/>
      <c r="G113" s="644"/>
      <c r="H113" s="645"/>
      <c r="I113" s="644"/>
      <c r="J113" s="646"/>
      <c r="K113" s="644"/>
      <c r="L113" s="645"/>
      <c r="M113" s="644"/>
      <c r="N113" s="645"/>
      <c r="O113" s="644"/>
      <c r="P113" s="646"/>
      <c r="Q113" s="215"/>
      <c r="R113" s="745"/>
      <c r="S113" s="746"/>
      <c r="T113" s="745"/>
      <c r="U113" s="404">
        <f t="shared" si="2"/>
        <v>0</v>
      </c>
      <c r="V113" s="405">
        <f t="shared" si="3"/>
        <v>0</v>
      </c>
      <c r="W113" s="70">
        <f>'t1'!M112</f>
        <v>0</v>
      </c>
    </row>
    <row r="114" spans="1:23" ht="12" customHeight="1" x14ac:dyDescent="0.2">
      <c r="A114" s="144" t="str">
        <f>'t1'!A113</f>
        <v>DIR. AMBIENTALE A T.DETERMINATO (ART.15-SEPTIES DLGS 502/92)</v>
      </c>
      <c r="B114" s="206" t="str">
        <f>'t1'!B113</f>
        <v>TD0810</v>
      </c>
      <c r="C114" s="644"/>
      <c r="D114" s="645"/>
      <c r="E114" s="644"/>
      <c r="F114" s="645"/>
      <c r="G114" s="644"/>
      <c r="H114" s="645"/>
      <c r="I114" s="644"/>
      <c r="J114" s="646"/>
      <c r="K114" s="644"/>
      <c r="L114" s="645"/>
      <c r="M114" s="644"/>
      <c r="N114" s="645"/>
      <c r="O114" s="644"/>
      <c r="P114" s="646"/>
      <c r="Q114" s="215"/>
      <c r="R114" s="745"/>
      <c r="S114" s="746"/>
      <c r="T114" s="745"/>
      <c r="U114" s="404">
        <f t="shared" si="2"/>
        <v>0</v>
      </c>
      <c r="V114" s="405">
        <f t="shared" si="3"/>
        <v>0</v>
      </c>
      <c r="W114" s="70">
        <f>'t1'!M113</f>
        <v>0</v>
      </c>
    </row>
    <row r="115" spans="1:23" ht="12" customHeight="1" x14ac:dyDescent="0.2">
      <c r="A115" s="144" t="str">
        <f>'t1'!A114</f>
        <v>DIRIGENTE AMM.VO CON INCARICO DI STRUTTURA COMPLESSA</v>
      </c>
      <c r="B115" s="206" t="str">
        <f>'t1'!B114</f>
        <v>AD0032</v>
      </c>
      <c r="C115" s="644"/>
      <c r="D115" s="645"/>
      <c r="E115" s="644"/>
      <c r="F115" s="645"/>
      <c r="G115" s="644"/>
      <c r="H115" s="645"/>
      <c r="I115" s="644"/>
      <c r="J115" s="646"/>
      <c r="K115" s="644"/>
      <c r="L115" s="645"/>
      <c r="M115" s="644"/>
      <c r="N115" s="645"/>
      <c r="O115" s="644"/>
      <c r="P115" s="646"/>
      <c r="Q115" s="215"/>
      <c r="R115" s="745"/>
      <c r="S115" s="746"/>
      <c r="T115" s="745"/>
      <c r="U115" s="404">
        <f t="shared" si="2"/>
        <v>0</v>
      </c>
      <c r="V115" s="405">
        <f t="shared" si="3"/>
        <v>0</v>
      </c>
      <c r="W115" s="70">
        <f>'t1'!M114</f>
        <v>0</v>
      </c>
    </row>
    <row r="116" spans="1:23" ht="12" customHeight="1" x14ac:dyDescent="0.2">
      <c r="A116" s="144" t="str">
        <f>'t1'!A115</f>
        <v>DIRIGENTE AMM.VO CON INCARICO DI STRUTTURA SEMPLICE</v>
      </c>
      <c r="B116" s="206" t="str">
        <f>'t1'!B115</f>
        <v>AD0S31</v>
      </c>
      <c r="C116" s="644"/>
      <c r="D116" s="645"/>
      <c r="E116" s="644"/>
      <c r="F116" s="645"/>
      <c r="G116" s="644"/>
      <c r="H116" s="645"/>
      <c r="I116" s="644"/>
      <c r="J116" s="646"/>
      <c r="K116" s="644"/>
      <c r="L116" s="645"/>
      <c r="M116" s="644"/>
      <c r="N116" s="645"/>
      <c r="O116" s="644"/>
      <c r="P116" s="646"/>
      <c r="Q116" s="215"/>
      <c r="R116" s="745"/>
      <c r="S116" s="746"/>
      <c r="T116" s="745"/>
      <c r="U116" s="404">
        <f t="shared" si="2"/>
        <v>0</v>
      </c>
      <c r="V116" s="405">
        <f t="shared" si="3"/>
        <v>0</v>
      </c>
      <c r="W116" s="70">
        <f>'t1'!M115</f>
        <v>0</v>
      </c>
    </row>
    <row r="117" spans="1:23" ht="12" customHeight="1" x14ac:dyDescent="0.2">
      <c r="A117" s="144" t="str">
        <f>'t1'!A116</f>
        <v>DIRIGENTE AMM.VO CON ALTRI INCAR.PROF.LI</v>
      </c>
      <c r="B117" s="206" t="str">
        <f>'t1'!B116</f>
        <v>AD0A31</v>
      </c>
      <c r="C117" s="644"/>
      <c r="D117" s="645"/>
      <c r="E117" s="644"/>
      <c r="F117" s="645"/>
      <c r="G117" s="644"/>
      <c r="H117" s="645"/>
      <c r="I117" s="644"/>
      <c r="J117" s="646"/>
      <c r="K117" s="644"/>
      <c r="L117" s="645"/>
      <c r="M117" s="644"/>
      <c r="N117" s="645"/>
      <c r="O117" s="644"/>
      <c r="P117" s="646"/>
      <c r="Q117" s="215"/>
      <c r="R117" s="745"/>
      <c r="S117" s="746"/>
      <c r="T117" s="745"/>
      <c r="U117" s="404">
        <f t="shared" si="2"/>
        <v>0</v>
      </c>
      <c r="V117" s="405">
        <f t="shared" si="3"/>
        <v>0</v>
      </c>
      <c r="W117" s="70">
        <f>'t1'!M116</f>
        <v>0</v>
      </c>
    </row>
    <row r="118" spans="1:23" ht="12" customHeight="1" x14ac:dyDescent="0.2">
      <c r="A118" s="144" t="str">
        <f>'t1'!A117</f>
        <v>DIRIG. AMM.VO A T. DETERMINATO (ART. 15-SEPTIES DLGS.502/92)</v>
      </c>
      <c r="B118" s="206" t="str">
        <f>'t1'!B117</f>
        <v>AD0612</v>
      </c>
      <c r="C118" s="644"/>
      <c r="D118" s="645"/>
      <c r="E118" s="644"/>
      <c r="F118" s="645"/>
      <c r="G118" s="644"/>
      <c r="H118" s="645"/>
      <c r="I118" s="644"/>
      <c r="J118" s="646"/>
      <c r="K118" s="644"/>
      <c r="L118" s="645"/>
      <c r="M118" s="644"/>
      <c r="N118" s="645"/>
      <c r="O118" s="644"/>
      <c r="P118" s="646"/>
      <c r="Q118" s="215"/>
      <c r="R118" s="745"/>
      <c r="S118" s="746"/>
      <c r="T118" s="745"/>
      <c r="U118" s="404">
        <f t="shared" si="2"/>
        <v>0</v>
      </c>
      <c r="V118" s="405">
        <f t="shared" si="3"/>
        <v>0</v>
      </c>
      <c r="W118" s="70">
        <f>'t1'!M117</f>
        <v>0</v>
      </c>
    </row>
    <row r="119" spans="1:23" ht="12" customHeight="1" x14ac:dyDescent="0.2">
      <c r="A119" s="144" t="str">
        <f>'t1'!A118</f>
        <v>RICERCATORE SANITARIO - DS</v>
      </c>
      <c r="B119" s="206" t="str">
        <f>'t1'!B118</f>
        <v>N18694</v>
      </c>
      <c r="C119" s="644"/>
      <c r="D119" s="645"/>
      <c r="E119" s="644"/>
      <c r="F119" s="645"/>
      <c r="G119" s="644"/>
      <c r="H119" s="645"/>
      <c r="I119" s="644"/>
      <c r="J119" s="646"/>
      <c r="K119" s="644"/>
      <c r="L119" s="645"/>
      <c r="M119" s="644"/>
      <c r="N119" s="645"/>
      <c r="O119" s="644"/>
      <c r="P119" s="646"/>
      <c r="Q119" s="215"/>
      <c r="R119" s="745"/>
      <c r="S119" s="746"/>
      <c r="T119" s="745"/>
      <c r="U119" s="404">
        <f t="shared" si="2"/>
        <v>0</v>
      </c>
      <c r="V119" s="405">
        <f t="shared" si="3"/>
        <v>0</v>
      </c>
      <c r="W119" s="70">
        <f>'t1'!M118</f>
        <v>0</v>
      </c>
    </row>
    <row r="120" spans="1:23" ht="12" customHeight="1" x14ac:dyDescent="0.2">
      <c r="A120" s="144" t="str">
        <f>'t1'!A119</f>
        <v>COLLABORATORE PROF.LE DI RICERCA SANITARIA - D</v>
      </c>
      <c r="B120" s="206" t="str">
        <f>'t1'!B119</f>
        <v>N16695</v>
      </c>
      <c r="C120" s="644"/>
      <c r="D120" s="645"/>
      <c r="E120" s="644"/>
      <c r="F120" s="645"/>
      <c r="G120" s="644"/>
      <c r="H120" s="645"/>
      <c r="I120" s="644"/>
      <c r="J120" s="646"/>
      <c r="K120" s="644"/>
      <c r="L120" s="645"/>
      <c r="M120" s="644"/>
      <c r="N120" s="645"/>
      <c r="O120" s="644"/>
      <c r="P120" s="646"/>
      <c r="Q120" s="215"/>
      <c r="R120" s="745"/>
      <c r="S120" s="746"/>
      <c r="T120" s="745"/>
      <c r="U120" s="404">
        <f t="shared" si="2"/>
        <v>0</v>
      </c>
      <c r="V120" s="405">
        <f t="shared" si="3"/>
        <v>0</v>
      </c>
      <c r="W120" s="70">
        <f>'t1'!M119</f>
        <v>0</v>
      </c>
    </row>
    <row r="121" spans="1:23" ht="12" customHeight="1" x14ac:dyDescent="0.2">
      <c r="A121" s="144" t="str">
        <f>'t1'!A120</f>
        <v>RUOLO SANITARIO - PROF. SANITARIE INFERMIERISTICHE E.Q.</v>
      </c>
      <c r="B121" s="206" t="str">
        <f>'t1'!B120</f>
        <v>SEQINF</v>
      </c>
      <c r="C121" s="644"/>
      <c r="D121" s="645"/>
      <c r="E121" s="644"/>
      <c r="F121" s="645"/>
      <c r="G121" s="644"/>
      <c r="H121" s="645"/>
      <c r="I121" s="644"/>
      <c r="J121" s="646"/>
      <c r="K121" s="644"/>
      <c r="L121" s="645"/>
      <c r="M121" s="644"/>
      <c r="N121" s="645"/>
      <c r="O121" s="644"/>
      <c r="P121" s="646"/>
      <c r="Q121" s="215"/>
      <c r="R121" s="745"/>
      <c r="S121" s="746"/>
      <c r="T121" s="745"/>
      <c r="U121" s="404">
        <f t="shared" si="2"/>
        <v>0</v>
      </c>
      <c r="V121" s="405">
        <f t="shared" si="3"/>
        <v>0</v>
      </c>
      <c r="W121" s="70">
        <f>'t1'!M120</f>
        <v>0</v>
      </c>
    </row>
    <row r="122" spans="1:23" ht="12" customHeight="1" x14ac:dyDescent="0.2">
      <c r="A122" s="144" t="str">
        <f>'t1'!A121</f>
        <v>RUOLO SANITARIO - PROF. SANITARIA OSTETRICA E.Q.</v>
      </c>
      <c r="B122" s="206" t="str">
        <f>'t1'!B121</f>
        <v>SEQOST</v>
      </c>
      <c r="C122" s="644"/>
      <c r="D122" s="645"/>
      <c r="E122" s="644"/>
      <c r="F122" s="645"/>
      <c r="G122" s="644"/>
      <c r="H122" s="645"/>
      <c r="I122" s="644"/>
      <c r="J122" s="646"/>
      <c r="K122" s="644"/>
      <c r="L122" s="645"/>
      <c r="M122" s="644"/>
      <c r="N122" s="645"/>
      <c r="O122" s="644"/>
      <c r="P122" s="646"/>
      <c r="Q122" s="215"/>
      <c r="R122" s="745"/>
      <c r="S122" s="746"/>
      <c r="T122" s="745"/>
      <c r="U122" s="404">
        <f t="shared" si="2"/>
        <v>0</v>
      </c>
      <c r="V122" s="405">
        <f t="shared" si="3"/>
        <v>0</v>
      </c>
      <c r="W122" s="70">
        <f>'t1'!M121</f>
        <v>0</v>
      </c>
    </row>
    <row r="123" spans="1:23" ht="12" customHeight="1" x14ac:dyDescent="0.2">
      <c r="A123" s="144" t="str">
        <f>'t1'!A122</f>
        <v>RUOLO SANITARIO - PROFESSIONI TECNICO SANITARIE E.Q.</v>
      </c>
      <c r="B123" s="206" t="str">
        <f>'t1'!B122</f>
        <v>SEQTCN</v>
      </c>
      <c r="C123" s="644"/>
      <c r="D123" s="645"/>
      <c r="E123" s="644"/>
      <c r="F123" s="645"/>
      <c r="G123" s="644"/>
      <c r="H123" s="645"/>
      <c r="I123" s="644"/>
      <c r="J123" s="646"/>
      <c r="K123" s="644"/>
      <c r="L123" s="645"/>
      <c r="M123" s="644"/>
      <c r="N123" s="645"/>
      <c r="O123" s="644"/>
      <c r="P123" s="646"/>
      <c r="Q123" s="215"/>
      <c r="R123" s="745"/>
      <c r="S123" s="746"/>
      <c r="T123" s="745"/>
      <c r="U123" s="404">
        <f t="shared" si="2"/>
        <v>0</v>
      </c>
      <c r="V123" s="405">
        <f t="shared" si="3"/>
        <v>0</v>
      </c>
      <c r="W123" s="70">
        <f>'t1'!M122</f>
        <v>0</v>
      </c>
    </row>
    <row r="124" spans="1:23" ht="12" customHeight="1" x14ac:dyDescent="0.2">
      <c r="A124" s="144" t="str">
        <f>'t1'!A123</f>
        <v>RUOLO SANITARIO - PROF. SANITARIE DELLA RIABILITAZIONE E.Q.</v>
      </c>
      <c r="B124" s="206" t="str">
        <f>'t1'!B123</f>
        <v>SEQRAB</v>
      </c>
      <c r="C124" s="644"/>
      <c r="D124" s="645"/>
      <c r="E124" s="644"/>
      <c r="F124" s="645"/>
      <c r="G124" s="644"/>
      <c r="H124" s="645"/>
      <c r="I124" s="644"/>
      <c r="J124" s="646"/>
      <c r="K124" s="644"/>
      <c r="L124" s="645"/>
      <c r="M124" s="644"/>
      <c r="N124" s="645"/>
      <c r="O124" s="644"/>
      <c r="P124" s="646"/>
      <c r="Q124" s="215"/>
      <c r="R124" s="745"/>
      <c r="S124" s="746"/>
      <c r="T124" s="745"/>
      <c r="U124" s="404">
        <f t="shared" si="2"/>
        <v>0</v>
      </c>
      <c r="V124" s="405">
        <f t="shared" si="3"/>
        <v>0</v>
      </c>
      <c r="W124" s="70">
        <f>'t1'!M123</f>
        <v>0</v>
      </c>
    </row>
    <row r="125" spans="1:23" ht="12" customHeight="1" x14ac:dyDescent="0.2">
      <c r="A125" s="144" t="str">
        <f>'t1'!A124</f>
        <v>RUOLO SANITARIO - PROF. SANITARIE DELLA PREVENZIONE E.Q.</v>
      </c>
      <c r="B125" s="206" t="str">
        <f>'t1'!B124</f>
        <v>SEQPRV</v>
      </c>
      <c r="C125" s="644"/>
      <c r="D125" s="645"/>
      <c r="E125" s="644"/>
      <c r="F125" s="645"/>
      <c r="G125" s="644"/>
      <c r="H125" s="645"/>
      <c r="I125" s="644"/>
      <c r="J125" s="646"/>
      <c r="K125" s="644"/>
      <c r="L125" s="645"/>
      <c r="M125" s="644"/>
      <c r="N125" s="645"/>
      <c r="O125" s="644"/>
      <c r="P125" s="646"/>
      <c r="Q125" s="215"/>
      <c r="R125" s="745"/>
      <c r="S125" s="746"/>
      <c r="T125" s="745"/>
      <c r="U125" s="404">
        <f t="shared" si="2"/>
        <v>0</v>
      </c>
      <c r="V125" s="405">
        <f t="shared" si="3"/>
        <v>0</v>
      </c>
      <c r="W125" s="70">
        <f>'t1'!M124</f>
        <v>0</v>
      </c>
    </row>
    <row r="126" spans="1:23" ht="12" customHeight="1" x14ac:dyDescent="0.2">
      <c r="A126" s="144" t="str">
        <f>'t1'!A125</f>
        <v>RUOLO SANITARIO - PROF. SAN. INFERM. SENIOR ESAURIMENTO E.Q.</v>
      </c>
      <c r="B126" s="206" t="str">
        <f>'t1'!B125</f>
        <v>SEQINE</v>
      </c>
      <c r="C126" s="644"/>
      <c r="D126" s="645"/>
      <c r="E126" s="644"/>
      <c r="F126" s="645"/>
      <c r="G126" s="644"/>
      <c r="H126" s="645"/>
      <c r="I126" s="644"/>
      <c r="J126" s="646"/>
      <c r="K126" s="644"/>
      <c r="L126" s="645"/>
      <c r="M126" s="644"/>
      <c r="N126" s="645"/>
      <c r="O126" s="644"/>
      <c r="P126" s="646"/>
      <c r="Q126" s="215"/>
      <c r="R126" s="745"/>
      <c r="S126" s="746"/>
      <c r="T126" s="745"/>
      <c r="U126" s="404">
        <f t="shared" si="2"/>
        <v>0</v>
      </c>
      <c r="V126" s="405">
        <f t="shared" si="3"/>
        <v>0</v>
      </c>
      <c r="W126" s="70">
        <f>'t1'!M125</f>
        <v>0</v>
      </c>
    </row>
    <row r="127" spans="1:23" ht="12" customHeight="1" x14ac:dyDescent="0.2">
      <c r="A127" s="144" t="str">
        <f>'t1'!A126</f>
        <v>RUOLO SANITARIO - ALTRI PROF. SAN. SENIOR A ESAURIMENTO E.Q.</v>
      </c>
      <c r="B127" s="206" t="str">
        <f>'t1'!B126</f>
        <v>SEQASE</v>
      </c>
      <c r="C127" s="644"/>
      <c r="D127" s="645"/>
      <c r="E127" s="644"/>
      <c r="F127" s="645"/>
      <c r="G127" s="644"/>
      <c r="H127" s="645"/>
      <c r="I127" s="644"/>
      <c r="J127" s="646"/>
      <c r="K127" s="644"/>
      <c r="L127" s="645"/>
      <c r="M127" s="644"/>
      <c r="N127" s="645"/>
      <c r="O127" s="644"/>
      <c r="P127" s="646"/>
      <c r="Q127" s="215"/>
      <c r="R127" s="745"/>
      <c r="S127" s="746"/>
      <c r="T127" s="745"/>
      <c r="U127" s="404">
        <f t="shared" si="2"/>
        <v>0</v>
      </c>
      <c r="V127" s="405">
        <f t="shared" si="3"/>
        <v>0</v>
      </c>
      <c r="W127" s="70">
        <f>'t1'!M126</f>
        <v>0</v>
      </c>
    </row>
    <row r="128" spans="1:23" ht="12" customHeight="1" x14ac:dyDescent="0.2">
      <c r="A128" s="144" t="str">
        <f>'t1'!A127</f>
        <v>RUOLO SOCIOSANITARIO - ASSISTENTE SOCIALE E.Q.</v>
      </c>
      <c r="B128" s="206" t="str">
        <f>'t1'!B127</f>
        <v>KEQASC</v>
      </c>
      <c r="C128" s="644"/>
      <c r="D128" s="645"/>
      <c r="E128" s="644"/>
      <c r="F128" s="645"/>
      <c r="G128" s="644"/>
      <c r="H128" s="645"/>
      <c r="I128" s="644"/>
      <c r="J128" s="646"/>
      <c r="K128" s="644"/>
      <c r="L128" s="645"/>
      <c r="M128" s="644"/>
      <c r="N128" s="645"/>
      <c r="O128" s="644"/>
      <c r="P128" s="646"/>
      <c r="Q128" s="215"/>
      <c r="R128" s="745"/>
      <c r="S128" s="746"/>
      <c r="T128" s="745"/>
      <c r="U128" s="404">
        <f t="shared" si="2"/>
        <v>0</v>
      </c>
      <c r="V128" s="405">
        <f t="shared" si="3"/>
        <v>0</v>
      </c>
      <c r="W128" s="70">
        <f>'t1'!M127</f>
        <v>0</v>
      </c>
    </row>
    <row r="129" spans="1:23" ht="12" customHeight="1" x14ac:dyDescent="0.2">
      <c r="A129" s="144" t="str">
        <f>'t1'!A128</f>
        <v>RUOLO SOCIOSANITARIO - ASSIST. SOC. SENIOR ESAURIMENTO E.Q.</v>
      </c>
      <c r="B129" s="206" t="str">
        <f>'t1'!B128</f>
        <v>KEQSCE</v>
      </c>
      <c r="C129" s="644"/>
      <c r="D129" s="645"/>
      <c r="E129" s="644"/>
      <c r="F129" s="645"/>
      <c r="G129" s="644"/>
      <c r="H129" s="645"/>
      <c r="I129" s="644"/>
      <c r="J129" s="646"/>
      <c r="K129" s="644"/>
      <c r="L129" s="645"/>
      <c r="M129" s="644"/>
      <c r="N129" s="645"/>
      <c r="O129" s="644"/>
      <c r="P129" s="646"/>
      <c r="Q129" s="215"/>
      <c r="R129" s="745"/>
      <c r="S129" s="746"/>
      <c r="T129" s="745"/>
      <c r="U129" s="404">
        <f t="shared" si="2"/>
        <v>0</v>
      </c>
      <c r="V129" s="405">
        <f t="shared" si="3"/>
        <v>0</v>
      </c>
      <c r="W129" s="70">
        <f>'t1'!M128</f>
        <v>0</v>
      </c>
    </row>
    <row r="130" spans="1:23" ht="12" customHeight="1" x14ac:dyDescent="0.2">
      <c r="A130" s="144" t="str">
        <f>'t1'!A129</f>
        <v>RUOLO PROFESSIONALE - SPECIALISTA DELLA COMUNIC. ISTIT. E.Q.</v>
      </c>
      <c r="B130" s="206" t="str">
        <f>'t1'!B129</f>
        <v>PEQ871</v>
      </c>
      <c r="C130" s="644"/>
      <c r="D130" s="645"/>
      <c r="E130" s="644"/>
      <c r="F130" s="645"/>
      <c r="G130" s="644"/>
      <c r="H130" s="645"/>
      <c r="I130" s="644"/>
      <c r="J130" s="646"/>
      <c r="K130" s="644"/>
      <c r="L130" s="645"/>
      <c r="M130" s="644"/>
      <c r="N130" s="645"/>
      <c r="O130" s="644"/>
      <c r="P130" s="646"/>
      <c r="Q130" s="215"/>
      <c r="R130" s="745"/>
      <c r="S130" s="746"/>
      <c r="T130" s="745"/>
      <c r="U130" s="404">
        <f t="shared" si="2"/>
        <v>0</v>
      </c>
      <c r="V130" s="405">
        <f t="shared" si="3"/>
        <v>0</v>
      </c>
      <c r="W130" s="70">
        <f>'t1'!M129</f>
        <v>0</v>
      </c>
    </row>
    <row r="131" spans="1:23" ht="12" customHeight="1" x14ac:dyDescent="0.2">
      <c r="A131" s="144" t="str">
        <f>'t1'!A130</f>
        <v>RUOLO PROFESSIONALE - SPECIALISTA RAPPORTI CON I MEDIA E.Q.</v>
      </c>
      <c r="B131" s="206" t="str">
        <f>'t1'!B130</f>
        <v>PEQ872</v>
      </c>
      <c r="C131" s="644"/>
      <c r="D131" s="645"/>
      <c r="E131" s="644"/>
      <c r="F131" s="645"/>
      <c r="G131" s="644"/>
      <c r="H131" s="645"/>
      <c r="I131" s="644"/>
      <c r="J131" s="646"/>
      <c r="K131" s="644"/>
      <c r="L131" s="645"/>
      <c r="M131" s="644"/>
      <c r="N131" s="645"/>
      <c r="O131" s="644"/>
      <c r="P131" s="646"/>
      <c r="Q131" s="215"/>
      <c r="R131" s="745"/>
      <c r="S131" s="746"/>
      <c r="T131" s="745"/>
      <c r="U131" s="404">
        <f t="shared" si="2"/>
        <v>0</v>
      </c>
      <c r="V131" s="405">
        <f t="shared" si="3"/>
        <v>0</v>
      </c>
      <c r="W131" s="70">
        <f>'t1'!M130</f>
        <v>0</v>
      </c>
    </row>
    <row r="132" spans="1:23" ht="12" customHeight="1" x14ac:dyDescent="0.2">
      <c r="A132" s="144" t="str">
        <f>'t1'!A131</f>
        <v>RUOLO PROFESSIONALE - ASSISTENTE RELIGIOSO E.Q.</v>
      </c>
      <c r="B132" s="206" t="str">
        <f>'t1'!B131</f>
        <v>PEQ006</v>
      </c>
      <c r="C132" s="644"/>
      <c r="D132" s="645"/>
      <c r="E132" s="644"/>
      <c r="F132" s="645"/>
      <c r="G132" s="644"/>
      <c r="H132" s="645"/>
      <c r="I132" s="644"/>
      <c r="J132" s="646"/>
      <c r="K132" s="644"/>
      <c r="L132" s="645"/>
      <c r="M132" s="644"/>
      <c r="N132" s="645"/>
      <c r="O132" s="644"/>
      <c r="P132" s="646"/>
      <c r="Q132" s="215"/>
      <c r="R132" s="745"/>
      <c r="S132" s="746"/>
      <c r="T132" s="745"/>
      <c r="U132" s="404">
        <f t="shared" ref="U132:V136" si="4">SUM(C132,E132,G132,I132,K132,M132,O132,Q132,S132)</f>
        <v>0</v>
      </c>
      <c r="V132" s="405">
        <f t="shared" si="4"/>
        <v>0</v>
      </c>
      <c r="W132" s="70">
        <f>'t1'!M131</f>
        <v>0</v>
      </c>
    </row>
    <row r="133" spans="1:23" ht="12" customHeight="1" x14ac:dyDescent="0.2">
      <c r="A133" s="144" t="str">
        <f>'t1'!A132</f>
        <v>RUOLO TECNICO - COLLABORATORE TECNICO PROFESSIONALE E.Q.</v>
      </c>
      <c r="B133" s="206" t="str">
        <f>'t1'!B132</f>
        <v>TEQ027</v>
      </c>
      <c r="C133" s="644"/>
      <c r="D133" s="645"/>
      <c r="E133" s="644"/>
      <c r="F133" s="645"/>
      <c r="G133" s="644"/>
      <c r="H133" s="645"/>
      <c r="I133" s="644"/>
      <c r="J133" s="646"/>
      <c r="K133" s="644"/>
      <c r="L133" s="645"/>
      <c r="M133" s="644"/>
      <c r="N133" s="645"/>
      <c r="O133" s="644"/>
      <c r="P133" s="646"/>
      <c r="Q133" s="215"/>
      <c r="R133" s="745"/>
      <c r="S133" s="746"/>
      <c r="T133" s="745"/>
      <c r="U133" s="404">
        <f t="shared" si="4"/>
        <v>0</v>
      </c>
      <c r="V133" s="405">
        <f t="shared" si="4"/>
        <v>0</v>
      </c>
      <c r="W133" s="70">
        <f>'t1'!M132</f>
        <v>0</v>
      </c>
    </row>
    <row r="134" spans="1:23" ht="12" customHeight="1" x14ac:dyDescent="0.2">
      <c r="A134" s="144" t="str">
        <f>'t1'!A133</f>
        <v>RUOLO TECNICO - COLLAB. TEC. PROF. SENIOR A ESAURIMENTO E.Q.</v>
      </c>
      <c r="B134" s="206" t="str">
        <f>'t1'!B133</f>
        <v>TEQCTS</v>
      </c>
      <c r="C134" s="644"/>
      <c r="D134" s="645"/>
      <c r="E134" s="644"/>
      <c r="F134" s="645"/>
      <c r="G134" s="644"/>
      <c r="H134" s="645"/>
      <c r="I134" s="644"/>
      <c r="J134" s="646"/>
      <c r="K134" s="644"/>
      <c r="L134" s="645"/>
      <c r="M134" s="644"/>
      <c r="N134" s="645"/>
      <c r="O134" s="644"/>
      <c r="P134" s="646"/>
      <c r="Q134" s="215"/>
      <c r="R134" s="745"/>
      <c r="S134" s="746"/>
      <c r="T134" s="745"/>
      <c r="U134" s="404">
        <f t="shared" si="4"/>
        <v>0</v>
      </c>
      <c r="V134" s="405">
        <f t="shared" si="4"/>
        <v>0</v>
      </c>
      <c r="W134" s="70">
        <f>'t1'!M133</f>
        <v>0</v>
      </c>
    </row>
    <row r="135" spans="1:23" ht="12" customHeight="1" x14ac:dyDescent="0.2">
      <c r="A135" s="144" t="str">
        <f>'t1'!A134</f>
        <v>RUOLO AMMINISTRATIVO - COLLAB. AMMINISTRATIVO PROFESS. E.Q.</v>
      </c>
      <c r="B135" s="206" t="str">
        <f>'t1'!B134</f>
        <v>AEQ029</v>
      </c>
      <c r="C135" s="644"/>
      <c r="D135" s="645"/>
      <c r="E135" s="644"/>
      <c r="F135" s="645"/>
      <c r="G135" s="644"/>
      <c r="H135" s="645"/>
      <c r="I135" s="644"/>
      <c r="J135" s="646"/>
      <c r="K135" s="644"/>
      <c r="L135" s="645"/>
      <c r="M135" s="644"/>
      <c r="N135" s="645"/>
      <c r="O135" s="644"/>
      <c r="P135" s="646"/>
      <c r="Q135" s="215"/>
      <c r="R135" s="745"/>
      <c r="S135" s="746"/>
      <c r="T135" s="745"/>
      <c r="U135" s="404">
        <f t="shared" si="4"/>
        <v>0</v>
      </c>
      <c r="V135" s="405">
        <f t="shared" si="4"/>
        <v>0</v>
      </c>
      <c r="W135" s="70">
        <f>'t1'!M134</f>
        <v>0</v>
      </c>
    </row>
    <row r="136" spans="1:23" ht="12" customHeight="1" x14ac:dyDescent="0.2">
      <c r="A136" s="144" t="str">
        <f>'t1'!A135</f>
        <v>RUOLO AMM.VO - COLLAB. AMM.VO PROF. SENIOR ESAURIMENTO E.Q.</v>
      </c>
      <c r="B136" s="206" t="str">
        <f>'t1'!B135</f>
        <v>AEQCAS</v>
      </c>
      <c r="C136" s="644"/>
      <c r="D136" s="645"/>
      <c r="E136" s="644"/>
      <c r="F136" s="645"/>
      <c r="G136" s="644"/>
      <c r="H136" s="645"/>
      <c r="I136" s="644"/>
      <c r="J136" s="646"/>
      <c r="K136" s="644"/>
      <c r="L136" s="645"/>
      <c r="M136" s="644"/>
      <c r="N136" s="645"/>
      <c r="O136" s="644"/>
      <c r="P136" s="646"/>
      <c r="Q136" s="215"/>
      <c r="R136" s="745"/>
      <c r="S136" s="746"/>
      <c r="T136" s="745"/>
      <c r="U136" s="404">
        <f t="shared" si="4"/>
        <v>0</v>
      </c>
      <c r="V136" s="405">
        <f t="shared" si="4"/>
        <v>0</v>
      </c>
      <c r="W136" s="70">
        <f>'t1'!M135</f>
        <v>0</v>
      </c>
    </row>
    <row r="137" spans="1:23" ht="12" customHeight="1" x14ac:dyDescent="0.2">
      <c r="A137" s="144" t="str">
        <f>'t1'!A136</f>
        <v>RUOLO SANITARIO - PROF. SANITARIE INFERMIERISTICHE</v>
      </c>
      <c r="B137" s="206" t="str">
        <f>'t1'!B136</f>
        <v>SPFINF</v>
      </c>
      <c r="C137" s="644"/>
      <c r="D137" s="645"/>
      <c r="E137" s="644"/>
      <c r="F137" s="645"/>
      <c r="G137" s="644"/>
      <c r="H137" s="645"/>
      <c r="I137" s="644"/>
      <c r="J137" s="646"/>
      <c r="K137" s="644"/>
      <c r="L137" s="645"/>
      <c r="M137" s="644"/>
      <c r="N137" s="645"/>
      <c r="O137" s="644"/>
      <c r="P137" s="646"/>
      <c r="Q137" s="215"/>
      <c r="R137" s="745"/>
      <c r="S137" s="746"/>
      <c r="T137" s="745"/>
      <c r="U137" s="404">
        <f t="shared" si="2"/>
        <v>0</v>
      </c>
      <c r="V137" s="405">
        <f t="shared" si="3"/>
        <v>0</v>
      </c>
      <c r="W137" s="70">
        <f>'t1'!M136</f>
        <v>0</v>
      </c>
    </row>
    <row r="138" spans="1:23" ht="12" customHeight="1" x14ac:dyDescent="0.2">
      <c r="A138" s="144" t="str">
        <f>'t1'!A137</f>
        <v>RUOLO SANITARIO - PROF. SANITARIA OSTETRICA</v>
      </c>
      <c r="B138" s="206" t="str">
        <f>'t1'!B137</f>
        <v>SPFOST</v>
      </c>
      <c r="C138" s="644"/>
      <c r="D138" s="645"/>
      <c r="E138" s="644"/>
      <c r="F138" s="645"/>
      <c r="G138" s="644"/>
      <c r="H138" s="645"/>
      <c r="I138" s="644"/>
      <c r="J138" s="646"/>
      <c r="K138" s="644"/>
      <c r="L138" s="645"/>
      <c r="M138" s="644"/>
      <c r="N138" s="645"/>
      <c r="O138" s="644"/>
      <c r="P138" s="646"/>
      <c r="Q138" s="215"/>
      <c r="R138" s="745"/>
      <c r="S138" s="746"/>
      <c r="T138" s="745"/>
      <c r="U138" s="404">
        <f t="shared" si="2"/>
        <v>0</v>
      </c>
      <c r="V138" s="405">
        <f t="shared" si="3"/>
        <v>0</v>
      </c>
      <c r="W138" s="70">
        <f>'t1'!M137</f>
        <v>0</v>
      </c>
    </row>
    <row r="139" spans="1:23" ht="12" customHeight="1" x14ac:dyDescent="0.2">
      <c r="A139" s="144" t="str">
        <f>'t1'!A138</f>
        <v>RUOLO SANITARIO - PROFESSIONI TECNICO SANITARIE</v>
      </c>
      <c r="B139" s="206" t="str">
        <f>'t1'!B138</f>
        <v>SPFTCN</v>
      </c>
      <c r="C139" s="644"/>
      <c r="D139" s="645"/>
      <c r="E139" s="644"/>
      <c r="F139" s="645"/>
      <c r="G139" s="644"/>
      <c r="H139" s="645"/>
      <c r="I139" s="644"/>
      <c r="J139" s="646"/>
      <c r="K139" s="644"/>
      <c r="L139" s="645"/>
      <c r="M139" s="644"/>
      <c r="N139" s="645"/>
      <c r="O139" s="644"/>
      <c r="P139" s="646"/>
      <c r="Q139" s="215"/>
      <c r="R139" s="745"/>
      <c r="S139" s="746"/>
      <c r="T139" s="745"/>
      <c r="U139" s="404">
        <f t="shared" si="2"/>
        <v>0</v>
      </c>
      <c r="V139" s="405">
        <f t="shared" si="3"/>
        <v>0</v>
      </c>
      <c r="W139" s="70">
        <f>'t1'!M138</f>
        <v>0</v>
      </c>
    </row>
    <row r="140" spans="1:23" ht="12" customHeight="1" x14ac:dyDescent="0.2">
      <c r="A140" s="144" t="str">
        <f>'t1'!A139</f>
        <v>RUOLO SANITARIO - PROF. SANITARIE DELLA RIABILITAZIONE</v>
      </c>
      <c r="B140" s="206" t="str">
        <f>'t1'!B139</f>
        <v>SPFRAB</v>
      </c>
      <c r="C140" s="644"/>
      <c r="D140" s="645"/>
      <c r="E140" s="644"/>
      <c r="F140" s="645"/>
      <c r="G140" s="644"/>
      <c r="H140" s="645"/>
      <c r="I140" s="644"/>
      <c r="J140" s="646"/>
      <c r="K140" s="644"/>
      <c r="L140" s="645"/>
      <c r="M140" s="644"/>
      <c r="N140" s="645"/>
      <c r="O140" s="644"/>
      <c r="P140" s="646"/>
      <c r="Q140" s="215"/>
      <c r="R140" s="745"/>
      <c r="S140" s="746"/>
      <c r="T140" s="745"/>
      <c r="U140" s="404">
        <f t="shared" ref="U140:U168" si="5">SUM(C140,E140,G140,I140,K140,M140,O140,Q140,S140)</f>
        <v>0</v>
      </c>
      <c r="V140" s="405">
        <f t="shared" ref="V140:V168" si="6">SUM(D140,F140,H140,J140,L140,N140,P140,R140,T140)</f>
        <v>0</v>
      </c>
      <c r="W140" s="70">
        <f>'t1'!M139</f>
        <v>0</v>
      </c>
    </row>
    <row r="141" spans="1:23" ht="12" customHeight="1" x14ac:dyDescent="0.2">
      <c r="A141" s="144" t="str">
        <f>'t1'!A140</f>
        <v>RUOLO SANITARIO - PROF. SANITARIE DELLA PREVENZIONE</v>
      </c>
      <c r="B141" s="206" t="str">
        <f>'t1'!B140</f>
        <v>SPFPRV</v>
      </c>
      <c r="C141" s="644"/>
      <c r="D141" s="645"/>
      <c r="E141" s="644"/>
      <c r="F141" s="645"/>
      <c r="G141" s="644"/>
      <c r="H141" s="645"/>
      <c r="I141" s="644"/>
      <c r="J141" s="646"/>
      <c r="K141" s="644"/>
      <c r="L141" s="645"/>
      <c r="M141" s="644"/>
      <c r="N141" s="645"/>
      <c r="O141" s="644"/>
      <c r="P141" s="646"/>
      <c r="Q141" s="215"/>
      <c r="R141" s="745"/>
      <c r="S141" s="746"/>
      <c r="T141" s="745"/>
      <c r="U141" s="404">
        <f t="shared" si="5"/>
        <v>0</v>
      </c>
      <c r="V141" s="405">
        <f t="shared" si="6"/>
        <v>0</v>
      </c>
      <c r="W141" s="70">
        <f>'t1'!M140</f>
        <v>0</v>
      </c>
    </row>
    <row r="142" spans="1:23" ht="12" customHeight="1" x14ac:dyDescent="0.2">
      <c r="A142" s="144" t="str">
        <f>'t1'!A141</f>
        <v>RUOLO SANITARIO - PROF. SAN. INFERMIER. SENIOR A ESAURIMENTO</v>
      </c>
      <c r="B142" s="206" t="str">
        <f>'t1'!B141</f>
        <v>SPFINE</v>
      </c>
      <c r="C142" s="644"/>
      <c r="D142" s="645"/>
      <c r="E142" s="644"/>
      <c r="F142" s="645"/>
      <c r="G142" s="644"/>
      <c r="H142" s="645"/>
      <c r="I142" s="644"/>
      <c r="J142" s="646"/>
      <c r="K142" s="644"/>
      <c r="L142" s="645"/>
      <c r="M142" s="644"/>
      <c r="N142" s="645"/>
      <c r="O142" s="644"/>
      <c r="P142" s="646"/>
      <c r="Q142" s="215"/>
      <c r="R142" s="745"/>
      <c r="S142" s="746"/>
      <c r="T142" s="745"/>
      <c r="U142" s="404">
        <f t="shared" si="5"/>
        <v>0</v>
      </c>
      <c r="V142" s="405">
        <f t="shared" si="6"/>
        <v>0</v>
      </c>
      <c r="W142" s="70">
        <f>'t1'!M141</f>
        <v>0</v>
      </c>
    </row>
    <row r="143" spans="1:23" ht="12" customHeight="1" x14ac:dyDescent="0.2">
      <c r="A143" s="144" t="str">
        <f>'t1'!A142</f>
        <v>RUOLO SANITARIO - ALTRI PROFILI SANIT. SENIOR A ESAURIMENTO</v>
      </c>
      <c r="B143" s="206" t="str">
        <f>'t1'!B142</f>
        <v>SPFASE</v>
      </c>
      <c r="C143" s="644"/>
      <c r="D143" s="645"/>
      <c r="E143" s="644"/>
      <c r="F143" s="645"/>
      <c r="G143" s="644"/>
      <c r="H143" s="645"/>
      <c r="I143" s="644"/>
      <c r="J143" s="646"/>
      <c r="K143" s="644"/>
      <c r="L143" s="645"/>
      <c r="M143" s="644"/>
      <c r="N143" s="645"/>
      <c r="O143" s="644"/>
      <c r="P143" s="646"/>
      <c r="Q143" s="215"/>
      <c r="R143" s="745"/>
      <c r="S143" s="746"/>
      <c r="T143" s="745"/>
      <c r="U143" s="404">
        <f t="shared" si="5"/>
        <v>0</v>
      </c>
      <c r="V143" s="405">
        <f t="shared" si="6"/>
        <v>0</v>
      </c>
      <c r="W143" s="70">
        <f>'t1'!M142</f>
        <v>0</v>
      </c>
    </row>
    <row r="144" spans="1:23" ht="12" customHeight="1" x14ac:dyDescent="0.2">
      <c r="A144" s="144" t="str">
        <f>'t1'!A143</f>
        <v>RUOLO SOCIOSANITARIO - ASSISTENTE SOCIALE</v>
      </c>
      <c r="B144" s="206" t="str">
        <f>'t1'!B143</f>
        <v>KPFASC</v>
      </c>
      <c r="C144" s="644"/>
      <c r="D144" s="645"/>
      <c r="E144" s="644"/>
      <c r="F144" s="645"/>
      <c r="G144" s="644"/>
      <c r="H144" s="645"/>
      <c r="I144" s="644"/>
      <c r="J144" s="646"/>
      <c r="K144" s="644"/>
      <c r="L144" s="645"/>
      <c r="M144" s="644"/>
      <c r="N144" s="645"/>
      <c r="O144" s="644"/>
      <c r="P144" s="646"/>
      <c r="Q144" s="215"/>
      <c r="R144" s="745"/>
      <c r="S144" s="746"/>
      <c r="T144" s="745"/>
      <c r="U144" s="404">
        <f t="shared" si="5"/>
        <v>0</v>
      </c>
      <c r="V144" s="405">
        <f t="shared" si="6"/>
        <v>0</v>
      </c>
      <c r="W144" s="70">
        <f>'t1'!M143</f>
        <v>0</v>
      </c>
    </row>
    <row r="145" spans="1:23" ht="12" customHeight="1" x14ac:dyDescent="0.2">
      <c r="A145" s="144" t="str">
        <f>'t1'!A144</f>
        <v>RUOLO SOCIOSANITARIO - ASSISTENTE SOC. SENIOR AD ESAURIMENTO</v>
      </c>
      <c r="B145" s="206" t="str">
        <f>'t1'!B144</f>
        <v>KPFSCE</v>
      </c>
      <c r="C145" s="644"/>
      <c r="D145" s="645"/>
      <c r="E145" s="644"/>
      <c r="F145" s="645"/>
      <c r="G145" s="644"/>
      <c r="H145" s="645"/>
      <c r="I145" s="644"/>
      <c r="J145" s="646"/>
      <c r="K145" s="644"/>
      <c r="L145" s="645"/>
      <c r="M145" s="644"/>
      <c r="N145" s="645"/>
      <c r="O145" s="644"/>
      <c r="P145" s="646"/>
      <c r="Q145" s="215"/>
      <c r="R145" s="745"/>
      <c r="S145" s="746"/>
      <c r="T145" s="745"/>
      <c r="U145" s="404">
        <f t="shared" si="5"/>
        <v>0</v>
      </c>
      <c r="V145" s="405">
        <f t="shared" si="6"/>
        <v>0</v>
      </c>
      <c r="W145" s="70">
        <f>'t1'!M144</f>
        <v>0</v>
      </c>
    </row>
    <row r="146" spans="1:23" ht="12" customHeight="1" x14ac:dyDescent="0.2">
      <c r="A146" s="144" t="str">
        <f>'t1'!A145</f>
        <v>RUOLO PROFESSIONALE - SPECIALISTA DELLA COMUNIC. ISTIT.</v>
      </c>
      <c r="B146" s="206" t="str">
        <f>'t1'!B145</f>
        <v>PPF871</v>
      </c>
      <c r="C146" s="644"/>
      <c r="D146" s="645"/>
      <c r="E146" s="644"/>
      <c r="F146" s="645"/>
      <c r="G146" s="644"/>
      <c r="H146" s="645"/>
      <c r="I146" s="644"/>
      <c r="J146" s="646"/>
      <c r="K146" s="644"/>
      <c r="L146" s="645"/>
      <c r="M146" s="644"/>
      <c r="N146" s="645"/>
      <c r="O146" s="644"/>
      <c r="P146" s="646"/>
      <c r="Q146" s="215"/>
      <c r="R146" s="745"/>
      <c r="S146" s="746"/>
      <c r="T146" s="745"/>
      <c r="U146" s="404">
        <f t="shared" si="5"/>
        <v>0</v>
      </c>
      <c r="V146" s="405">
        <f t="shared" si="6"/>
        <v>0</v>
      </c>
      <c r="W146" s="70">
        <f>'t1'!M145</f>
        <v>0</v>
      </c>
    </row>
    <row r="147" spans="1:23" ht="12" customHeight="1" x14ac:dyDescent="0.2">
      <c r="A147" s="144" t="str">
        <f>'t1'!A146</f>
        <v>RUOLO PROFESSIONALE - SPECIALISTA RAPPORTI CON I MEDIA</v>
      </c>
      <c r="B147" s="206" t="str">
        <f>'t1'!B146</f>
        <v>PPF872</v>
      </c>
      <c r="C147" s="644"/>
      <c r="D147" s="645"/>
      <c r="E147" s="644"/>
      <c r="F147" s="645"/>
      <c r="G147" s="644"/>
      <c r="H147" s="645"/>
      <c r="I147" s="644"/>
      <c r="J147" s="646"/>
      <c r="K147" s="644"/>
      <c r="L147" s="645"/>
      <c r="M147" s="644"/>
      <c r="N147" s="645"/>
      <c r="O147" s="644"/>
      <c r="P147" s="646"/>
      <c r="Q147" s="215"/>
      <c r="R147" s="745"/>
      <c r="S147" s="746"/>
      <c r="T147" s="745"/>
      <c r="U147" s="404">
        <f t="shared" si="5"/>
        <v>0</v>
      </c>
      <c r="V147" s="405">
        <f t="shared" si="6"/>
        <v>0</v>
      </c>
      <c r="W147" s="70">
        <f>'t1'!M146</f>
        <v>0</v>
      </c>
    </row>
    <row r="148" spans="1:23" ht="12" customHeight="1" x14ac:dyDescent="0.2">
      <c r="A148" s="144" t="str">
        <f>'t1'!A147</f>
        <v>RUOLO PROFESSIONALE - ASSISTENTE RELIGIOSO</v>
      </c>
      <c r="B148" s="206" t="str">
        <f>'t1'!B147</f>
        <v>PPF006</v>
      </c>
      <c r="C148" s="644"/>
      <c r="D148" s="645"/>
      <c r="E148" s="644"/>
      <c r="F148" s="645"/>
      <c r="G148" s="644"/>
      <c r="H148" s="645"/>
      <c r="I148" s="644"/>
      <c r="J148" s="646"/>
      <c r="K148" s="644"/>
      <c r="L148" s="645"/>
      <c r="M148" s="644"/>
      <c r="N148" s="645"/>
      <c r="O148" s="644"/>
      <c r="P148" s="646"/>
      <c r="Q148" s="215"/>
      <c r="R148" s="745"/>
      <c r="S148" s="746"/>
      <c r="T148" s="745"/>
      <c r="U148" s="404">
        <f t="shared" si="5"/>
        <v>0</v>
      </c>
      <c r="V148" s="405">
        <f t="shared" si="6"/>
        <v>0</v>
      </c>
      <c r="W148" s="70">
        <f>'t1'!M147</f>
        <v>0</v>
      </c>
    </row>
    <row r="149" spans="1:23" ht="12" customHeight="1" x14ac:dyDescent="0.2">
      <c r="A149" s="144" t="str">
        <f>'t1'!A148</f>
        <v>RUOLO TECNICO - COLLABORATORE TECNICO PROFESSIONALE</v>
      </c>
      <c r="B149" s="206" t="str">
        <f>'t1'!B148</f>
        <v>TPF026</v>
      </c>
      <c r="C149" s="644"/>
      <c r="D149" s="645"/>
      <c r="E149" s="644"/>
      <c r="F149" s="645"/>
      <c r="G149" s="644"/>
      <c r="H149" s="645"/>
      <c r="I149" s="644"/>
      <c r="J149" s="646"/>
      <c r="K149" s="644"/>
      <c r="L149" s="645"/>
      <c r="M149" s="644"/>
      <c r="N149" s="645"/>
      <c r="O149" s="644"/>
      <c r="P149" s="646"/>
      <c r="Q149" s="215"/>
      <c r="R149" s="745"/>
      <c r="S149" s="746"/>
      <c r="T149" s="745"/>
      <c r="U149" s="404">
        <f t="shared" si="5"/>
        <v>0</v>
      </c>
      <c r="V149" s="405">
        <f t="shared" si="6"/>
        <v>0</v>
      </c>
      <c r="W149" s="70">
        <f>'t1'!M148</f>
        <v>0</v>
      </c>
    </row>
    <row r="150" spans="1:23" ht="12" customHeight="1" x14ac:dyDescent="0.2">
      <c r="A150" s="144" t="str">
        <f>'t1'!A149</f>
        <v>RUOLO TECNICO - COLLAB. TECNICO PROF. SENIOR AD ESAURIMENTO</v>
      </c>
      <c r="B150" s="206" t="str">
        <f>'t1'!B149</f>
        <v>TPFCTS</v>
      </c>
      <c r="C150" s="644"/>
      <c r="D150" s="645"/>
      <c r="E150" s="644"/>
      <c r="F150" s="645"/>
      <c r="G150" s="644"/>
      <c r="H150" s="645"/>
      <c r="I150" s="644"/>
      <c r="J150" s="646"/>
      <c r="K150" s="644"/>
      <c r="L150" s="645"/>
      <c r="M150" s="644"/>
      <c r="N150" s="645"/>
      <c r="O150" s="644"/>
      <c r="P150" s="646"/>
      <c r="Q150" s="215"/>
      <c r="R150" s="745"/>
      <c r="S150" s="746"/>
      <c r="T150" s="745"/>
      <c r="U150" s="404">
        <f t="shared" si="5"/>
        <v>0</v>
      </c>
      <c r="V150" s="405">
        <f t="shared" si="6"/>
        <v>0</v>
      </c>
      <c r="W150" s="70">
        <f>'t1'!M149</f>
        <v>0</v>
      </c>
    </row>
    <row r="151" spans="1:23" ht="12" customHeight="1" x14ac:dyDescent="0.2">
      <c r="A151" s="144" t="str">
        <f>'t1'!A150</f>
        <v>RUOLO AMMINISTRATIVO - COLLAB. AMMINISTRATIVO PROFESS.</v>
      </c>
      <c r="B151" s="206" t="str">
        <f>'t1'!B150</f>
        <v>APF028</v>
      </c>
      <c r="C151" s="644"/>
      <c r="D151" s="645"/>
      <c r="E151" s="644"/>
      <c r="F151" s="645"/>
      <c r="G151" s="644"/>
      <c r="H151" s="645"/>
      <c r="I151" s="644"/>
      <c r="J151" s="646"/>
      <c r="K151" s="644"/>
      <c r="L151" s="645"/>
      <c r="M151" s="644"/>
      <c r="N151" s="645"/>
      <c r="O151" s="644"/>
      <c r="P151" s="646"/>
      <c r="Q151" s="215"/>
      <c r="R151" s="745"/>
      <c r="S151" s="746"/>
      <c r="T151" s="745"/>
      <c r="U151" s="404">
        <f t="shared" si="5"/>
        <v>0</v>
      </c>
      <c r="V151" s="405">
        <f t="shared" si="6"/>
        <v>0</v>
      </c>
      <c r="W151" s="70">
        <f>'t1'!M150</f>
        <v>0</v>
      </c>
    </row>
    <row r="152" spans="1:23" ht="12" customHeight="1" x14ac:dyDescent="0.2">
      <c r="A152" s="144" t="str">
        <f>'t1'!A151</f>
        <v>RUOLO AMM.VO - COLLAB. AMM.VO PROFESS. SENIOR AD ESAURIMENTO</v>
      </c>
      <c r="B152" s="206" t="str">
        <f>'t1'!B151</f>
        <v>APFCAS</v>
      </c>
      <c r="C152" s="644"/>
      <c r="D152" s="645"/>
      <c r="E152" s="644"/>
      <c r="F152" s="645"/>
      <c r="G152" s="644"/>
      <c r="H152" s="645"/>
      <c r="I152" s="644"/>
      <c r="J152" s="646"/>
      <c r="K152" s="644"/>
      <c r="L152" s="645"/>
      <c r="M152" s="644"/>
      <c r="N152" s="645"/>
      <c r="O152" s="644"/>
      <c r="P152" s="646"/>
      <c r="Q152" s="215"/>
      <c r="R152" s="745"/>
      <c r="S152" s="746"/>
      <c r="T152" s="745"/>
      <c r="U152" s="404">
        <f t="shared" si="5"/>
        <v>0</v>
      </c>
      <c r="V152" s="405">
        <f t="shared" si="6"/>
        <v>0</v>
      </c>
      <c r="W152" s="70">
        <f>'t1'!M151</f>
        <v>0</v>
      </c>
    </row>
    <row r="153" spans="1:23" ht="12" customHeight="1" x14ac:dyDescent="0.2">
      <c r="A153" s="144" t="str">
        <f>'t1'!A152</f>
        <v>RUOLO SANITARIO - PROFILI AREA ASSITENTI AD ESAURIMENTO</v>
      </c>
      <c r="B153" s="206" t="str">
        <f>'t1'!B152</f>
        <v>SAT162</v>
      </c>
      <c r="C153" s="644"/>
      <c r="D153" s="645"/>
      <c r="E153" s="644"/>
      <c r="F153" s="645"/>
      <c r="G153" s="644"/>
      <c r="H153" s="645"/>
      <c r="I153" s="644"/>
      <c r="J153" s="646"/>
      <c r="K153" s="644"/>
      <c r="L153" s="645"/>
      <c r="M153" s="644"/>
      <c r="N153" s="645"/>
      <c r="O153" s="644"/>
      <c r="P153" s="646"/>
      <c r="Q153" s="215"/>
      <c r="R153" s="745"/>
      <c r="S153" s="746"/>
      <c r="T153" s="745"/>
      <c r="U153" s="404">
        <f t="shared" si="5"/>
        <v>0</v>
      </c>
      <c r="V153" s="405">
        <f t="shared" si="6"/>
        <v>0</v>
      </c>
      <c r="W153" s="70">
        <f>'t1'!M152</f>
        <v>0</v>
      </c>
    </row>
    <row r="154" spans="1:23" ht="12" customHeight="1" x14ac:dyDescent="0.2">
      <c r="A154" s="144" t="str">
        <f>'t1'!A153</f>
        <v>RUOLO SOCIOSANITARIO - OPERATORE SOCIOSANITARIO SENIOR</v>
      </c>
      <c r="B154" s="206" t="str">
        <f>'t1'!B153</f>
        <v>KAT660</v>
      </c>
      <c r="C154" s="644"/>
      <c r="D154" s="645"/>
      <c r="E154" s="644"/>
      <c r="F154" s="645"/>
      <c r="G154" s="644"/>
      <c r="H154" s="645"/>
      <c r="I154" s="644"/>
      <c r="J154" s="646"/>
      <c r="K154" s="644"/>
      <c r="L154" s="645"/>
      <c r="M154" s="644"/>
      <c r="N154" s="645"/>
      <c r="O154" s="644"/>
      <c r="P154" s="646"/>
      <c r="Q154" s="215"/>
      <c r="R154" s="745"/>
      <c r="S154" s="746"/>
      <c r="T154" s="745"/>
      <c r="U154" s="404">
        <f t="shared" si="5"/>
        <v>0</v>
      </c>
      <c r="V154" s="405">
        <f t="shared" si="6"/>
        <v>0</v>
      </c>
      <c r="W154" s="70">
        <f>'t1'!M153</f>
        <v>0</v>
      </c>
    </row>
    <row r="155" spans="1:23" ht="12" customHeight="1" x14ac:dyDescent="0.2">
      <c r="A155" s="144" t="str">
        <f>'t1'!A154</f>
        <v>RUOLO SOCIOSANITARIO - PROFILI AREA ASSITENTI AD ESAURIMENTO</v>
      </c>
      <c r="B155" s="206" t="str">
        <f>'t1'!B154</f>
        <v>KAT162</v>
      </c>
      <c r="C155" s="644"/>
      <c r="D155" s="645"/>
      <c r="E155" s="644"/>
      <c r="F155" s="645"/>
      <c r="G155" s="644"/>
      <c r="H155" s="645"/>
      <c r="I155" s="644"/>
      <c r="J155" s="646"/>
      <c r="K155" s="644"/>
      <c r="L155" s="645"/>
      <c r="M155" s="644"/>
      <c r="N155" s="645"/>
      <c r="O155" s="644"/>
      <c r="P155" s="646"/>
      <c r="Q155" s="215"/>
      <c r="R155" s="745"/>
      <c r="S155" s="746"/>
      <c r="T155" s="745"/>
      <c r="U155" s="404">
        <f t="shared" si="5"/>
        <v>0</v>
      </c>
      <c r="V155" s="405">
        <f t="shared" si="6"/>
        <v>0</v>
      </c>
      <c r="W155" s="70">
        <f>'t1'!M154</f>
        <v>0</v>
      </c>
    </row>
    <row r="156" spans="1:23" ht="12" customHeight="1" x14ac:dyDescent="0.2">
      <c r="A156" s="144" t="str">
        <f>'t1'!A155</f>
        <v>RUOLO PROFESSIONALE - ASSISTENTE DELLINFORMAZIONE</v>
      </c>
      <c r="B156" s="206" t="str">
        <f>'t1'!B155</f>
        <v>PATINZ</v>
      </c>
      <c r="C156" s="644"/>
      <c r="D156" s="645"/>
      <c r="E156" s="644"/>
      <c r="F156" s="645"/>
      <c r="G156" s="644"/>
      <c r="H156" s="645"/>
      <c r="I156" s="644"/>
      <c r="J156" s="646"/>
      <c r="K156" s="644"/>
      <c r="L156" s="645"/>
      <c r="M156" s="644"/>
      <c r="N156" s="645"/>
      <c r="O156" s="644"/>
      <c r="P156" s="646"/>
      <c r="Q156" s="215"/>
      <c r="R156" s="745"/>
      <c r="S156" s="746"/>
      <c r="T156" s="745"/>
      <c r="U156" s="404">
        <f t="shared" si="5"/>
        <v>0</v>
      </c>
      <c r="V156" s="405">
        <f t="shared" si="6"/>
        <v>0</v>
      </c>
      <c r="W156" s="70">
        <f>'t1'!M155</f>
        <v>0</v>
      </c>
    </row>
    <row r="157" spans="1:23" ht="12" customHeight="1" x14ac:dyDescent="0.2">
      <c r="A157" s="144" t="str">
        <f>'t1'!A156</f>
        <v>RUOLO TECNICO - ASSISTENTE INFORMATICO</v>
      </c>
      <c r="B157" s="206" t="str">
        <f>'t1'!B156</f>
        <v>TATIFC</v>
      </c>
      <c r="C157" s="644"/>
      <c r="D157" s="645"/>
      <c r="E157" s="644"/>
      <c r="F157" s="645"/>
      <c r="G157" s="644"/>
      <c r="H157" s="645"/>
      <c r="I157" s="644"/>
      <c r="J157" s="646"/>
      <c r="K157" s="644"/>
      <c r="L157" s="645"/>
      <c r="M157" s="644"/>
      <c r="N157" s="645"/>
      <c r="O157" s="644"/>
      <c r="P157" s="646"/>
      <c r="Q157" s="215"/>
      <c r="R157" s="745"/>
      <c r="S157" s="746"/>
      <c r="T157" s="745"/>
      <c r="U157" s="404">
        <f t="shared" si="5"/>
        <v>0</v>
      </c>
      <c r="V157" s="405">
        <f t="shared" si="6"/>
        <v>0</v>
      </c>
      <c r="W157" s="70">
        <f>'t1'!M156</f>
        <v>0</v>
      </c>
    </row>
    <row r="158" spans="1:23" ht="12" customHeight="1" x14ac:dyDescent="0.2">
      <c r="A158" s="144" t="str">
        <f>'t1'!A157</f>
        <v>RUOLO TECNICO - ASSISTENTE TECNICO</v>
      </c>
      <c r="B158" s="206" t="str">
        <f>'t1'!B157</f>
        <v>TAT119</v>
      </c>
      <c r="C158" s="644"/>
      <c r="D158" s="645"/>
      <c r="E158" s="644"/>
      <c r="F158" s="645"/>
      <c r="G158" s="644"/>
      <c r="H158" s="645"/>
      <c r="I158" s="644"/>
      <c r="J158" s="646"/>
      <c r="K158" s="644"/>
      <c r="L158" s="645"/>
      <c r="M158" s="644"/>
      <c r="N158" s="645"/>
      <c r="O158" s="644"/>
      <c r="P158" s="646"/>
      <c r="Q158" s="215"/>
      <c r="R158" s="745"/>
      <c r="S158" s="746"/>
      <c r="T158" s="745"/>
      <c r="U158" s="404">
        <f t="shared" si="5"/>
        <v>0</v>
      </c>
      <c r="V158" s="405">
        <f t="shared" si="6"/>
        <v>0</v>
      </c>
      <c r="W158" s="70">
        <f>'t1'!M157</f>
        <v>0</v>
      </c>
    </row>
    <row r="159" spans="1:23" ht="12" customHeight="1" x14ac:dyDescent="0.2">
      <c r="A159" s="144" t="str">
        <f>'t1'!A158</f>
        <v>RUOLO TECNICO - PROFILI AREA ASSITENTI AD ESAURIMENTO</v>
      </c>
      <c r="B159" s="206" t="str">
        <f>'t1'!B158</f>
        <v>TAT162</v>
      </c>
      <c r="C159" s="644"/>
      <c r="D159" s="645"/>
      <c r="E159" s="644"/>
      <c r="F159" s="645"/>
      <c r="G159" s="644"/>
      <c r="H159" s="645"/>
      <c r="I159" s="644"/>
      <c r="J159" s="646"/>
      <c r="K159" s="644"/>
      <c r="L159" s="645"/>
      <c r="M159" s="644"/>
      <c r="N159" s="645"/>
      <c r="O159" s="644"/>
      <c r="P159" s="646"/>
      <c r="Q159" s="215"/>
      <c r="R159" s="745"/>
      <c r="S159" s="746"/>
      <c r="T159" s="745"/>
      <c r="U159" s="404">
        <f t="shared" ref="U159:U163" si="7">SUM(C159,E159,G159,I159,K159,M159,O159,Q159,S159)</f>
        <v>0</v>
      </c>
      <c r="V159" s="405">
        <f t="shared" ref="V159:V163" si="8">SUM(D159,F159,H159,J159,L159,N159,P159,R159,T159)</f>
        <v>0</v>
      </c>
      <c r="W159" s="70">
        <f>'t1'!M158</f>
        <v>0</v>
      </c>
    </row>
    <row r="160" spans="1:23" ht="12" customHeight="1" x14ac:dyDescent="0.2">
      <c r="A160" s="144" t="str">
        <f>'t1'!A159</f>
        <v>RUOLO AMMINISTRATIVO - ASSISTENTE AMMINISTRATIVO</v>
      </c>
      <c r="B160" s="206" t="str">
        <f>'t1'!B159</f>
        <v>AAT117</v>
      </c>
      <c r="C160" s="644"/>
      <c r="D160" s="645"/>
      <c r="E160" s="644"/>
      <c r="F160" s="645"/>
      <c r="G160" s="644"/>
      <c r="H160" s="645"/>
      <c r="I160" s="644"/>
      <c r="J160" s="646"/>
      <c r="K160" s="644"/>
      <c r="L160" s="645"/>
      <c r="M160" s="644"/>
      <c r="N160" s="645"/>
      <c r="O160" s="644"/>
      <c r="P160" s="646"/>
      <c r="Q160" s="215"/>
      <c r="R160" s="745"/>
      <c r="S160" s="746"/>
      <c r="T160" s="745"/>
      <c r="U160" s="404">
        <f t="shared" si="7"/>
        <v>0</v>
      </c>
      <c r="V160" s="405">
        <f t="shared" si="8"/>
        <v>0</v>
      </c>
      <c r="W160" s="70">
        <f>'t1'!M159</f>
        <v>0</v>
      </c>
    </row>
    <row r="161" spans="1:23" ht="12" customHeight="1" x14ac:dyDescent="0.2">
      <c r="A161" s="144" t="str">
        <f>'t1'!A160</f>
        <v>RUOLO SOCIOSANITARIO - OPERATORE SOCIOSANITARIO</v>
      </c>
      <c r="B161" s="206" t="str">
        <f>'t1'!B160</f>
        <v>KOP660</v>
      </c>
      <c r="C161" s="644"/>
      <c r="D161" s="645"/>
      <c r="E161" s="644"/>
      <c r="F161" s="645"/>
      <c r="G161" s="644"/>
      <c r="H161" s="645"/>
      <c r="I161" s="644"/>
      <c r="J161" s="646"/>
      <c r="K161" s="644"/>
      <c r="L161" s="645"/>
      <c r="M161" s="644"/>
      <c r="N161" s="645"/>
      <c r="O161" s="644"/>
      <c r="P161" s="646"/>
      <c r="Q161" s="215"/>
      <c r="R161" s="745"/>
      <c r="S161" s="746"/>
      <c r="T161" s="745"/>
      <c r="U161" s="404">
        <f t="shared" si="7"/>
        <v>0</v>
      </c>
      <c r="V161" s="405">
        <f t="shared" si="8"/>
        <v>0</v>
      </c>
      <c r="W161" s="70">
        <f>'t1'!M160</f>
        <v>0</v>
      </c>
    </row>
    <row r="162" spans="1:23" ht="12" customHeight="1" x14ac:dyDescent="0.2">
      <c r="A162" s="144" t="str">
        <f>'t1'!A161</f>
        <v>RUOLO TECNICO - OPERATORE TECNICO SPECIALIZZATO</v>
      </c>
      <c r="B162" s="206" t="str">
        <f>'t1'!B161</f>
        <v>TOP059</v>
      </c>
      <c r="C162" s="644"/>
      <c r="D162" s="645"/>
      <c r="E162" s="644"/>
      <c r="F162" s="645"/>
      <c r="G162" s="644"/>
      <c r="H162" s="645"/>
      <c r="I162" s="644"/>
      <c r="J162" s="646"/>
      <c r="K162" s="644"/>
      <c r="L162" s="645"/>
      <c r="M162" s="644"/>
      <c r="N162" s="645"/>
      <c r="O162" s="644"/>
      <c r="P162" s="646"/>
      <c r="Q162" s="215"/>
      <c r="R162" s="745"/>
      <c r="S162" s="746"/>
      <c r="T162" s="745"/>
      <c r="U162" s="404">
        <f t="shared" si="7"/>
        <v>0</v>
      </c>
      <c r="V162" s="405">
        <f t="shared" si="8"/>
        <v>0</v>
      </c>
      <c r="W162" s="70">
        <f>'t1'!M161</f>
        <v>0</v>
      </c>
    </row>
    <row r="163" spans="1:23" ht="12" customHeight="1" x14ac:dyDescent="0.2">
      <c r="A163" s="144" t="str">
        <f>'t1'!A162</f>
        <v>RUOLO AMMINISTRATIVO - COADIUTORE AMMINISTRATIVO SENIOR</v>
      </c>
      <c r="B163" s="206" t="str">
        <f>'t1'!B162</f>
        <v>AOP870</v>
      </c>
      <c r="C163" s="644"/>
      <c r="D163" s="645"/>
      <c r="E163" s="644"/>
      <c r="F163" s="645"/>
      <c r="G163" s="644"/>
      <c r="H163" s="645"/>
      <c r="I163" s="644"/>
      <c r="J163" s="646"/>
      <c r="K163" s="644"/>
      <c r="L163" s="645"/>
      <c r="M163" s="644"/>
      <c r="N163" s="645"/>
      <c r="O163" s="644"/>
      <c r="P163" s="646"/>
      <c r="Q163" s="215"/>
      <c r="R163" s="745"/>
      <c r="S163" s="746"/>
      <c r="T163" s="745"/>
      <c r="U163" s="404">
        <f t="shared" si="7"/>
        <v>0</v>
      </c>
      <c r="V163" s="405">
        <f t="shared" si="8"/>
        <v>0</v>
      </c>
      <c r="W163" s="70">
        <f>'t1'!M162</f>
        <v>0</v>
      </c>
    </row>
    <row r="164" spans="1:23" ht="12" customHeight="1" x14ac:dyDescent="0.2">
      <c r="A164" s="144" t="str">
        <f>'t1'!A163</f>
        <v>PROFILI AREA DEGLI OPERATORI AD ESAURIMENTO</v>
      </c>
      <c r="B164" s="206" t="str">
        <f>'t1'!B163</f>
        <v>0OP269</v>
      </c>
      <c r="C164" s="644"/>
      <c r="D164" s="645"/>
      <c r="E164" s="644"/>
      <c r="F164" s="645"/>
      <c r="G164" s="644"/>
      <c r="H164" s="645"/>
      <c r="I164" s="644"/>
      <c r="J164" s="646"/>
      <c r="K164" s="644"/>
      <c r="L164" s="645"/>
      <c r="M164" s="644"/>
      <c r="N164" s="645"/>
      <c r="O164" s="644"/>
      <c r="P164" s="646"/>
      <c r="Q164" s="215"/>
      <c r="R164" s="745"/>
      <c r="S164" s="746"/>
      <c r="T164" s="745"/>
      <c r="U164" s="404">
        <f t="shared" si="5"/>
        <v>0</v>
      </c>
      <c r="V164" s="405">
        <f t="shared" si="6"/>
        <v>0</v>
      </c>
      <c r="W164" s="70">
        <f>'t1'!M163</f>
        <v>0</v>
      </c>
    </row>
    <row r="165" spans="1:23" ht="12" customHeight="1" x14ac:dyDescent="0.2">
      <c r="A165" s="144" t="str">
        <f>'t1'!A164</f>
        <v>RUOLO TECNICO - OPERATORE TECNICO</v>
      </c>
      <c r="B165" s="206" t="str">
        <f>'t1'!B164</f>
        <v>TPT092</v>
      </c>
      <c r="C165" s="644"/>
      <c r="D165" s="645"/>
      <c r="E165" s="644"/>
      <c r="F165" s="645"/>
      <c r="G165" s="644"/>
      <c r="H165" s="645"/>
      <c r="I165" s="644"/>
      <c r="J165" s="646"/>
      <c r="K165" s="644"/>
      <c r="L165" s="645"/>
      <c r="M165" s="644"/>
      <c r="N165" s="645"/>
      <c r="O165" s="644"/>
      <c r="P165" s="646"/>
      <c r="Q165" s="215"/>
      <c r="R165" s="745"/>
      <c r="S165" s="746"/>
      <c r="T165" s="745"/>
      <c r="U165" s="404">
        <f t="shared" si="5"/>
        <v>0</v>
      </c>
      <c r="V165" s="405">
        <f t="shared" si="6"/>
        <v>0</v>
      </c>
      <c r="W165" s="70">
        <f>'t1'!M164</f>
        <v>0</v>
      </c>
    </row>
    <row r="166" spans="1:23" ht="12" customHeight="1" x14ac:dyDescent="0.2">
      <c r="A166" s="144" t="str">
        <f>'t1'!A165</f>
        <v>RUOLO AMMINISTRATIVO - COADIUTORE AMMINISTRATIVO</v>
      </c>
      <c r="B166" s="206" t="str">
        <f>'t1'!B165</f>
        <v>APT017</v>
      </c>
      <c r="C166" s="644"/>
      <c r="D166" s="645"/>
      <c r="E166" s="644"/>
      <c r="F166" s="645"/>
      <c r="G166" s="644"/>
      <c r="H166" s="645"/>
      <c r="I166" s="644"/>
      <c r="J166" s="646"/>
      <c r="K166" s="644"/>
      <c r="L166" s="645"/>
      <c r="M166" s="644"/>
      <c r="N166" s="645"/>
      <c r="O166" s="644"/>
      <c r="P166" s="646"/>
      <c r="Q166" s="215"/>
      <c r="R166" s="745"/>
      <c r="S166" s="746"/>
      <c r="T166" s="745"/>
      <c r="U166" s="404">
        <f t="shared" si="5"/>
        <v>0</v>
      </c>
      <c r="V166" s="405">
        <f t="shared" si="6"/>
        <v>0</v>
      </c>
      <c r="W166" s="70">
        <f>'t1'!M165</f>
        <v>0</v>
      </c>
    </row>
    <row r="167" spans="1:23" ht="12" customHeight="1" x14ac:dyDescent="0.2">
      <c r="A167" s="144" t="str">
        <f>'t1'!A166</f>
        <v>PROFILI AREA PERSONALE DI SUPPORTO AD ESAURIMENTO</v>
      </c>
      <c r="B167" s="206" t="str">
        <f>'t1'!B166</f>
        <v>0PTSPR</v>
      </c>
      <c r="C167" s="644"/>
      <c r="D167" s="645"/>
      <c r="E167" s="644"/>
      <c r="F167" s="645"/>
      <c r="G167" s="644"/>
      <c r="H167" s="645"/>
      <c r="I167" s="644"/>
      <c r="J167" s="646"/>
      <c r="K167" s="644"/>
      <c r="L167" s="645"/>
      <c r="M167" s="644"/>
      <c r="N167" s="645"/>
      <c r="O167" s="644"/>
      <c r="P167" s="646"/>
      <c r="Q167" s="215"/>
      <c r="R167" s="745"/>
      <c r="S167" s="746"/>
      <c r="T167" s="745"/>
      <c r="U167" s="404">
        <f t="shared" si="5"/>
        <v>0</v>
      </c>
      <c r="V167" s="405">
        <f t="shared" si="6"/>
        <v>0</v>
      </c>
      <c r="W167" s="70">
        <f>'t1'!M166</f>
        <v>0</v>
      </c>
    </row>
    <row r="168" spans="1:23" ht="12" customHeight="1" thickBot="1" x14ac:dyDescent="0.25">
      <c r="A168" s="144" t="str">
        <f>'t1'!A167</f>
        <v>CONTRATTISTI</v>
      </c>
      <c r="B168" s="206" t="str">
        <f>'t1'!B167</f>
        <v>000061</v>
      </c>
      <c r="C168" s="644"/>
      <c r="D168" s="645"/>
      <c r="E168" s="644"/>
      <c r="F168" s="645"/>
      <c r="G168" s="644"/>
      <c r="H168" s="645"/>
      <c r="I168" s="644"/>
      <c r="J168" s="646"/>
      <c r="K168" s="644"/>
      <c r="L168" s="645"/>
      <c r="M168" s="644"/>
      <c r="N168" s="645"/>
      <c r="O168" s="644"/>
      <c r="P168" s="646"/>
      <c r="Q168" s="215"/>
      <c r="R168" s="745"/>
      <c r="S168" s="746"/>
      <c r="T168" s="745"/>
      <c r="U168" s="404">
        <f t="shared" si="5"/>
        <v>0</v>
      </c>
      <c r="V168" s="405">
        <f t="shared" si="6"/>
        <v>0</v>
      </c>
      <c r="W168" s="70">
        <f>'t1'!M167</f>
        <v>0</v>
      </c>
    </row>
    <row r="169" spans="1:23" ht="12.75" customHeight="1" thickTop="1" thickBot="1" x14ac:dyDescent="0.25">
      <c r="A169" s="80" t="s">
        <v>265</v>
      </c>
      <c r="B169" s="81"/>
      <c r="C169" s="406">
        <f t="shared" ref="C169:J169" si="9">SUM(C7:C168)</f>
        <v>0</v>
      </c>
      <c r="D169" s="408">
        <f t="shared" si="9"/>
        <v>0</v>
      </c>
      <c r="E169" s="406">
        <f t="shared" si="9"/>
        <v>0</v>
      </c>
      <c r="F169" s="408">
        <f t="shared" si="9"/>
        <v>0</v>
      </c>
      <c r="G169" s="406">
        <f t="shared" si="9"/>
        <v>0</v>
      </c>
      <c r="H169" s="408">
        <f t="shared" si="9"/>
        <v>0</v>
      </c>
      <c r="I169" s="406">
        <f t="shared" si="9"/>
        <v>0</v>
      </c>
      <c r="J169" s="408">
        <f t="shared" si="9"/>
        <v>0</v>
      </c>
      <c r="K169" s="406">
        <f t="shared" ref="K169:T169" si="10">SUM(K7:K168)</f>
        <v>0</v>
      </c>
      <c r="L169" s="408">
        <f t="shared" si="10"/>
        <v>0</v>
      </c>
      <c r="M169" s="406">
        <f t="shared" si="10"/>
        <v>0</v>
      </c>
      <c r="N169" s="408">
        <f t="shared" si="10"/>
        <v>0</v>
      </c>
      <c r="O169" s="406">
        <f t="shared" si="10"/>
        <v>0</v>
      </c>
      <c r="P169" s="408">
        <f t="shared" si="10"/>
        <v>0</v>
      </c>
      <c r="Q169" s="747">
        <f t="shared" si="10"/>
        <v>0</v>
      </c>
      <c r="R169" s="748">
        <f t="shared" si="10"/>
        <v>0</v>
      </c>
      <c r="S169" s="747">
        <f t="shared" si="10"/>
        <v>0</v>
      </c>
      <c r="T169" s="748">
        <f t="shared" si="10"/>
        <v>0</v>
      </c>
      <c r="U169" s="406">
        <f>SUM(U7:U168)</f>
        <v>0</v>
      </c>
      <c r="V169" s="407">
        <f>SUM(V7:V168)</f>
        <v>0</v>
      </c>
    </row>
    <row r="170" spans="1:23" ht="5.25" customHeight="1" x14ac:dyDescent="0.2"/>
    <row r="171" spans="1:23" s="474" customFormat="1" ht="12" customHeight="1" x14ac:dyDescent="0.2">
      <c r="A171" s="474" t="s">
        <v>342</v>
      </c>
      <c r="B171" s="476"/>
      <c r="Q171" s="3"/>
      <c r="R171" s="3"/>
      <c r="S171" s="3"/>
      <c r="T171" s="3"/>
    </row>
    <row r="172" spans="1:23" s="474" customFormat="1" ht="10.35" customHeight="1" x14ac:dyDescent="0.2">
      <c r="A172" s="741" t="s">
        <v>659</v>
      </c>
      <c r="B172" s="741"/>
      <c r="C172" s="741"/>
      <c r="D172" s="741"/>
      <c r="E172" s="741"/>
      <c r="F172" s="741"/>
      <c r="G172" s="741"/>
      <c r="H172" s="741"/>
      <c r="I172" s="741"/>
      <c r="J172" s="741"/>
      <c r="K172" s="741"/>
      <c r="L172" s="741"/>
      <c r="M172" s="741"/>
      <c r="N172" s="741"/>
      <c r="O172" s="741"/>
      <c r="P172" s="741"/>
      <c r="Q172" s="3"/>
      <c r="R172" s="3"/>
      <c r="S172" s="3"/>
      <c r="T172" s="3"/>
      <c r="U172" s="741"/>
      <c r="V172" s="741"/>
      <c r="W172" s="475"/>
    </row>
    <row r="173" spans="1:23" s="474" customFormat="1" ht="12" customHeight="1" x14ac:dyDescent="0.2">
      <c r="A173" s="19" t="s">
        <v>663</v>
      </c>
      <c r="B173" s="441"/>
      <c r="C173" s="19"/>
      <c r="D173" s="19"/>
      <c r="E173" s="19"/>
      <c r="F173" s="19"/>
      <c r="G173" s="19"/>
      <c r="H173" s="19"/>
      <c r="I173" s="19"/>
      <c r="J173" s="19"/>
      <c r="K173" s="19"/>
      <c r="L173" s="19"/>
      <c r="M173" s="19"/>
      <c r="N173" s="19"/>
      <c r="O173" s="19"/>
      <c r="P173" s="19"/>
      <c r="Q173" s="70"/>
      <c r="R173" s="70"/>
      <c r="S173" s="70"/>
      <c r="T173" s="70"/>
      <c r="U173" s="19"/>
      <c r="V173" s="19"/>
      <c r="W173" s="19"/>
    </row>
    <row r="174" spans="1:23" s="474" customFormat="1" ht="12" customHeight="1" x14ac:dyDescent="0.2">
      <c r="A174" s="741" t="s">
        <v>661</v>
      </c>
      <c r="B174" s="741"/>
      <c r="C174" s="741"/>
      <c r="D174" s="741"/>
      <c r="E174" s="741"/>
      <c r="F174" s="741"/>
      <c r="G174" s="741"/>
      <c r="H174" s="741"/>
      <c r="I174" s="741"/>
      <c r="J174" s="741"/>
      <c r="K174" s="741"/>
      <c r="L174" s="741"/>
      <c r="M174" s="741"/>
      <c r="N174" s="741"/>
      <c r="O174" s="741"/>
      <c r="P174" s="741"/>
      <c r="Q174" s="70"/>
      <c r="R174" s="70"/>
      <c r="S174" s="70"/>
      <c r="T174" s="70"/>
      <c r="U174" s="741"/>
      <c r="V174" s="741"/>
      <c r="W174" s="475"/>
    </row>
    <row r="175" spans="1:23" s="474" customFormat="1" ht="12" customHeight="1" x14ac:dyDescent="0.2">
      <c r="A175" s="19" t="s">
        <v>662</v>
      </c>
      <c r="B175" s="441"/>
      <c r="C175" s="19"/>
      <c r="D175" s="19"/>
      <c r="E175" s="19"/>
      <c r="F175" s="19"/>
      <c r="G175" s="19"/>
      <c r="H175" s="19"/>
      <c r="I175" s="19"/>
      <c r="J175" s="19"/>
      <c r="K175" s="19"/>
      <c r="L175" s="19"/>
      <c r="M175" s="19"/>
      <c r="N175" s="19"/>
      <c r="O175" s="19"/>
      <c r="P175" s="19"/>
      <c r="Q175" s="70"/>
      <c r="R175" s="70"/>
      <c r="S175" s="70"/>
      <c r="T175" s="70"/>
      <c r="U175" s="19"/>
      <c r="V175" s="19"/>
      <c r="W175" s="19"/>
    </row>
    <row r="263" spans="17:20" x14ac:dyDescent="0.2">
      <c r="Q263" s="741"/>
      <c r="R263" s="741"/>
      <c r="S263" s="741"/>
      <c r="T263" s="741"/>
    </row>
    <row r="265" spans="17:20" x14ac:dyDescent="0.2">
      <c r="Q265" s="741"/>
      <c r="R265" s="741"/>
      <c r="S265" s="741"/>
      <c r="T265" s="741"/>
    </row>
  </sheetData>
  <sheetProtection algorithmName="SHA-512" hashValue="iNSzp6QKQZx1KPPlj9vs0nro43xQq23bGqz/98AGHseY/iE+/OEZMXwuqv1eNct8dmTIIFAcTCIDskI1Sv5vjA==" saltValue="CeGuRQatkx3DcN5BAIfvQw==" spinCount="100000" sheet="1" formatColumns="0" selectLockedCells="1" autoFilter="0"/>
  <mergeCells count="22">
    <mergeCell ref="A1:J1"/>
    <mergeCell ref="I5:J5"/>
    <mergeCell ref="G4:H4"/>
    <mergeCell ref="I4:J4"/>
    <mergeCell ref="K4:L4"/>
    <mergeCell ref="H2:V2"/>
    <mergeCell ref="U4:V4"/>
    <mergeCell ref="U5:V5"/>
    <mergeCell ref="S5:T5"/>
    <mergeCell ref="S4:T4"/>
    <mergeCell ref="E5:F5"/>
    <mergeCell ref="E4:F4"/>
    <mergeCell ref="O4:P4"/>
    <mergeCell ref="M5:N5"/>
    <mergeCell ref="C4:D4"/>
    <mergeCell ref="C5:D5"/>
    <mergeCell ref="Q4:R4"/>
    <mergeCell ref="G5:H5"/>
    <mergeCell ref="Q5:R5"/>
    <mergeCell ref="M4:N4"/>
    <mergeCell ref="K5:L5"/>
    <mergeCell ref="O5:P5"/>
  </mergeCells>
  <phoneticPr fontId="30" type="noConversion"/>
  <conditionalFormatting sqref="A7:V168">
    <cfRule type="expression" dxfId="20" priority="2" stopIfTrue="1">
      <formula>$W7&gt;0</formula>
    </cfRule>
  </conditionalFormatting>
  <printOptions horizontalCentered="1" verticalCentered="1"/>
  <pageMargins left="0" right="0" top="0.19685039370078741" bottom="0.15748031496062992" header="0.15748031496062992" footer="0.15748031496062992"/>
  <pageSetup paperSize="9" scale="8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4"/>
  <dimension ref="A1:Y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7109375" style="52" customWidth="1"/>
    <col min="2" max="2" width="8.7109375" style="54" customWidth="1"/>
    <col min="3" max="20" width="7.7109375" style="52" customWidth="1"/>
    <col min="21" max="22" width="6.7109375" style="52" customWidth="1"/>
    <col min="23" max="24" width="9.7109375" style="52" customWidth="1"/>
    <col min="25" max="25" width="0" style="52" hidden="1" customWidth="1"/>
    <col min="26" max="16384" width="10.7109375" style="52"/>
  </cols>
  <sheetData>
    <row r="1" spans="1:25" s="3" customFormat="1" ht="87" customHeight="1" x14ac:dyDescent="0.2">
      <c r="A1" s="2002" t="str">
        <f>'t1'!A1</f>
        <v>SERVIZIO SANITARIO NAZIONALE - anno 2023</v>
      </c>
      <c r="B1" s="2002"/>
      <c r="C1" s="2002"/>
      <c r="D1" s="2002"/>
      <c r="E1" s="2002"/>
      <c r="F1" s="2002"/>
      <c r="G1" s="2002"/>
      <c r="H1" s="2002"/>
      <c r="I1" s="2002"/>
      <c r="J1" s="2002"/>
      <c r="K1" s="2002"/>
      <c r="L1" s="2002"/>
      <c r="M1" s="2002"/>
      <c r="N1" s="2002"/>
      <c r="O1" s="2002"/>
      <c r="P1" s="2002"/>
      <c r="Q1" s="2002"/>
      <c r="R1" s="2002"/>
      <c r="S1" s="2002"/>
      <c r="T1" s="2002"/>
      <c r="U1" s="2002"/>
      <c r="V1" s="2002"/>
      <c r="X1" s="293"/>
    </row>
    <row r="2" spans="1:25" ht="30" customHeight="1" thickBot="1" x14ac:dyDescent="0.25">
      <c r="A2" s="53"/>
      <c r="P2" s="2003"/>
      <c r="Q2" s="2003"/>
      <c r="R2" s="2003"/>
      <c r="S2" s="2003"/>
      <c r="T2" s="2003"/>
      <c r="U2" s="2003"/>
      <c r="V2" s="2003"/>
      <c r="W2" s="2003"/>
      <c r="X2" s="2003"/>
    </row>
    <row r="3" spans="1:25" ht="16.5" customHeight="1" thickBot="1" x14ac:dyDescent="0.25">
      <c r="A3" s="55"/>
      <c r="B3" s="56"/>
      <c r="C3" s="57" t="s">
        <v>437</v>
      </c>
      <c r="D3" s="58"/>
      <c r="E3" s="58"/>
      <c r="F3" s="58"/>
      <c r="G3" s="58"/>
      <c r="H3" s="58"/>
      <c r="I3" s="58"/>
      <c r="J3" s="58"/>
      <c r="K3" s="58"/>
      <c r="L3" s="58"/>
      <c r="M3" s="58"/>
      <c r="N3" s="58"/>
      <c r="O3" s="58"/>
      <c r="P3" s="58"/>
      <c r="Q3" s="58"/>
      <c r="R3" s="58"/>
      <c r="S3" s="58"/>
      <c r="T3" s="59"/>
      <c r="U3" s="58"/>
      <c r="V3" s="59"/>
      <c r="W3" s="58"/>
      <c r="X3" s="59"/>
    </row>
    <row r="4" spans="1:25" ht="16.5" customHeight="1" thickTop="1" x14ac:dyDescent="0.2">
      <c r="A4" s="258" t="s">
        <v>339</v>
      </c>
      <c r="B4" s="60" t="s">
        <v>262</v>
      </c>
      <c r="C4" s="2030" t="s">
        <v>283</v>
      </c>
      <c r="D4" s="2031"/>
      <c r="E4" s="2030" t="s">
        <v>284</v>
      </c>
      <c r="F4" s="2031"/>
      <c r="G4" s="2030" t="s">
        <v>285</v>
      </c>
      <c r="H4" s="2031"/>
      <c r="I4" s="2030" t="s">
        <v>286</v>
      </c>
      <c r="J4" s="2031"/>
      <c r="K4" s="2030" t="s">
        <v>287</v>
      </c>
      <c r="L4" s="2031"/>
      <c r="M4" s="2030" t="s">
        <v>288</v>
      </c>
      <c r="N4" s="2031"/>
      <c r="O4" s="2030" t="s">
        <v>289</v>
      </c>
      <c r="P4" s="2031"/>
      <c r="Q4" s="2030" t="s">
        <v>290</v>
      </c>
      <c r="R4" s="2031"/>
      <c r="S4" s="2030" t="s">
        <v>775</v>
      </c>
      <c r="T4" s="2031"/>
      <c r="U4" s="2030" t="s">
        <v>776</v>
      </c>
      <c r="V4" s="2031"/>
      <c r="W4" s="61" t="s">
        <v>265</v>
      </c>
      <c r="X4" s="124"/>
    </row>
    <row r="5" spans="1:25" ht="10.8" thickBot="1" x14ac:dyDescent="0.25">
      <c r="A5" s="799" t="s">
        <v>960</v>
      </c>
      <c r="B5" s="62"/>
      <c r="C5" s="63" t="s">
        <v>281</v>
      </c>
      <c r="D5" s="64" t="s">
        <v>282</v>
      </c>
      <c r="E5" s="63" t="s">
        <v>281</v>
      </c>
      <c r="F5" s="64" t="s">
        <v>282</v>
      </c>
      <c r="G5" s="63" t="s">
        <v>281</v>
      </c>
      <c r="H5" s="64" t="s">
        <v>282</v>
      </c>
      <c r="I5" s="63" t="s">
        <v>281</v>
      </c>
      <c r="J5" s="64" t="s">
        <v>282</v>
      </c>
      <c r="K5" s="63" t="s">
        <v>281</v>
      </c>
      <c r="L5" s="64" t="s">
        <v>282</v>
      </c>
      <c r="M5" s="63" t="s">
        <v>281</v>
      </c>
      <c r="N5" s="64" t="s">
        <v>282</v>
      </c>
      <c r="O5" s="63" t="s">
        <v>281</v>
      </c>
      <c r="P5" s="64" t="s">
        <v>282</v>
      </c>
      <c r="Q5" s="63" t="s">
        <v>281</v>
      </c>
      <c r="R5" s="64" t="s">
        <v>282</v>
      </c>
      <c r="S5" s="63" t="s">
        <v>281</v>
      </c>
      <c r="T5" s="65" t="s">
        <v>282</v>
      </c>
      <c r="U5" s="63" t="s">
        <v>281</v>
      </c>
      <c r="V5" s="65" t="s">
        <v>282</v>
      </c>
      <c r="W5" s="63" t="s">
        <v>281</v>
      </c>
      <c r="X5" s="65" t="s">
        <v>282</v>
      </c>
    </row>
    <row r="6" spans="1:25" ht="13.5" customHeight="1" thickTop="1" x14ac:dyDescent="0.2">
      <c r="A6" s="18" t="str">
        <f>'t1'!A6</f>
        <v>DIRETTORE GENERALE</v>
      </c>
      <c r="B6" s="217" t="str">
        <f>'t1'!B6</f>
        <v>0D0097</v>
      </c>
      <c r="C6" s="220"/>
      <c r="D6" s="221"/>
      <c r="E6" s="220"/>
      <c r="F6" s="221"/>
      <c r="G6" s="220"/>
      <c r="H6" s="221"/>
      <c r="I6" s="220"/>
      <c r="J6" s="221"/>
      <c r="K6" s="220"/>
      <c r="L6" s="221"/>
      <c r="M6" s="222"/>
      <c r="N6" s="223"/>
      <c r="O6" s="220"/>
      <c r="P6" s="221"/>
      <c r="Q6" s="220"/>
      <c r="R6" s="221"/>
      <c r="S6" s="224"/>
      <c r="T6" s="225"/>
      <c r="U6" s="224"/>
      <c r="V6" s="225"/>
      <c r="W6" s="412">
        <f>SUM(C6,E6,G6,I6,K6,M6,O6,Q6,S6,U6)</f>
        <v>0</v>
      </c>
      <c r="X6" s="413">
        <f>SUM(D6,F6,H6,J6,L6,N6,P6,R6,T6,V6)</f>
        <v>0</v>
      </c>
      <c r="Y6" s="52">
        <f>'t1'!M6</f>
        <v>0</v>
      </c>
    </row>
    <row r="7" spans="1:25" ht="13.5" customHeight="1" x14ac:dyDescent="0.2">
      <c r="A7" s="144" t="str">
        <f>'t1'!A7</f>
        <v>DIRETTORE SANITARIO</v>
      </c>
      <c r="B7" s="206" t="str">
        <f>'t1'!B7</f>
        <v>0D0482</v>
      </c>
      <c r="C7" s="220"/>
      <c r="D7" s="221"/>
      <c r="E7" s="220"/>
      <c r="F7" s="221"/>
      <c r="G7" s="220"/>
      <c r="H7" s="221"/>
      <c r="I7" s="220"/>
      <c r="J7" s="221"/>
      <c r="K7" s="220"/>
      <c r="L7" s="221"/>
      <c r="M7" s="222"/>
      <c r="N7" s="223"/>
      <c r="O7" s="220"/>
      <c r="P7" s="221"/>
      <c r="Q7" s="220"/>
      <c r="R7" s="221"/>
      <c r="S7" s="224"/>
      <c r="T7" s="226"/>
      <c r="U7" s="224"/>
      <c r="V7" s="226"/>
      <c r="W7" s="412">
        <f>SUM(C7,E7,G7,I7,K7,M7,O7,Q7,S7,U7)</f>
        <v>0</v>
      </c>
      <c r="X7" s="414">
        <f>SUM(D7,F7,H7,J7,L7,N7,P7,R7,T7,V7)</f>
        <v>0</v>
      </c>
      <c r="Y7" s="52">
        <f>'t1'!M7</f>
        <v>0</v>
      </c>
    </row>
    <row r="8" spans="1:25" ht="13.5" customHeight="1" x14ac:dyDescent="0.2">
      <c r="A8" s="144" t="str">
        <f>'t1'!A8</f>
        <v>DIRETTORE AMMINISTRATIVO</v>
      </c>
      <c r="B8" s="206" t="str">
        <f>'t1'!B8</f>
        <v>0D0163</v>
      </c>
      <c r="C8" s="220"/>
      <c r="D8" s="221"/>
      <c r="E8" s="220"/>
      <c r="F8" s="221"/>
      <c r="G8" s="220"/>
      <c r="H8" s="221"/>
      <c r="I8" s="220"/>
      <c r="J8" s="221"/>
      <c r="K8" s="220"/>
      <c r="L8" s="221"/>
      <c r="M8" s="222"/>
      <c r="N8" s="223"/>
      <c r="O8" s="220"/>
      <c r="P8" s="221"/>
      <c r="Q8" s="220"/>
      <c r="R8" s="221"/>
      <c r="S8" s="224"/>
      <c r="T8" s="226"/>
      <c r="U8" s="224"/>
      <c r="V8" s="226"/>
      <c r="W8" s="412">
        <f t="shared" ref="W8:W71" si="0">SUM(C8,E8,G8,I8,K8,M8,O8,Q8,S8,U8)</f>
        <v>0</v>
      </c>
      <c r="X8" s="414">
        <f t="shared" ref="X8:X71" si="1">SUM(D8,F8,H8,J8,L8,N8,P8,R8,T8,V8)</f>
        <v>0</v>
      </c>
      <c r="Y8" s="52">
        <f>'t1'!M8</f>
        <v>0</v>
      </c>
    </row>
    <row r="9" spans="1:25" ht="13.5" customHeight="1" x14ac:dyDescent="0.2">
      <c r="A9" s="144" t="str">
        <f>'t1'!A9</f>
        <v>DIRETTORE DEI SERVIZI SOCIALI</v>
      </c>
      <c r="B9" s="206" t="str">
        <f>'t1'!B9</f>
        <v>0D0484</v>
      </c>
      <c r="C9" s="220"/>
      <c r="D9" s="221"/>
      <c r="E9" s="220"/>
      <c r="F9" s="221"/>
      <c r="G9" s="220"/>
      <c r="H9" s="221"/>
      <c r="I9" s="220"/>
      <c r="J9" s="221"/>
      <c r="K9" s="220"/>
      <c r="L9" s="221"/>
      <c r="M9" s="222"/>
      <c r="N9" s="223"/>
      <c r="O9" s="220"/>
      <c r="P9" s="221"/>
      <c r="Q9" s="220"/>
      <c r="R9" s="221"/>
      <c r="S9" s="224"/>
      <c r="T9" s="226"/>
      <c r="U9" s="224"/>
      <c r="V9" s="226"/>
      <c r="W9" s="412">
        <f t="shared" si="0"/>
        <v>0</v>
      </c>
      <c r="X9" s="414">
        <f t="shared" si="1"/>
        <v>0</v>
      </c>
      <c r="Y9" s="52">
        <f>'t1'!M9</f>
        <v>0</v>
      </c>
    </row>
    <row r="10" spans="1:25" ht="13.5" customHeight="1" x14ac:dyDescent="0.2">
      <c r="A10" s="144" t="str">
        <f>'t1'!A10</f>
        <v>DIR. MEDICO CON INC. STRUTTURA COMPLESSA (RAPP. ESCLUSIVO)</v>
      </c>
      <c r="B10" s="206" t="str">
        <f>'t1'!B10</f>
        <v>SD0E33</v>
      </c>
      <c r="C10" s="220"/>
      <c r="D10" s="221"/>
      <c r="E10" s="220"/>
      <c r="F10" s="221"/>
      <c r="G10" s="220"/>
      <c r="H10" s="221"/>
      <c r="I10" s="220"/>
      <c r="J10" s="221"/>
      <c r="K10" s="220"/>
      <c r="L10" s="221"/>
      <c r="M10" s="222"/>
      <c r="N10" s="223"/>
      <c r="O10" s="220"/>
      <c r="P10" s="221"/>
      <c r="Q10" s="220"/>
      <c r="R10" s="221"/>
      <c r="S10" s="224"/>
      <c r="T10" s="226"/>
      <c r="U10" s="224"/>
      <c r="V10" s="226"/>
      <c r="W10" s="412">
        <f t="shared" si="0"/>
        <v>0</v>
      </c>
      <c r="X10" s="414">
        <f t="shared" si="1"/>
        <v>0</v>
      </c>
      <c r="Y10" s="52">
        <f>'t1'!M10</f>
        <v>0</v>
      </c>
    </row>
    <row r="11" spans="1:25" ht="13.5" customHeight="1" x14ac:dyDescent="0.2">
      <c r="A11" s="144" t="str">
        <f>'t1'!A11</f>
        <v>DIR. MEDICO CON INC. DI STRUTTURA COMPLESSA (RAPP. NON ESCL.</v>
      </c>
      <c r="B11" s="206" t="str">
        <f>'t1'!B11</f>
        <v>SD0N33</v>
      </c>
      <c r="C11" s="220"/>
      <c r="D11" s="221"/>
      <c r="E11" s="220"/>
      <c r="F11" s="221"/>
      <c r="G11" s="220"/>
      <c r="H11" s="221"/>
      <c r="I11" s="220"/>
      <c r="J11" s="221"/>
      <c r="K11" s="220"/>
      <c r="L11" s="221"/>
      <c r="M11" s="222"/>
      <c r="N11" s="223"/>
      <c r="O11" s="220"/>
      <c r="P11" s="221"/>
      <c r="Q11" s="220"/>
      <c r="R11" s="221"/>
      <c r="S11" s="224"/>
      <c r="T11" s="226"/>
      <c r="U11" s="224"/>
      <c r="V11" s="226"/>
      <c r="W11" s="412">
        <f t="shared" si="0"/>
        <v>0</v>
      </c>
      <c r="X11" s="414">
        <f t="shared" si="1"/>
        <v>0</v>
      </c>
      <c r="Y11" s="52">
        <f>'t1'!M11</f>
        <v>0</v>
      </c>
    </row>
    <row r="12" spans="1:25" ht="13.5" customHeight="1" x14ac:dyDescent="0.2">
      <c r="A12" s="144" t="str">
        <f>'t1'!A12</f>
        <v>DIR. MEDICO CON INCARICO DI STRUTTURA SEMPLICE (RAPP. ESCLUS</v>
      </c>
      <c r="B12" s="206" t="str">
        <f>'t1'!B12</f>
        <v>SD0E34</v>
      </c>
      <c r="C12" s="220"/>
      <c r="D12" s="221"/>
      <c r="E12" s="220"/>
      <c r="F12" s="221"/>
      <c r="G12" s="220"/>
      <c r="H12" s="221"/>
      <c r="I12" s="220"/>
      <c r="J12" s="221"/>
      <c r="K12" s="220"/>
      <c r="L12" s="221"/>
      <c r="M12" s="222"/>
      <c r="N12" s="223"/>
      <c r="O12" s="220"/>
      <c r="P12" s="221"/>
      <c r="Q12" s="220"/>
      <c r="R12" s="221"/>
      <c r="S12" s="224"/>
      <c r="T12" s="226"/>
      <c r="U12" s="224"/>
      <c r="V12" s="226"/>
      <c r="W12" s="412">
        <f t="shared" si="0"/>
        <v>0</v>
      </c>
      <c r="X12" s="414">
        <f t="shared" si="1"/>
        <v>0</v>
      </c>
      <c r="Y12" s="52">
        <f>'t1'!M12</f>
        <v>0</v>
      </c>
    </row>
    <row r="13" spans="1:25" ht="13.5" customHeight="1" x14ac:dyDescent="0.2">
      <c r="A13" s="144" t="str">
        <f>'t1'!A13</f>
        <v>DIR. MEDICO CON INCARICO STRUTTURA SEMPLICE (RAPP. NON ESCL.</v>
      </c>
      <c r="B13" s="206" t="str">
        <f>'t1'!B13</f>
        <v>SD0N34</v>
      </c>
      <c r="C13" s="220"/>
      <c r="D13" s="221"/>
      <c r="E13" s="220"/>
      <c r="F13" s="221"/>
      <c r="G13" s="220"/>
      <c r="H13" s="221"/>
      <c r="I13" s="220"/>
      <c r="J13" s="221"/>
      <c r="K13" s="220"/>
      <c r="L13" s="221"/>
      <c r="M13" s="222"/>
      <c r="N13" s="223"/>
      <c r="O13" s="220"/>
      <c r="P13" s="221"/>
      <c r="Q13" s="220"/>
      <c r="R13" s="221"/>
      <c r="S13" s="224"/>
      <c r="T13" s="226"/>
      <c r="U13" s="224"/>
      <c r="V13" s="226"/>
      <c r="W13" s="412">
        <f t="shared" si="0"/>
        <v>0</v>
      </c>
      <c r="X13" s="414">
        <f t="shared" si="1"/>
        <v>0</v>
      </c>
      <c r="Y13" s="52">
        <f>'t1'!M13</f>
        <v>0</v>
      </c>
    </row>
    <row r="14" spans="1:25" ht="13.5" customHeight="1" x14ac:dyDescent="0.2">
      <c r="A14" s="144" t="str">
        <f>'t1'!A14</f>
        <v>DIRIGENTI MEDICI CON ALTRI INCAR. PROF.LI (RAPP. ESCLUSIVO)</v>
      </c>
      <c r="B14" s="206" t="str">
        <f>'t1'!B14</f>
        <v>SD0035</v>
      </c>
      <c r="C14" s="220"/>
      <c r="D14" s="221"/>
      <c r="E14" s="220"/>
      <c r="F14" s="221"/>
      <c r="G14" s="220"/>
      <c r="H14" s="221"/>
      <c r="I14" s="220"/>
      <c r="J14" s="221"/>
      <c r="K14" s="220"/>
      <c r="L14" s="221"/>
      <c r="M14" s="222"/>
      <c r="N14" s="223"/>
      <c r="O14" s="220"/>
      <c r="P14" s="221"/>
      <c r="Q14" s="220"/>
      <c r="R14" s="221"/>
      <c r="S14" s="224"/>
      <c r="T14" s="226"/>
      <c r="U14" s="224"/>
      <c r="V14" s="226"/>
      <c r="W14" s="412">
        <f t="shared" si="0"/>
        <v>0</v>
      </c>
      <c r="X14" s="414">
        <f t="shared" si="1"/>
        <v>0</v>
      </c>
      <c r="Y14" s="52">
        <f>'t1'!M14</f>
        <v>0</v>
      </c>
    </row>
    <row r="15" spans="1:25" ht="13.5" customHeight="1" x14ac:dyDescent="0.2">
      <c r="A15" s="144" t="str">
        <f>'t1'!A15</f>
        <v>DIRIGENTI MEDICI CON ALTRI INCAR. PROF.LI (RAPP. NON ESCL.)</v>
      </c>
      <c r="B15" s="206" t="str">
        <f>'t1'!B15</f>
        <v>SD0036</v>
      </c>
      <c r="C15" s="220"/>
      <c r="D15" s="221"/>
      <c r="E15" s="220"/>
      <c r="F15" s="221"/>
      <c r="G15" s="220"/>
      <c r="H15" s="221"/>
      <c r="I15" s="220"/>
      <c r="J15" s="221"/>
      <c r="K15" s="220"/>
      <c r="L15" s="221"/>
      <c r="M15" s="222"/>
      <c r="N15" s="223"/>
      <c r="O15" s="220"/>
      <c r="P15" s="221"/>
      <c r="Q15" s="220"/>
      <c r="R15" s="221"/>
      <c r="S15" s="224"/>
      <c r="T15" s="226"/>
      <c r="U15" s="224"/>
      <c r="V15" s="226"/>
      <c r="W15" s="412">
        <f t="shared" si="0"/>
        <v>0</v>
      </c>
      <c r="X15" s="414">
        <f t="shared" si="1"/>
        <v>0</v>
      </c>
      <c r="Y15" s="52">
        <f>'t1'!M15</f>
        <v>0</v>
      </c>
    </row>
    <row r="16" spans="1:25" ht="13.5" customHeight="1" x14ac:dyDescent="0.2">
      <c r="A16" s="144" t="str">
        <f>'t1'!A16</f>
        <v>DIR. MEDICI A T.  DETERMINATO(ART. 15-SEPTIES D.LGS. 502/92)</v>
      </c>
      <c r="B16" s="206" t="str">
        <f>'t1'!B16</f>
        <v>SD0597</v>
      </c>
      <c r="C16" s="220"/>
      <c r="D16" s="221"/>
      <c r="E16" s="220"/>
      <c r="F16" s="221"/>
      <c r="G16" s="220"/>
      <c r="H16" s="221"/>
      <c r="I16" s="220"/>
      <c r="J16" s="221"/>
      <c r="K16" s="220"/>
      <c r="L16" s="221"/>
      <c r="M16" s="222"/>
      <c r="N16" s="223"/>
      <c r="O16" s="220"/>
      <c r="P16" s="221"/>
      <c r="Q16" s="220"/>
      <c r="R16" s="221"/>
      <c r="S16" s="224"/>
      <c r="T16" s="226"/>
      <c r="U16" s="224"/>
      <c r="V16" s="226"/>
      <c r="W16" s="412">
        <f t="shared" si="0"/>
        <v>0</v>
      </c>
      <c r="X16" s="414">
        <f t="shared" si="1"/>
        <v>0</v>
      </c>
      <c r="Y16" s="52">
        <f>'t1'!M16</f>
        <v>0</v>
      </c>
    </row>
    <row r="17" spans="1:25" ht="13.5" customHeight="1" x14ac:dyDescent="0.2">
      <c r="A17" s="144" t="str">
        <f>'t1'!A17</f>
        <v>VETERINARI CON INC. DI STRUTTURA COMPLESSA (RAPP.ESCLUSIVO)</v>
      </c>
      <c r="B17" s="206" t="str">
        <f>'t1'!B17</f>
        <v>SD0E74</v>
      </c>
      <c r="C17" s="220"/>
      <c r="D17" s="221"/>
      <c r="E17" s="220"/>
      <c r="F17" s="221"/>
      <c r="G17" s="220"/>
      <c r="H17" s="221"/>
      <c r="I17" s="220"/>
      <c r="J17" s="221"/>
      <c r="K17" s="220"/>
      <c r="L17" s="221"/>
      <c r="M17" s="222"/>
      <c r="N17" s="223"/>
      <c r="O17" s="220"/>
      <c r="P17" s="221"/>
      <c r="Q17" s="220"/>
      <c r="R17" s="221"/>
      <c r="S17" s="224"/>
      <c r="T17" s="226"/>
      <c r="U17" s="224"/>
      <c r="V17" s="226"/>
      <c r="W17" s="412">
        <f t="shared" si="0"/>
        <v>0</v>
      </c>
      <c r="X17" s="414">
        <f t="shared" si="1"/>
        <v>0</v>
      </c>
      <c r="Y17" s="52">
        <f>'t1'!M17</f>
        <v>0</v>
      </c>
    </row>
    <row r="18" spans="1:25" ht="13.5" customHeight="1" x14ac:dyDescent="0.2">
      <c r="A18" s="144" t="str">
        <f>'t1'!A18</f>
        <v>VETERINARI CON INC. DI STRUTTURA COMPLESSA (RAPP. NON ESCL.)</v>
      </c>
      <c r="B18" s="206" t="str">
        <f>'t1'!B18</f>
        <v>SD0N74</v>
      </c>
      <c r="C18" s="220"/>
      <c r="D18" s="221"/>
      <c r="E18" s="220"/>
      <c r="F18" s="221"/>
      <c r="G18" s="220"/>
      <c r="H18" s="221"/>
      <c r="I18" s="220"/>
      <c r="J18" s="221"/>
      <c r="K18" s="220"/>
      <c r="L18" s="221"/>
      <c r="M18" s="222"/>
      <c r="N18" s="223"/>
      <c r="O18" s="220"/>
      <c r="P18" s="221"/>
      <c r="Q18" s="220"/>
      <c r="R18" s="221"/>
      <c r="S18" s="224"/>
      <c r="T18" s="226"/>
      <c r="U18" s="224"/>
      <c r="V18" s="226"/>
      <c r="W18" s="412">
        <f t="shared" si="0"/>
        <v>0</v>
      </c>
      <c r="X18" s="414">
        <f t="shared" si="1"/>
        <v>0</v>
      </c>
      <c r="Y18" s="52">
        <f>'t1'!M18</f>
        <v>0</v>
      </c>
    </row>
    <row r="19" spans="1:25" ht="13.5" customHeight="1" x14ac:dyDescent="0.2">
      <c r="A19" s="144" t="str">
        <f>'t1'!A19</f>
        <v>VETERINARI CON INC. DI STRUTTURA SEMPLICE (RAPP. ESCLUSIVO)</v>
      </c>
      <c r="B19" s="206" t="str">
        <f>'t1'!B19</f>
        <v>SD0E73</v>
      </c>
      <c r="C19" s="220"/>
      <c r="D19" s="221"/>
      <c r="E19" s="220"/>
      <c r="F19" s="221"/>
      <c r="G19" s="220"/>
      <c r="H19" s="221"/>
      <c r="I19" s="220"/>
      <c r="J19" s="221"/>
      <c r="K19" s="220"/>
      <c r="L19" s="221"/>
      <c r="M19" s="222"/>
      <c r="N19" s="223"/>
      <c r="O19" s="220"/>
      <c r="P19" s="221"/>
      <c r="Q19" s="220"/>
      <c r="R19" s="221"/>
      <c r="S19" s="224"/>
      <c r="T19" s="226"/>
      <c r="U19" s="224"/>
      <c r="V19" s="226"/>
      <c r="W19" s="412">
        <f t="shared" si="0"/>
        <v>0</v>
      </c>
      <c r="X19" s="414">
        <f t="shared" si="1"/>
        <v>0</v>
      </c>
      <c r="Y19" s="52">
        <f>'t1'!M19</f>
        <v>0</v>
      </c>
    </row>
    <row r="20" spans="1:25" ht="13.5" customHeight="1" x14ac:dyDescent="0.2">
      <c r="A20" s="144" t="str">
        <f>'t1'!A20</f>
        <v>VETERINARI CON INC. DI STRUTTURA SEMPLICE (RAPP. NON ESCL.)</v>
      </c>
      <c r="B20" s="206" t="str">
        <f>'t1'!B20</f>
        <v>SD0N73</v>
      </c>
      <c r="C20" s="220"/>
      <c r="D20" s="221"/>
      <c r="E20" s="220"/>
      <c r="F20" s="221"/>
      <c r="G20" s="220"/>
      <c r="H20" s="221"/>
      <c r="I20" s="220"/>
      <c r="J20" s="221"/>
      <c r="K20" s="220"/>
      <c r="L20" s="221"/>
      <c r="M20" s="222"/>
      <c r="N20" s="223"/>
      <c r="O20" s="220"/>
      <c r="P20" s="221"/>
      <c r="Q20" s="220"/>
      <c r="R20" s="221"/>
      <c r="S20" s="224"/>
      <c r="T20" s="226"/>
      <c r="U20" s="224"/>
      <c r="V20" s="226"/>
      <c r="W20" s="412">
        <f t="shared" si="0"/>
        <v>0</v>
      </c>
      <c r="X20" s="414">
        <f t="shared" si="1"/>
        <v>0</v>
      </c>
      <c r="Y20" s="52">
        <f>'t1'!M20</f>
        <v>0</v>
      </c>
    </row>
    <row r="21" spans="1:25" ht="13.5" customHeight="1" x14ac:dyDescent="0.2">
      <c r="A21" s="144" t="str">
        <f>'t1'!A21</f>
        <v>VETERINARI CON ALTRI INCAR. PROF.LI (RAPP. ESCLUSIVO)</v>
      </c>
      <c r="B21" s="206" t="str">
        <f>'t1'!B21</f>
        <v>SD0A73</v>
      </c>
      <c r="C21" s="220"/>
      <c r="D21" s="221"/>
      <c r="E21" s="220"/>
      <c r="F21" s="221"/>
      <c r="G21" s="220"/>
      <c r="H21" s="221"/>
      <c r="I21" s="220"/>
      <c r="J21" s="221"/>
      <c r="K21" s="220"/>
      <c r="L21" s="221"/>
      <c r="M21" s="222"/>
      <c r="N21" s="223"/>
      <c r="O21" s="220"/>
      <c r="P21" s="221"/>
      <c r="Q21" s="220"/>
      <c r="R21" s="221"/>
      <c r="S21" s="224"/>
      <c r="T21" s="226"/>
      <c r="U21" s="224"/>
      <c r="V21" s="226"/>
      <c r="W21" s="412">
        <f t="shared" si="0"/>
        <v>0</v>
      </c>
      <c r="X21" s="414">
        <f t="shared" si="1"/>
        <v>0</v>
      </c>
      <c r="Y21" s="52">
        <f>'t1'!M21</f>
        <v>0</v>
      </c>
    </row>
    <row r="22" spans="1:25" ht="13.5" customHeight="1" x14ac:dyDescent="0.2">
      <c r="A22" s="144" t="str">
        <f>'t1'!A22</f>
        <v>VETERINARI CON ALTRI INCAR. PROF.LI (RAPP. NON ESCL.)</v>
      </c>
      <c r="B22" s="206" t="str">
        <f>'t1'!B22</f>
        <v>SD0072</v>
      </c>
      <c r="C22" s="220"/>
      <c r="D22" s="221"/>
      <c r="E22" s="220"/>
      <c r="F22" s="221"/>
      <c r="G22" s="220"/>
      <c r="H22" s="221"/>
      <c r="I22" s="220"/>
      <c r="J22" s="221"/>
      <c r="K22" s="220"/>
      <c r="L22" s="221"/>
      <c r="M22" s="222"/>
      <c r="N22" s="223"/>
      <c r="O22" s="220"/>
      <c r="P22" s="221"/>
      <c r="Q22" s="220"/>
      <c r="R22" s="221"/>
      <c r="S22" s="224"/>
      <c r="T22" s="226"/>
      <c r="U22" s="224"/>
      <c r="V22" s="226"/>
      <c r="W22" s="412">
        <f t="shared" si="0"/>
        <v>0</v>
      </c>
      <c r="X22" s="414">
        <f t="shared" si="1"/>
        <v>0</v>
      </c>
      <c r="Y22" s="52">
        <f>'t1'!M22</f>
        <v>0</v>
      </c>
    </row>
    <row r="23" spans="1:25" ht="13.5" customHeight="1" x14ac:dyDescent="0.2">
      <c r="A23" s="144" t="str">
        <f>'t1'!A23</f>
        <v>VETERINARI A T. DETERMINATO (ART. 15-SEPTIES D.LGS. 502/92)</v>
      </c>
      <c r="B23" s="206" t="str">
        <f>'t1'!B23</f>
        <v>SD0598</v>
      </c>
      <c r="C23" s="220"/>
      <c r="D23" s="221"/>
      <c r="E23" s="220"/>
      <c r="F23" s="221"/>
      <c r="G23" s="220"/>
      <c r="H23" s="221"/>
      <c r="I23" s="220"/>
      <c r="J23" s="221"/>
      <c r="K23" s="220"/>
      <c r="L23" s="221"/>
      <c r="M23" s="222"/>
      <c r="N23" s="223"/>
      <c r="O23" s="220"/>
      <c r="P23" s="221"/>
      <c r="Q23" s="220"/>
      <c r="R23" s="221"/>
      <c r="S23" s="224"/>
      <c r="T23" s="226"/>
      <c r="U23" s="224"/>
      <c r="V23" s="226"/>
      <c r="W23" s="412">
        <f t="shared" si="0"/>
        <v>0</v>
      </c>
      <c r="X23" s="414">
        <f t="shared" si="1"/>
        <v>0</v>
      </c>
      <c r="Y23" s="52">
        <f>'t1'!M23</f>
        <v>0</v>
      </c>
    </row>
    <row r="24" spans="1:25" ht="13.5" customHeight="1" x14ac:dyDescent="0.2">
      <c r="A24" s="144" t="str">
        <f>'t1'!A24</f>
        <v>ODONTOIATRI CON INC. DI STRUTTURA COMPLESSA (RAPP. ESCL.)</v>
      </c>
      <c r="B24" s="206" t="str">
        <f>'t1'!B24</f>
        <v>SD0E49</v>
      </c>
      <c r="C24" s="220"/>
      <c r="D24" s="221"/>
      <c r="E24" s="220"/>
      <c r="F24" s="221"/>
      <c r="G24" s="220"/>
      <c r="H24" s="221"/>
      <c r="I24" s="220"/>
      <c r="J24" s="221"/>
      <c r="K24" s="220"/>
      <c r="L24" s="221"/>
      <c r="M24" s="222"/>
      <c r="N24" s="223"/>
      <c r="O24" s="220"/>
      <c r="P24" s="221"/>
      <c r="Q24" s="220"/>
      <c r="R24" s="221"/>
      <c r="S24" s="224"/>
      <c r="T24" s="226"/>
      <c r="U24" s="224"/>
      <c r="V24" s="226"/>
      <c r="W24" s="412">
        <f t="shared" si="0"/>
        <v>0</v>
      </c>
      <c r="X24" s="414">
        <f t="shared" si="1"/>
        <v>0</v>
      </c>
      <c r="Y24" s="52">
        <f>'t1'!M24</f>
        <v>0</v>
      </c>
    </row>
    <row r="25" spans="1:25" ht="13.5" customHeight="1" x14ac:dyDescent="0.2">
      <c r="A25" s="144" t="str">
        <f>'t1'!A25</f>
        <v>ODONTOIATRI CON INC. DI STRUTTURA COMPLESSA (RAPP. NON ESCL.</v>
      </c>
      <c r="B25" s="206" t="str">
        <f>'t1'!B25</f>
        <v>SD0N49</v>
      </c>
      <c r="C25" s="220"/>
      <c r="D25" s="221"/>
      <c r="E25" s="220"/>
      <c r="F25" s="221"/>
      <c r="G25" s="220"/>
      <c r="H25" s="221"/>
      <c r="I25" s="220"/>
      <c r="J25" s="221"/>
      <c r="K25" s="220"/>
      <c r="L25" s="221"/>
      <c r="M25" s="222"/>
      <c r="N25" s="223"/>
      <c r="O25" s="220"/>
      <c r="P25" s="221"/>
      <c r="Q25" s="220"/>
      <c r="R25" s="221"/>
      <c r="S25" s="224"/>
      <c r="T25" s="226"/>
      <c r="U25" s="224"/>
      <c r="V25" s="226"/>
      <c r="W25" s="412">
        <f t="shared" si="0"/>
        <v>0</v>
      </c>
      <c r="X25" s="414">
        <f t="shared" si="1"/>
        <v>0</v>
      </c>
      <c r="Y25" s="52">
        <f>'t1'!M25</f>
        <v>0</v>
      </c>
    </row>
    <row r="26" spans="1:25" ht="13.5" customHeight="1" x14ac:dyDescent="0.2">
      <c r="A26" s="144" t="str">
        <f>'t1'!A26</f>
        <v>ODONTOIATRI CON INC. DI STRUTTURA SEMPLICE (RAPP. ESCLUSIVO)</v>
      </c>
      <c r="B26" s="206" t="str">
        <f>'t1'!B26</f>
        <v>SD0E48</v>
      </c>
      <c r="C26" s="220"/>
      <c r="D26" s="221"/>
      <c r="E26" s="220"/>
      <c r="F26" s="221"/>
      <c r="G26" s="220"/>
      <c r="H26" s="221"/>
      <c r="I26" s="220"/>
      <c r="J26" s="221"/>
      <c r="K26" s="220"/>
      <c r="L26" s="221"/>
      <c r="M26" s="222"/>
      <c r="N26" s="223"/>
      <c r="O26" s="220"/>
      <c r="P26" s="221"/>
      <c r="Q26" s="220"/>
      <c r="R26" s="221"/>
      <c r="S26" s="224"/>
      <c r="T26" s="226"/>
      <c r="U26" s="224"/>
      <c r="V26" s="226"/>
      <c r="W26" s="412">
        <f t="shared" si="0"/>
        <v>0</v>
      </c>
      <c r="X26" s="414">
        <f t="shared" si="1"/>
        <v>0</v>
      </c>
      <c r="Y26" s="52">
        <f>'t1'!M26</f>
        <v>0</v>
      </c>
    </row>
    <row r="27" spans="1:25" ht="13.5" customHeight="1" x14ac:dyDescent="0.2">
      <c r="A27" s="144" t="str">
        <f>'t1'!A27</f>
        <v>ODONTOIATRI CON INC. DI STRUTTURA SEMPLICE (RAPP. NON ESCL.)</v>
      </c>
      <c r="B27" s="206" t="str">
        <f>'t1'!B27</f>
        <v>SD0N48</v>
      </c>
      <c r="C27" s="220"/>
      <c r="D27" s="221"/>
      <c r="E27" s="220"/>
      <c r="F27" s="221"/>
      <c r="G27" s="220"/>
      <c r="H27" s="221"/>
      <c r="I27" s="220"/>
      <c r="J27" s="221"/>
      <c r="K27" s="220"/>
      <c r="L27" s="221"/>
      <c r="M27" s="222"/>
      <c r="N27" s="223"/>
      <c r="O27" s="220"/>
      <c r="P27" s="221"/>
      <c r="Q27" s="220"/>
      <c r="R27" s="221"/>
      <c r="S27" s="224"/>
      <c r="T27" s="226"/>
      <c r="U27" s="224"/>
      <c r="V27" s="226"/>
      <c r="W27" s="412">
        <f t="shared" si="0"/>
        <v>0</v>
      </c>
      <c r="X27" s="414">
        <f t="shared" si="1"/>
        <v>0</v>
      </c>
      <c r="Y27" s="52">
        <f>'t1'!M27</f>
        <v>0</v>
      </c>
    </row>
    <row r="28" spans="1:25" ht="13.5" customHeight="1" x14ac:dyDescent="0.2">
      <c r="A28" s="144" t="str">
        <f>'t1'!A28</f>
        <v>ODONTOIATRI CON ALTRI INCAR. PROF.LI (RAPP. ESCLUSIVO)</v>
      </c>
      <c r="B28" s="206" t="str">
        <f>'t1'!B28</f>
        <v>SD0A48</v>
      </c>
      <c r="C28" s="220"/>
      <c r="D28" s="221"/>
      <c r="E28" s="220"/>
      <c r="F28" s="221"/>
      <c r="G28" s="220"/>
      <c r="H28" s="221"/>
      <c r="I28" s="220"/>
      <c r="J28" s="221"/>
      <c r="K28" s="220"/>
      <c r="L28" s="221"/>
      <c r="M28" s="222"/>
      <c r="N28" s="223"/>
      <c r="O28" s="220"/>
      <c r="P28" s="221"/>
      <c r="Q28" s="220"/>
      <c r="R28" s="221"/>
      <c r="S28" s="224"/>
      <c r="T28" s="226"/>
      <c r="U28" s="224"/>
      <c r="V28" s="226"/>
      <c r="W28" s="412">
        <f t="shared" si="0"/>
        <v>0</v>
      </c>
      <c r="X28" s="414">
        <f t="shared" si="1"/>
        <v>0</v>
      </c>
      <c r="Y28" s="52">
        <f>'t1'!M28</f>
        <v>0</v>
      </c>
    </row>
    <row r="29" spans="1:25" ht="13.5" customHeight="1" x14ac:dyDescent="0.2">
      <c r="A29" s="144" t="str">
        <f>'t1'!A29</f>
        <v>ODONTOIATRI CON ALTRI INCAR. PROF.LI (RAPP. NON ESCL.)</v>
      </c>
      <c r="B29" s="206" t="str">
        <f>'t1'!B29</f>
        <v>SD0047</v>
      </c>
      <c r="C29" s="220"/>
      <c r="D29" s="221"/>
      <c r="E29" s="220"/>
      <c r="F29" s="221"/>
      <c r="G29" s="220"/>
      <c r="H29" s="221"/>
      <c r="I29" s="220"/>
      <c r="J29" s="221"/>
      <c r="K29" s="220"/>
      <c r="L29" s="221"/>
      <c r="M29" s="222"/>
      <c r="N29" s="223"/>
      <c r="O29" s="220"/>
      <c r="P29" s="221"/>
      <c r="Q29" s="220"/>
      <c r="R29" s="221"/>
      <c r="S29" s="224"/>
      <c r="T29" s="226"/>
      <c r="U29" s="224"/>
      <c r="V29" s="226"/>
      <c r="W29" s="412">
        <f t="shared" si="0"/>
        <v>0</v>
      </c>
      <c r="X29" s="414">
        <f t="shared" si="1"/>
        <v>0</v>
      </c>
      <c r="Y29" s="52">
        <f>'t1'!M29</f>
        <v>0</v>
      </c>
    </row>
    <row r="30" spans="1:25" ht="13.5" customHeight="1" x14ac:dyDescent="0.2">
      <c r="A30" s="144" t="str">
        <f>'t1'!A30</f>
        <v>ODONTOIATRI A T. DETERMINATO (ART. 15-SEPTIES D.LGS. 502/92)</v>
      </c>
      <c r="B30" s="206" t="str">
        <f>'t1'!B30</f>
        <v>SD0599</v>
      </c>
      <c r="C30" s="220"/>
      <c r="D30" s="221"/>
      <c r="E30" s="220"/>
      <c r="F30" s="221"/>
      <c r="G30" s="220"/>
      <c r="H30" s="221"/>
      <c r="I30" s="220"/>
      <c r="J30" s="221"/>
      <c r="K30" s="220"/>
      <c r="L30" s="221"/>
      <c r="M30" s="222"/>
      <c r="N30" s="223"/>
      <c r="O30" s="220"/>
      <c r="P30" s="221"/>
      <c r="Q30" s="220"/>
      <c r="R30" s="221"/>
      <c r="S30" s="224"/>
      <c r="T30" s="226"/>
      <c r="U30" s="224"/>
      <c r="V30" s="226"/>
      <c r="W30" s="412">
        <f t="shared" si="0"/>
        <v>0</v>
      </c>
      <c r="X30" s="414">
        <f t="shared" si="1"/>
        <v>0</v>
      </c>
      <c r="Y30" s="52">
        <f>'t1'!M30</f>
        <v>0</v>
      </c>
    </row>
    <row r="31" spans="1:25" ht="13.5" customHeight="1" x14ac:dyDescent="0.2">
      <c r="A31" s="144" t="str">
        <f>'t1'!A31</f>
        <v>FARMACISTI CON INC. DI STRUTTURA COMPLESSA (RAPP. ESCLUSIVO)</v>
      </c>
      <c r="B31" s="206" t="str">
        <f>'t1'!B31</f>
        <v>SD0E39</v>
      </c>
      <c r="C31" s="220"/>
      <c r="D31" s="221"/>
      <c r="E31" s="220"/>
      <c r="F31" s="221"/>
      <c r="G31" s="220"/>
      <c r="H31" s="221"/>
      <c r="I31" s="220"/>
      <c r="J31" s="221"/>
      <c r="K31" s="220"/>
      <c r="L31" s="221"/>
      <c r="M31" s="222"/>
      <c r="N31" s="223"/>
      <c r="O31" s="220"/>
      <c r="P31" s="221"/>
      <c r="Q31" s="220"/>
      <c r="R31" s="221"/>
      <c r="S31" s="224"/>
      <c r="T31" s="226"/>
      <c r="U31" s="224"/>
      <c r="V31" s="226"/>
      <c r="W31" s="412">
        <f t="shared" si="0"/>
        <v>0</v>
      </c>
      <c r="X31" s="414">
        <f t="shared" si="1"/>
        <v>0</v>
      </c>
      <c r="Y31" s="52">
        <f>'t1'!M31</f>
        <v>0</v>
      </c>
    </row>
    <row r="32" spans="1:25" ht="13.5" customHeight="1" x14ac:dyDescent="0.2">
      <c r="A32" s="144" t="str">
        <f>'t1'!A32</f>
        <v>FARMACISTI CON INC. DI STRUTTURA COMPLESSA (RAPP. NON ESCL.)</v>
      </c>
      <c r="B32" s="206" t="str">
        <f>'t1'!B32</f>
        <v>SD0N39</v>
      </c>
      <c r="C32" s="220"/>
      <c r="D32" s="221"/>
      <c r="E32" s="220"/>
      <c r="F32" s="221"/>
      <c r="G32" s="220"/>
      <c r="H32" s="221"/>
      <c r="I32" s="220"/>
      <c r="J32" s="221"/>
      <c r="K32" s="220"/>
      <c r="L32" s="221"/>
      <c r="M32" s="222"/>
      <c r="N32" s="223"/>
      <c r="O32" s="220"/>
      <c r="P32" s="221"/>
      <c r="Q32" s="220"/>
      <c r="R32" s="221"/>
      <c r="S32" s="224"/>
      <c r="T32" s="226"/>
      <c r="U32" s="224"/>
      <c r="V32" s="226"/>
      <c r="W32" s="412">
        <f t="shared" si="0"/>
        <v>0</v>
      </c>
      <c r="X32" s="414">
        <f t="shared" si="1"/>
        <v>0</v>
      </c>
      <c r="Y32" s="52">
        <f>'t1'!M32</f>
        <v>0</v>
      </c>
    </row>
    <row r="33" spans="1:25" ht="13.5" customHeight="1" x14ac:dyDescent="0.2">
      <c r="A33" s="144" t="str">
        <f>'t1'!A33</f>
        <v>FARMACISTI CON INC. DI STRUTTURA SEMPLICE (RAPP. ESCLUSIVO)</v>
      </c>
      <c r="B33" s="206" t="str">
        <f>'t1'!B33</f>
        <v>SD0E38</v>
      </c>
      <c r="C33" s="220"/>
      <c r="D33" s="221"/>
      <c r="E33" s="220"/>
      <c r="F33" s="221"/>
      <c r="G33" s="220"/>
      <c r="H33" s="221"/>
      <c r="I33" s="220"/>
      <c r="J33" s="221"/>
      <c r="K33" s="220"/>
      <c r="L33" s="221"/>
      <c r="M33" s="222"/>
      <c r="N33" s="223"/>
      <c r="O33" s="220"/>
      <c r="P33" s="221"/>
      <c r="Q33" s="220"/>
      <c r="R33" s="221"/>
      <c r="S33" s="224"/>
      <c r="T33" s="226"/>
      <c r="U33" s="224"/>
      <c r="V33" s="226"/>
      <c r="W33" s="412">
        <f t="shared" si="0"/>
        <v>0</v>
      </c>
      <c r="X33" s="414">
        <f t="shared" si="1"/>
        <v>0</v>
      </c>
      <c r="Y33" s="52">
        <f>'t1'!M33</f>
        <v>0</v>
      </c>
    </row>
    <row r="34" spans="1:25" ht="13.5" customHeight="1" x14ac:dyDescent="0.2">
      <c r="A34" s="144" t="str">
        <f>'t1'!A34</f>
        <v>FARMACISTI CON INC. DI STRUTTURA SEMPLICE (RAPP. NON ESCL.)</v>
      </c>
      <c r="B34" s="206" t="str">
        <f>'t1'!B34</f>
        <v>SD0N38</v>
      </c>
      <c r="C34" s="220"/>
      <c r="D34" s="221"/>
      <c r="E34" s="220"/>
      <c r="F34" s="221"/>
      <c r="G34" s="220"/>
      <c r="H34" s="221"/>
      <c r="I34" s="220"/>
      <c r="J34" s="221"/>
      <c r="K34" s="220"/>
      <c r="L34" s="221"/>
      <c r="M34" s="222"/>
      <c r="N34" s="223"/>
      <c r="O34" s="220"/>
      <c r="P34" s="221"/>
      <c r="Q34" s="220"/>
      <c r="R34" s="221"/>
      <c r="S34" s="224"/>
      <c r="T34" s="226"/>
      <c r="U34" s="224"/>
      <c r="V34" s="226"/>
      <c r="W34" s="412">
        <f t="shared" si="0"/>
        <v>0</v>
      </c>
      <c r="X34" s="414">
        <f t="shared" si="1"/>
        <v>0</v>
      </c>
      <c r="Y34" s="52">
        <f>'t1'!M34</f>
        <v>0</v>
      </c>
    </row>
    <row r="35" spans="1:25" ht="13.5" customHeight="1" x14ac:dyDescent="0.2">
      <c r="A35" s="144" t="str">
        <f>'t1'!A35</f>
        <v>FARMACISTI CON ALTRI INCAR. PROF.LI (RAPP. ESCLUSIVO)</v>
      </c>
      <c r="B35" s="206" t="str">
        <f>'t1'!B35</f>
        <v>SD0A38</v>
      </c>
      <c r="C35" s="220"/>
      <c r="D35" s="221"/>
      <c r="E35" s="220"/>
      <c r="F35" s="221"/>
      <c r="G35" s="220"/>
      <c r="H35" s="221"/>
      <c r="I35" s="220"/>
      <c r="J35" s="221"/>
      <c r="K35" s="220"/>
      <c r="L35" s="221"/>
      <c r="M35" s="222"/>
      <c r="N35" s="223"/>
      <c r="O35" s="220"/>
      <c r="P35" s="221"/>
      <c r="Q35" s="220"/>
      <c r="R35" s="221"/>
      <c r="S35" s="224"/>
      <c r="T35" s="226"/>
      <c r="U35" s="224"/>
      <c r="V35" s="226"/>
      <c r="W35" s="412">
        <f t="shared" si="0"/>
        <v>0</v>
      </c>
      <c r="X35" s="414">
        <f t="shared" si="1"/>
        <v>0</v>
      </c>
      <c r="Y35" s="52">
        <f>'t1'!M35</f>
        <v>0</v>
      </c>
    </row>
    <row r="36" spans="1:25" ht="13.5" customHeight="1" x14ac:dyDescent="0.2">
      <c r="A36" s="144" t="str">
        <f>'t1'!A36</f>
        <v>FARMACISTI CON ALTRI INCAR. PROF.LI (RAPP. NON ESCL.)</v>
      </c>
      <c r="B36" s="206" t="str">
        <f>'t1'!B36</f>
        <v>SD0037</v>
      </c>
      <c r="C36" s="220"/>
      <c r="D36" s="221"/>
      <c r="E36" s="220"/>
      <c r="F36" s="221"/>
      <c r="G36" s="220"/>
      <c r="H36" s="221"/>
      <c r="I36" s="220"/>
      <c r="J36" s="221"/>
      <c r="K36" s="220"/>
      <c r="L36" s="221"/>
      <c r="M36" s="222"/>
      <c r="N36" s="223"/>
      <c r="O36" s="220"/>
      <c r="P36" s="221"/>
      <c r="Q36" s="220"/>
      <c r="R36" s="221"/>
      <c r="S36" s="224"/>
      <c r="T36" s="226"/>
      <c r="U36" s="224"/>
      <c r="V36" s="226"/>
      <c r="W36" s="412">
        <f t="shared" si="0"/>
        <v>0</v>
      </c>
      <c r="X36" s="414">
        <f t="shared" si="1"/>
        <v>0</v>
      </c>
      <c r="Y36" s="52">
        <f>'t1'!M36</f>
        <v>0</v>
      </c>
    </row>
    <row r="37" spans="1:25" ht="13.5" customHeight="1" x14ac:dyDescent="0.2">
      <c r="A37" s="144" t="str">
        <f>'t1'!A37</f>
        <v>FARMACISTI A T. DETERMINATO (ART. 15-SEPTIES D.LGS. 502/92)</v>
      </c>
      <c r="B37" s="206" t="str">
        <f>'t1'!B37</f>
        <v>SD0600</v>
      </c>
      <c r="C37" s="220"/>
      <c r="D37" s="221"/>
      <c r="E37" s="220"/>
      <c r="F37" s="221"/>
      <c r="G37" s="220"/>
      <c r="H37" s="221"/>
      <c r="I37" s="220"/>
      <c r="J37" s="221"/>
      <c r="K37" s="220"/>
      <c r="L37" s="221"/>
      <c r="M37" s="222"/>
      <c r="N37" s="223"/>
      <c r="O37" s="220"/>
      <c r="P37" s="221"/>
      <c r="Q37" s="220"/>
      <c r="R37" s="221"/>
      <c r="S37" s="224"/>
      <c r="T37" s="226"/>
      <c r="U37" s="224"/>
      <c r="V37" s="226"/>
      <c r="W37" s="412">
        <f t="shared" si="0"/>
        <v>0</v>
      </c>
      <c r="X37" s="414">
        <f t="shared" si="1"/>
        <v>0</v>
      </c>
      <c r="Y37" s="52">
        <f>'t1'!M37</f>
        <v>0</v>
      </c>
    </row>
    <row r="38" spans="1:25" ht="13.5" customHeight="1" x14ac:dyDescent="0.2">
      <c r="A38" s="144" t="str">
        <f>'t1'!A38</f>
        <v>BIOLOGI CON INC. DI STRUTTURA COMPLESSA (RAPP. ESCLUSIVO)</v>
      </c>
      <c r="B38" s="206" t="str">
        <f>'t1'!B38</f>
        <v>SD0E13</v>
      </c>
      <c r="C38" s="220"/>
      <c r="D38" s="221"/>
      <c r="E38" s="220"/>
      <c r="F38" s="221"/>
      <c r="G38" s="220"/>
      <c r="H38" s="221"/>
      <c r="I38" s="220"/>
      <c r="J38" s="221"/>
      <c r="K38" s="220"/>
      <c r="L38" s="221"/>
      <c r="M38" s="222"/>
      <c r="N38" s="223"/>
      <c r="O38" s="220"/>
      <c r="P38" s="221"/>
      <c r="Q38" s="220"/>
      <c r="R38" s="221"/>
      <c r="S38" s="224"/>
      <c r="T38" s="226"/>
      <c r="U38" s="224"/>
      <c r="V38" s="226"/>
      <c r="W38" s="412">
        <f t="shared" si="0"/>
        <v>0</v>
      </c>
      <c r="X38" s="414">
        <f t="shared" si="1"/>
        <v>0</v>
      </c>
      <c r="Y38" s="52">
        <f>'t1'!M38</f>
        <v>0</v>
      </c>
    </row>
    <row r="39" spans="1:25" ht="13.5" customHeight="1" x14ac:dyDescent="0.2">
      <c r="A39" s="144" t="str">
        <f>'t1'!A39</f>
        <v>BIOLOGI CON INC. DI STRUTTURA COMPLESSA (RAPP. NON ESCL.)</v>
      </c>
      <c r="B39" s="206" t="str">
        <f>'t1'!B39</f>
        <v>SD0N13</v>
      </c>
      <c r="C39" s="220"/>
      <c r="D39" s="221"/>
      <c r="E39" s="220"/>
      <c r="F39" s="221"/>
      <c r="G39" s="220"/>
      <c r="H39" s="221"/>
      <c r="I39" s="220"/>
      <c r="J39" s="221"/>
      <c r="K39" s="220"/>
      <c r="L39" s="221"/>
      <c r="M39" s="222"/>
      <c r="N39" s="223"/>
      <c r="O39" s="220"/>
      <c r="P39" s="221"/>
      <c r="Q39" s="220"/>
      <c r="R39" s="221"/>
      <c r="S39" s="224"/>
      <c r="T39" s="226"/>
      <c r="U39" s="224"/>
      <c r="V39" s="226"/>
      <c r="W39" s="412">
        <f t="shared" si="0"/>
        <v>0</v>
      </c>
      <c r="X39" s="414">
        <f t="shared" si="1"/>
        <v>0</v>
      </c>
      <c r="Y39" s="52">
        <f>'t1'!M39</f>
        <v>0</v>
      </c>
    </row>
    <row r="40" spans="1:25" ht="13.5" customHeight="1" x14ac:dyDescent="0.2">
      <c r="A40" s="144" t="str">
        <f>'t1'!A40</f>
        <v>BIOLOGI CON INC. DI STRUTTURA SEMPLICE (RAPP. ESCLUSIVO)</v>
      </c>
      <c r="B40" s="206" t="str">
        <f>'t1'!B40</f>
        <v>SD0E12</v>
      </c>
      <c r="C40" s="220"/>
      <c r="D40" s="221"/>
      <c r="E40" s="220"/>
      <c r="F40" s="221"/>
      <c r="G40" s="220"/>
      <c r="H40" s="221"/>
      <c r="I40" s="220"/>
      <c r="J40" s="221"/>
      <c r="K40" s="220"/>
      <c r="L40" s="221"/>
      <c r="M40" s="222"/>
      <c r="N40" s="223"/>
      <c r="O40" s="220"/>
      <c r="P40" s="221"/>
      <c r="Q40" s="220"/>
      <c r="R40" s="221"/>
      <c r="S40" s="224"/>
      <c r="T40" s="226"/>
      <c r="U40" s="224"/>
      <c r="V40" s="226"/>
      <c r="W40" s="412">
        <f t="shared" si="0"/>
        <v>0</v>
      </c>
      <c r="X40" s="414">
        <f t="shared" si="1"/>
        <v>0</v>
      </c>
      <c r="Y40" s="52">
        <f>'t1'!M40</f>
        <v>0</v>
      </c>
    </row>
    <row r="41" spans="1:25" ht="13.5" customHeight="1" x14ac:dyDescent="0.2">
      <c r="A41" s="144" t="str">
        <f>'t1'!A41</f>
        <v>BIOLOGI CON INC. DI STRUTTURA SEMPLICE (RAPP. NON ESCL.)</v>
      </c>
      <c r="B41" s="206" t="str">
        <f>'t1'!B41</f>
        <v>SD0N12</v>
      </c>
      <c r="C41" s="220"/>
      <c r="D41" s="221"/>
      <c r="E41" s="220"/>
      <c r="F41" s="221"/>
      <c r="G41" s="220"/>
      <c r="H41" s="221"/>
      <c r="I41" s="220"/>
      <c r="J41" s="221"/>
      <c r="K41" s="220"/>
      <c r="L41" s="221"/>
      <c r="M41" s="222"/>
      <c r="N41" s="223"/>
      <c r="O41" s="220"/>
      <c r="P41" s="221"/>
      <c r="Q41" s="220"/>
      <c r="R41" s="221"/>
      <c r="S41" s="224"/>
      <c r="T41" s="226"/>
      <c r="U41" s="224"/>
      <c r="V41" s="226"/>
      <c r="W41" s="412">
        <f t="shared" si="0"/>
        <v>0</v>
      </c>
      <c r="X41" s="414">
        <f t="shared" si="1"/>
        <v>0</v>
      </c>
      <c r="Y41" s="52">
        <f>'t1'!M41</f>
        <v>0</v>
      </c>
    </row>
    <row r="42" spans="1:25" ht="13.5" customHeight="1" x14ac:dyDescent="0.2">
      <c r="A42" s="144" t="str">
        <f>'t1'!A42</f>
        <v>BIOLOGI CON ALTRI INCAR. PROF.LI (RAPP. ESCLUSIVO)</v>
      </c>
      <c r="B42" s="206" t="str">
        <f>'t1'!B42</f>
        <v>SD0A12</v>
      </c>
      <c r="C42" s="220"/>
      <c r="D42" s="221"/>
      <c r="E42" s="220"/>
      <c r="F42" s="221"/>
      <c r="G42" s="220"/>
      <c r="H42" s="221"/>
      <c r="I42" s="220"/>
      <c r="J42" s="221"/>
      <c r="K42" s="220"/>
      <c r="L42" s="221"/>
      <c r="M42" s="222"/>
      <c r="N42" s="223"/>
      <c r="O42" s="220"/>
      <c r="P42" s="221"/>
      <c r="Q42" s="220"/>
      <c r="R42" s="221"/>
      <c r="S42" s="224"/>
      <c r="T42" s="226"/>
      <c r="U42" s="224"/>
      <c r="V42" s="226"/>
      <c r="W42" s="412">
        <f t="shared" si="0"/>
        <v>0</v>
      </c>
      <c r="X42" s="414">
        <f t="shared" si="1"/>
        <v>0</v>
      </c>
      <c r="Y42" s="52">
        <f>'t1'!M42</f>
        <v>0</v>
      </c>
    </row>
    <row r="43" spans="1:25" ht="13.5" customHeight="1" x14ac:dyDescent="0.2">
      <c r="A43" s="144" t="str">
        <f>'t1'!A43</f>
        <v>BIOLOGI CON ALTRI INCAR. PROF.LI (RAPP. NON ESCL.)</v>
      </c>
      <c r="B43" s="206" t="str">
        <f>'t1'!B43</f>
        <v>SD0011</v>
      </c>
      <c r="C43" s="220"/>
      <c r="D43" s="221"/>
      <c r="E43" s="220"/>
      <c r="F43" s="221"/>
      <c r="G43" s="220"/>
      <c r="H43" s="221"/>
      <c r="I43" s="220"/>
      <c r="J43" s="221"/>
      <c r="K43" s="220"/>
      <c r="L43" s="221"/>
      <c r="M43" s="222"/>
      <c r="N43" s="223"/>
      <c r="O43" s="220"/>
      <c r="P43" s="221"/>
      <c r="Q43" s="220"/>
      <c r="R43" s="221"/>
      <c r="S43" s="224"/>
      <c r="T43" s="226"/>
      <c r="U43" s="224"/>
      <c r="V43" s="226"/>
      <c r="W43" s="412">
        <f t="shared" si="0"/>
        <v>0</v>
      </c>
      <c r="X43" s="414">
        <f t="shared" si="1"/>
        <v>0</v>
      </c>
      <c r="Y43" s="52">
        <f>'t1'!M43</f>
        <v>0</v>
      </c>
    </row>
    <row r="44" spans="1:25" ht="13.5" customHeight="1" x14ac:dyDescent="0.2">
      <c r="A44" s="144" t="str">
        <f>'t1'!A44</f>
        <v>BIOLOGI A T. DETERMINATO (ART. 15-SEPTIES D.LGS. 502/92)</v>
      </c>
      <c r="B44" s="206" t="str">
        <f>'t1'!B44</f>
        <v>SD0601</v>
      </c>
      <c r="C44" s="220"/>
      <c r="D44" s="221"/>
      <c r="E44" s="220"/>
      <c r="F44" s="221"/>
      <c r="G44" s="220"/>
      <c r="H44" s="221"/>
      <c r="I44" s="220"/>
      <c r="J44" s="221"/>
      <c r="K44" s="220"/>
      <c r="L44" s="221"/>
      <c r="M44" s="222"/>
      <c r="N44" s="223"/>
      <c r="O44" s="220"/>
      <c r="P44" s="221"/>
      <c r="Q44" s="220"/>
      <c r="R44" s="221"/>
      <c r="S44" s="224"/>
      <c r="T44" s="226"/>
      <c r="U44" s="224"/>
      <c r="V44" s="226"/>
      <c r="W44" s="412">
        <f t="shared" si="0"/>
        <v>0</v>
      </c>
      <c r="X44" s="414">
        <f t="shared" si="1"/>
        <v>0</v>
      </c>
      <c r="Y44" s="52">
        <f>'t1'!M44</f>
        <v>0</v>
      </c>
    </row>
    <row r="45" spans="1:25" ht="13.5" customHeight="1" x14ac:dyDescent="0.2">
      <c r="A45" s="144" t="str">
        <f>'t1'!A45</f>
        <v>CHIMICI CON INC. DI STRUTTURA COMPLESSA (RAPP. ESCLUSIVO)</v>
      </c>
      <c r="B45" s="206" t="str">
        <f>'t1'!B45</f>
        <v>SD0E16</v>
      </c>
      <c r="C45" s="220"/>
      <c r="D45" s="221"/>
      <c r="E45" s="220"/>
      <c r="F45" s="221"/>
      <c r="G45" s="220"/>
      <c r="H45" s="221"/>
      <c r="I45" s="220"/>
      <c r="J45" s="221"/>
      <c r="K45" s="220"/>
      <c r="L45" s="221"/>
      <c r="M45" s="222"/>
      <c r="N45" s="223"/>
      <c r="O45" s="220"/>
      <c r="P45" s="221"/>
      <c r="Q45" s="220"/>
      <c r="R45" s="221"/>
      <c r="S45" s="224"/>
      <c r="T45" s="226"/>
      <c r="U45" s="224"/>
      <c r="V45" s="226"/>
      <c r="W45" s="412">
        <f t="shared" si="0"/>
        <v>0</v>
      </c>
      <c r="X45" s="414">
        <f t="shared" si="1"/>
        <v>0</v>
      </c>
      <c r="Y45" s="52">
        <f>'t1'!M45</f>
        <v>0</v>
      </c>
    </row>
    <row r="46" spans="1:25" ht="13.5" customHeight="1" x14ac:dyDescent="0.2">
      <c r="A46" s="144" t="str">
        <f>'t1'!A46</f>
        <v>CHIMICI CON INC. DI STRUTTURA COMPLESSA (RAPP.NON ESCL.)</v>
      </c>
      <c r="B46" s="206" t="str">
        <f>'t1'!B46</f>
        <v>SD0N16</v>
      </c>
      <c r="C46" s="220"/>
      <c r="D46" s="221"/>
      <c r="E46" s="220"/>
      <c r="F46" s="221"/>
      <c r="G46" s="220"/>
      <c r="H46" s="221"/>
      <c r="I46" s="220"/>
      <c r="J46" s="221"/>
      <c r="K46" s="220"/>
      <c r="L46" s="221"/>
      <c r="M46" s="222"/>
      <c r="N46" s="223"/>
      <c r="O46" s="220"/>
      <c r="P46" s="221"/>
      <c r="Q46" s="220"/>
      <c r="R46" s="221"/>
      <c r="S46" s="224"/>
      <c r="T46" s="226"/>
      <c r="U46" s="224"/>
      <c r="V46" s="226"/>
      <c r="W46" s="412">
        <f t="shared" si="0"/>
        <v>0</v>
      </c>
      <c r="X46" s="414">
        <f t="shared" si="1"/>
        <v>0</v>
      </c>
      <c r="Y46" s="52">
        <f>'t1'!M46</f>
        <v>0</v>
      </c>
    </row>
    <row r="47" spans="1:25" ht="13.5" customHeight="1" x14ac:dyDescent="0.2">
      <c r="A47" s="144" t="str">
        <f>'t1'!A47</f>
        <v>CHIMICI CON INC. DI STRUTTURA SEMPLICE (RAPP. ESCLUSIVO)</v>
      </c>
      <c r="B47" s="206" t="str">
        <f>'t1'!B47</f>
        <v>SD0E15</v>
      </c>
      <c r="C47" s="220"/>
      <c r="D47" s="221"/>
      <c r="E47" s="220"/>
      <c r="F47" s="221"/>
      <c r="G47" s="220"/>
      <c r="H47" s="221"/>
      <c r="I47" s="220"/>
      <c r="J47" s="221"/>
      <c r="K47" s="220"/>
      <c r="L47" s="221"/>
      <c r="M47" s="222"/>
      <c r="N47" s="223"/>
      <c r="O47" s="220"/>
      <c r="P47" s="221"/>
      <c r="Q47" s="220"/>
      <c r="R47" s="221"/>
      <c r="S47" s="224"/>
      <c r="T47" s="226"/>
      <c r="U47" s="224"/>
      <c r="V47" s="226"/>
      <c r="W47" s="412">
        <f t="shared" si="0"/>
        <v>0</v>
      </c>
      <c r="X47" s="414">
        <f t="shared" si="1"/>
        <v>0</v>
      </c>
      <c r="Y47" s="52">
        <f>'t1'!M47</f>
        <v>0</v>
      </c>
    </row>
    <row r="48" spans="1:25" ht="13.5" customHeight="1" x14ac:dyDescent="0.2">
      <c r="A48" s="144" t="str">
        <f>'t1'!A48</f>
        <v>CHIMICI CON INC. DI STRUTTURA SEMPLICE (RAPP. NON ESCL.)</v>
      </c>
      <c r="B48" s="206" t="str">
        <f>'t1'!B48</f>
        <v>SD0N15</v>
      </c>
      <c r="C48" s="220"/>
      <c r="D48" s="221"/>
      <c r="E48" s="220"/>
      <c r="F48" s="221"/>
      <c r="G48" s="220"/>
      <c r="H48" s="221"/>
      <c r="I48" s="220"/>
      <c r="J48" s="221"/>
      <c r="K48" s="220"/>
      <c r="L48" s="221"/>
      <c r="M48" s="222"/>
      <c r="N48" s="223"/>
      <c r="O48" s="220"/>
      <c r="P48" s="221"/>
      <c r="Q48" s="220"/>
      <c r="R48" s="221"/>
      <c r="S48" s="224"/>
      <c r="T48" s="226"/>
      <c r="U48" s="224"/>
      <c r="V48" s="226"/>
      <c r="W48" s="412">
        <f t="shared" si="0"/>
        <v>0</v>
      </c>
      <c r="X48" s="414">
        <f t="shared" si="1"/>
        <v>0</v>
      </c>
      <c r="Y48" s="52">
        <f>'t1'!M48</f>
        <v>0</v>
      </c>
    </row>
    <row r="49" spans="1:25" ht="13.5" customHeight="1" x14ac:dyDescent="0.2">
      <c r="A49" s="144" t="str">
        <f>'t1'!A49</f>
        <v>CHIMICI CON ALTRI INCAR. PROF.LI (RAPP. ESCLUSIVO)</v>
      </c>
      <c r="B49" s="206" t="str">
        <f>'t1'!B49</f>
        <v>SD0A15</v>
      </c>
      <c r="C49" s="220"/>
      <c r="D49" s="221"/>
      <c r="E49" s="220"/>
      <c r="F49" s="221"/>
      <c r="G49" s="220"/>
      <c r="H49" s="221"/>
      <c r="I49" s="220"/>
      <c r="J49" s="221"/>
      <c r="K49" s="220"/>
      <c r="L49" s="221"/>
      <c r="M49" s="222"/>
      <c r="N49" s="223"/>
      <c r="O49" s="220"/>
      <c r="P49" s="221"/>
      <c r="Q49" s="220"/>
      <c r="R49" s="221"/>
      <c r="S49" s="224"/>
      <c r="T49" s="226"/>
      <c r="U49" s="224"/>
      <c r="V49" s="226"/>
      <c r="W49" s="412">
        <f t="shared" si="0"/>
        <v>0</v>
      </c>
      <c r="X49" s="414">
        <f t="shared" si="1"/>
        <v>0</v>
      </c>
      <c r="Y49" s="52">
        <f>'t1'!M49</f>
        <v>0</v>
      </c>
    </row>
    <row r="50" spans="1:25" ht="13.5" customHeight="1" x14ac:dyDescent="0.2">
      <c r="A50" s="144" t="str">
        <f>'t1'!A50</f>
        <v>CHIMICI CON ALTRI INCAR. PROF.LI (RAPP. NON ESCL.)</v>
      </c>
      <c r="B50" s="206" t="str">
        <f>'t1'!B50</f>
        <v>SD0014</v>
      </c>
      <c r="C50" s="220"/>
      <c r="D50" s="221"/>
      <c r="E50" s="220"/>
      <c r="F50" s="221"/>
      <c r="G50" s="220"/>
      <c r="H50" s="221"/>
      <c r="I50" s="220"/>
      <c r="J50" s="221"/>
      <c r="K50" s="220"/>
      <c r="L50" s="221"/>
      <c r="M50" s="222"/>
      <c r="N50" s="223"/>
      <c r="O50" s="220"/>
      <c r="P50" s="221"/>
      <c r="Q50" s="220"/>
      <c r="R50" s="221"/>
      <c r="S50" s="224"/>
      <c r="T50" s="226"/>
      <c r="U50" s="224"/>
      <c r="V50" s="226"/>
      <c r="W50" s="412">
        <f t="shared" si="0"/>
        <v>0</v>
      </c>
      <c r="X50" s="414">
        <f t="shared" si="1"/>
        <v>0</v>
      </c>
      <c r="Y50" s="52">
        <f>'t1'!M50</f>
        <v>0</v>
      </c>
    </row>
    <row r="51" spans="1:25" ht="13.5" customHeight="1" x14ac:dyDescent="0.2">
      <c r="A51" s="144" t="str">
        <f>'t1'!A51</f>
        <v>CHIMICI A T. DETERMINATO (ART. 15-SEPTIES D.LGS. 502/92)</v>
      </c>
      <c r="B51" s="206" t="str">
        <f>'t1'!B51</f>
        <v>SD0602</v>
      </c>
      <c r="C51" s="220"/>
      <c r="D51" s="221"/>
      <c r="E51" s="220"/>
      <c r="F51" s="221"/>
      <c r="G51" s="220"/>
      <c r="H51" s="221"/>
      <c r="I51" s="220"/>
      <c r="J51" s="221"/>
      <c r="K51" s="220"/>
      <c r="L51" s="221"/>
      <c r="M51" s="222"/>
      <c r="N51" s="223"/>
      <c r="O51" s="220"/>
      <c r="P51" s="221"/>
      <c r="Q51" s="220"/>
      <c r="R51" s="221"/>
      <c r="S51" s="224"/>
      <c r="T51" s="226"/>
      <c r="U51" s="224"/>
      <c r="V51" s="226"/>
      <c r="W51" s="412">
        <f t="shared" si="0"/>
        <v>0</v>
      </c>
      <c r="X51" s="414">
        <f t="shared" si="1"/>
        <v>0</v>
      </c>
      <c r="Y51" s="52">
        <f>'t1'!M51</f>
        <v>0</v>
      </c>
    </row>
    <row r="52" spans="1:25" ht="13.5" customHeight="1" x14ac:dyDescent="0.2">
      <c r="A52" s="144" t="str">
        <f>'t1'!A52</f>
        <v>FISICI CON INC. DI STRUTTURA COMPLESSA (RAPP. ESCLUSIVO)</v>
      </c>
      <c r="B52" s="206" t="str">
        <f>'t1'!B52</f>
        <v>SD0E42</v>
      </c>
      <c r="C52" s="220"/>
      <c r="D52" s="221"/>
      <c r="E52" s="220"/>
      <c r="F52" s="221"/>
      <c r="G52" s="220"/>
      <c r="H52" s="221"/>
      <c r="I52" s="220"/>
      <c r="J52" s="221"/>
      <c r="K52" s="220"/>
      <c r="L52" s="221"/>
      <c r="M52" s="222"/>
      <c r="N52" s="223"/>
      <c r="O52" s="220"/>
      <c r="P52" s="221"/>
      <c r="Q52" s="220"/>
      <c r="R52" s="221"/>
      <c r="S52" s="224"/>
      <c r="T52" s="226"/>
      <c r="U52" s="224"/>
      <c r="V52" s="226"/>
      <c r="W52" s="412">
        <f t="shared" si="0"/>
        <v>0</v>
      </c>
      <c r="X52" s="414">
        <f t="shared" si="1"/>
        <v>0</v>
      </c>
      <c r="Y52" s="52">
        <f>'t1'!M52</f>
        <v>0</v>
      </c>
    </row>
    <row r="53" spans="1:25" ht="13.5" customHeight="1" x14ac:dyDescent="0.2">
      <c r="A53" s="144" t="str">
        <f>'t1'!A53</f>
        <v>FISICI CON INC. DI STRUTTURA COMPLESSA (RAPP. NON ESCL.)</v>
      </c>
      <c r="B53" s="206" t="str">
        <f>'t1'!B53</f>
        <v>SD0N42</v>
      </c>
      <c r="C53" s="220"/>
      <c r="D53" s="221"/>
      <c r="E53" s="220"/>
      <c r="F53" s="221"/>
      <c r="G53" s="220"/>
      <c r="H53" s="221"/>
      <c r="I53" s="220"/>
      <c r="J53" s="221"/>
      <c r="K53" s="220"/>
      <c r="L53" s="221"/>
      <c r="M53" s="222"/>
      <c r="N53" s="223"/>
      <c r="O53" s="220"/>
      <c r="P53" s="221"/>
      <c r="Q53" s="220"/>
      <c r="R53" s="221"/>
      <c r="S53" s="224"/>
      <c r="T53" s="226"/>
      <c r="U53" s="224"/>
      <c r="V53" s="226"/>
      <c r="W53" s="412">
        <f t="shared" si="0"/>
        <v>0</v>
      </c>
      <c r="X53" s="414">
        <f t="shared" si="1"/>
        <v>0</v>
      </c>
      <c r="Y53" s="52">
        <f>'t1'!M53</f>
        <v>0</v>
      </c>
    </row>
    <row r="54" spans="1:25" ht="13.5" customHeight="1" x14ac:dyDescent="0.2">
      <c r="A54" s="144" t="str">
        <f>'t1'!A54</f>
        <v>FISICI CON INC. DI STRUTTURA SEMPLICE (RAPP. ESCLUSIVO)</v>
      </c>
      <c r="B54" s="206" t="str">
        <f>'t1'!B54</f>
        <v>SD0E41</v>
      </c>
      <c r="C54" s="220"/>
      <c r="D54" s="221"/>
      <c r="E54" s="220"/>
      <c r="F54" s="221"/>
      <c r="G54" s="220"/>
      <c r="H54" s="221"/>
      <c r="I54" s="220"/>
      <c r="J54" s="221"/>
      <c r="K54" s="220"/>
      <c r="L54" s="221"/>
      <c r="M54" s="222"/>
      <c r="N54" s="223"/>
      <c r="O54" s="220"/>
      <c r="P54" s="221"/>
      <c r="Q54" s="220"/>
      <c r="R54" s="221"/>
      <c r="S54" s="224"/>
      <c r="T54" s="226"/>
      <c r="U54" s="224"/>
      <c r="V54" s="226"/>
      <c r="W54" s="412">
        <f t="shared" si="0"/>
        <v>0</v>
      </c>
      <c r="X54" s="414">
        <f t="shared" si="1"/>
        <v>0</v>
      </c>
      <c r="Y54" s="52">
        <f>'t1'!M54</f>
        <v>0</v>
      </c>
    </row>
    <row r="55" spans="1:25" ht="13.5" customHeight="1" x14ac:dyDescent="0.2">
      <c r="A55" s="144" t="str">
        <f>'t1'!A55</f>
        <v>FISICI CON INC. DI STRUTTURA SEMPLICE (RAPP. NON ESCL.)</v>
      </c>
      <c r="B55" s="206" t="str">
        <f>'t1'!B55</f>
        <v>SD0N41</v>
      </c>
      <c r="C55" s="220"/>
      <c r="D55" s="221"/>
      <c r="E55" s="220"/>
      <c r="F55" s="221"/>
      <c r="G55" s="220"/>
      <c r="H55" s="221"/>
      <c r="I55" s="220"/>
      <c r="J55" s="221"/>
      <c r="K55" s="220"/>
      <c r="L55" s="221"/>
      <c r="M55" s="222"/>
      <c r="N55" s="223"/>
      <c r="O55" s="220"/>
      <c r="P55" s="221"/>
      <c r="Q55" s="220"/>
      <c r="R55" s="221"/>
      <c r="S55" s="224"/>
      <c r="T55" s="226"/>
      <c r="U55" s="224"/>
      <c r="V55" s="226"/>
      <c r="W55" s="412">
        <f t="shared" si="0"/>
        <v>0</v>
      </c>
      <c r="X55" s="414">
        <f t="shared" si="1"/>
        <v>0</v>
      </c>
      <c r="Y55" s="52">
        <f>'t1'!M55</f>
        <v>0</v>
      </c>
    </row>
    <row r="56" spans="1:25" ht="13.5" customHeight="1" x14ac:dyDescent="0.2">
      <c r="A56" s="144" t="str">
        <f>'t1'!A56</f>
        <v>FISICI CON ALTRI INCAR. PROF.LI (RAPP. ESCLUSIVO)</v>
      </c>
      <c r="B56" s="206" t="str">
        <f>'t1'!B56</f>
        <v>SD0A41</v>
      </c>
      <c r="C56" s="220"/>
      <c r="D56" s="221"/>
      <c r="E56" s="220"/>
      <c r="F56" s="221"/>
      <c r="G56" s="220"/>
      <c r="H56" s="221"/>
      <c r="I56" s="220"/>
      <c r="J56" s="221"/>
      <c r="K56" s="220"/>
      <c r="L56" s="221"/>
      <c r="M56" s="222"/>
      <c r="N56" s="223"/>
      <c r="O56" s="220"/>
      <c r="P56" s="221"/>
      <c r="Q56" s="220"/>
      <c r="R56" s="221"/>
      <c r="S56" s="224"/>
      <c r="T56" s="226"/>
      <c r="U56" s="224"/>
      <c r="V56" s="226"/>
      <c r="W56" s="412">
        <f t="shared" si="0"/>
        <v>0</v>
      </c>
      <c r="X56" s="414">
        <f t="shared" si="1"/>
        <v>0</v>
      </c>
      <c r="Y56" s="52">
        <f>'t1'!M56</f>
        <v>0</v>
      </c>
    </row>
    <row r="57" spans="1:25" ht="13.5" customHeight="1" x14ac:dyDescent="0.2">
      <c r="A57" s="144" t="str">
        <f>'t1'!A57</f>
        <v>FISICI CON ALTRI INCAR. PROF.LI (RAPP. NON ESCL.)</v>
      </c>
      <c r="B57" s="206" t="str">
        <f>'t1'!B57</f>
        <v>SD0040</v>
      </c>
      <c r="C57" s="220"/>
      <c r="D57" s="221"/>
      <c r="E57" s="220"/>
      <c r="F57" s="221"/>
      <c r="G57" s="220"/>
      <c r="H57" s="221"/>
      <c r="I57" s="220"/>
      <c r="J57" s="221"/>
      <c r="K57" s="220"/>
      <c r="L57" s="221"/>
      <c r="M57" s="222"/>
      <c r="N57" s="223"/>
      <c r="O57" s="220"/>
      <c r="P57" s="221"/>
      <c r="Q57" s="220"/>
      <c r="R57" s="221"/>
      <c r="S57" s="224"/>
      <c r="T57" s="226"/>
      <c r="U57" s="224"/>
      <c r="V57" s="226"/>
      <c r="W57" s="412">
        <f t="shared" si="0"/>
        <v>0</v>
      </c>
      <c r="X57" s="414">
        <f t="shared" si="1"/>
        <v>0</v>
      </c>
      <c r="Y57" s="52">
        <f>'t1'!M57</f>
        <v>0</v>
      </c>
    </row>
    <row r="58" spans="1:25" ht="13.5" customHeight="1" x14ac:dyDescent="0.2">
      <c r="A58" s="144" t="str">
        <f>'t1'!A58</f>
        <v>FISICI A T. DETERMINATO (ART. 15-SEPTIES D.LGS. 502/92)</v>
      </c>
      <c r="B58" s="206" t="str">
        <f>'t1'!B58</f>
        <v>SD0603</v>
      </c>
      <c r="C58" s="220"/>
      <c r="D58" s="221"/>
      <c r="E58" s="220"/>
      <c r="F58" s="221"/>
      <c r="G58" s="220"/>
      <c r="H58" s="221"/>
      <c r="I58" s="220"/>
      <c r="J58" s="221"/>
      <c r="K58" s="220"/>
      <c r="L58" s="221"/>
      <c r="M58" s="222"/>
      <c r="N58" s="223"/>
      <c r="O58" s="220"/>
      <c r="P58" s="221"/>
      <c r="Q58" s="220"/>
      <c r="R58" s="221"/>
      <c r="S58" s="224"/>
      <c r="T58" s="226"/>
      <c r="U58" s="224"/>
      <c r="V58" s="226"/>
      <c r="W58" s="412">
        <f t="shared" si="0"/>
        <v>0</v>
      </c>
      <c r="X58" s="414">
        <f t="shared" si="1"/>
        <v>0</v>
      </c>
      <c r="Y58" s="52">
        <f>'t1'!M58</f>
        <v>0</v>
      </c>
    </row>
    <row r="59" spans="1:25" ht="13.5" customHeight="1" x14ac:dyDescent="0.2">
      <c r="A59" s="144" t="str">
        <f>'t1'!A59</f>
        <v>PSICOLOGI CON INC. DI STRUTTURA COMPLESSA (RAPP. ESCLUSIVO)</v>
      </c>
      <c r="B59" s="206" t="str">
        <f>'t1'!B59</f>
        <v>SD0E66</v>
      </c>
      <c r="C59" s="220"/>
      <c r="D59" s="221"/>
      <c r="E59" s="220"/>
      <c r="F59" s="221"/>
      <c r="G59" s="220"/>
      <c r="H59" s="221"/>
      <c r="I59" s="220"/>
      <c r="J59" s="221"/>
      <c r="K59" s="220"/>
      <c r="L59" s="221"/>
      <c r="M59" s="222"/>
      <c r="N59" s="223"/>
      <c r="O59" s="220"/>
      <c r="P59" s="221"/>
      <c r="Q59" s="220"/>
      <c r="R59" s="221"/>
      <c r="S59" s="224"/>
      <c r="T59" s="226"/>
      <c r="U59" s="224"/>
      <c r="V59" s="226"/>
      <c r="W59" s="412">
        <f t="shared" si="0"/>
        <v>0</v>
      </c>
      <c r="X59" s="414">
        <f t="shared" si="1"/>
        <v>0</v>
      </c>
      <c r="Y59" s="52">
        <f>'t1'!M59</f>
        <v>0</v>
      </c>
    </row>
    <row r="60" spans="1:25" ht="13.5" customHeight="1" x14ac:dyDescent="0.2">
      <c r="A60" s="144" t="str">
        <f>'t1'!A60</f>
        <v>PSICOLOGI CON INC. DI STRUTTURA COMPLESSA (RAPP. NON ESCL.)</v>
      </c>
      <c r="B60" s="206" t="str">
        <f>'t1'!B60</f>
        <v>SD0N66</v>
      </c>
      <c r="C60" s="220"/>
      <c r="D60" s="221"/>
      <c r="E60" s="220"/>
      <c r="F60" s="221"/>
      <c r="G60" s="220"/>
      <c r="H60" s="221"/>
      <c r="I60" s="220"/>
      <c r="J60" s="221"/>
      <c r="K60" s="220"/>
      <c r="L60" s="221"/>
      <c r="M60" s="222"/>
      <c r="N60" s="223"/>
      <c r="O60" s="220"/>
      <c r="P60" s="221"/>
      <c r="Q60" s="220"/>
      <c r="R60" s="221"/>
      <c r="S60" s="224"/>
      <c r="T60" s="226"/>
      <c r="U60" s="224"/>
      <c r="V60" s="226"/>
      <c r="W60" s="412">
        <f t="shared" si="0"/>
        <v>0</v>
      </c>
      <c r="X60" s="414">
        <f t="shared" si="1"/>
        <v>0</v>
      </c>
      <c r="Y60" s="52">
        <f>'t1'!M60</f>
        <v>0</v>
      </c>
    </row>
    <row r="61" spans="1:25" ht="13.5" customHeight="1" x14ac:dyDescent="0.2">
      <c r="A61" s="144" t="str">
        <f>'t1'!A61</f>
        <v>PSICOLOGI CON INC. DI STRUTTURA SEMPLICE (RAPP. ESCLUSIVO)</v>
      </c>
      <c r="B61" s="206" t="str">
        <f>'t1'!B61</f>
        <v>SD0E65</v>
      </c>
      <c r="C61" s="220"/>
      <c r="D61" s="221"/>
      <c r="E61" s="220"/>
      <c r="F61" s="221"/>
      <c r="G61" s="220"/>
      <c r="H61" s="221"/>
      <c r="I61" s="220"/>
      <c r="J61" s="221"/>
      <c r="K61" s="220"/>
      <c r="L61" s="221"/>
      <c r="M61" s="222"/>
      <c r="N61" s="223"/>
      <c r="O61" s="220"/>
      <c r="P61" s="221"/>
      <c r="Q61" s="220"/>
      <c r="R61" s="221"/>
      <c r="S61" s="224"/>
      <c r="T61" s="226"/>
      <c r="U61" s="224"/>
      <c r="V61" s="226"/>
      <c r="W61" s="412">
        <f t="shared" si="0"/>
        <v>0</v>
      </c>
      <c r="X61" s="414">
        <f t="shared" si="1"/>
        <v>0</v>
      </c>
      <c r="Y61" s="52">
        <f>'t1'!M61</f>
        <v>0</v>
      </c>
    </row>
    <row r="62" spans="1:25" ht="13.5" customHeight="1" x14ac:dyDescent="0.2">
      <c r="A62" s="144" t="str">
        <f>'t1'!A62</f>
        <v>PSICOLOGI CON INC. DI STRUTTURA SEMPLICE (RAPP. NON ESCL.)</v>
      </c>
      <c r="B62" s="206" t="str">
        <f>'t1'!B62</f>
        <v>SD0N65</v>
      </c>
      <c r="C62" s="220"/>
      <c r="D62" s="221"/>
      <c r="E62" s="220"/>
      <c r="F62" s="221"/>
      <c r="G62" s="220"/>
      <c r="H62" s="221"/>
      <c r="I62" s="220"/>
      <c r="J62" s="221"/>
      <c r="K62" s="220"/>
      <c r="L62" s="221"/>
      <c r="M62" s="222"/>
      <c r="N62" s="223"/>
      <c r="O62" s="220"/>
      <c r="P62" s="221"/>
      <c r="Q62" s="220"/>
      <c r="R62" s="221"/>
      <c r="S62" s="224"/>
      <c r="T62" s="226"/>
      <c r="U62" s="224"/>
      <c r="V62" s="226"/>
      <c r="W62" s="412">
        <f t="shared" si="0"/>
        <v>0</v>
      </c>
      <c r="X62" s="414">
        <f t="shared" si="1"/>
        <v>0</v>
      </c>
      <c r="Y62" s="52">
        <f>'t1'!M62</f>
        <v>0</v>
      </c>
    </row>
    <row r="63" spans="1:25" ht="13.5" customHeight="1" x14ac:dyDescent="0.2">
      <c r="A63" s="144" t="str">
        <f>'t1'!A63</f>
        <v>PSICOLOGI CON ALTRI INCAR. PROF.LI (RAPP. ESCLUSIVO)</v>
      </c>
      <c r="B63" s="206" t="str">
        <f>'t1'!B63</f>
        <v>SD0A65</v>
      </c>
      <c r="C63" s="220"/>
      <c r="D63" s="221"/>
      <c r="E63" s="220"/>
      <c r="F63" s="221"/>
      <c r="G63" s="220"/>
      <c r="H63" s="221"/>
      <c r="I63" s="220"/>
      <c r="J63" s="221"/>
      <c r="K63" s="220"/>
      <c r="L63" s="221"/>
      <c r="M63" s="222"/>
      <c r="N63" s="223"/>
      <c r="O63" s="220"/>
      <c r="P63" s="221"/>
      <c r="Q63" s="220"/>
      <c r="R63" s="221"/>
      <c r="S63" s="224"/>
      <c r="T63" s="226"/>
      <c r="U63" s="224"/>
      <c r="V63" s="226"/>
      <c r="W63" s="412">
        <f t="shared" si="0"/>
        <v>0</v>
      </c>
      <c r="X63" s="414">
        <f t="shared" si="1"/>
        <v>0</v>
      </c>
      <c r="Y63" s="52">
        <f>'t1'!M63</f>
        <v>0</v>
      </c>
    </row>
    <row r="64" spans="1:25" ht="13.5" customHeight="1" x14ac:dyDescent="0.2">
      <c r="A64" s="144" t="str">
        <f>'t1'!A64</f>
        <v>PSICOLOGI CON ALTRI INCAR. PROF.LI (RAPP. NON ESCL.)</v>
      </c>
      <c r="B64" s="206" t="str">
        <f>'t1'!B64</f>
        <v>SD0064</v>
      </c>
      <c r="C64" s="220"/>
      <c r="D64" s="221"/>
      <c r="E64" s="220"/>
      <c r="F64" s="221"/>
      <c r="G64" s="220"/>
      <c r="H64" s="221"/>
      <c r="I64" s="220"/>
      <c r="J64" s="221"/>
      <c r="K64" s="220"/>
      <c r="L64" s="221"/>
      <c r="M64" s="222"/>
      <c r="N64" s="223"/>
      <c r="O64" s="220"/>
      <c r="P64" s="221"/>
      <c r="Q64" s="220"/>
      <c r="R64" s="221"/>
      <c r="S64" s="224"/>
      <c r="T64" s="226"/>
      <c r="U64" s="224"/>
      <c r="V64" s="226"/>
      <c r="W64" s="412">
        <f t="shared" si="0"/>
        <v>0</v>
      </c>
      <c r="X64" s="414">
        <f t="shared" si="1"/>
        <v>0</v>
      </c>
      <c r="Y64" s="52">
        <f>'t1'!M64</f>
        <v>0</v>
      </c>
    </row>
    <row r="65" spans="1:25" ht="13.5" customHeight="1" x14ac:dyDescent="0.2">
      <c r="A65" s="144" t="str">
        <f>'t1'!A65</f>
        <v>PSICOLOGI A T. DETERMINATO (ART. 15-SEPTIES D.LGS. 502/92)</v>
      </c>
      <c r="B65" s="206" t="str">
        <f>'t1'!B65</f>
        <v>SD0604</v>
      </c>
      <c r="C65" s="220"/>
      <c r="D65" s="221"/>
      <c r="E65" s="220"/>
      <c r="F65" s="221"/>
      <c r="G65" s="220"/>
      <c r="H65" s="221"/>
      <c r="I65" s="220"/>
      <c r="J65" s="221"/>
      <c r="K65" s="220"/>
      <c r="L65" s="221"/>
      <c r="M65" s="222"/>
      <c r="N65" s="223"/>
      <c r="O65" s="220"/>
      <c r="P65" s="221"/>
      <c r="Q65" s="220"/>
      <c r="R65" s="221"/>
      <c r="S65" s="224"/>
      <c r="T65" s="226"/>
      <c r="U65" s="224"/>
      <c r="V65" s="226"/>
      <c r="W65" s="412">
        <f t="shared" si="0"/>
        <v>0</v>
      </c>
      <c r="X65" s="414">
        <f t="shared" si="1"/>
        <v>0</v>
      </c>
      <c r="Y65" s="52">
        <f>'t1'!M65</f>
        <v>0</v>
      </c>
    </row>
    <row r="66" spans="1:25" ht="13.5" customHeight="1" x14ac:dyDescent="0.2">
      <c r="A66" s="144" t="str">
        <f>'t1'!A66</f>
        <v>DIRIGENTE PROF. SANIT. INFERM/OSTETRICA (INC. STRUT. COMPL.)</v>
      </c>
      <c r="B66" s="206" t="str">
        <f>'t1'!B66</f>
        <v>SD0CO1</v>
      </c>
      <c r="C66" s="220"/>
      <c r="D66" s="221"/>
      <c r="E66" s="220"/>
      <c r="F66" s="221"/>
      <c r="G66" s="220"/>
      <c r="H66" s="221"/>
      <c r="I66" s="220"/>
      <c r="J66" s="221"/>
      <c r="K66" s="220"/>
      <c r="L66" s="221"/>
      <c r="M66" s="222"/>
      <c r="N66" s="223"/>
      <c r="O66" s="220"/>
      <c r="P66" s="221"/>
      <c r="Q66" s="220"/>
      <c r="R66" s="221"/>
      <c r="S66" s="224"/>
      <c r="T66" s="226"/>
      <c r="U66" s="224"/>
      <c r="V66" s="226"/>
      <c r="W66" s="412">
        <f t="shared" si="0"/>
        <v>0</v>
      </c>
      <c r="X66" s="414">
        <f t="shared" si="1"/>
        <v>0</v>
      </c>
      <c r="Y66" s="52">
        <f>'t1'!M66</f>
        <v>0</v>
      </c>
    </row>
    <row r="67" spans="1:25" ht="13.5" customHeight="1" x14ac:dyDescent="0.2">
      <c r="A67" s="144" t="str">
        <f>'t1'!A67</f>
        <v>DIRIGENTE PROF. SANIT. INFERM/OSTETRICA (INC. STRUT. SEMPL.)</v>
      </c>
      <c r="B67" s="206" t="str">
        <f>'t1'!B67</f>
        <v>SD0SE1</v>
      </c>
      <c r="C67" s="220"/>
      <c r="D67" s="221"/>
      <c r="E67" s="220"/>
      <c r="F67" s="221"/>
      <c r="G67" s="220"/>
      <c r="H67" s="221"/>
      <c r="I67" s="220"/>
      <c r="J67" s="221"/>
      <c r="K67" s="220"/>
      <c r="L67" s="221"/>
      <c r="M67" s="222"/>
      <c r="N67" s="223"/>
      <c r="O67" s="220"/>
      <c r="P67" s="221"/>
      <c r="Q67" s="220"/>
      <c r="R67" s="221"/>
      <c r="S67" s="224"/>
      <c r="T67" s="226"/>
      <c r="U67" s="224"/>
      <c r="V67" s="226"/>
      <c r="W67" s="412">
        <f t="shared" si="0"/>
        <v>0</v>
      </c>
      <c r="X67" s="414">
        <f t="shared" si="1"/>
        <v>0</v>
      </c>
      <c r="Y67" s="52">
        <f>'t1'!M67</f>
        <v>0</v>
      </c>
    </row>
    <row r="68" spans="1:25" ht="13.5" customHeight="1" x14ac:dyDescent="0.2">
      <c r="A68" s="144" t="str">
        <f>'t1'!A68</f>
        <v>DIRIGENTE PROF. SANIT. INFERM/OSTETRICA (ALTRI INC. PROF.LI)</v>
      </c>
      <c r="B68" s="206" t="str">
        <f>'t1'!B68</f>
        <v>SD0AI1</v>
      </c>
      <c r="C68" s="220"/>
      <c r="D68" s="221"/>
      <c r="E68" s="220"/>
      <c r="F68" s="221"/>
      <c r="G68" s="220"/>
      <c r="H68" s="221"/>
      <c r="I68" s="220"/>
      <c r="J68" s="221"/>
      <c r="K68" s="220"/>
      <c r="L68" s="221"/>
      <c r="M68" s="222"/>
      <c r="N68" s="223"/>
      <c r="O68" s="220"/>
      <c r="P68" s="221"/>
      <c r="Q68" s="220"/>
      <c r="R68" s="221"/>
      <c r="S68" s="224"/>
      <c r="T68" s="226"/>
      <c r="U68" s="224"/>
      <c r="V68" s="226"/>
      <c r="W68" s="412">
        <f t="shared" si="0"/>
        <v>0</v>
      </c>
      <c r="X68" s="414">
        <f t="shared" si="1"/>
        <v>0</v>
      </c>
      <c r="Y68" s="52">
        <f>'t1'!M68</f>
        <v>0</v>
      </c>
    </row>
    <row r="69" spans="1:25" ht="13.5" customHeight="1" x14ac:dyDescent="0.2">
      <c r="A69" s="144" t="str">
        <f>'t1'!A69</f>
        <v>DIR. PROF.SAN.INFERM/OSTET T.DET.ART.15-SEPTIES DLGS 502/92</v>
      </c>
      <c r="B69" s="206" t="str">
        <f>'t1'!B69</f>
        <v>SD048B</v>
      </c>
      <c r="C69" s="220"/>
      <c r="D69" s="221"/>
      <c r="E69" s="220"/>
      <c r="F69" s="221"/>
      <c r="G69" s="220"/>
      <c r="H69" s="221"/>
      <c r="I69" s="220"/>
      <c r="J69" s="221"/>
      <c r="K69" s="220"/>
      <c r="L69" s="221"/>
      <c r="M69" s="222"/>
      <c r="N69" s="223"/>
      <c r="O69" s="220"/>
      <c r="P69" s="221"/>
      <c r="Q69" s="220"/>
      <c r="R69" s="221"/>
      <c r="S69" s="224"/>
      <c r="T69" s="226"/>
      <c r="U69" s="224"/>
      <c r="V69" s="226"/>
      <c r="W69" s="412">
        <f t="shared" si="0"/>
        <v>0</v>
      </c>
      <c r="X69" s="414">
        <f t="shared" si="1"/>
        <v>0</v>
      </c>
      <c r="Y69" s="52">
        <f>'t1'!M69</f>
        <v>0</v>
      </c>
    </row>
    <row r="70" spans="1:25" ht="13.5" customHeight="1" x14ac:dyDescent="0.2">
      <c r="A70" s="144" t="str">
        <f>'t1'!A70</f>
        <v>DIRIGENTE PROF. SANIT. RIABILITATIVE (INC. STRUT. COMPL.)</v>
      </c>
      <c r="B70" s="206" t="str">
        <f>'t1'!B70</f>
        <v>SD0CO2</v>
      </c>
      <c r="C70" s="220"/>
      <c r="D70" s="221"/>
      <c r="E70" s="220"/>
      <c r="F70" s="221"/>
      <c r="G70" s="220"/>
      <c r="H70" s="221"/>
      <c r="I70" s="220"/>
      <c r="J70" s="221"/>
      <c r="K70" s="220"/>
      <c r="L70" s="221"/>
      <c r="M70" s="222"/>
      <c r="N70" s="223"/>
      <c r="O70" s="220"/>
      <c r="P70" s="221"/>
      <c r="Q70" s="220"/>
      <c r="R70" s="221"/>
      <c r="S70" s="224"/>
      <c r="T70" s="226"/>
      <c r="U70" s="224"/>
      <c r="V70" s="226"/>
      <c r="W70" s="412">
        <f t="shared" si="0"/>
        <v>0</v>
      </c>
      <c r="X70" s="414">
        <f t="shared" si="1"/>
        <v>0</v>
      </c>
      <c r="Y70" s="52">
        <f>'t1'!M70</f>
        <v>0</v>
      </c>
    </row>
    <row r="71" spans="1:25" ht="13.5" customHeight="1" x14ac:dyDescent="0.2">
      <c r="A71" s="144" t="str">
        <f>'t1'!A71</f>
        <v>DIRIGENTE PROF. SANIT. RIABILITATIVE (INC. STRUT. SEMPL.)</v>
      </c>
      <c r="B71" s="206" t="str">
        <f>'t1'!B71</f>
        <v>SD0SE2</v>
      </c>
      <c r="C71" s="220"/>
      <c r="D71" s="221"/>
      <c r="E71" s="220"/>
      <c r="F71" s="221"/>
      <c r="G71" s="220"/>
      <c r="H71" s="221"/>
      <c r="I71" s="220"/>
      <c r="J71" s="221"/>
      <c r="K71" s="220"/>
      <c r="L71" s="221"/>
      <c r="M71" s="222"/>
      <c r="N71" s="223"/>
      <c r="O71" s="220"/>
      <c r="P71" s="221"/>
      <c r="Q71" s="220"/>
      <c r="R71" s="221"/>
      <c r="S71" s="224"/>
      <c r="T71" s="226"/>
      <c r="U71" s="224"/>
      <c r="V71" s="226"/>
      <c r="W71" s="412">
        <f t="shared" si="0"/>
        <v>0</v>
      </c>
      <c r="X71" s="414">
        <f t="shared" si="1"/>
        <v>0</v>
      </c>
      <c r="Y71" s="52">
        <f>'t1'!M71</f>
        <v>0</v>
      </c>
    </row>
    <row r="72" spans="1:25" ht="13.5" customHeight="1" x14ac:dyDescent="0.2">
      <c r="A72" s="144" t="str">
        <f>'t1'!A72</f>
        <v>DIRIGENTE PROF. SANIT. RIABILITATIVE (ALTRI INC. PROF.LI)</v>
      </c>
      <c r="B72" s="206" t="str">
        <f>'t1'!B72</f>
        <v>SD0AI2</v>
      </c>
      <c r="C72" s="220"/>
      <c r="D72" s="221"/>
      <c r="E72" s="220"/>
      <c r="F72" s="221"/>
      <c r="G72" s="220"/>
      <c r="H72" s="221"/>
      <c r="I72" s="220"/>
      <c r="J72" s="221"/>
      <c r="K72" s="220"/>
      <c r="L72" s="221"/>
      <c r="M72" s="222"/>
      <c r="N72" s="223"/>
      <c r="O72" s="220"/>
      <c r="P72" s="221"/>
      <c r="Q72" s="220"/>
      <c r="R72" s="221"/>
      <c r="S72" s="224"/>
      <c r="T72" s="226"/>
      <c r="U72" s="224"/>
      <c r="V72" s="226"/>
      <c r="W72" s="412">
        <f t="shared" ref="W72:W139" si="2">SUM(C72,E72,G72,I72,K72,M72,O72,Q72,S72,U72)</f>
        <v>0</v>
      </c>
      <c r="X72" s="414">
        <f t="shared" ref="X72:X139" si="3">SUM(D72,F72,H72,J72,L72,N72,P72,R72,T72,V72)</f>
        <v>0</v>
      </c>
      <c r="Y72" s="52">
        <f>'t1'!M72</f>
        <v>0</v>
      </c>
    </row>
    <row r="73" spans="1:25" ht="13.5" customHeight="1" x14ac:dyDescent="0.2">
      <c r="A73" s="144" t="str">
        <f>'t1'!A73</f>
        <v>DIR. PROF. SAN. RIABILITAT. T.DET.ART.15-SEPTIES DLGS 502/92</v>
      </c>
      <c r="B73" s="206" t="str">
        <f>'t1'!B73</f>
        <v>SD048C</v>
      </c>
      <c r="C73" s="220"/>
      <c r="D73" s="221"/>
      <c r="E73" s="220"/>
      <c r="F73" s="221"/>
      <c r="G73" s="220"/>
      <c r="H73" s="221"/>
      <c r="I73" s="220"/>
      <c r="J73" s="221"/>
      <c r="K73" s="220"/>
      <c r="L73" s="221"/>
      <c r="M73" s="222"/>
      <c r="N73" s="223"/>
      <c r="O73" s="220"/>
      <c r="P73" s="221"/>
      <c r="Q73" s="220"/>
      <c r="R73" s="221"/>
      <c r="S73" s="224"/>
      <c r="T73" s="226"/>
      <c r="U73" s="224"/>
      <c r="V73" s="226"/>
      <c r="W73" s="412">
        <f t="shared" si="2"/>
        <v>0</v>
      </c>
      <c r="X73" s="414">
        <f t="shared" si="3"/>
        <v>0</v>
      </c>
      <c r="Y73" s="52">
        <f>'t1'!M73</f>
        <v>0</v>
      </c>
    </row>
    <row r="74" spans="1:25" ht="13.5" customHeight="1" x14ac:dyDescent="0.2">
      <c r="A74" s="144" t="str">
        <f>'t1'!A74</f>
        <v>DIRIGENTE PROF. TECNICO SANITARIE (INC. STRUT. COMPL.)</v>
      </c>
      <c r="B74" s="206" t="str">
        <f>'t1'!B74</f>
        <v>SD0CO3</v>
      </c>
      <c r="C74" s="220"/>
      <c r="D74" s="221"/>
      <c r="E74" s="220"/>
      <c r="F74" s="221"/>
      <c r="G74" s="220"/>
      <c r="H74" s="221"/>
      <c r="I74" s="220"/>
      <c r="J74" s="221"/>
      <c r="K74" s="220"/>
      <c r="L74" s="221"/>
      <c r="M74" s="222"/>
      <c r="N74" s="223"/>
      <c r="O74" s="220"/>
      <c r="P74" s="221"/>
      <c r="Q74" s="220"/>
      <c r="R74" s="221"/>
      <c r="S74" s="224"/>
      <c r="T74" s="226"/>
      <c r="U74" s="224"/>
      <c r="V74" s="226"/>
      <c r="W74" s="412">
        <f t="shared" si="2"/>
        <v>0</v>
      </c>
      <c r="X74" s="414">
        <f t="shared" si="3"/>
        <v>0</v>
      </c>
      <c r="Y74" s="52">
        <f>'t1'!M74</f>
        <v>0</v>
      </c>
    </row>
    <row r="75" spans="1:25" ht="13.5" customHeight="1" x14ac:dyDescent="0.2">
      <c r="A75" s="144" t="str">
        <f>'t1'!A75</f>
        <v>DIRIGENTE PROF. TECNICO SANITARIE (INC. STRUT. SEMPL.)</v>
      </c>
      <c r="B75" s="206" t="str">
        <f>'t1'!B75</f>
        <v>SD0SE3</v>
      </c>
      <c r="C75" s="220"/>
      <c r="D75" s="221"/>
      <c r="E75" s="220"/>
      <c r="F75" s="221"/>
      <c r="G75" s="220"/>
      <c r="H75" s="221"/>
      <c r="I75" s="220"/>
      <c r="J75" s="221"/>
      <c r="K75" s="220"/>
      <c r="L75" s="221"/>
      <c r="M75" s="222"/>
      <c r="N75" s="223"/>
      <c r="O75" s="220"/>
      <c r="P75" s="221"/>
      <c r="Q75" s="220"/>
      <c r="R75" s="221"/>
      <c r="S75" s="224"/>
      <c r="T75" s="226"/>
      <c r="U75" s="224"/>
      <c r="V75" s="226"/>
      <c r="W75" s="412">
        <f t="shared" si="2"/>
        <v>0</v>
      </c>
      <c r="X75" s="414">
        <f t="shared" si="3"/>
        <v>0</v>
      </c>
      <c r="Y75" s="52">
        <f>'t1'!M75</f>
        <v>0</v>
      </c>
    </row>
    <row r="76" spans="1:25" ht="13.5" customHeight="1" x14ac:dyDescent="0.2">
      <c r="A76" s="144" t="str">
        <f>'t1'!A76</f>
        <v>DIRIGENTE PROF. TECNICO SANITARIE (ALTRI INC. PROF.LI)</v>
      </c>
      <c r="B76" s="206" t="str">
        <f>'t1'!B76</f>
        <v>SD0AI3</v>
      </c>
      <c r="C76" s="220"/>
      <c r="D76" s="221"/>
      <c r="E76" s="220"/>
      <c r="F76" s="221"/>
      <c r="G76" s="220"/>
      <c r="H76" s="221"/>
      <c r="I76" s="220"/>
      <c r="J76" s="221"/>
      <c r="K76" s="220"/>
      <c r="L76" s="221"/>
      <c r="M76" s="222"/>
      <c r="N76" s="223"/>
      <c r="O76" s="220"/>
      <c r="P76" s="221"/>
      <c r="Q76" s="220"/>
      <c r="R76" s="221"/>
      <c r="S76" s="224"/>
      <c r="T76" s="226"/>
      <c r="U76" s="224"/>
      <c r="V76" s="226"/>
      <c r="W76" s="412">
        <f t="shared" si="2"/>
        <v>0</v>
      </c>
      <c r="X76" s="414">
        <f t="shared" si="3"/>
        <v>0</v>
      </c>
      <c r="Y76" s="52">
        <f>'t1'!M76</f>
        <v>0</v>
      </c>
    </row>
    <row r="77" spans="1:25" ht="13.5" customHeight="1" x14ac:dyDescent="0.2">
      <c r="A77" s="144" t="str">
        <f>'t1'!A77</f>
        <v>DIR. PROF.TECNICO SANITARIE T.DET.ART.15-SEPTIES DLGS 502/92</v>
      </c>
      <c r="B77" s="206" t="str">
        <f>'t1'!B77</f>
        <v>SD048D</v>
      </c>
      <c r="C77" s="220"/>
      <c r="D77" s="221"/>
      <c r="E77" s="220"/>
      <c r="F77" s="221"/>
      <c r="G77" s="220"/>
      <c r="H77" s="221"/>
      <c r="I77" s="220"/>
      <c r="J77" s="221"/>
      <c r="K77" s="220"/>
      <c r="L77" s="221"/>
      <c r="M77" s="222"/>
      <c r="N77" s="223"/>
      <c r="O77" s="220"/>
      <c r="P77" s="221"/>
      <c r="Q77" s="220"/>
      <c r="R77" s="221"/>
      <c r="S77" s="224"/>
      <c r="T77" s="226"/>
      <c r="U77" s="224"/>
      <c r="V77" s="226"/>
      <c r="W77" s="412">
        <f t="shared" si="2"/>
        <v>0</v>
      </c>
      <c r="X77" s="414">
        <f t="shared" si="3"/>
        <v>0</v>
      </c>
      <c r="Y77" s="52">
        <f>'t1'!M77</f>
        <v>0</v>
      </c>
    </row>
    <row r="78" spans="1:25" ht="13.5" customHeight="1" x14ac:dyDescent="0.2">
      <c r="A78" s="144" t="str">
        <f>'t1'!A78</f>
        <v>DIRIGENTE PROF.TECNICHE DELLA PREVENZIONE (INC.STRUT.COMPL.)</v>
      </c>
      <c r="B78" s="206" t="str">
        <f>'t1'!B78</f>
        <v>SD0CO4</v>
      </c>
      <c r="C78" s="220"/>
      <c r="D78" s="221"/>
      <c r="E78" s="220"/>
      <c r="F78" s="221"/>
      <c r="G78" s="220"/>
      <c r="H78" s="221"/>
      <c r="I78" s="220"/>
      <c r="J78" s="221"/>
      <c r="K78" s="220"/>
      <c r="L78" s="221"/>
      <c r="M78" s="222"/>
      <c r="N78" s="223"/>
      <c r="O78" s="220"/>
      <c r="P78" s="221"/>
      <c r="Q78" s="220"/>
      <c r="R78" s="221"/>
      <c r="S78" s="224"/>
      <c r="T78" s="226"/>
      <c r="U78" s="224"/>
      <c r="V78" s="226"/>
      <c r="W78" s="412">
        <f t="shared" si="2"/>
        <v>0</v>
      </c>
      <c r="X78" s="414">
        <f t="shared" si="3"/>
        <v>0</v>
      </c>
      <c r="Y78" s="52">
        <f>'t1'!M78</f>
        <v>0</v>
      </c>
    </row>
    <row r="79" spans="1:25" ht="13.5" customHeight="1" x14ac:dyDescent="0.2">
      <c r="A79" s="144" t="str">
        <f>'t1'!A79</f>
        <v>DIRIGENTE PROF.TECNICHE DELLA PREVENZIONE (INC.STRUT.SEMPL.)</v>
      </c>
      <c r="B79" s="206" t="str">
        <f>'t1'!B79</f>
        <v>SD0SE4</v>
      </c>
      <c r="C79" s="220"/>
      <c r="D79" s="221"/>
      <c r="E79" s="220"/>
      <c r="F79" s="221"/>
      <c r="G79" s="220"/>
      <c r="H79" s="221"/>
      <c r="I79" s="220"/>
      <c r="J79" s="221"/>
      <c r="K79" s="220"/>
      <c r="L79" s="221"/>
      <c r="M79" s="222"/>
      <c r="N79" s="223"/>
      <c r="O79" s="220"/>
      <c r="P79" s="221"/>
      <c r="Q79" s="220"/>
      <c r="R79" s="221"/>
      <c r="S79" s="224"/>
      <c r="T79" s="226"/>
      <c r="U79" s="224"/>
      <c r="V79" s="226"/>
      <c r="W79" s="412">
        <f t="shared" si="2"/>
        <v>0</v>
      </c>
      <c r="X79" s="414">
        <f t="shared" si="3"/>
        <v>0</v>
      </c>
      <c r="Y79" s="52">
        <f>'t1'!M79</f>
        <v>0</v>
      </c>
    </row>
    <row r="80" spans="1:25" ht="13.5" customHeight="1" x14ac:dyDescent="0.2">
      <c r="A80" s="144" t="str">
        <f>'t1'!A80</f>
        <v>DIRIGENTE PROF.TECNICHE DELLA PREVENZIONE(ALTRI INC.PROF.LI)</v>
      </c>
      <c r="B80" s="206" t="str">
        <f>'t1'!B80</f>
        <v>SD0AI4</v>
      </c>
      <c r="C80" s="220"/>
      <c r="D80" s="221"/>
      <c r="E80" s="220"/>
      <c r="F80" s="221"/>
      <c r="G80" s="220"/>
      <c r="H80" s="221"/>
      <c r="I80" s="220"/>
      <c r="J80" s="221"/>
      <c r="K80" s="220"/>
      <c r="L80" s="221"/>
      <c r="M80" s="222"/>
      <c r="N80" s="223"/>
      <c r="O80" s="220"/>
      <c r="P80" s="221"/>
      <c r="Q80" s="220"/>
      <c r="R80" s="221"/>
      <c r="S80" s="224"/>
      <c r="T80" s="226"/>
      <c r="U80" s="224"/>
      <c r="V80" s="226"/>
      <c r="W80" s="412">
        <f t="shared" si="2"/>
        <v>0</v>
      </c>
      <c r="X80" s="414">
        <f t="shared" si="3"/>
        <v>0</v>
      </c>
      <c r="Y80" s="52">
        <f>'t1'!M80</f>
        <v>0</v>
      </c>
    </row>
    <row r="81" spans="1:25" ht="13.5" customHeight="1" x14ac:dyDescent="0.2">
      <c r="A81" s="144" t="str">
        <f>'t1'!A81</f>
        <v>DIR. PROF.TECNICHE PREVENZ. T.DET.ART.15-SEPTIES DLGS 502/92</v>
      </c>
      <c r="B81" s="206" t="str">
        <f>'t1'!B81</f>
        <v>SD048E</v>
      </c>
      <c r="C81" s="220"/>
      <c r="D81" s="221"/>
      <c r="E81" s="220"/>
      <c r="F81" s="221"/>
      <c r="G81" s="220"/>
      <c r="H81" s="221"/>
      <c r="I81" s="220"/>
      <c r="J81" s="221"/>
      <c r="K81" s="220"/>
      <c r="L81" s="221"/>
      <c r="M81" s="222"/>
      <c r="N81" s="223"/>
      <c r="O81" s="220"/>
      <c r="P81" s="221"/>
      <c r="Q81" s="220"/>
      <c r="R81" s="221"/>
      <c r="S81" s="224"/>
      <c r="T81" s="226"/>
      <c r="U81" s="224"/>
      <c r="V81" s="226"/>
      <c r="W81" s="412">
        <f t="shared" si="2"/>
        <v>0</v>
      </c>
      <c r="X81" s="414">
        <f t="shared" si="3"/>
        <v>0</v>
      </c>
      <c r="Y81" s="52">
        <f>'t1'!M81</f>
        <v>0</v>
      </c>
    </row>
    <row r="82" spans="1:25" ht="13.5" customHeight="1" x14ac:dyDescent="0.2">
      <c r="A82" s="144" t="str">
        <f>'t1'!A82</f>
        <v>AVVOCATO DIRIG. CON INCARICO DI STRUTTURA COMPLESSA</v>
      </c>
      <c r="B82" s="206" t="str">
        <f>'t1'!B82</f>
        <v>PD0010</v>
      </c>
      <c r="C82" s="220"/>
      <c r="D82" s="221"/>
      <c r="E82" s="220"/>
      <c r="F82" s="221"/>
      <c r="G82" s="220"/>
      <c r="H82" s="221"/>
      <c r="I82" s="220"/>
      <c r="J82" s="221"/>
      <c r="K82" s="220"/>
      <c r="L82" s="221"/>
      <c r="M82" s="222"/>
      <c r="N82" s="223"/>
      <c r="O82" s="220"/>
      <c r="P82" s="221"/>
      <c r="Q82" s="220"/>
      <c r="R82" s="221"/>
      <c r="S82" s="224"/>
      <c r="T82" s="226"/>
      <c r="U82" s="224"/>
      <c r="V82" s="226"/>
      <c r="W82" s="412">
        <f t="shared" si="2"/>
        <v>0</v>
      </c>
      <c r="X82" s="414">
        <f t="shared" si="3"/>
        <v>0</v>
      </c>
      <c r="Y82" s="52">
        <f>'t1'!M82</f>
        <v>0</v>
      </c>
    </row>
    <row r="83" spans="1:25" ht="13.5" customHeight="1" x14ac:dyDescent="0.2">
      <c r="A83" s="144" t="str">
        <f>'t1'!A83</f>
        <v>AVVOCATO DIRIG. CON INCARICO DI STRUTTURA SEMPLICE</v>
      </c>
      <c r="B83" s="206" t="str">
        <f>'t1'!B83</f>
        <v>PD0S09</v>
      </c>
      <c r="C83" s="220"/>
      <c r="D83" s="221"/>
      <c r="E83" s="220"/>
      <c r="F83" s="221"/>
      <c r="G83" s="220"/>
      <c r="H83" s="221"/>
      <c r="I83" s="220"/>
      <c r="J83" s="221"/>
      <c r="K83" s="220"/>
      <c r="L83" s="221"/>
      <c r="M83" s="222"/>
      <c r="N83" s="223"/>
      <c r="O83" s="220"/>
      <c r="P83" s="221"/>
      <c r="Q83" s="220"/>
      <c r="R83" s="221"/>
      <c r="S83" s="224"/>
      <c r="T83" s="226"/>
      <c r="U83" s="224"/>
      <c r="V83" s="226"/>
      <c r="W83" s="412">
        <f t="shared" si="2"/>
        <v>0</v>
      </c>
      <c r="X83" s="414">
        <f t="shared" si="3"/>
        <v>0</v>
      </c>
      <c r="Y83" s="52">
        <f>'t1'!M83</f>
        <v>0</v>
      </c>
    </row>
    <row r="84" spans="1:25" ht="13.5" customHeight="1" x14ac:dyDescent="0.2">
      <c r="A84" s="144" t="str">
        <f>'t1'!A84</f>
        <v>AVVOCATO DIRIG. CON ALTRI INCAR.PROF.LI</v>
      </c>
      <c r="B84" s="206" t="str">
        <f>'t1'!B84</f>
        <v>PD0A09</v>
      </c>
      <c r="C84" s="220"/>
      <c r="D84" s="221"/>
      <c r="E84" s="220"/>
      <c r="F84" s="221"/>
      <c r="G84" s="220"/>
      <c r="H84" s="221"/>
      <c r="I84" s="220"/>
      <c r="J84" s="221"/>
      <c r="K84" s="220"/>
      <c r="L84" s="221"/>
      <c r="M84" s="222"/>
      <c r="N84" s="223"/>
      <c r="O84" s="220"/>
      <c r="P84" s="221"/>
      <c r="Q84" s="220"/>
      <c r="R84" s="221"/>
      <c r="S84" s="224"/>
      <c r="T84" s="226"/>
      <c r="U84" s="224"/>
      <c r="V84" s="226"/>
      <c r="W84" s="412">
        <f t="shared" si="2"/>
        <v>0</v>
      </c>
      <c r="X84" s="414">
        <f t="shared" si="3"/>
        <v>0</v>
      </c>
      <c r="Y84" s="52">
        <f>'t1'!M84</f>
        <v>0</v>
      </c>
    </row>
    <row r="85" spans="1:25" ht="13.5" customHeight="1" x14ac:dyDescent="0.2">
      <c r="A85" s="144" t="str">
        <f>'t1'!A85</f>
        <v>AVVOCATO DIR. A T. DETERMINATO(ART. 15-SEPTIES DLGS. 502/92)</v>
      </c>
      <c r="B85" s="206" t="str">
        <f>'t1'!B85</f>
        <v>PD0605</v>
      </c>
      <c r="C85" s="220"/>
      <c r="D85" s="221"/>
      <c r="E85" s="220"/>
      <c r="F85" s="221"/>
      <c r="G85" s="220"/>
      <c r="H85" s="221"/>
      <c r="I85" s="220"/>
      <c r="J85" s="221"/>
      <c r="K85" s="220"/>
      <c r="L85" s="221"/>
      <c r="M85" s="222"/>
      <c r="N85" s="223"/>
      <c r="O85" s="220"/>
      <c r="P85" s="221"/>
      <c r="Q85" s="220"/>
      <c r="R85" s="221"/>
      <c r="S85" s="224"/>
      <c r="T85" s="226"/>
      <c r="U85" s="224"/>
      <c r="V85" s="226"/>
      <c r="W85" s="412">
        <f t="shared" si="2"/>
        <v>0</v>
      </c>
      <c r="X85" s="414">
        <f t="shared" si="3"/>
        <v>0</v>
      </c>
      <c r="Y85" s="52">
        <f>'t1'!M85</f>
        <v>0</v>
      </c>
    </row>
    <row r="86" spans="1:25" ht="13.5" customHeight="1" x14ac:dyDescent="0.2">
      <c r="A86" s="144" t="str">
        <f>'t1'!A86</f>
        <v>INGEGNERE DIRIG. CON INCARICO DI STRUTTURA COMPLESSA</v>
      </c>
      <c r="B86" s="206" t="str">
        <f>'t1'!B86</f>
        <v>PD0046</v>
      </c>
      <c r="C86" s="220"/>
      <c r="D86" s="221"/>
      <c r="E86" s="220"/>
      <c r="F86" s="221"/>
      <c r="G86" s="220"/>
      <c r="H86" s="221"/>
      <c r="I86" s="220"/>
      <c r="J86" s="221"/>
      <c r="K86" s="220"/>
      <c r="L86" s="221"/>
      <c r="M86" s="222"/>
      <c r="N86" s="223"/>
      <c r="O86" s="220"/>
      <c r="P86" s="221"/>
      <c r="Q86" s="220"/>
      <c r="R86" s="221"/>
      <c r="S86" s="224"/>
      <c r="T86" s="226"/>
      <c r="U86" s="224"/>
      <c r="V86" s="226"/>
      <c r="W86" s="412">
        <f t="shared" si="2"/>
        <v>0</v>
      </c>
      <c r="X86" s="414">
        <f t="shared" si="3"/>
        <v>0</v>
      </c>
      <c r="Y86" s="52">
        <f>'t1'!M86</f>
        <v>0</v>
      </c>
    </row>
    <row r="87" spans="1:25" ht="13.5" customHeight="1" x14ac:dyDescent="0.2">
      <c r="A87" s="144" t="str">
        <f>'t1'!A87</f>
        <v>INGEGNERE DIRIG. CON INCARICO DI STRUTTURA SEMPLICE</v>
      </c>
      <c r="B87" s="206" t="str">
        <f>'t1'!B87</f>
        <v>PD0S45</v>
      </c>
      <c r="C87" s="220"/>
      <c r="D87" s="221"/>
      <c r="E87" s="220"/>
      <c r="F87" s="221"/>
      <c r="G87" s="220"/>
      <c r="H87" s="221"/>
      <c r="I87" s="220"/>
      <c r="J87" s="221"/>
      <c r="K87" s="220"/>
      <c r="L87" s="221"/>
      <c r="M87" s="222"/>
      <c r="N87" s="223"/>
      <c r="O87" s="220"/>
      <c r="P87" s="221"/>
      <c r="Q87" s="220"/>
      <c r="R87" s="221"/>
      <c r="S87" s="224"/>
      <c r="T87" s="226"/>
      <c r="U87" s="224"/>
      <c r="V87" s="226"/>
      <c r="W87" s="412">
        <f t="shared" si="2"/>
        <v>0</v>
      </c>
      <c r="X87" s="414">
        <f t="shared" si="3"/>
        <v>0</v>
      </c>
      <c r="Y87" s="52">
        <f>'t1'!M87</f>
        <v>0</v>
      </c>
    </row>
    <row r="88" spans="1:25" ht="13.5" customHeight="1" x14ac:dyDescent="0.2">
      <c r="A88" s="144" t="str">
        <f>'t1'!A88</f>
        <v>INGEGNERE DIRIG. CON ALTRI INCAR.PROF.LI</v>
      </c>
      <c r="B88" s="206" t="str">
        <f>'t1'!B88</f>
        <v>PD0A45</v>
      </c>
      <c r="C88" s="220"/>
      <c r="D88" s="221"/>
      <c r="E88" s="220"/>
      <c r="F88" s="221"/>
      <c r="G88" s="220"/>
      <c r="H88" s="221"/>
      <c r="I88" s="220"/>
      <c r="J88" s="221"/>
      <c r="K88" s="220"/>
      <c r="L88" s="221"/>
      <c r="M88" s="222"/>
      <c r="N88" s="223"/>
      <c r="O88" s="220"/>
      <c r="P88" s="221"/>
      <c r="Q88" s="220"/>
      <c r="R88" s="221"/>
      <c r="S88" s="224"/>
      <c r="T88" s="226"/>
      <c r="U88" s="224"/>
      <c r="V88" s="226"/>
      <c r="W88" s="412">
        <f t="shared" si="2"/>
        <v>0</v>
      </c>
      <c r="X88" s="414">
        <f t="shared" si="3"/>
        <v>0</v>
      </c>
      <c r="Y88" s="52">
        <f>'t1'!M88</f>
        <v>0</v>
      </c>
    </row>
    <row r="89" spans="1:25" ht="13.5" customHeight="1" x14ac:dyDescent="0.2">
      <c r="A89" s="144" t="str">
        <f>'t1'!A89</f>
        <v>INGEGNERE DIR. A T. DETERMINATO(ART.15-SEPTIES DLGS. 502/92)</v>
      </c>
      <c r="B89" s="206" t="str">
        <f>'t1'!B89</f>
        <v>PD0606</v>
      </c>
      <c r="C89" s="220"/>
      <c r="D89" s="221"/>
      <c r="E89" s="220"/>
      <c r="F89" s="221"/>
      <c r="G89" s="220"/>
      <c r="H89" s="221"/>
      <c r="I89" s="220"/>
      <c r="J89" s="221"/>
      <c r="K89" s="220"/>
      <c r="L89" s="221"/>
      <c r="M89" s="222"/>
      <c r="N89" s="223"/>
      <c r="O89" s="220"/>
      <c r="P89" s="221"/>
      <c r="Q89" s="220"/>
      <c r="R89" s="221"/>
      <c r="S89" s="224"/>
      <c r="T89" s="226"/>
      <c r="U89" s="224"/>
      <c r="V89" s="226"/>
      <c r="W89" s="412">
        <f t="shared" si="2"/>
        <v>0</v>
      </c>
      <c r="X89" s="414">
        <f t="shared" si="3"/>
        <v>0</v>
      </c>
      <c r="Y89" s="52">
        <f>'t1'!M89</f>
        <v>0</v>
      </c>
    </row>
    <row r="90" spans="1:25" ht="13.5" customHeight="1" x14ac:dyDescent="0.2">
      <c r="A90" s="144" t="str">
        <f>'t1'!A90</f>
        <v>ARCHITETTI DIRIG. CON INCARICO DI STRUTTURA COMPLESSA</v>
      </c>
      <c r="B90" s="206" t="str">
        <f>'t1'!B90</f>
        <v>PD0004</v>
      </c>
      <c r="C90" s="220"/>
      <c r="D90" s="221"/>
      <c r="E90" s="220"/>
      <c r="F90" s="221"/>
      <c r="G90" s="220"/>
      <c r="H90" s="221"/>
      <c r="I90" s="220"/>
      <c r="J90" s="221"/>
      <c r="K90" s="220"/>
      <c r="L90" s="221"/>
      <c r="M90" s="222"/>
      <c r="N90" s="223"/>
      <c r="O90" s="220"/>
      <c r="P90" s="221"/>
      <c r="Q90" s="220"/>
      <c r="R90" s="221"/>
      <c r="S90" s="224"/>
      <c r="T90" s="226"/>
      <c r="U90" s="224"/>
      <c r="V90" s="226"/>
      <c r="W90" s="412">
        <f t="shared" si="2"/>
        <v>0</v>
      </c>
      <c r="X90" s="414">
        <f t="shared" si="3"/>
        <v>0</v>
      </c>
      <c r="Y90" s="52">
        <f>'t1'!M90</f>
        <v>0</v>
      </c>
    </row>
    <row r="91" spans="1:25" ht="13.5" customHeight="1" x14ac:dyDescent="0.2">
      <c r="A91" s="144" t="str">
        <f>'t1'!A91</f>
        <v>ARCHITETTI DIRIG. CON INCARICO DI STRUTTURA SEMPLICE</v>
      </c>
      <c r="B91" s="206" t="str">
        <f>'t1'!B91</f>
        <v>PD0S03</v>
      </c>
      <c r="C91" s="220"/>
      <c r="D91" s="221"/>
      <c r="E91" s="220"/>
      <c r="F91" s="221"/>
      <c r="G91" s="220"/>
      <c r="H91" s="221"/>
      <c r="I91" s="220"/>
      <c r="J91" s="221"/>
      <c r="K91" s="220"/>
      <c r="L91" s="221"/>
      <c r="M91" s="222"/>
      <c r="N91" s="223"/>
      <c r="O91" s="220"/>
      <c r="P91" s="221"/>
      <c r="Q91" s="220"/>
      <c r="R91" s="221"/>
      <c r="S91" s="224"/>
      <c r="T91" s="226"/>
      <c r="U91" s="224"/>
      <c r="V91" s="226"/>
      <c r="W91" s="412">
        <f t="shared" si="2"/>
        <v>0</v>
      </c>
      <c r="X91" s="414">
        <f t="shared" si="3"/>
        <v>0</v>
      </c>
      <c r="Y91" s="52">
        <f>'t1'!M91</f>
        <v>0</v>
      </c>
    </row>
    <row r="92" spans="1:25" ht="13.5" customHeight="1" x14ac:dyDescent="0.2">
      <c r="A92" s="144" t="str">
        <f>'t1'!A92</f>
        <v>ARCHITETTI DIRIG. CON ALTRI INCAR.PROF.LI</v>
      </c>
      <c r="B92" s="206" t="str">
        <f>'t1'!B92</f>
        <v>PD0A03</v>
      </c>
      <c r="C92" s="220"/>
      <c r="D92" s="221"/>
      <c r="E92" s="220"/>
      <c r="F92" s="221"/>
      <c r="G92" s="220"/>
      <c r="H92" s="221"/>
      <c r="I92" s="220"/>
      <c r="J92" s="221"/>
      <c r="K92" s="220"/>
      <c r="L92" s="221"/>
      <c r="M92" s="222"/>
      <c r="N92" s="223"/>
      <c r="O92" s="220"/>
      <c r="P92" s="221"/>
      <c r="Q92" s="220"/>
      <c r="R92" s="221"/>
      <c r="S92" s="224"/>
      <c r="T92" s="226"/>
      <c r="U92" s="224"/>
      <c r="V92" s="226"/>
      <c r="W92" s="412">
        <f t="shared" si="2"/>
        <v>0</v>
      </c>
      <c r="X92" s="414">
        <f t="shared" si="3"/>
        <v>0</v>
      </c>
      <c r="Y92" s="52">
        <f>'t1'!M92</f>
        <v>0</v>
      </c>
    </row>
    <row r="93" spans="1:25" ht="13.5" customHeight="1" x14ac:dyDescent="0.2">
      <c r="A93" s="144" t="str">
        <f>'t1'!A93</f>
        <v>ARCHITETTI DIR. A T.DETERMINATO(ART. 15-SEPTIES DLGS.502/92)</v>
      </c>
      <c r="B93" s="206" t="str">
        <f>'t1'!B93</f>
        <v>PD0607</v>
      </c>
      <c r="C93" s="220"/>
      <c r="D93" s="221"/>
      <c r="E93" s="220"/>
      <c r="F93" s="221"/>
      <c r="G93" s="220"/>
      <c r="H93" s="221"/>
      <c r="I93" s="220"/>
      <c r="J93" s="221"/>
      <c r="K93" s="220"/>
      <c r="L93" s="221"/>
      <c r="M93" s="222"/>
      <c r="N93" s="223"/>
      <c r="O93" s="220"/>
      <c r="P93" s="221"/>
      <c r="Q93" s="220"/>
      <c r="R93" s="221"/>
      <c r="S93" s="224"/>
      <c r="T93" s="226"/>
      <c r="U93" s="224"/>
      <c r="V93" s="226"/>
      <c r="W93" s="412">
        <f t="shared" si="2"/>
        <v>0</v>
      </c>
      <c r="X93" s="414">
        <f t="shared" si="3"/>
        <v>0</v>
      </c>
      <c r="Y93" s="52">
        <f>'t1'!M93</f>
        <v>0</v>
      </c>
    </row>
    <row r="94" spans="1:25" ht="13.5" customHeight="1" x14ac:dyDescent="0.2">
      <c r="A94" s="144" t="str">
        <f>'t1'!A94</f>
        <v>GEOLOGI DIRIG. CON INCARICO DI STRUTTURA COMPLESSA</v>
      </c>
      <c r="B94" s="206" t="str">
        <f>'t1'!B94</f>
        <v>PD0044</v>
      </c>
      <c r="C94" s="220"/>
      <c r="D94" s="221"/>
      <c r="E94" s="220"/>
      <c r="F94" s="221"/>
      <c r="G94" s="220"/>
      <c r="H94" s="221"/>
      <c r="I94" s="220"/>
      <c r="J94" s="221"/>
      <c r="K94" s="220"/>
      <c r="L94" s="221"/>
      <c r="M94" s="222"/>
      <c r="N94" s="223"/>
      <c r="O94" s="220"/>
      <c r="P94" s="221"/>
      <c r="Q94" s="220"/>
      <c r="R94" s="221"/>
      <c r="S94" s="224"/>
      <c r="T94" s="226"/>
      <c r="U94" s="224"/>
      <c r="V94" s="226"/>
      <c r="W94" s="412">
        <f t="shared" si="2"/>
        <v>0</v>
      </c>
      <c r="X94" s="414">
        <f t="shared" si="3"/>
        <v>0</v>
      </c>
      <c r="Y94" s="52">
        <f>'t1'!M94</f>
        <v>0</v>
      </c>
    </row>
    <row r="95" spans="1:25" ht="13.5" customHeight="1" x14ac:dyDescent="0.2">
      <c r="A95" s="144" t="str">
        <f>'t1'!A95</f>
        <v>GEOLOGI DIRIG. CON INCARICO DI STRUTTURA SEMPLICE</v>
      </c>
      <c r="B95" s="206" t="str">
        <f>'t1'!B95</f>
        <v>PD0S43</v>
      </c>
      <c r="C95" s="220"/>
      <c r="D95" s="221"/>
      <c r="E95" s="220"/>
      <c r="F95" s="221"/>
      <c r="G95" s="220"/>
      <c r="H95" s="221"/>
      <c r="I95" s="220"/>
      <c r="J95" s="221"/>
      <c r="K95" s="220"/>
      <c r="L95" s="221"/>
      <c r="M95" s="222"/>
      <c r="N95" s="223"/>
      <c r="O95" s="220"/>
      <c r="P95" s="221"/>
      <c r="Q95" s="220"/>
      <c r="R95" s="221"/>
      <c r="S95" s="224"/>
      <c r="T95" s="226"/>
      <c r="U95" s="224"/>
      <c r="V95" s="226"/>
      <c r="W95" s="412">
        <f t="shared" si="2"/>
        <v>0</v>
      </c>
      <c r="X95" s="414">
        <f t="shared" si="3"/>
        <v>0</v>
      </c>
      <c r="Y95" s="52">
        <f>'t1'!M95</f>
        <v>0</v>
      </c>
    </row>
    <row r="96" spans="1:25" ht="13.5" customHeight="1" x14ac:dyDescent="0.2">
      <c r="A96" s="144" t="str">
        <f>'t1'!A96</f>
        <v>GEOLOGI DIRIG. CON ALTRI INCAR.PROF.LI</v>
      </c>
      <c r="B96" s="206" t="str">
        <f>'t1'!B96</f>
        <v>PD0A43</v>
      </c>
      <c r="C96" s="220"/>
      <c r="D96" s="221"/>
      <c r="E96" s="220"/>
      <c r="F96" s="221"/>
      <c r="G96" s="220"/>
      <c r="H96" s="221"/>
      <c r="I96" s="220"/>
      <c r="J96" s="221"/>
      <c r="K96" s="220"/>
      <c r="L96" s="221"/>
      <c r="M96" s="222"/>
      <c r="N96" s="223"/>
      <c r="O96" s="220"/>
      <c r="P96" s="221"/>
      <c r="Q96" s="220"/>
      <c r="R96" s="221"/>
      <c r="S96" s="224"/>
      <c r="T96" s="226"/>
      <c r="U96" s="224"/>
      <c r="V96" s="226"/>
      <c r="W96" s="412">
        <f t="shared" si="2"/>
        <v>0</v>
      </c>
      <c r="X96" s="414">
        <f t="shared" si="3"/>
        <v>0</v>
      </c>
      <c r="Y96" s="52">
        <f>'t1'!M96</f>
        <v>0</v>
      </c>
    </row>
    <row r="97" spans="1:25" ht="13.5" customHeight="1" x14ac:dyDescent="0.2">
      <c r="A97" s="144" t="str">
        <f>'t1'!A97</f>
        <v>GEOLOGI  DIR. A T. DETERMINATO(ART. 15-SEPTIES DLGS. 502/92)</v>
      </c>
      <c r="B97" s="206" t="str">
        <f>'t1'!B97</f>
        <v>PD0608</v>
      </c>
      <c r="C97" s="220"/>
      <c r="D97" s="221"/>
      <c r="E97" s="220"/>
      <c r="F97" s="221"/>
      <c r="G97" s="220"/>
      <c r="H97" s="221"/>
      <c r="I97" s="220"/>
      <c r="J97" s="221"/>
      <c r="K97" s="220"/>
      <c r="L97" s="221"/>
      <c r="M97" s="222"/>
      <c r="N97" s="223"/>
      <c r="O97" s="220"/>
      <c r="P97" s="221"/>
      <c r="Q97" s="220"/>
      <c r="R97" s="221"/>
      <c r="S97" s="224"/>
      <c r="T97" s="226"/>
      <c r="U97" s="224"/>
      <c r="V97" s="226"/>
      <c r="W97" s="412">
        <f t="shared" si="2"/>
        <v>0</v>
      </c>
      <c r="X97" s="414">
        <f t="shared" si="3"/>
        <v>0</v>
      </c>
      <c r="Y97" s="52">
        <f>'t1'!M97</f>
        <v>0</v>
      </c>
    </row>
    <row r="98" spans="1:25" ht="13.5" customHeight="1" x14ac:dyDescent="0.2">
      <c r="A98" s="144" t="str">
        <f>'t1'!A98</f>
        <v>ANALISTI DIRIG. CON INCARICO DI STRUTTURA COMPLESSA</v>
      </c>
      <c r="B98" s="206" t="str">
        <f>'t1'!B98</f>
        <v>TD0002</v>
      </c>
      <c r="C98" s="220"/>
      <c r="D98" s="221"/>
      <c r="E98" s="220"/>
      <c r="F98" s="221"/>
      <c r="G98" s="220"/>
      <c r="H98" s="221"/>
      <c r="I98" s="220"/>
      <c r="J98" s="221"/>
      <c r="K98" s="220"/>
      <c r="L98" s="221"/>
      <c r="M98" s="222"/>
      <c r="N98" s="223"/>
      <c r="O98" s="220"/>
      <c r="P98" s="221"/>
      <c r="Q98" s="220"/>
      <c r="R98" s="221"/>
      <c r="S98" s="224"/>
      <c r="T98" s="226"/>
      <c r="U98" s="224"/>
      <c r="V98" s="226"/>
      <c r="W98" s="412">
        <f t="shared" si="2"/>
        <v>0</v>
      </c>
      <c r="X98" s="414">
        <f t="shared" si="3"/>
        <v>0</v>
      </c>
      <c r="Y98" s="52">
        <f>'t1'!M98</f>
        <v>0</v>
      </c>
    </row>
    <row r="99" spans="1:25" ht="13.5" customHeight="1" x14ac:dyDescent="0.2">
      <c r="A99" s="144" t="str">
        <f>'t1'!A99</f>
        <v>ANALISTI DIRIG. CON INCARICO DI STRUTTURA SEMPLICE</v>
      </c>
      <c r="B99" s="206" t="str">
        <f>'t1'!B99</f>
        <v>TD0S01</v>
      </c>
      <c r="C99" s="220"/>
      <c r="D99" s="221"/>
      <c r="E99" s="220"/>
      <c r="F99" s="221"/>
      <c r="G99" s="220"/>
      <c r="H99" s="221"/>
      <c r="I99" s="220"/>
      <c r="J99" s="221"/>
      <c r="K99" s="220"/>
      <c r="L99" s="221"/>
      <c r="M99" s="222"/>
      <c r="N99" s="223"/>
      <c r="O99" s="220"/>
      <c r="P99" s="221"/>
      <c r="Q99" s="220"/>
      <c r="R99" s="221"/>
      <c r="S99" s="224"/>
      <c r="T99" s="226"/>
      <c r="U99" s="224"/>
      <c r="V99" s="226"/>
      <c r="W99" s="412">
        <f t="shared" si="2"/>
        <v>0</v>
      </c>
      <c r="X99" s="414">
        <f t="shared" si="3"/>
        <v>0</v>
      </c>
      <c r="Y99" s="52">
        <f>'t1'!M99</f>
        <v>0</v>
      </c>
    </row>
    <row r="100" spans="1:25" ht="13.5" customHeight="1" x14ac:dyDescent="0.2">
      <c r="A100" s="144" t="str">
        <f>'t1'!A100</f>
        <v>ANALISTI DIRIG. CON ALTRI INCAR.PROF.LI</v>
      </c>
      <c r="B100" s="206" t="str">
        <f>'t1'!B100</f>
        <v>TD0A01</v>
      </c>
      <c r="C100" s="220"/>
      <c r="D100" s="221"/>
      <c r="E100" s="220"/>
      <c r="F100" s="221"/>
      <c r="G100" s="220"/>
      <c r="H100" s="221"/>
      <c r="I100" s="220"/>
      <c r="J100" s="221"/>
      <c r="K100" s="220"/>
      <c r="L100" s="221"/>
      <c r="M100" s="222"/>
      <c r="N100" s="223"/>
      <c r="O100" s="220"/>
      <c r="P100" s="221"/>
      <c r="Q100" s="220"/>
      <c r="R100" s="221"/>
      <c r="S100" s="224"/>
      <c r="T100" s="226"/>
      <c r="U100" s="224"/>
      <c r="V100" s="226"/>
      <c r="W100" s="412">
        <f t="shared" si="2"/>
        <v>0</v>
      </c>
      <c r="X100" s="414">
        <f t="shared" si="3"/>
        <v>0</v>
      </c>
      <c r="Y100" s="52">
        <f>'t1'!M100</f>
        <v>0</v>
      </c>
    </row>
    <row r="101" spans="1:25" ht="13.5" customHeight="1" x14ac:dyDescent="0.2">
      <c r="A101" s="144" t="str">
        <f>'t1'!A101</f>
        <v>ANALISTI DIR. A T. DETERMINATO(ART. 15-SEPTIES DLGS. 502/92)</v>
      </c>
      <c r="B101" s="206" t="str">
        <f>'t1'!B101</f>
        <v>TD0609</v>
      </c>
      <c r="C101" s="220"/>
      <c r="D101" s="221"/>
      <c r="E101" s="220"/>
      <c r="F101" s="221"/>
      <c r="G101" s="220"/>
      <c r="H101" s="221"/>
      <c r="I101" s="220"/>
      <c r="J101" s="221"/>
      <c r="K101" s="220"/>
      <c r="L101" s="221"/>
      <c r="M101" s="222"/>
      <c r="N101" s="223"/>
      <c r="O101" s="220"/>
      <c r="P101" s="221"/>
      <c r="Q101" s="220"/>
      <c r="R101" s="221"/>
      <c r="S101" s="224"/>
      <c r="T101" s="226"/>
      <c r="U101" s="224"/>
      <c r="V101" s="226"/>
      <c r="W101" s="412">
        <f t="shared" si="2"/>
        <v>0</v>
      </c>
      <c r="X101" s="414">
        <f t="shared" si="3"/>
        <v>0</v>
      </c>
      <c r="Y101" s="52">
        <f>'t1'!M101</f>
        <v>0</v>
      </c>
    </row>
    <row r="102" spans="1:25" ht="13.5" customHeight="1" x14ac:dyDescent="0.2">
      <c r="A102" s="144" t="str">
        <f>'t1'!A102</f>
        <v>STATISTICO DIRIG. CON INCARICO DI STRUTTURA COMPLESSA</v>
      </c>
      <c r="B102" s="206" t="str">
        <f>'t1'!B102</f>
        <v>TD0071</v>
      </c>
      <c r="C102" s="220"/>
      <c r="D102" s="221"/>
      <c r="E102" s="220"/>
      <c r="F102" s="221"/>
      <c r="G102" s="220"/>
      <c r="H102" s="221"/>
      <c r="I102" s="220"/>
      <c r="J102" s="221"/>
      <c r="K102" s="220"/>
      <c r="L102" s="221"/>
      <c r="M102" s="222"/>
      <c r="N102" s="223"/>
      <c r="O102" s="220"/>
      <c r="P102" s="221"/>
      <c r="Q102" s="220"/>
      <c r="R102" s="221"/>
      <c r="S102" s="224"/>
      <c r="T102" s="226"/>
      <c r="U102" s="224"/>
      <c r="V102" s="226"/>
      <c r="W102" s="412">
        <f t="shared" si="2"/>
        <v>0</v>
      </c>
      <c r="X102" s="414">
        <f t="shared" si="3"/>
        <v>0</v>
      </c>
      <c r="Y102" s="52">
        <f>'t1'!M102</f>
        <v>0</v>
      </c>
    </row>
    <row r="103" spans="1:25" ht="13.5" customHeight="1" x14ac:dyDescent="0.2">
      <c r="A103" s="144" t="str">
        <f>'t1'!A103</f>
        <v>STATISTICO DIRIG. CON INCARICO DI STRUTTURA SEMPLICE</v>
      </c>
      <c r="B103" s="206" t="str">
        <f>'t1'!B103</f>
        <v>TD0S70</v>
      </c>
      <c r="C103" s="220"/>
      <c r="D103" s="221"/>
      <c r="E103" s="220"/>
      <c r="F103" s="221"/>
      <c r="G103" s="220"/>
      <c r="H103" s="221"/>
      <c r="I103" s="220"/>
      <c r="J103" s="221"/>
      <c r="K103" s="220"/>
      <c r="L103" s="221"/>
      <c r="M103" s="222"/>
      <c r="N103" s="223"/>
      <c r="O103" s="220"/>
      <c r="P103" s="221"/>
      <c r="Q103" s="220"/>
      <c r="R103" s="221"/>
      <c r="S103" s="224"/>
      <c r="T103" s="226"/>
      <c r="U103" s="224"/>
      <c r="V103" s="226"/>
      <c r="W103" s="412">
        <f t="shared" si="2"/>
        <v>0</v>
      </c>
      <c r="X103" s="414">
        <f t="shared" si="3"/>
        <v>0</v>
      </c>
      <c r="Y103" s="52">
        <f>'t1'!M103</f>
        <v>0</v>
      </c>
    </row>
    <row r="104" spans="1:25" ht="13.5" customHeight="1" x14ac:dyDescent="0.2">
      <c r="A104" s="144" t="str">
        <f>'t1'!A104</f>
        <v>STATISTICO DIRIG. CON ALTRI INCAR.PROF.LI</v>
      </c>
      <c r="B104" s="206" t="str">
        <f>'t1'!B104</f>
        <v>TD0A70</v>
      </c>
      <c r="C104" s="220"/>
      <c r="D104" s="221"/>
      <c r="E104" s="220"/>
      <c r="F104" s="221"/>
      <c r="G104" s="220"/>
      <c r="H104" s="221"/>
      <c r="I104" s="220"/>
      <c r="J104" s="221"/>
      <c r="K104" s="220"/>
      <c r="L104" s="221"/>
      <c r="M104" s="222"/>
      <c r="N104" s="223"/>
      <c r="O104" s="220"/>
      <c r="P104" s="221"/>
      <c r="Q104" s="220"/>
      <c r="R104" s="221"/>
      <c r="S104" s="224"/>
      <c r="T104" s="226"/>
      <c r="U104" s="224"/>
      <c r="V104" s="226"/>
      <c r="W104" s="412">
        <f t="shared" si="2"/>
        <v>0</v>
      </c>
      <c r="X104" s="414">
        <f t="shared" si="3"/>
        <v>0</v>
      </c>
      <c r="Y104" s="52">
        <f>'t1'!M104</f>
        <v>0</v>
      </c>
    </row>
    <row r="105" spans="1:25" ht="13.5" customHeight="1" x14ac:dyDescent="0.2">
      <c r="A105" s="144" t="str">
        <f>'t1'!A105</f>
        <v>STATISTICO DIR. A T.DETERMINATO(ART. 15-SEPTIES DLGS.502/92)</v>
      </c>
      <c r="B105" s="206" t="str">
        <f>'t1'!B105</f>
        <v>TD0610</v>
      </c>
      <c r="C105" s="220"/>
      <c r="D105" s="221"/>
      <c r="E105" s="220"/>
      <c r="F105" s="221"/>
      <c r="G105" s="220"/>
      <c r="H105" s="221"/>
      <c r="I105" s="220"/>
      <c r="J105" s="221"/>
      <c r="K105" s="220"/>
      <c r="L105" s="221"/>
      <c r="M105" s="222"/>
      <c r="N105" s="223"/>
      <c r="O105" s="220"/>
      <c r="P105" s="221"/>
      <c r="Q105" s="220"/>
      <c r="R105" s="221"/>
      <c r="S105" s="224"/>
      <c r="T105" s="226"/>
      <c r="U105" s="224"/>
      <c r="V105" s="226"/>
      <c r="W105" s="412">
        <f t="shared" si="2"/>
        <v>0</v>
      </c>
      <c r="X105" s="414">
        <f t="shared" si="3"/>
        <v>0</v>
      </c>
      <c r="Y105" s="52">
        <f>'t1'!M105</f>
        <v>0</v>
      </c>
    </row>
    <row r="106" spans="1:25" ht="13.5" customHeight="1" x14ac:dyDescent="0.2">
      <c r="A106" s="144" t="str">
        <f>'t1'!A106</f>
        <v>SOCIOLOGO DIRIG. CON INCARICO DI STRUTTURA COMPLESSA</v>
      </c>
      <c r="B106" s="206" t="str">
        <f>'t1'!B106</f>
        <v>TD0068</v>
      </c>
      <c r="C106" s="220"/>
      <c r="D106" s="221"/>
      <c r="E106" s="220"/>
      <c r="F106" s="221"/>
      <c r="G106" s="220"/>
      <c r="H106" s="221"/>
      <c r="I106" s="220"/>
      <c r="J106" s="221"/>
      <c r="K106" s="220"/>
      <c r="L106" s="221"/>
      <c r="M106" s="222"/>
      <c r="N106" s="223"/>
      <c r="O106" s="220"/>
      <c r="P106" s="221"/>
      <c r="Q106" s="220"/>
      <c r="R106" s="221"/>
      <c r="S106" s="224"/>
      <c r="T106" s="226"/>
      <c r="U106" s="224"/>
      <c r="V106" s="226"/>
      <c r="W106" s="412">
        <f t="shared" si="2"/>
        <v>0</v>
      </c>
      <c r="X106" s="414">
        <f t="shared" si="3"/>
        <v>0</v>
      </c>
      <c r="Y106" s="52">
        <f>'t1'!M106</f>
        <v>0</v>
      </c>
    </row>
    <row r="107" spans="1:25" ht="13.5" customHeight="1" x14ac:dyDescent="0.2">
      <c r="A107" s="144" t="str">
        <f>'t1'!A107</f>
        <v>SOCIOLOGO DIRIG. CON INCARICO DI STRUTTURA SEMPLICE</v>
      </c>
      <c r="B107" s="206" t="str">
        <f>'t1'!B107</f>
        <v>TD0S67</v>
      </c>
      <c r="C107" s="220"/>
      <c r="D107" s="221"/>
      <c r="E107" s="220"/>
      <c r="F107" s="221"/>
      <c r="G107" s="220"/>
      <c r="H107" s="221"/>
      <c r="I107" s="220"/>
      <c r="J107" s="221"/>
      <c r="K107" s="220"/>
      <c r="L107" s="221"/>
      <c r="M107" s="222"/>
      <c r="N107" s="223"/>
      <c r="O107" s="220"/>
      <c r="P107" s="221"/>
      <c r="Q107" s="220"/>
      <c r="R107" s="221"/>
      <c r="S107" s="224"/>
      <c r="T107" s="226"/>
      <c r="U107" s="224"/>
      <c r="V107" s="226"/>
      <c r="W107" s="412">
        <f t="shared" si="2"/>
        <v>0</v>
      </c>
      <c r="X107" s="414">
        <f t="shared" si="3"/>
        <v>0</v>
      </c>
      <c r="Y107" s="52">
        <f>'t1'!M107</f>
        <v>0</v>
      </c>
    </row>
    <row r="108" spans="1:25" ht="13.5" customHeight="1" x14ac:dyDescent="0.2">
      <c r="A108" s="144" t="str">
        <f>'t1'!A108</f>
        <v>SOCIOLOGO DIRIG. CON ALTRI INCAR.PROF.LI</v>
      </c>
      <c r="B108" s="206" t="str">
        <f>'t1'!B108</f>
        <v>TD0A67</v>
      </c>
      <c r="C108" s="220"/>
      <c r="D108" s="221"/>
      <c r="E108" s="220"/>
      <c r="F108" s="221"/>
      <c r="G108" s="220"/>
      <c r="H108" s="221"/>
      <c r="I108" s="220"/>
      <c r="J108" s="221"/>
      <c r="K108" s="220"/>
      <c r="L108" s="221"/>
      <c r="M108" s="222"/>
      <c r="N108" s="223"/>
      <c r="O108" s="220"/>
      <c r="P108" s="221"/>
      <c r="Q108" s="220"/>
      <c r="R108" s="221"/>
      <c r="S108" s="224"/>
      <c r="T108" s="226"/>
      <c r="U108" s="224"/>
      <c r="V108" s="226"/>
      <c r="W108" s="412">
        <f t="shared" si="2"/>
        <v>0</v>
      </c>
      <c r="X108" s="414">
        <f t="shared" si="3"/>
        <v>0</v>
      </c>
      <c r="Y108" s="52">
        <f>'t1'!M108</f>
        <v>0</v>
      </c>
    </row>
    <row r="109" spans="1:25" ht="13.5" customHeight="1" x14ac:dyDescent="0.2">
      <c r="A109" s="144" t="str">
        <f>'t1'!A109</f>
        <v>SOCIOLOGO DIR. A T. DETERMINATO(ART.15-SEPTIES DLGS. 502/92)</v>
      </c>
      <c r="B109" s="206" t="str">
        <f>'t1'!B109</f>
        <v>TD0611</v>
      </c>
      <c r="C109" s="220"/>
      <c r="D109" s="221"/>
      <c r="E109" s="220"/>
      <c r="F109" s="221"/>
      <c r="G109" s="220"/>
      <c r="H109" s="221"/>
      <c r="I109" s="220"/>
      <c r="J109" s="221"/>
      <c r="K109" s="220"/>
      <c r="L109" s="221"/>
      <c r="M109" s="222"/>
      <c r="N109" s="223"/>
      <c r="O109" s="220"/>
      <c r="P109" s="221"/>
      <c r="Q109" s="220"/>
      <c r="R109" s="221"/>
      <c r="S109" s="224"/>
      <c r="T109" s="226"/>
      <c r="U109" s="224"/>
      <c r="V109" s="226"/>
      <c r="W109" s="412">
        <f t="shared" si="2"/>
        <v>0</v>
      </c>
      <c r="X109" s="414">
        <f t="shared" si="3"/>
        <v>0</v>
      </c>
      <c r="Y109" s="52">
        <f>'t1'!M109</f>
        <v>0</v>
      </c>
    </row>
    <row r="110" spans="1:25" ht="13.5" customHeight="1" x14ac:dyDescent="0.2">
      <c r="A110" s="144" t="str">
        <f>'t1'!A110</f>
        <v>DIR. AMBIENTALE CON INCARICO DI STRUTTURA COMPLESSA</v>
      </c>
      <c r="B110" s="206" t="str">
        <f>'t1'!B110</f>
        <v>TD0C02</v>
      </c>
      <c r="C110" s="220"/>
      <c r="D110" s="221"/>
      <c r="E110" s="220"/>
      <c r="F110" s="221"/>
      <c r="G110" s="220"/>
      <c r="H110" s="221"/>
      <c r="I110" s="220"/>
      <c r="J110" s="221"/>
      <c r="K110" s="220"/>
      <c r="L110" s="221"/>
      <c r="M110" s="222"/>
      <c r="N110" s="223"/>
      <c r="O110" s="220"/>
      <c r="P110" s="221"/>
      <c r="Q110" s="220"/>
      <c r="R110" s="221"/>
      <c r="S110" s="224"/>
      <c r="T110" s="226"/>
      <c r="U110" s="224"/>
      <c r="V110" s="226"/>
      <c r="W110" s="412">
        <f t="shared" si="2"/>
        <v>0</v>
      </c>
      <c r="X110" s="414">
        <f t="shared" si="3"/>
        <v>0</v>
      </c>
      <c r="Y110" s="52">
        <f>'t1'!M110</f>
        <v>0</v>
      </c>
    </row>
    <row r="111" spans="1:25" ht="13.5" customHeight="1" x14ac:dyDescent="0.2">
      <c r="A111" s="144" t="str">
        <f>'t1'!A111</f>
        <v>DIR. AMBIENTALE CON INCARICO DI STRUTTURA SEMPLICE</v>
      </c>
      <c r="B111" s="206" t="str">
        <f>'t1'!B111</f>
        <v>TD0S02</v>
      </c>
      <c r="C111" s="220"/>
      <c r="D111" s="221"/>
      <c r="E111" s="220"/>
      <c r="F111" s="221"/>
      <c r="G111" s="220"/>
      <c r="H111" s="221"/>
      <c r="I111" s="220"/>
      <c r="J111" s="221"/>
      <c r="K111" s="220"/>
      <c r="L111" s="221"/>
      <c r="M111" s="222"/>
      <c r="N111" s="223"/>
      <c r="O111" s="220"/>
      <c r="P111" s="221"/>
      <c r="Q111" s="220"/>
      <c r="R111" s="221"/>
      <c r="S111" s="224"/>
      <c r="T111" s="226"/>
      <c r="U111" s="224"/>
      <c r="V111" s="226"/>
      <c r="W111" s="412">
        <f t="shared" si="2"/>
        <v>0</v>
      </c>
      <c r="X111" s="414">
        <f t="shared" si="3"/>
        <v>0</v>
      </c>
      <c r="Y111" s="52">
        <f>'t1'!M111</f>
        <v>0</v>
      </c>
    </row>
    <row r="112" spans="1:25" ht="13.5" customHeight="1" x14ac:dyDescent="0.2">
      <c r="A112" s="144" t="str">
        <f>'t1'!A112</f>
        <v>DIR. AMBIENTALE CON ALTRI INCAR.PROF.LI</v>
      </c>
      <c r="B112" s="206" t="str">
        <f>'t1'!B112</f>
        <v>TD0A02</v>
      </c>
      <c r="C112" s="220"/>
      <c r="D112" s="221"/>
      <c r="E112" s="220"/>
      <c r="F112" s="221"/>
      <c r="G112" s="220"/>
      <c r="H112" s="221"/>
      <c r="I112" s="220"/>
      <c r="J112" s="221"/>
      <c r="K112" s="220"/>
      <c r="L112" s="221"/>
      <c r="M112" s="222"/>
      <c r="N112" s="223"/>
      <c r="O112" s="220"/>
      <c r="P112" s="221"/>
      <c r="Q112" s="220"/>
      <c r="R112" s="221"/>
      <c r="S112" s="224"/>
      <c r="T112" s="226"/>
      <c r="U112" s="224"/>
      <c r="V112" s="226"/>
      <c r="W112" s="412">
        <f t="shared" si="2"/>
        <v>0</v>
      </c>
      <c r="X112" s="414">
        <f t="shared" si="3"/>
        <v>0</v>
      </c>
      <c r="Y112" s="52">
        <f>'t1'!M112</f>
        <v>0</v>
      </c>
    </row>
    <row r="113" spans="1:25" ht="13.5" customHeight="1" x14ac:dyDescent="0.2">
      <c r="A113" s="144" t="str">
        <f>'t1'!A113</f>
        <v>DIR. AMBIENTALE A T.DETERMINATO (ART.15-SEPTIES DLGS 502/92)</v>
      </c>
      <c r="B113" s="206" t="str">
        <f>'t1'!B113</f>
        <v>TD0810</v>
      </c>
      <c r="C113" s="220"/>
      <c r="D113" s="221"/>
      <c r="E113" s="220"/>
      <c r="F113" s="221"/>
      <c r="G113" s="220"/>
      <c r="H113" s="221"/>
      <c r="I113" s="220"/>
      <c r="J113" s="221"/>
      <c r="K113" s="220"/>
      <c r="L113" s="221"/>
      <c r="M113" s="222"/>
      <c r="N113" s="223"/>
      <c r="O113" s="220"/>
      <c r="P113" s="221"/>
      <c r="Q113" s="220"/>
      <c r="R113" s="221"/>
      <c r="S113" s="224"/>
      <c r="T113" s="226"/>
      <c r="U113" s="224"/>
      <c r="V113" s="226"/>
      <c r="W113" s="412">
        <f t="shared" si="2"/>
        <v>0</v>
      </c>
      <c r="X113" s="414">
        <f t="shared" si="3"/>
        <v>0</v>
      </c>
      <c r="Y113" s="52">
        <f>'t1'!M113</f>
        <v>0</v>
      </c>
    </row>
    <row r="114" spans="1:25" ht="13.5" customHeight="1" x14ac:dyDescent="0.2">
      <c r="A114" s="144" t="str">
        <f>'t1'!A114</f>
        <v>DIRIGENTE AMM.VO CON INCARICO DI STRUTTURA COMPLESSA</v>
      </c>
      <c r="B114" s="206" t="str">
        <f>'t1'!B114</f>
        <v>AD0032</v>
      </c>
      <c r="C114" s="220"/>
      <c r="D114" s="221"/>
      <c r="E114" s="220"/>
      <c r="F114" s="221"/>
      <c r="G114" s="220"/>
      <c r="H114" s="221"/>
      <c r="I114" s="220"/>
      <c r="J114" s="221"/>
      <c r="K114" s="220"/>
      <c r="L114" s="221"/>
      <c r="M114" s="222"/>
      <c r="N114" s="223"/>
      <c r="O114" s="220"/>
      <c r="P114" s="221"/>
      <c r="Q114" s="220"/>
      <c r="R114" s="221"/>
      <c r="S114" s="224"/>
      <c r="T114" s="226"/>
      <c r="U114" s="224"/>
      <c r="V114" s="226"/>
      <c r="W114" s="412">
        <f t="shared" si="2"/>
        <v>0</v>
      </c>
      <c r="X114" s="414">
        <f t="shared" si="3"/>
        <v>0</v>
      </c>
      <c r="Y114" s="52">
        <f>'t1'!M114</f>
        <v>0</v>
      </c>
    </row>
    <row r="115" spans="1:25" ht="13.5" customHeight="1" x14ac:dyDescent="0.2">
      <c r="A115" s="144" t="str">
        <f>'t1'!A115</f>
        <v>DIRIGENTE AMM.VO CON INCARICO DI STRUTTURA SEMPLICE</v>
      </c>
      <c r="B115" s="206" t="str">
        <f>'t1'!B115</f>
        <v>AD0S31</v>
      </c>
      <c r="C115" s="220"/>
      <c r="D115" s="221"/>
      <c r="E115" s="220"/>
      <c r="F115" s="221"/>
      <c r="G115" s="220"/>
      <c r="H115" s="221"/>
      <c r="I115" s="220"/>
      <c r="J115" s="221"/>
      <c r="K115" s="220"/>
      <c r="L115" s="221"/>
      <c r="M115" s="222"/>
      <c r="N115" s="223"/>
      <c r="O115" s="220"/>
      <c r="P115" s="221"/>
      <c r="Q115" s="220"/>
      <c r="R115" s="221"/>
      <c r="S115" s="224"/>
      <c r="T115" s="226"/>
      <c r="U115" s="224"/>
      <c r="V115" s="226"/>
      <c r="W115" s="412">
        <f t="shared" si="2"/>
        <v>0</v>
      </c>
      <c r="X115" s="414">
        <f t="shared" si="3"/>
        <v>0</v>
      </c>
      <c r="Y115" s="52">
        <f>'t1'!M115</f>
        <v>0</v>
      </c>
    </row>
    <row r="116" spans="1:25" ht="13.5" customHeight="1" x14ac:dyDescent="0.2">
      <c r="A116" s="144" t="str">
        <f>'t1'!A116</f>
        <v>DIRIGENTE AMM.VO CON ALTRI INCAR.PROF.LI</v>
      </c>
      <c r="B116" s="206" t="str">
        <f>'t1'!B116</f>
        <v>AD0A31</v>
      </c>
      <c r="C116" s="220"/>
      <c r="D116" s="221"/>
      <c r="E116" s="220"/>
      <c r="F116" s="221"/>
      <c r="G116" s="220"/>
      <c r="H116" s="221"/>
      <c r="I116" s="220"/>
      <c r="J116" s="221"/>
      <c r="K116" s="220"/>
      <c r="L116" s="221"/>
      <c r="M116" s="222"/>
      <c r="N116" s="223"/>
      <c r="O116" s="220"/>
      <c r="P116" s="221"/>
      <c r="Q116" s="220"/>
      <c r="R116" s="221"/>
      <c r="S116" s="224"/>
      <c r="T116" s="226"/>
      <c r="U116" s="224"/>
      <c r="V116" s="226"/>
      <c r="W116" s="412">
        <f t="shared" si="2"/>
        <v>0</v>
      </c>
      <c r="X116" s="414">
        <f t="shared" si="3"/>
        <v>0</v>
      </c>
      <c r="Y116" s="52">
        <f>'t1'!M116</f>
        <v>0</v>
      </c>
    </row>
    <row r="117" spans="1:25" ht="13.5" customHeight="1" x14ac:dyDescent="0.2">
      <c r="A117" s="144" t="str">
        <f>'t1'!A117</f>
        <v>DIRIG. AMM.VO A T. DETERMINATO (ART. 15-SEPTIES DLGS.502/92)</v>
      </c>
      <c r="B117" s="206" t="str">
        <f>'t1'!B117</f>
        <v>AD0612</v>
      </c>
      <c r="C117" s="220"/>
      <c r="D117" s="221"/>
      <c r="E117" s="220"/>
      <c r="F117" s="221"/>
      <c r="G117" s="220"/>
      <c r="H117" s="221"/>
      <c r="I117" s="220"/>
      <c r="J117" s="221"/>
      <c r="K117" s="220"/>
      <c r="L117" s="221"/>
      <c r="M117" s="222"/>
      <c r="N117" s="223"/>
      <c r="O117" s="220"/>
      <c r="P117" s="221"/>
      <c r="Q117" s="220"/>
      <c r="R117" s="221"/>
      <c r="S117" s="224"/>
      <c r="T117" s="226"/>
      <c r="U117" s="224"/>
      <c r="V117" s="226"/>
      <c r="W117" s="412">
        <f t="shared" si="2"/>
        <v>0</v>
      </c>
      <c r="X117" s="414">
        <f t="shared" si="3"/>
        <v>0</v>
      </c>
      <c r="Y117" s="52">
        <f>'t1'!M117</f>
        <v>0</v>
      </c>
    </row>
    <row r="118" spans="1:25" ht="13.5" customHeight="1" x14ac:dyDescent="0.2">
      <c r="A118" s="144" t="str">
        <f>'t1'!A118</f>
        <v>RICERCATORE SANITARIO - DS</v>
      </c>
      <c r="B118" s="206" t="str">
        <f>'t1'!B118</f>
        <v>N18694</v>
      </c>
      <c r="C118" s="220"/>
      <c r="D118" s="221"/>
      <c r="E118" s="220"/>
      <c r="F118" s="221"/>
      <c r="G118" s="220"/>
      <c r="H118" s="221"/>
      <c r="I118" s="220"/>
      <c r="J118" s="221"/>
      <c r="K118" s="220"/>
      <c r="L118" s="221"/>
      <c r="M118" s="222"/>
      <c r="N118" s="223"/>
      <c r="O118" s="220"/>
      <c r="P118" s="221"/>
      <c r="Q118" s="220"/>
      <c r="R118" s="221"/>
      <c r="S118" s="224"/>
      <c r="T118" s="226"/>
      <c r="U118" s="224"/>
      <c r="V118" s="226"/>
      <c r="W118" s="412">
        <f t="shared" si="2"/>
        <v>0</v>
      </c>
      <c r="X118" s="414">
        <f t="shared" si="3"/>
        <v>0</v>
      </c>
      <c r="Y118" s="52">
        <f>'t1'!M118</f>
        <v>0</v>
      </c>
    </row>
    <row r="119" spans="1:25" ht="13.5" customHeight="1" x14ac:dyDescent="0.2">
      <c r="A119" s="144" t="str">
        <f>'t1'!A119</f>
        <v>COLLABORATORE PROF.LE DI RICERCA SANITARIA - D</v>
      </c>
      <c r="B119" s="206" t="str">
        <f>'t1'!B119</f>
        <v>N16695</v>
      </c>
      <c r="C119" s="220"/>
      <c r="D119" s="221"/>
      <c r="E119" s="220"/>
      <c r="F119" s="221"/>
      <c r="G119" s="220"/>
      <c r="H119" s="221"/>
      <c r="I119" s="220"/>
      <c r="J119" s="221"/>
      <c r="K119" s="220"/>
      <c r="L119" s="221"/>
      <c r="M119" s="222"/>
      <c r="N119" s="223"/>
      <c r="O119" s="220"/>
      <c r="P119" s="221"/>
      <c r="Q119" s="220"/>
      <c r="R119" s="221"/>
      <c r="S119" s="224"/>
      <c r="T119" s="226"/>
      <c r="U119" s="224"/>
      <c r="V119" s="226"/>
      <c r="W119" s="412">
        <f t="shared" si="2"/>
        <v>0</v>
      </c>
      <c r="X119" s="414">
        <f t="shared" si="3"/>
        <v>0</v>
      </c>
      <c r="Y119" s="52">
        <f>'t1'!M119</f>
        <v>0</v>
      </c>
    </row>
    <row r="120" spans="1:25" ht="13.5" customHeight="1" x14ac:dyDescent="0.2">
      <c r="A120" s="144" t="str">
        <f>'t1'!A120</f>
        <v>RUOLO SANITARIO - PROF. SANITARIE INFERMIERISTICHE E.Q.</v>
      </c>
      <c r="B120" s="206" t="str">
        <f>'t1'!B120</f>
        <v>SEQINF</v>
      </c>
      <c r="C120" s="220"/>
      <c r="D120" s="221"/>
      <c r="E120" s="220"/>
      <c r="F120" s="221"/>
      <c r="G120" s="220"/>
      <c r="H120" s="221"/>
      <c r="I120" s="220"/>
      <c r="J120" s="221"/>
      <c r="K120" s="220"/>
      <c r="L120" s="221"/>
      <c r="M120" s="222"/>
      <c r="N120" s="223"/>
      <c r="O120" s="220"/>
      <c r="P120" s="221"/>
      <c r="Q120" s="220"/>
      <c r="R120" s="221"/>
      <c r="S120" s="224"/>
      <c r="T120" s="226"/>
      <c r="U120" s="224"/>
      <c r="V120" s="226"/>
      <c r="W120" s="412">
        <f t="shared" si="2"/>
        <v>0</v>
      </c>
      <c r="X120" s="414">
        <f t="shared" si="3"/>
        <v>0</v>
      </c>
      <c r="Y120" s="52">
        <f>'t1'!M120</f>
        <v>0</v>
      </c>
    </row>
    <row r="121" spans="1:25" ht="13.5" customHeight="1" x14ac:dyDescent="0.2">
      <c r="A121" s="144" t="str">
        <f>'t1'!A121</f>
        <v>RUOLO SANITARIO - PROF. SANITARIA OSTETRICA E.Q.</v>
      </c>
      <c r="B121" s="206" t="str">
        <f>'t1'!B121</f>
        <v>SEQOST</v>
      </c>
      <c r="C121" s="220"/>
      <c r="D121" s="221"/>
      <c r="E121" s="220"/>
      <c r="F121" s="221"/>
      <c r="G121" s="220"/>
      <c r="H121" s="221"/>
      <c r="I121" s="220"/>
      <c r="J121" s="221"/>
      <c r="K121" s="220"/>
      <c r="L121" s="221"/>
      <c r="M121" s="222"/>
      <c r="N121" s="223"/>
      <c r="O121" s="220"/>
      <c r="P121" s="221"/>
      <c r="Q121" s="220"/>
      <c r="R121" s="221"/>
      <c r="S121" s="224"/>
      <c r="T121" s="226"/>
      <c r="U121" s="224"/>
      <c r="V121" s="226"/>
      <c r="W121" s="412">
        <f t="shared" si="2"/>
        <v>0</v>
      </c>
      <c r="X121" s="414">
        <f t="shared" si="3"/>
        <v>0</v>
      </c>
      <c r="Y121" s="52">
        <f>'t1'!M121</f>
        <v>0</v>
      </c>
    </row>
    <row r="122" spans="1:25" ht="13.5" customHeight="1" x14ac:dyDescent="0.2">
      <c r="A122" s="144" t="str">
        <f>'t1'!A122</f>
        <v>RUOLO SANITARIO - PROFESSIONI TECNICO SANITARIE E.Q.</v>
      </c>
      <c r="B122" s="206" t="str">
        <f>'t1'!B122</f>
        <v>SEQTCN</v>
      </c>
      <c r="C122" s="220"/>
      <c r="D122" s="221"/>
      <c r="E122" s="220"/>
      <c r="F122" s="221"/>
      <c r="G122" s="220"/>
      <c r="H122" s="221"/>
      <c r="I122" s="220"/>
      <c r="J122" s="221"/>
      <c r="K122" s="220"/>
      <c r="L122" s="221"/>
      <c r="M122" s="222"/>
      <c r="N122" s="223"/>
      <c r="O122" s="220"/>
      <c r="P122" s="221"/>
      <c r="Q122" s="220"/>
      <c r="R122" s="221"/>
      <c r="S122" s="224"/>
      <c r="T122" s="226"/>
      <c r="U122" s="224"/>
      <c r="V122" s="226"/>
      <c r="W122" s="412">
        <f t="shared" si="2"/>
        <v>0</v>
      </c>
      <c r="X122" s="414">
        <f t="shared" si="3"/>
        <v>0</v>
      </c>
      <c r="Y122" s="52">
        <f>'t1'!M122</f>
        <v>0</v>
      </c>
    </row>
    <row r="123" spans="1:25" ht="13.5" customHeight="1" x14ac:dyDescent="0.2">
      <c r="A123" s="144" t="str">
        <f>'t1'!A123</f>
        <v>RUOLO SANITARIO - PROF. SANITARIE DELLA RIABILITAZIONE E.Q.</v>
      </c>
      <c r="B123" s="206" t="str">
        <f>'t1'!B123</f>
        <v>SEQRAB</v>
      </c>
      <c r="C123" s="220"/>
      <c r="D123" s="221"/>
      <c r="E123" s="220"/>
      <c r="F123" s="221"/>
      <c r="G123" s="220"/>
      <c r="H123" s="221"/>
      <c r="I123" s="220"/>
      <c r="J123" s="221"/>
      <c r="K123" s="220"/>
      <c r="L123" s="221"/>
      <c r="M123" s="222"/>
      <c r="N123" s="223"/>
      <c r="O123" s="220"/>
      <c r="P123" s="221"/>
      <c r="Q123" s="220"/>
      <c r="R123" s="221"/>
      <c r="S123" s="224"/>
      <c r="T123" s="226"/>
      <c r="U123" s="224"/>
      <c r="V123" s="226"/>
      <c r="W123" s="412">
        <f t="shared" si="2"/>
        <v>0</v>
      </c>
      <c r="X123" s="414">
        <f t="shared" si="3"/>
        <v>0</v>
      </c>
      <c r="Y123" s="52">
        <f>'t1'!M123</f>
        <v>0</v>
      </c>
    </row>
    <row r="124" spans="1:25" ht="13.5" customHeight="1" x14ac:dyDescent="0.2">
      <c r="A124" s="144" t="str">
        <f>'t1'!A124</f>
        <v>RUOLO SANITARIO - PROF. SANITARIE DELLA PREVENZIONE E.Q.</v>
      </c>
      <c r="B124" s="206" t="str">
        <f>'t1'!B124</f>
        <v>SEQPRV</v>
      </c>
      <c r="C124" s="220"/>
      <c r="D124" s="221"/>
      <c r="E124" s="220"/>
      <c r="F124" s="221"/>
      <c r="G124" s="220"/>
      <c r="H124" s="221"/>
      <c r="I124" s="220"/>
      <c r="J124" s="221"/>
      <c r="K124" s="220"/>
      <c r="L124" s="221"/>
      <c r="M124" s="222"/>
      <c r="N124" s="223"/>
      <c r="O124" s="220"/>
      <c r="P124" s="221"/>
      <c r="Q124" s="220"/>
      <c r="R124" s="221"/>
      <c r="S124" s="224"/>
      <c r="T124" s="226"/>
      <c r="U124" s="224"/>
      <c r="V124" s="226"/>
      <c r="W124" s="412">
        <f t="shared" si="2"/>
        <v>0</v>
      </c>
      <c r="X124" s="414">
        <f t="shared" si="3"/>
        <v>0</v>
      </c>
      <c r="Y124" s="52">
        <f>'t1'!M124</f>
        <v>0</v>
      </c>
    </row>
    <row r="125" spans="1:25" ht="13.5" customHeight="1" x14ac:dyDescent="0.2">
      <c r="A125" s="144" t="str">
        <f>'t1'!A125</f>
        <v>RUOLO SANITARIO - PROF. SAN. INFERM. SENIOR ESAURIMENTO E.Q.</v>
      </c>
      <c r="B125" s="206" t="str">
        <f>'t1'!B125</f>
        <v>SEQINE</v>
      </c>
      <c r="C125" s="220"/>
      <c r="D125" s="221"/>
      <c r="E125" s="220"/>
      <c r="F125" s="221"/>
      <c r="G125" s="220"/>
      <c r="H125" s="221"/>
      <c r="I125" s="220"/>
      <c r="J125" s="221"/>
      <c r="K125" s="220"/>
      <c r="L125" s="221"/>
      <c r="M125" s="222"/>
      <c r="N125" s="223"/>
      <c r="O125" s="220"/>
      <c r="P125" s="221"/>
      <c r="Q125" s="220"/>
      <c r="R125" s="221"/>
      <c r="S125" s="224"/>
      <c r="T125" s="226"/>
      <c r="U125" s="224"/>
      <c r="V125" s="226"/>
      <c r="W125" s="412">
        <f t="shared" si="2"/>
        <v>0</v>
      </c>
      <c r="X125" s="414">
        <f t="shared" si="3"/>
        <v>0</v>
      </c>
      <c r="Y125" s="52">
        <f>'t1'!M125</f>
        <v>0</v>
      </c>
    </row>
    <row r="126" spans="1:25" ht="13.5" customHeight="1" x14ac:dyDescent="0.2">
      <c r="A126" s="144" t="str">
        <f>'t1'!A126</f>
        <v>RUOLO SANITARIO - ALTRI PROF. SAN. SENIOR A ESAURIMENTO E.Q.</v>
      </c>
      <c r="B126" s="206" t="str">
        <f>'t1'!B126</f>
        <v>SEQASE</v>
      </c>
      <c r="C126" s="220"/>
      <c r="D126" s="221"/>
      <c r="E126" s="220"/>
      <c r="F126" s="221"/>
      <c r="G126" s="220"/>
      <c r="H126" s="221"/>
      <c r="I126" s="220"/>
      <c r="J126" s="221"/>
      <c r="K126" s="220"/>
      <c r="L126" s="221"/>
      <c r="M126" s="222"/>
      <c r="N126" s="223"/>
      <c r="O126" s="220"/>
      <c r="P126" s="221"/>
      <c r="Q126" s="220"/>
      <c r="R126" s="221"/>
      <c r="S126" s="224"/>
      <c r="T126" s="226"/>
      <c r="U126" s="224"/>
      <c r="V126" s="226"/>
      <c r="W126" s="412">
        <f t="shared" si="2"/>
        <v>0</v>
      </c>
      <c r="X126" s="414">
        <f t="shared" si="3"/>
        <v>0</v>
      </c>
      <c r="Y126" s="52">
        <f>'t1'!M126</f>
        <v>0</v>
      </c>
    </row>
    <row r="127" spans="1:25" ht="13.5" customHeight="1" x14ac:dyDescent="0.2">
      <c r="A127" s="144" t="str">
        <f>'t1'!A127</f>
        <v>RUOLO SOCIOSANITARIO - ASSISTENTE SOCIALE E.Q.</v>
      </c>
      <c r="B127" s="206" t="str">
        <f>'t1'!B127</f>
        <v>KEQASC</v>
      </c>
      <c r="C127" s="220"/>
      <c r="D127" s="221"/>
      <c r="E127" s="220"/>
      <c r="F127" s="221"/>
      <c r="G127" s="220"/>
      <c r="H127" s="221"/>
      <c r="I127" s="220"/>
      <c r="J127" s="221"/>
      <c r="K127" s="220"/>
      <c r="L127" s="221"/>
      <c r="M127" s="222"/>
      <c r="N127" s="223"/>
      <c r="O127" s="220"/>
      <c r="P127" s="221"/>
      <c r="Q127" s="220"/>
      <c r="R127" s="221"/>
      <c r="S127" s="224"/>
      <c r="T127" s="226"/>
      <c r="U127" s="224"/>
      <c r="V127" s="226"/>
      <c r="W127" s="412">
        <f t="shared" si="2"/>
        <v>0</v>
      </c>
      <c r="X127" s="414">
        <f t="shared" si="3"/>
        <v>0</v>
      </c>
      <c r="Y127" s="52">
        <f>'t1'!M127</f>
        <v>0</v>
      </c>
    </row>
    <row r="128" spans="1:25" ht="13.5" customHeight="1" x14ac:dyDescent="0.2">
      <c r="A128" s="144" t="str">
        <f>'t1'!A128</f>
        <v>RUOLO SOCIOSANITARIO - ASSIST. SOC. SENIOR ESAURIMENTO E.Q.</v>
      </c>
      <c r="B128" s="206" t="str">
        <f>'t1'!B128</f>
        <v>KEQSCE</v>
      </c>
      <c r="C128" s="220"/>
      <c r="D128" s="221"/>
      <c r="E128" s="220"/>
      <c r="F128" s="221"/>
      <c r="G128" s="220"/>
      <c r="H128" s="221"/>
      <c r="I128" s="220"/>
      <c r="J128" s="221"/>
      <c r="K128" s="220"/>
      <c r="L128" s="221"/>
      <c r="M128" s="222"/>
      <c r="N128" s="223"/>
      <c r="O128" s="220"/>
      <c r="P128" s="221"/>
      <c r="Q128" s="220"/>
      <c r="R128" s="221"/>
      <c r="S128" s="224"/>
      <c r="T128" s="226"/>
      <c r="U128" s="224"/>
      <c r="V128" s="226"/>
      <c r="W128" s="412">
        <f t="shared" si="2"/>
        <v>0</v>
      </c>
      <c r="X128" s="414">
        <f t="shared" si="3"/>
        <v>0</v>
      </c>
      <c r="Y128" s="52">
        <f>'t1'!M128</f>
        <v>0</v>
      </c>
    </row>
    <row r="129" spans="1:25" ht="13.5" customHeight="1" x14ac:dyDescent="0.2">
      <c r="A129" s="144" t="str">
        <f>'t1'!A129</f>
        <v>RUOLO PROFESSIONALE - SPECIALISTA DELLA COMUNIC. ISTIT. E.Q.</v>
      </c>
      <c r="B129" s="206" t="str">
        <f>'t1'!B129</f>
        <v>PEQ871</v>
      </c>
      <c r="C129" s="220"/>
      <c r="D129" s="221"/>
      <c r="E129" s="220"/>
      <c r="F129" s="221"/>
      <c r="G129" s="220"/>
      <c r="H129" s="221"/>
      <c r="I129" s="220"/>
      <c r="J129" s="221"/>
      <c r="K129" s="220"/>
      <c r="L129" s="221"/>
      <c r="M129" s="222"/>
      <c r="N129" s="223"/>
      <c r="O129" s="220"/>
      <c r="P129" s="221"/>
      <c r="Q129" s="220"/>
      <c r="R129" s="221"/>
      <c r="S129" s="224"/>
      <c r="T129" s="226"/>
      <c r="U129" s="224"/>
      <c r="V129" s="226"/>
      <c r="W129" s="412">
        <f t="shared" si="2"/>
        <v>0</v>
      </c>
      <c r="X129" s="414">
        <f t="shared" si="3"/>
        <v>0</v>
      </c>
      <c r="Y129" s="52">
        <f>'t1'!M129</f>
        <v>0</v>
      </c>
    </row>
    <row r="130" spans="1:25" ht="13.5" customHeight="1" x14ac:dyDescent="0.2">
      <c r="A130" s="144" t="str">
        <f>'t1'!A130</f>
        <v>RUOLO PROFESSIONALE - SPECIALISTA RAPPORTI CON I MEDIA E.Q.</v>
      </c>
      <c r="B130" s="206" t="str">
        <f>'t1'!B130</f>
        <v>PEQ872</v>
      </c>
      <c r="C130" s="220"/>
      <c r="D130" s="221"/>
      <c r="E130" s="220"/>
      <c r="F130" s="221"/>
      <c r="G130" s="220"/>
      <c r="H130" s="221"/>
      <c r="I130" s="220"/>
      <c r="J130" s="221"/>
      <c r="K130" s="220"/>
      <c r="L130" s="221"/>
      <c r="M130" s="222"/>
      <c r="N130" s="223"/>
      <c r="O130" s="220"/>
      <c r="P130" s="221"/>
      <c r="Q130" s="220"/>
      <c r="R130" s="221"/>
      <c r="S130" s="224"/>
      <c r="T130" s="226"/>
      <c r="U130" s="224"/>
      <c r="V130" s="226"/>
      <c r="W130" s="412">
        <f t="shared" si="2"/>
        <v>0</v>
      </c>
      <c r="X130" s="414">
        <f t="shared" si="3"/>
        <v>0</v>
      </c>
      <c r="Y130" s="52">
        <f>'t1'!M130</f>
        <v>0</v>
      </c>
    </row>
    <row r="131" spans="1:25" ht="13.5" customHeight="1" x14ac:dyDescent="0.2">
      <c r="A131" s="144" t="str">
        <f>'t1'!A131</f>
        <v>RUOLO PROFESSIONALE - ASSISTENTE RELIGIOSO E.Q.</v>
      </c>
      <c r="B131" s="206" t="str">
        <f>'t1'!B131</f>
        <v>PEQ006</v>
      </c>
      <c r="C131" s="220"/>
      <c r="D131" s="221"/>
      <c r="E131" s="220"/>
      <c r="F131" s="221"/>
      <c r="G131" s="220"/>
      <c r="H131" s="221"/>
      <c r="I131" s="220"/>
      <c r="J131" s="221"/>
      <c r="K131" s="220"/>
      <c r="L131" s="221"/>
      <c r="M131" s="222"/>
      <c r="N131" s="223"/>
      <c r="O131" s="220"/>
      <c r="P131" s="221"/>
      <c r="Q131" s="220"/>
      <c r="R131" s="221"/>
      <c r="S131" s="224"/>
      <c r="T131" s="226"/>
      <c r="U131" s="224"/>
      <c r="V131" s="226"/>
      <c r="W131" s="412">
        <f t="shared" ref="W131:X135" si="4">SUM(C131,E131,G131,I131,K131,M131,O131,Q131,S131,U131)</f>
        <v>0</v>
      </c>
      <c r="X131" s="414">
        <f t="shared" si="4"/>
        <v>0</v>
      </c>
      <c r="Y131" s="52">
        <f>'t1'!M131</f>
        <v>0</v>
      </c>
    </row>
    <row r="132" spans="1:25" ht="13.5" customHeight="1" x14ac:dyDescent="0.2">
      <c r="A132" s="144" t="str">
        <f>'t1'!A132</f>
        <v>RUOLO TECNICO - COLLABORATORE TECNICO PROFESSIONALE E.Q.</v>
      </c>
      <c r="B132" s="206" t="str">
        <f>'t1'!B132</f>
        <v>TEQ027</v>
      </c>
      <c r="C132" s="220"/>
      <c r="D132" s="221"/>
      <c r="E132" s="220"/>
      <c r="F132" s="221"/>
      <c r="G132" s="220"/>
      <c r="H132" s="221"/>
      <c r="I132" s="220"/>
      <c r="J132" s="221"/>
      <c r="K132" s="220"/>
      <c r="L132" s="221"/>
      <c r="M132" s="222"/>
      <c r="N132" s="223"/>
      <c r="O132" s="220"/>
      <c r="P132" s="221"/>
      <c r="Q132" s="220"/>
      <c r="R132" s="221"/>
      <c r="S132" s="224"/>
      <c r="T132" s="226"/>
      <c r="U132" s="224"/>
      <c r="V132" s="226"/>
      <c r="W132" s="412">
        <f t="shared" si="4"/>
        <v>0</v>
      </c>
      <c r="X132" s="414">
        <f t="shared" si="4"/>
        <v>0</v>
      </c>
      <c r="Y132" s="52">
        <f>'t1'!M132</f>
        <v>0</v>
      </c>
    </row>
    <row r="133" spans="1:25" ht="13.5" customHeight="1" x14ac:dyDescent="0.2">
      <c r="A133" s="144" t="str">
        <f>'t1'!A133</f>
        <v>RUOLO TECNICO - COLLAB. TEC. PROF. SENIOR A ESAURIMENTO E.Q.</v>
      </c>
      <c r="B133" s="206" t="str">
        <f>'t1'!B133</f>
        <v>TEQCTS</v>
      </c>
      <c r="C133" s="220"/>
      <c r="D133" s="221"/>
      <c r="E133" s="220"/>
      <c r="F133" s="221"/>
      <c r="G133" s="220"/>
      <c r="H133" s="221"/>
      <c r="I133" s="220"/>
      <c r="J133" s="221"/>
      <c r="K133" s="220"/>
      <c r="L133" s="221"/>
      <c r="M133" s="222"/>
      <c r="N133" s="223"/>
      <c r="O133" s="220"/>
      <c r="P133" s="221"/>
      <c r="Q133" s="220"/>
      <c r="R133" s="221"/>
      <c r="S133" s="224"/>
      <c r="T133" s="226"/>
      <c r="U133" s="224"/>
      <c r="V133" s="226"/>
      <c r="W133" s="412">
        <f t="shared" si="4"/>
        <v>0</v>
      </c>
      <c r="X133" s="414">
        <f t="shared" si="4"/>
        <v>0</v>
      </c>
      <c r="Y133" s="52">
        <f>'t1'!M133</f>
        <v>0</v>
      </c>
    </row>
    <row r="134" spans="1:25" ht="13.5" customHeight="1" x14ac:dyDescent="0.2">
      <c r="A134" s="144" t="str">
        <f>'t1'!A134</f>
        <v>RUOLO AMMINISTRATIVO - COLLAB. AMMINISTRATIVO PROFESS. E.Q.</v>
      </c>
      <c r="B134" s="206" t="str">
        <f>'t1'!B134</f>
        <v>AEQ029</v>
      </c>
      <c r="C134" s="220"/>
      <c r="D134" s="221"/>
      <c r="E134" s="220"/>
      <c r="F134" s="221"/>
      <c r="G134" s="220"/>
      <c r="H134" s="221"/>
      <c r="I134" s="220"/>
      <c r="J134" s="221"/>
      <c r="K134" s="220"/>
      <c r="L134" s="221"/>
      <c r="M134" s="222"/>
      <c r="N134" s="223"/>
      <c r="O134" s="220"/>
      <c r="P134" s="221"/>
      <c r="Q134" s="220"/>
      <c r="R134" s="221"/>
      <c r="S134" s="224"/>
      <c r="T134" s="226"/>
      <c r="U134" s="224"/>
      <c r="V134" s="226"/>
      <c r="W134" s="412">
        <f t="shared" si="4"/>
        <v>0</v>
      </c>
      <c r="X134" s="414">
        <f t="shared" si="4"/>
        <v>0</v>
      </c>
      <c r="Y134" s="52">
        <f>'t1'!M134</f>
        <v>0</v>
      </c>
    </row>
    <row r="135" spans="1:25" ht="13.5" customHeight="1" x14ac:dyDescent="0.2">
      <c r="A135" s="144" t="str">
        <f>'t1'!A135</f>
        <v>RUOLO AMM.VO - COLLAB. AMM.VO PROF. SENIOR ESAURIMENTO E.Q.</v>
      </c>
      <c r="B135" s="206" t="str">
        <f>'t1'!B135</f>
        <v>AEQCAS</v>
      </c>
      <c r="C135" s="220"/>
      <c r="D135" s="221"/>
      <c r="E135" s="220"/>
      <c r="F135" s="221"/>
      <c r="G135" s="220"/>
      <c r="H135" s="221"/>
      <c r="I135" s="220"/>
      <c r="J135" s="221"/>
      <c r="K135" s="220"/>
      <c r="L135" s="221"/>
      <c r="M135" s="222"/>
      <c r="N135" s="223"/>
      <c r="O135" s="220"/>
      <c r="P135" s="221"/>
      <c r="Q135" s="220"/>
      <c r="R135" s="221"/>
      <c r="S135" s="224"/>
      <c r="T135" s="226"/>
      <c r="U135" s="224"/>
      <c r="V135" s="226"/>
      <c r="W135" s="412">
        <f t="shared" si="4"/>
        <v>0</v>
      </c>
      <c r="X135" s="414">
        <f t="shared" si="4"/>
        <v>0</v>
      </c>
      <c r="Y135" s="52">
        <f>'t1'!M135</f>
        <v>0</v>
      </c>
    </row>
    <row r="136" spans="1:25" ht="13.5" customHeight="1" x14ac:dyDescent="0.2">
      <c r="A136" s="144" t="str">
        <f>'t1'!A136</f>
        <v>RUOLO SANITARIO - PROF. SANITARIE INFERMIERISTICHE</v>
      </c>
      <c r="B136" s="206" t="str">
        <f>'t1'!B136</f>
        <v>SPFINF</v>
      </c>
      <c r="C136" s="220"/>
      <c r="D136" s="221"/>
      <c r="E136" s="220"/>
      <c r="F136" s="221"/>
      <c r="G136" s="220"/>
      <c r="H136" s="221"/>
      <c r="I136" s="220"/>
      <c r="J136" s="221"/>
      <c r="K136" s="220"/>
      <c r="L136" s="221"/>
      <c r="M136" s="222"/>
      <c r="N136" s="223"/>
      <c r="O136" s="220"/>
      <c r="P136" s="221"/>
      <c r="Q136" s="220"/>
      <c r="R136" s="221"/>
      <c r="S136" s="224"/>
      <c r="T136" s="226"/>
      <c r="U136" s="224"/>
      <c r="V136" s="226"/>
      <c r="W136" s="412">
        <f t="shared" si="2"/>
        <v>0</v>
      </c>
      <c r="X136" s="414">
        <f t="shared" si="3"/>
        <v>0</v>
      </c>
      <c r="Y136" s="52">
        <f>'t1'!M136</f>
        <v>0</v>
      </c>
    </row>
    <row r="137" spans="1:25" ht="13.5" customHeight="1" x14ac:dyDescent="0.2">
      <c r="A137" s="144" t="str">
        <f>'t1'!A137</f>
        <v>RUOLO SANITARIO - PROF. SANITARIA OSTETRICA</v>
      </c>
      <c r="B137" s="206" t="str">
        <f>'t1'!B137</f>
        <v>SPFOST</v>
      </c>
      <c r="C137" s="220"/>
      <c r="D137" s="221"/>
      <c r="E137" s="220"/>
      <c r="F137" s="221"/>
      <c r="G137" s="220"/>
      <c r="H137" s="221"/>
      <c r="I137" s="220"/>
      <c r="J137" s="221"/>
      <c r="K137" s="220"/>
      <c r="L137" s="221"/>
      <c r="M137" s="222"/>
      <c r="N137" s="223"/>
      <c r="O137" s="220"/>
      <c r="P137" s="221"/>
      <c r="Q137" s="220"/>
      <c r="R137" s="221"/>
      <c r="S137" s="224"/>
      <c r="T137" s="226"/>
      <c r="U137" s="224"/>
      <c r="V137" s="226"/>
      <c r="W137" s="412">
        <f t="shared" si="2"/>
        <v>0</v>
      </c>
      <c r="X137" s="414">
        <f t="shared" si="3"/>
        <v>0</v>
      </c>
      <c r="Y137" s="52">
        <f>'t1'!M137</f>
        <v>0</v>
      </c>
    </row>
    <row r="138" spans="1:25" ht="13.5" customHeight="1" x14ac:dyDescent="0.2">
      <c r="A138" s="144" t="str">
        <f>'t1'!A138</f>
        <v>RUOLO SANITARIO - PROFESSIONI TECNICO SANITARIE</v>
      </c>
      <c r="B138" s="206" t="str">
        <f>'t1'!B138</f>
        <v>SPFTCN</v>
      </c>
      <c r="C138" s="220"/>
      <c r="D138" s="221"/>
      <c r="E138" s="220"/>
      <c r="F138" s="221"/>
      <c r="G138" s="220"/>
      <c r="H138" s="221"/>
      <c r="I138" s="220"/>
      <c r="J138" s="221"/>
      <c r="K138" s="220"/>
      <c r="L138" s="221"/>
      <c r="M138" s="222"/>
      <c r="N138" s="223"/>
      <c r="O138" s="220"/>
      <c r="P138" s="221"/>
      <c r="Q138" s="220"/>
      <c r="R138" s="221"/>
      <c r="S138" s="224"/>
      <c r="T138" s="226"/>
      <c r="U138" s="224"/>
      <c r="V138" s="226"/>
      <c r="W138" s="412">
        <f t="shared" si="2"/>
        <v>0</v>
      </c>
      <c r="X138" s="414">
        <f t="shared" si="3"/>
        <v>0</v>
      </c>
      <c r="Y138" s="52">
        <f>'t1'!M138</f>
        <v>0</v>
      </c>
    </row>
    <row r="139" spans="1:25" ht="13.5" customHeight="1" x14ac:dyDescent="0.2">
      <c r="A139" s="144" t="str">
        <f>'t1'!A139</f>
        <v>RUOLO SANITARIO - PROF. SANITARIE DELLA RIABILITAZIONE</v>
      </c>
      <c r="B139" s="206" t="str">
        <f>'t1'!B139</f>
        <v>SPFRAB</v>
      </c>
      <c r="C139" s="220"/>
      <c r="D139" s="221"/>
      <c r="E139" s="220"/>
      <c r="F139" s="221"/>
      <c r="G139" s="220"/>
      <c r="H139" s="221"/>
      <c r="I139" s="220"/>
      <c r="J139" s="221"/>
      <c r="K139" s="220"/>
      <c r="L139" s="221"/>
      <c r="M139" s="222"/>
      <c r="N139" s="223"/>
      <c r="O139" s="220"/>
      <c r="P139" s="221"/>
      <c r="Q139" s="220"/>
      <c r="R139" s="221"/>
      <c r="S139" s="224"/>
      <c r="T139" s="226"/>
      <c r="U139" s="224"/>
      <c r="V139" s="226"/>
      <c r="W139" s="412">
        <f t="shared" si="2"/>
        <v>0</v>
      </c>
      <c r="X139" s="414">
        <f t="shared" si="3"/>
        <v>0</v>
      </c>
      <c r="Y139" s="52">
        <f>'t1'!M139</f>
        <v>0</v>
      </c>
    </row>
    <row r="140" spans="1:25" ht="13.5" customHeight="1" x14ac:dyDescent="0.2">
      <c r="A140" s="144" t="str">
        <f>'t1'!A140</f>
        <v>RUOLO SANITARIO - PROF. SANITARIE DELLA PREVENZIONE</v>
      </c>
      <c r="B140" s="206" t="str">
        <f>'t1'!B140</f>
        <v>SPFPRV</v>
      </c>
      <c r="C140" s="220"/>
      <c r="D140" s="221"/>
      <c r="E140" s="220"/>
      <c r="F140" s="221"/>
      <c r="G140" s="220"/>
      <c r="H140" s="221"/>
      <c r="I140" s="220"/>
      <c r="J140" s="221"/>
      <c r="K140" s="220"/>
      <c r="L140" s="221"/>
      <c r="M140" s="222"/>
      <c r="N140" s="223"/>
      <c r="O140" s="220"/>
      <c r="P140" s="221"/>
      <c r="Q140" s="220"/>
      <c r="R140" s="221"/>
      <c r="S140" s="224"/>
      <c r="T140" s="226"/>
      <c r="U140" s="224"/>
      <c r="V140" s="226"/>
      <c r="W140" s="412">
        <f t="shared" ref="W140:W157" si="5">SUM(C140,E140,G140,I140,K140,M140,O140,Q140,S140,U140)</f>
        <v>0</v>
      </c>
      <c r="X140" s="414">
        <f t="shared" ref="X140:X157" si="6">SUM(D140,F140,H140,J140,L140,N140,P140,R140,T140,V140)</f>
        <v>0</v>
      </c>
      <c r="Y140" s="52">
        <f>'t1'!M140</f>
        <v>0</v>
      </c>
    </row>
    <row r="141" spans="1:25" ht="13.5" customHeight="1" x14ac:dyDescent="0.2">
      <c r="A141" s="144" t="str">
        <f>'t1'!A141</f>
        <v>RUOLO SANITARIO - PROF. SAN. INFERMIER. SENIOR A ESAURIMENTO</v>
      </c>
      <c r="B141" s="206" t="str">
        <f>'t1'!B141</f>
        <v>SPFINE</v>
      </c>
      <c r="C141" s="220"/>
      <c r="D141" s="221"/>
      <c r="E141" s="220"/>
      <c r="F141" s="221"/>
      <c r="G141" s="220"/>
      <c r="H141" s="221"/>
      <c r="I141" s="220"/>
      <c r="J141" s="221"/>
      <c r="K141" s="220"/>
      <c r="L141" s="221"/>
      <c r="M141" s="222"/>
      <c r="N141" s="223"/>
      <c r="O141" s="220"/>
      <c r="P141" s="221"/>
      <c r="Q141" s="220"/>
      <c r="R141" s="221"/>
      <c r="S141" s="224"/>
      <c r="T141" s="226"/>
      <c r="U141" s="224"/>
      <c r="V141" s="226"/>
      <c r="W141" s="412">
        <f t="shared" si="5"/>
        <v>0</v>
      </c>
      <c r="X141" s="414">
        <f t="shared" si="6"/>
        <v>0</v>
      </c>
      <c r="Y141" s="52">
        <f>'t1'!M141</f>
        <v>0</v>
      </c>
    </row>
    <row r="142" spans="1:25" ht="13.5" customHeight="1" x14ac:dyDescent="0.2">
      <c r="A142" s="144" t="str">
        <f>'t1'!A142</f>
        <v>RUOLO SANITARIO - ALTRI PROFILI SANIT. SENIOR A ESAURIMENTO</v>
      </c>
      <c r="B142" s="206" t="str">
        <f>'t1'!B142</f>
        <v>SPFASE</v>
      </c>
      <c r="C142" s="220"/>
      <c r="D142" s="221"/>
      <c r="E142" s="220"/>
      <c r="F142" s="221"/>
      <c r="G142" s="220"/>
      <c r="H142" s="221"/>
      <c r="I142" s="220"/>
      <c r="J142" s="221"/>
      <c r="K142" s="220"/>
      <c r="L142" s="221"/>
      <c r="M142" s="222"/>
      <c r="N142" s="223"/>
      <c r="O142" s="220"/>
      <c r="P142" s="221"/>
      <c r="Q142" s="220"/>
      <c r="R142" s="221"/>
      <c r="S142" s="224"/>
      <c r="T142" s="226"/>
      <c r="U142" s="224"/>
      <c r="V142" s="226"/>
      <c r="W142" s="412">
        <f t="shared" si="5"/>
        <v>0</v>
      </c>
      <c r="X142" s="414">
        <f t="shared" si="6"/>
        <v>0</v>
      </c>
      <c r="Y142" s="52">
        <f>'t1'!M142</f>
        <v>0</v>
      </c>
    </row>
    <row r="143" spans="1:25" ht="13.5" customHeight="1" x14ac:dyDescent="0.2">
      <c r="A143" s="144" t="str">
        <f>'t1'!A143</f>
        <v>RUOLO SOCIOSANITARIO - ASSISTENTE SOCIALE</v>
      </c>
      <c r="B143" s="206" t="str">
        <f>'t1'!B143</f>
        <v>KPFASC</v>
      </c>
      <c r="C143" s="220"/>
      <c r="D143" s="221"/>
      <c r="E143" s="220"/>
      <c r="F143" s="221"/>
      <c r="G143" s="220"/>
      <c r="H143" s="221"/>
      <c r="I143" s="220"/>
      <c r="J143" s="221"/>
      <c r="K143" s="220"/>
      <c r="L143" s="221"/>
      <c r="M143" s="222"/>
      <c r="N143" s="223"/>
      <c r="O143" s="220"/>
      <c r="P143" s="221"/>
      <c r="Q143" s="220"/>
      <c r="R143" s="221"/>
      <c r="S143" s="224"/>
      <c r="T143" s="226"/>
      <c r="U143" s="224"/>
      <c r="V143" s="226"/>
      <c r="W143" s="412">
        <f t="shared" si="5"/>
        <v>0</v>
      </c>
      <c r="X143" s="414">
        <f t="shared" si="6"/>
        <v>0</v>
      </c>
      <c r="Y143" s="52">
        <f>'t1'!M143</f>
        <v>0</v>
      </c>
    </row>
    <row r="144" spans="1:25" ht="13.5" customHeight="1" x14ac:dyDescent="0.2">
      <c r="A144" s="144" t="str">
        <f>'t1'!A144</f>
        <v>RUOLO SOCIOSANITARIO - ASSISTENTE SOC. SENIOR AD ESAURIMENTO</v>
      </c>
      <c r="B144" s="206" t="str">
        <f>'t1'!B144</f>
        <v>KPFSCE</v>
      </c>
      <c r="C144" s="220"/>
      <c r="D144" s="221"/>
      <c r="E144" s="220"/>
      <c r="F144" s="221"/>
      <c r="G144" s="220"/>
      <c r="H144" s="221"/>
      <c r="I144" s="220"/>
      <c r="J144" s="221"/>
      <c r="K144" s="220"/>
      <c r="L144" s="221"/>
      <c r="M144" s="222"/>
      <c r="N144" s="223"/>
      <c r="O144" s="220"/>
      <c r="P144" s="221"/>
      <c r="Q144" s="220"/>
      <c r="R144" s="221"/>
      <c r="S144" s="224"/>
      <c r="T144" s="226"/>
      <c r="U144" s="224"/>
      <c r="V144" s="226"/>
      <c r="W144" s="412">
        <f t="shared" si="5"/>
        <v>0</v>
      </c>
      <c r="X144" s="414">
        <f t="shared" si="6"/>
        <v>0</v>
      </c>
      <c r="Y144" s="52">
        <f>'t1'!M144</f>
        <v>0</v>
      </c>
    </row>
    <row r="145" spans="1:25" ht="13.5" customHeight="1" x14ac:dyDescent="0.2">
      <c r="A145" s="144" t="str">
        <f>'t1'!A145</f>
        <v>RUOLO PROFESSIONALE - SPECIALISTA DELLA COMUNIC. ISTIT.</v>
      </c>
      <c r="B145" s="206" t="str">
        <f>'t1'!B145</f>
        <v>PPF871</v>
      </c>
      <c r="C145" s="220"/>
      <c r="D145" s="221"/>
      <c r="E145" s="220"/>
      <c r="F145" s="221"/>
      <c r="G145" s="220"/>
      <c r="H145" s="221"/>
      <c r="I145" s="220"/>
      <c r="J145" s="221"/>
      <c r="K145" s="220"/>
      <c r="L145" s="221"/>
      <c r="M145" s="222"/>
      <c r="N145" s="223"/>
      <c r="O145" s="220"/>
      <c r="P145" s="221"/>
      <c r="Q145" s="220"/>
      <c r="R145" s="221"/>
      <c r="S145" s="224"/>
      <c r="T145" s="226"/>
      <c r="U145" s="224"/>
      <c r="V145" s="226"/>
      <c r="W145" s="412">
        <f t="shared" si="5"/>
        <v>0</v>
      </c>
      <c r="X145" s="414">
        <f t="shared" si="6"/>
        <v>0</v>
      </c>
      <c r="Y145" s="52">
        <f>'t1'!M145</f>
        <v>0</v>
      </c>
    </row>
    <row r="146" spans="1:25" ht="13.5" customHeight="1" x14ac:dyDescent="0.2">
      <c r="A146" s="144" t="str">
        <f>'t1'!A146</f>
        <v>RUOLO PROFESSIONALE - SPECIALISTA RAPPORTI CON I MEDIA</v>
      </c>
      <c r="B146" s="206" t="str">
        <f>'t1'!B146</f>
        <v>PPF872</v>
      </c>
      <c r="C146" s="220"/>
      <c r="D146" s="221"/>
      <c r="E146" s="220"/>
      <c r="F146" s="221"/>
      <c r="G146" s="220"/>
      <c r="H146" s="221"/>
      <c r="I146" s="220"/>
      <c r="J146" s="221"/>
      <c r="K146" s="220"/>
      <c r="L146" s="221"/>
      <c r="M146" s="222"/>
      <c r="N146" s="223"/>
      <c r="O146" s="220"/>
      <c r="P146" s="221"/>
      <c r="Q146" s="220"/>
      <c r="R146" s="221"/>
      <c r="S146" s="224"/>
      <c r="T146" s="226"/>
      <c r="U146" s="224"/>
      <c r="V146" s="226"/>
      <c r="W146" s="412">
        <f t="shared" si="5"/>
        <v>0</v>
      </c>
      <c r="X146" s="414">
        <f t="shared" si="6"/>
        <v>0</v>
      </c>
      <c r="Y146" s="52">
        <f>'t1'!M146</f>
        <v>0</v>
      </c>
    </row>
    <row r="147" spans="1:25" ht="13.5" customHeight="1" x14ac:dyDescent="0.2">
      <c r="A147" s="144" t="str">
        <f>'t1'!A147</f>
        <v>RUOLO PROFESSIONALE - ASSISTENTE RELIGIOSO</v>
      </c>
      <c r="B147" s="206" t="str">
        <f>'t1'!B147</f>
        <v>PPF006</v>
      </c>
      <c r="C147" s="220"/>
      <c r="D147" s="221"/>
      <c r="E147" s="220"/>
      <c r="F147" s="221"/>
      <c r="G147" s="220"/>
      <c r="H147" s="221"/>
      <c r="I147" s="220"/>
      <c r="J147" s="221"/>
      <c r="K147" s="220"/>
      <c r="L147" s="221"/>
      <c r="M147" s="222"/>
      <c r="N147" s="223"/>
      <c r="O147" s="220"/>
      <c r="P147" s="221"/>
      <c r="Q147" s="220"/>
      <c r="R147" s="221"/>
      <c r="S147" s="224"/>
      <c r="T147" s="226"/>
      <c r="U147" s="224"/>
      <c r="V147" s="226"/>
      <c r="W147" s="412">
        <f t="shared" si="5"/>
        <v>0</v>
      </c>
      <c r="X147" s="414">
        <f t="shared" si="6"/>
        <v>0</v>
      </c>
      <c r="Y147" s="52">
        <f>'t1'!M147</f>
        <v>0</v>
      </c>
    </row>
    <row r="148" spans="1:25" ht="13.5" customHeight="1" x14ac:dyDescent="0.2">
      <c r="A148" s="144" t="str">
        <f>'t1'!A148</f>
        <v>RUOLO TECNICO - COLLABORATORE TECNICO PROFESSIONALE</v>
      </c>
      <c r="B148" s="206" t="str">
        <f>'t1'!B148</f>
        <v>TPF026</v>
      </c>
      <c r="C148" s="220"/>
      <c r="D148" s="221"/>
      <c r="E148" s="220"/>
      <c r="F148" s="221"/>
      <c r="G148" s="220"/>
      <c r="H148" s="221"/>
      <c r="I148" s="220"/>
      <c r="J148" s="221"/>
      <c r="K148" s="220"/>
      <c r="L148" s="221"/>
      <c r="M148" s="222"/>
      <c r="N148" s="223"/>
      <c r="O148" s="220"/>
      <c r="P148" s="221"/>
      <c r="Q148" s="220"/>
      <c r="R148" s="221"/>
      <c r="S148" s="224"/>
      <c r="T148" s="226"/>
      <c r="U148" s="224"/>
      <c r="V148" s="226"/>
      <c r="W148" s="412">
        <f t="shared" si="5"/>
        <v>0</v>
      </c>
      <c r="X148" s="414">
        <f t="shared" si="6"/>
        <v>0</v>
      </c>
      <c r="Y148" s="52">
        <f>'t1'!M148</f>
        <v>0</v>
      </c>
    </row>
    <row r="149" spans="1:25" ht="13.5" customHeight="1" x14ac:dyDescent="0.2">
      <c r="A149" s="144" t="str">
        <f>'t1'!A149</f>
        <v>RUOLO TECNICO - COLLAB. TECNICO PROF. SENIOR AD ESAURIMENTO</v>
      </c>
      <c r="B149" s="206" t="str">
        <f>'t1'!B149</f>
        <v>TPFCTS</v>
      </c>
      <c r="C149" s="220"/>
      <c r="D149" s="221"/>
      <c r="E149" s="220"/>
      <c r="F149" s="221"/>
      <c r="G149" s="220"/>
      <c r="H149" s="221"/>
      <c r="I149" s="220"/>
      <c r="J149" s="221"/>
      <c r="K149" s="220"/>
      <c r="L149" s="221"/>
      <c r="M149" s="222"/>
      <c r="N149" s="223"/>
      <c r="O149" s="220"/>
      <c r="P149" s="221"/>
      <c r="Q149" s="220"/>
      <c r="R149" s="221"/>
      <c r="S149" s="224"/>
      <c r="T149" s="226"/>
      <c r="U149" s="224"/>
      <c r="V149" s="226"/>
      <c r="W149" s="412">
        <f t="shared" si="5"/>
        <v>0</v>
      </c>
      <c r="X149" s="414">
        <f t="shared" si="6"/>
        <v>0</v>
      </c>
      <c r="Y149" s="52">
        <f>'t1'!M149</f>
        <v>0</v>
      </c>
    </row>
    <row r="150" spans="1:25" ht="13.5" customHeight="1" x14ac:dyDescent="0.2">
      <c r="A150" s="144" t="str">
        <f>'t1'!A150</f>
        <v>RUOLO AMMINISTRATIVO - COLLAB. AMMINISTRATIVO PROFESS.</v>
      </c>
      <c r="B150" s="206" t="str">
        <f>'t1'!B150</f>
        <v>APF028</v>
      </c>
      <c r="C150" s="220"/>
      <c r="D150" s="221"/>
      <c r="E150" s="220"/>
      <c r="F150" s="221"/>
      <c r="G150" s="220"/>
      <c r="H150" s="221"/>
      <c r="I150" s="220"/>
      <c r="J150" s="221"/>
      <c r="K150" s="220"/>
      <c r="L150" s="221"/>
      <c r="M150" s="222"/>
      <c r="N150" s="223"/>
      <c r="O150" s="220"/>
      <c r="P150" s="221"/>
      <c r="Q150" s="220"/>
      <c r="R150" s="221"/>
      <c r="S150" s="224"/>
      <c r="T150" s="226"/>
      <c r="U150" s="224"/>
      <c r="V150" s="226"/>
      <c r="W150" s="412">
        <f t="shared" si="5"/>
        <v>0</v>
      </c>
      <c r="X150" s="414">
        <f t="shared" si="6"/>
        <v>0</v>
      </c>
      <c r="Y150" s="52">
        <f>'t1'!M150</f>
        <v>0</v>
      </c>
    </row>
    <row r="151" spans="1:25" ht="13.5" customHeight="1" x14ac:dyDescent="0.2">
      <c r="A151" s="144" t="str">
        <f>'t1'!A151</f>
        <v>RUOLO AMM.VO - COLLAB. AMM.VO PROFESS. SENIOR AD ESAURIMENTO</v>
      </c>
      <c r="B151" s="206" t="str">
        <f>'t1'!B151</f>
        <v>APFCAS</v>
      </c>
      <c r="C151" s="220"/>
      <c r="D151" s="221"/>
      <c r="E151" s="220"/>
      <c r="F151" s="221"/>
      <c r="G151" s="220"/>
      <c r="H151" s="221"/>
      <c r="I151" s="220"/>
      <c r="J151" s="221"/>
      <c r="K151" s="220"/>
      <c r="L151" s="221"/>
      <c r="M151" s="222"/>
      <c r="N151" s="223"/>
      <c r="O151" s="220"/>
      <c r="P151" s="221"/>
      <c r="Q151" s="220"/>
      <c r="R151" s="221"/>
      <c r="S151" s="224"/>
      <c r="T151" s="226"/>
      <c r="U151" s="224"/>
      <c r="V151" s="226"/>
      <c r="W151" s="412">
        <f t="shared" si="5"/>
        <v>0</v>
      </c>
      <c r="X151" s="414">
        <f t="shared" si="6"/>
        <v>0</v>
      </c>
      <c r="Y151" s="52">
        <f>'t1'!M151</f>
        <v>0</v>
      </c>
    </row>
    <row r="152" spans="1:25" ht="13.5" customHeight="1" x14ac:dyDescent="0.2">
      <c r="A152" s="144" t="str">
        <f>'t1'!A152</f>
        <v>RUOLO SANITARIO - PROFILI AREA ASSITENTI AD ESAURIMENTO</v>
      </c>
      <c r="B152" s="206" t="str">
        <f>'t1'!B152</f>
        <v>SAT162</v>
      </c>
      <c r="C152" s="220"/>
      <c r="D152" s="221"/>
      <c r="E152" s="220"/>
      <c r="F152" s="221"/>
      <c r="G152" s="220"/>
      <c r="H152" s="221"/>
      <c r="I152" s="220"/>
      <c r="J152" s="221"/>
      <c r="K152" s="220"/>
      <c r="L152" s="221"/>
      <c r="M152" s="222"/>
      <c r="N152" s="223"/>
      <c r="O152" s="220"/>
      <c r="P152" s="221"/>
      <c r="Q152" s="220"/>
      <c r="R152" s="221"/>
      <c r="S152" s="224"/>
      <c r="T152" s="226"/>
      <c r="U152" s="224"/>
      <c r="V152" s="226"/>
      <c r="W152" s="412">
        <f t="shared" si="5"/>
        <v>0</v>
      </c>
      <c r="X152" s="414">
        <f t="shared" si="6"/>
        <v>0</v>
      </c>
      <c r="Y152" s="52">
        <f>'t1'!M152</f>
        <v>0</v>
      </c>
    </row>
    <row r="153" spans="1:25" ht="13.5" customHeight="1" x14ac:dyDescent="0.2">
      <c r="A153" s="144" t="str">
        <f>'t1'!A153</f>
        <v>RUOLO SOCIOSANITARIO - OPERATORE SOCIOSANITARIO SENIOR</v>
      </c>
      <c r="B153" s="206" t="str">
        <f>'t1'!B153</f>
        <v>KAT660</v>
      </c>
      <c r="C153" s="220"/>
      <c r="D153" s="221"/>
      <c r="E153" s="220"/>
      <c r="F153" s="221"/>
      <c r="G153" s="220"/>
      <c r="H153" s="221"/>
      <c r="I153" s="220"/>
      <c r="J153" s="221"/>
      <c r="K153" s="220"/>
      <c r="L153" s="221"/>
      <c r="M153" s="222"/>
      <c r="N153" s="223"/>
      <c r="O153" s="220"/>
      <c r="P153" s="221"/>
      <c r="Q153" s="220"/>
      <c r="R153" s="221"/>
      <c r="S153" s="224"/>
      <c r="T153" s="226"/>
      <c r="U153" s="224"/>
      <c r="V153" s="226"/>
      <c r="W153" s="412">
        <f t="shared" si="5"/>
        <v>0</v>
      </c>
      <c r="X153" s="414">
        <f t="shared" si="6"/>
        <v>0</v>
      </c>
      <c r="Y153" s="52">
        <f>'t1'!M153</f>
        <v>0</v>
      </c>
    </row>
    <row r="154" spans="1:25" ht="13.5" customHeight="1" x14ac:dyDescent="0.2">
      <c r="A154" s="144" t="str">
        <f>'t1'!A154</f>
        <v>RUOLO SOCIOSANITARIO - PROFILI AREA ASSITENTI AD ESAURIMENTO</v>
      </c>
      <c r="B154" s="206" t="str">
        <f>'t1'!B154</f>
        <v>KAT162</v>
      </c>
      <c r="C154" s="220"/>
      <c r="D154" s="221"/>
      <c r="E154" s="220"/>
      <c r="F154" s="221"/>
      <c r="G154" s="220"/>
      <c r="H154" s="221"/>
      <c r="I154" s="220"/>
      <c r="J154" s="221"/>
      <c r="K154" s="220"/>
      <c r="L154" s="221"/>
      <c r="M154" s="222"/>
      <c r="N154" s="223"/>
      <c r="O154" s="220"/>
      <c r="P154" s="221"/>
      <c r="Q154" s="220"/>
      <c r="R154" s="221"/>
      <c r="S154" s="224"/>
      <c r="T154" s="226"/>
      <c r="U154" s="224"/>
      <c r="V154" s="226"/>
      <c r="W154" s="412">
        <f t="shared" si="5"/>
        <v>0</v>
      </c>
      <c r="X154" s="414">
        <f t="shared" si="6"/>
        <v>0</v>
      </c>
      <c r="Y154" s="52">
        <f>'t1'!M154</f>
        <v>0</v>
      </c>
    </row>
    <row r="155" spans="1:25" ht="13.5" customHeight="1" x14ac:dyDescent="0.2">
      <c r="A155" s="144" t="str">
        <f>'t1'!A155</f>
        <v>RUOLO PROFESSIONALE - ASSISTENTE DELLINFORMAZIONE</v>
      </c>
      <c r="B155" s="206" t="str">
        <f>'t1'!B155</f>
        <v>PATINZ</v>
      </c>
      <c r="C155" s="220"/>
      <c r="D155" s="221"/>
      <c r="E155" s="220"/>
      <c r="F155" s="221"/>
      <c r="G155" s="220"/>
      <c r="H155" s="221"/>
      <c r="I155" s="220"/>
      <c r="J155" s="221"/>
      <c r="K155" s="220"/>
      <c r="L155" s="221"/>
      <c r="M155" s="222"/>
      <c r="N155" s="223"/>
      <c r="O155" s="220"/>
      <c r="P155" s="221"/>
      <c r="Q155" s="220"/>
      <c r="R155" s="221"/>
      <c r="S155" s="224"/>
      <c r="T155" s="226"/>
      <c r="U155" s="224"/>
      <c r="V155" s="226"/>
      <c r="W155" s="412">
        <f t="shared" si="5"/>
        <v>0</v>
      </c>
      <c r="X155" s="414">
        <f t="shared" si="6"/>
        <v>0</v>
      </c>
      <c r="Y155" s="52">
        <f>'t1'!M155</f>
        <v>0</v>
      </c>
    </row>
    <row r="156" spans="1:25" ht="13.5" customHeight="1" x14ac:dyDescent="0.2">
      <c r="A156" s="144" t="str">
        <f>'t1'!A156</f>
        <v>RUOLO TECNICO - ASSISTENTE INFORMATICO</v>
      </c>
      <c r="B156" s="206" t="str">
        <f>'t1'!B156</f>
        <v>TATIFC</v>
      </c>
      <c r="C156" s="220"/>
      <c r="D156" s="221"/>
      <c r="E156" s="220"/>
      <c r="F156" s="221"/>
      <c r="G156" s="220"/>
      <c r="H156" s="221"/>
      <c r="I156" s="220"/>
      <c r="J156" s="221"/>
      <c r="K156" s="220"/>
      <c r="L156" s="221"/>
      <c r="M156" s="222"/>
      <c r="N156" s="223"/>
      <c r="O156" s="220"/>
      <c r="P156" s="221"/>
      <c r="Q156" s="220"/>
      <c r="R156" s="221"/>
      <c r="S156" s="224"/>
      <c r="T156" s="226"/>
      <c r="U156" s="224"/>
      <c r="V156" s="226"/>
      <c r="W156" s="412">
        <f t="shared" si="5"/>
        <v>0</v>
      </c>
      <c r="X156" s="414">
        <f t="shared" si="6"/>
        <v>0</v>
      </c>
      <c r="Y156" s="52">
        <f>'t1'!M156</f>
        <v>0</v>
      </c>
    </row>
    <row r="157" spans="1:25" ht="13.5" customHeight="1" x14ac:dyDescent="0.2">
      <c r="A157" s="144" t="str">
        <f>'t1'!A157</f>
        <v>RUOLO TECNICO - ASSISTENTE TECNICO</v>
      </c>
      <c r="B157" s="206" t="str">
        <f>'t1'!B157</f>
        <v>TAT119</v>
      </c>
      <c r="C157" s="220"/>
      <c r="D157" s="221"/>
      <c r="E157" s="220"/>
      <c r="F157" s="221"/>
      <c r="G157" s="220"/>
      <c r="H157" s="221"/>
      <c r="I157" s="220"/>
      <c r="J157" s="221"/>
      <c r="K157" s="220"/>
      <c r="L157" s="221"/>
      <c r="M157" s="222"/>
      <c r="N157" s="223"/>
      <c r="O157" s="220"/>
      <c r="P157" s="221"/>
      <c r="Q157" s="220"/>
      <c r="R157" s="221"/>
      <c r="S157" s="224"/>
      <c r="T157" s="226"/>
      <c r="U157" s="224"/>
      <c r="V157" s="226"/>
      <c r="W157" s="412">
        <f t="shared" si="5"/>
        <v>0</v>
      </c>
      <c r="X157" s="414">
        <f t="shared" si="6"/>
        <v>0</v>
      </c>
      <c r="Y157" s="52">
        <f>'t1'!M157</f>
        <v>0</v>
      </c>
    </row>
    <row r="158" spans="1:25" ht="13.5" customHeight="1" x14ac:dyDescent="0.2">
      <c r="A158" s="144" t="str">
        <f>'t1'!A158</f>
        <v>RUOLO TECNICO - PROFILI AREA ASSITENTI AD ESAURIMENTO</v>
      </c>
      <c r="B158" s="206" t="str">
        <f>'t1'!B158</f>
        <v>TAT162</v>
      </c>
      <c r="C158" s="220"/>
      <c r="D158" s="221"/>
      <c r="E158" s="220"/>
      <c r="F158" s="221"/>
      <c r="G158" s="220"/>
      <c r="H158" s="221"/>
      <c r="I158" s="220"/>
      <c r="J158" s="221"/>
      <c r="K158" s="220"/>
      <c r="L158" s="221"/>
      <c r="M158" s="222"/>
      <c r="N158" s="223"/>
      <c r="O158" s="220"/>
      <c r="P158" s="221"/>
      <c r="Q158" s="220"/>
      <c r="R158" s="221"/>
      <c r="S158" s="224"/>
      <c r="T158" s="226"/>
      <c r="U158" s="224"/>
      <c r="V158" s="226"/>
      <c r="W158" s="412">
        <f t="shared" ref="W158:W167" si="7">SUM(C158,E158,G158,I158,K158,M158,O158,Q158,S158,U158)</f>
        <v>0</v>
      </c>
      <c r="X158" s="414">
        <f t="shared" ref="X158:X167" si="8">SUM(D158,F158,H158,J158,L158,N158,P158,R158,T158,V158)</f>
        <v>0</v>
      </c>
      <c r="Y158" s="52">
        <f>'t1'!M158</f>
        <v>0</v>
      </c>
    </row>
    <row r="159" spans="1:25" ht="13.5" customHeight="1" x14ac:dyDescent="0.2">
      <c r="A159" s="144" t="str">
        <f>'t1'!A159</f>
        <v>RUOLO AMMINISTRATIVO - ASSISTENTE AMMINISTRATIVO</v>
      </c>
      <c r="B159" s="206" t="str">
        <f>'t1'!B159</f>
        <v>AAT117</v>
      </c>
      <c r="C159" s="220"/>
      <c r="D159" s="221"/>
      <c r="E159" s="220"/>
      <c r="F159" s="221"/>
      <c r="G159" s="220"/>
      <c r="H159" s="221"/>
      <c r="I159" s="220"/>
      <c r="J159" s="221"/>
      <c r="K159" s="220"/>
      <c r="L159" s="221"/>
      <c r="M159" s="222"/>
      <c r="N159" s="223"/>
      <c r="O159" s="220"/>
      <c r="P159" s="221"/>
      <c r="Q159" s="220"/>
      <c r="R159" s="221"/>
      <c r="S159" s="224"/>
      <c r="T159" s="226"/>
      <c r="U159" s="224"/>
      <c r="V159" s="226"/>
      <c r="W159" s="412">
        <f t="shared" si="7"/>
        <v>0</v>
      </c>
      <c r="X159" s="414">
        <f t="shared" si="8"/>
        <v>0</v>
      </c>
      <c r="Y159" s="52">
        <f>'t1'!M159</f>
        <v>0</v>
      </c>
    </row>
    <row r="160" spans="1:25" ht="13.5" customHeight="1" x14ac:dyDescent="0.2">
      <c r="A160" s="144" t="str">
        <f>'t1'!A160</f>
        <v>RUOLO SOCIOSANITARIO - OPERATORE SOCIOSANITARIO</v>
      </c>
      <c r="B160" s="206" t="str">
        <f>'t1'!B160</f>
        <v>KOP660</v>
      </c>
      <c r="C160" s="220"/>
      <c r="D160" s="221"/>
      <c r="E160" s="220"/>
      <c r="F160" s="221"/>
      <c r="G160" s="220"/>
      <c r="H160" s="221"/>
      <c r="I160" s="220"/>
      <c r="J160" s="221"/>
      <c r="K160" s="220"/>
      <c r="L160" s="221"/>
      <c r="M160" s="222"/>
      <c r="N160" s="223"/>
      <c r="O160" s="220"/>
      <c r="P160" s="221"/>
      <c r="Q160" s="220"/>
      <c r="R160" s="221"/>
      <c r="S160" s="224"/>
      <c r="T160" s="226"/>
      <c r="U160" s="224"/>
      <c r="V160" s="226"/>
      <c r="W160" s="412">
        <f t="shared" si="7"/>
        <v>0</v>
      </c>
      <c r="X160" s="414">
        <f t="shared" si="8"/>
        <v>0</v>
      </c>
      <c r="Y160" s="52">
        <f>'t1'!M160</f>
        <v>0</v>
      </c>
    </row>
    <row r="161" spans="1:25" ht="13.5" customHeight="1" x14ac:dyDescent="0.2">
      <c r="A161" s="144" t="str">
        <f>'t1'!A161</f>
        <v>RUOLO TECNICO - OPERATORE TECNICO SPECIALIZZATO</v>
      </c>
      <c r="B161" s="206" t="str">
        <f>'t1'!B161</f>
        <v>TOP059</v>
      </c>
      <c r="C161" s="220"/>
      <c r="D161" s="221"/>
      <c r="E161" s="220"/>
      <c r="F161" s="221"/>
      <c r="G161" s="220"/>
      <c r="H161" s="221"/>
      <c r="I161" s="220"/>
      <c r="J161" s="221"/>
      <c r="K161" s="220"/>
      <c r="L161" s="221"/>
      <c r="M161" s="222"/>
      <c r="N161" s="223"/>
      <c r="O161" s="220"/>
      <c r="P161" s="221"/>
      <c r="Q161" s="220"/>
      <c r="R161" s="221"/>
      <c r="S161" s="224"/>
      <c r="T161" s="226"/>
      <c r="U161" s="224"/>
      <c r="V161" s="226"/>
      <c r="W161" s="412">
        <f t="shared" si="7"/>
        <v>0</v>
      </c>
      <c r="X161" s="414">
        <f t="shared" si="8"/>
        <v>0</v>
      </c>
      <c r="Y161" s="52">
        <f>'t1'!M161</f>
        <v>0</v>
      </c>
    </row>
    <row r="162" spans="1:25" ht="13.5" customHeight="1" x14ac:dyDescent="0.2">
      <c r="A162" s="144" t="str">
        <f>'t1'!A162</f>
        <v>RUOLO AMMINISTRATIVO - COADIUTORE AMMINISTRATIVO SENIOR</v>
      </c>
      <c r="B162" s="206" t="str">
        <f>'t1'!B162</f>
        <v>AOP870</v>
      </c>
      <c r="C162" s="220"/>
      <c r="D162" s="221"/>
      <c r="E162" s="220"/>
      <c r="F162" s="221"/>
      <c r="G162" s="220"/>
      <c r="H162" s="221"/>
      <c r="I162" s="220"/>
      <c r="J162" s="221"/>
      <c r="K162" s="220"/>
      <c r="L162" s="221"/>
      <c r="M162" s="222"/>
      <c r="N162" s="223"/>
      <c r="O162" s="220"/>
      <c r="P162" s="221"/>
      <c r="Q162" s="220"/>
      <c r="R162" s="221"/>
      <c r="S162" s="224"/>
      <c r="T162" s="226"/>
      <c r="U162" s="224"/>
      <c r="V162" s="226"/>
      <c r="W162" s="412">
        <f t="shared" si="7"/>
        <v>0</v>
      </c>
      <c r="X162" s="414">
        <f t="shared" si="8"/>
        <v>0</v>
      </c>
      <c r="Y162" s="52">
        <f>'t1'!M162</f>
        <v>0</v>
      </c>
    </row>
    <row r="163" spans="1:25" ht="13.5" customHeight="1" x14ac:dyDescent="0.2">
      <c r="A163" s="144" t="str">
        <f>'t1'!A163</f>
        <v>PROFILI AREA DEGLI OPERATORI AD ESAURIMENTO</v>
      </c>
      <c r="B163" s="206" t="str">
        <f>'t1'!B163</f>
        <v>0OP269</v>
      </c>
      <c r="C163" s="220"/>
      <c r="D163" s="221"/>
      <c r="E163" s="220"/>
      <c r="F163" s="221"/>
      <c r="G163" s="220"/>
      <c r="H163" s="221"/>
      <c r="I163" s="220"/>
      <c r="J163" s="221"/>
      <c r="K163" s="220"/>
      <c r="L163" s="221"/>
      <c r="M163" s="222"/>
      <c r="N163" s="223"/>
      <c r="O163" s="220"/>
      <c r="P163" s="221"/>
      <c r="Q163" s="220"/>
      <c r="R163" s="221"/>
      <c r="S163" s="224"/>
      <c r="T163" s="226"/>
      <c r="U163" s="224"/>
      <c r="V163" s="226"/>
      <c r="W163" s="412">
        <f t="shared" si="7"/>
        <v>0</v>
      </c>
      <c r="X163" s="414">
        <f t="shared" si="8"/>
        <v>0</v>
      </c>
      <c r="Y163" s="52">
        <f>'t1'!M163</f>
        <v>0</v>
      </c>
    </row>
    <row r="164" spans="1:25" ht="13.5" customHeight="1" x14ac:dyDescent="0.2">
      <c r="A164" s="144" t="str">
        <f>'t1'!A164</f>
        <v>RUOLO TECNICO - OPERATORE TECNICO</v>
      </c>
      <c r="B164" s="206" t="str">
        <f>'t1'!B164</f>
        <v>TPT092</v>
      </c>
      <c r="C164" s="220"/>
      <c r="D164" s="221"/>
      <c r="E164" s="220"/>
      <c r="F164" s="221"/>
      <c r="G164" s="220"/>
      <c r="H164" s="221"/>
      <c r="I164" s="220"/>
      <c r="J164" s="221"/>
      <c r="K164" s="220"/>
      <c r="L164" s="221"/>
      <c r="M164" s="222"/>
      <c r="N164" s="223"/>
      <c r="O164" s="220"/>
      <c r="P164" s="221"/>
      <c r="Q164" s="220"/>
      <c r="R164" s="221"/>
      <c r="S164" s="224"/>
      <c r="T164" s="226"/>
      <c r="U164" s="224"/>
      <c r="V164" s="226"/>
      <c r="W164" s="412">
        <f t="shared" si="7"/>
        <v>0</v>
      </c>
      <c r="X164" s="414">
        <f t="shared" si="8"/>
        <v>0</v>
      </c>
      <c r="Y164" s="52">
        <f>'t1'!M164</f>
        <v>0</v>
      </c>
    </row>
    <row r="165" spans="1:25" ht="13.5" customHeight="1" x14ac:dyDescent="0.2">
      <c r="A165" s="144" t="str">
        <f>'t1'!A165</f>
        <v>RUOLO AMMINISTRATIVO - COADIUTORE AMMINISTRATIVO</v>
      </c>
      <c r="B165" s="206" t="str">
        <f>'t1'!B165</f>
        <v>APT017</v>
      </c>
      <c r="C165" s="220"/>
      <c r="D165" s="221"/>
      <c r="E165" s="220"/>
      <c r="F165" s="221"/>
      <c r="G165" s="220"/>
      <c r="H165" s="221"/>
      <c r="I165" s="220"/>
      <c r="J165" s="221"/>
      <c r="K165" s="220"/>
      <c r="L165" s="221"/>
      <c r="M165" s="222"/>
      <c r="N165" s="223"/>
      <c r="O165" s="220"/>
      <c r="P165" s="221"/>
      <c r="Q165" s="220"/>
      <c r="R165" s="221"/>
      <c r="S165" s="224"/>
      <c r="T165" s="226"/>
      <c r="U165" s="224"/>
      <c r="V165" s="226"/>
      <c r="W165" s="412">
        <f t="shared" si="7"/>
        <v>0</v>
      </c>
      <c r="X165" s="414">
        <f t="shared" si="8"/>
        <v>0</v>
      </c>
      <c r="Y165" s="52">
        <f>'t1'!M165</f>
        <v>0</v>
      </c>
    </row>
    <row r="166" spans="1:25" ht="13.5" customHeight="1" x14ac:dyDescent="0.2">
      <c r="A166" s="144" t="str">
        <f>'t1'!A166</f>
        <v>PROFILI AREA PERSONALE DI SUPPORTO AD ESAURIMENTO</v>
      </c>
      <c r="B166" s="206" t="str">
        <f>'t1'!B166</f>
        <v>0PTSPR</v>
      </c>
      <c r="C166" s="220"/>
      <c r="D166" s="221"/>
      <c r="E166" s="220"/>
      <c r="F166" s="221"/>
      <c r="G166" s="220"/>
      <c r="H166" s="221"/>
      <c r="I166" s="220"/>
      <c r="J166" s="221"/>
      <c r="K166" s="220"/>
      <c r="L166" s="221"/>
      <c r="M166" s="222"/>
      <c r="N166" s="223"/>
      <c r="O166" s="220"/>
      <c r="P166" s="221"/>
      <c r="Q166" s="220"/>
      <c r="R166" s="221"/>
      <c r="S166" s="224"/>
      <c r="T166" s="226"/>
      <c r="U166" s="224"/>
      <c r="V166" s="226"/>
      <c r="W166" s="412">
        <f t="shared" si="7"/>
        <v>0</v>
      </c>
      <c r="X166" s="414">
        <f t="shared" si="8"/>
        <v>0</v>
      </c>
      <c r="Y166" s="52">
        <f>'t1'!M166</f>
        <v>0</v>
      </c>
    </row>
    <row r="167" spans="1:25" ht="13.5" customHeight="1" thickBot="1" x14ac:dyDescent="0.25">
      <c r="A167" s="144" t="str">
        <f>'t1'!A167</f>
        <v>CONTRATTISTI</v>
      </c>
      <c r="B167" s="206" t="str">
        <f>'t1'!B167</f>
        <v>000061</v>
      </c>
      <c r="C167" s="220"/>
      <c r="D167" s="221"/>
      <c r="E167" s="220"/>
      <c r="F167" s="221"/>
      <c r="G167" s="220"/>
      <c r="H167" s="221"/>
      <c r="I167" s="220"/>
      <c r="J167" s="221"/>
      <c r="K167" s="220"/>
      <c r="L167" s="221"/>
      <c r="M167" s="222"/>
      <c r="N167" s="223"/>
      <c r="O167" s="220"/>
      <c r="P167" s="221"/>
      <c r="Q167" s="220"/>
      <c r="R167" s="221"/>
      <c r="S167" s="224"/>
      <c r="T167" s="226"/>
      <c r="U167" s="224"/>
      <c r="V167" s="226"/>
      <c r="W167" s="412">
        <f t="shared" si="7"/>
        <v>0</v>
      </c>
      <c r="X167" s="414">
        <f t="shared" si="8"/>
        <v>0</v>
      </c>
      <c r="Y167" s="52">
        <f>'t1'!M167</f>
        <v>0</v>
      </c>
    </row>
    <row r="168" spans="1:25" ht="17.25" customHeight="1" thickTop="1" thickBot="1" x14ac:dyDescent="0.25">
      <c r="A168" s="66" t="s">
        <v>265</v>
      </c>
      <c r="B168" s="67"/>
      <c r="C168" s="409">
        <f>SUM(C6:C167)</f>
        <v>0</v>
      </c>
      <c r="D168" s="410">
        <f t="shared" ref="D168:X168" si="9">SUM(D6:D167)</f>
        <v>0</v>
      </c>
      <c r="E168" s="409">
        <f t="shared" si="9"/>
        <v>0</v>
      </c>
      <c r="F168" s="410">
        <f t="shared" si="9"/>
        <v>0</v>
      </c>
      <c r="G168" s="409">
        <f t="shared" si="9"/>
        <v>0</v>
      </c>
      <c r="H168" s="410">
        <f t="shared" si="9"/>
        <v>0</v>
      </c>
      <c r="I168" s="409">
        <f t="shared" si="9"/>
        <v>0</v>
      </c>
      <c r="J168" s="410">
        <f t="shared" si="9"/>
        <v>0</v>
      </c>
      <c r="K168" s="409">
        <f t="shared" si="9"/>
        <v>0</v>
      </c>
      <c r="L168" s="410">
        <f t="shared" si="9"/>
        <v>0</v>
      </c>
      <c r="M168" s="409">
        <f t="shared" si="9"/>
        <v>0</v>
      </c>
      <c r="N168" s="410">
        <f t="shared" si="9"/>
        <v>0</v>
      </c>
      <c r="O168" s="409">
        <f t="shared" si="9"/>
        <v>0</v>
      </c>
      <c r="P168" s="410">
        <f t="shared" si="9"/>
        <v>0</v>
      </c>
      <c r="Q168" s="409">
        <f t="shared" si="9"/>
        <v>0</v>
      </c>
      <c r="R168" s="410">
        <f t="shared" si="9"/>
        <v>0</v>
      </c>
      <c r="S168" s="409">
        <f>SUM(S6:S167)</f>
        <v>0</v>
      </c>
      <c r="T168" s="410">
        <f>SUM(T6:T167)</f>
        <v>0</v>
      </c>
      <c r="U168" s="409">
        <f t="shared" si="9"/>
        <v>0</v>
      </c>
      <c r="V168" s="410">
        <f t="shared" si="9"/>
        <v>0</v>
      </c>
      <c r="W168" s="409">
        <f t="shared" si="9"/>
        <v>0</v>
      </c>
      <c r="X168" s="411">
        <f t="shared" si="9"/>
        <v>0</v>
      </c>
      <c r="Y168" s="52">
        <f>'t1'!M168</f>
        <v>0</v>
      </c>
    </row>
    <row r="169" spans="1:25" s="37" customFormat="1" ht="19.5" customHeight="1" x14ac:dyDescent="0.2">
      <c r="A169" s="2004" t="s">
        <v>659</v>
      </c>
      <c r="B169" s="2004"/>
      <c r="C169" s="2004"/>
      <c r="D169" s="2004"/>
      <c r="E169" s="2004"/>
      <c r="F169" s="2004"/>
      <c r="G169" s="2004"/>
      <c r="H169" s="2004"/>
      <c r="I169" s="2004"/>
      <c r="J169" s="2004"/>
      <c r="K169" s="2004"/>
      <c r="L169" s="2004"/>
      <c r="M169" s="2004"/>
      <c r="N169" s="2004"/>
      <c r="O169" s="2004"/>
      <c r="P169" s="2004"/>
      <c r="Q169" s="2004"/>
      <c r="R169" s="2004"/>
      <c r="S169" s="2004"/>
      <c r="T169" s="2004"/>
      <c r="U169" s="2004"/>
      <c r="V169" s="2004"/>
      <c r="W169" s="2004"/>
      <c r="X169" s="2004"/>
      <c r="Y169" s="52" t="e">
        <f>'t1'!#REF!</f>
        <v>#REF!</v>
      </c>
    </row>
    <row r="170" spans="1:25" x14ac:dyDescent="0.2">
      <c r="A170" s="19" t="s">
        <v>663</v>
      </c>
      <c r="B170" s="441"/>
      <c r="C170" s="19"/>
      <c r="D170" s="19"/>
      <c r="E170" s="19"/>
      <c r="F170" s="19"/>
      <c r="G170" s="19"/>
      <c r="H170" s="19"/>
      <c r="I170" s="19"/>
      <c r="J170" s="19"/>
      <c r="K170" s="19"/>
      <c r="L170" s="19"/>
      <c r="M170" s="477"/>
      <c r="N170" s="477"/>
      <c r="O170" s="477"/>
      <c r="P170" s="477"/>
      <c r="Q170" s="477"/>
      <c r="R170" s="477"/>
      <c r="S170" s="477"/>
      <c r="T170" s="477"/>
      <c r="U170" s="477"/>
      <c r="V170" s="477"/>
      <c r="W170" s="477"/>
      <c r="X170" s="477"/>
      <c r="Y170" s="52" t="e">
        <f>'t1'!#REF!</f>
        <v>#REF!</v>
      </c>
    </row>
    <row r="171" spans="1:25" x14ac:dyDescent="0.2">
      <c r="A171" s="2004" t="s">
        <v>661</v>
      </c>
      <c r="B171" s="2004"/>
      <c r="C171" s="2004"/>
      <c r="D171" s="2004"/>
      <c r="E171" s="2004"/>
      <c r="F171" s="2004"/>
      <c r="G171" s="2004"/>
      <c r="H171" s="2004"/>
      <c r="I171" s="2004"/>
      <c r="J171" s="2004"/>
      <c r="K171" s="2004"/>
      <c r="L171" s="2004"/>
      <c r="M171" s="2004"/>
      <c r="N171" s="2004"/>
      <c r="O171" s="2004"/>
      <c r="P171" s="2004"/>
      <c r="Q171" s="2004"/>
      <c r="R171" s="2004"/>
      <c r="S171" s="2004"/>
      <c r="T171" s="2004"/>
      <c r="U171" s="2004"/>
      <c r="V171" s="2004"/>
      <c r="W171" s="2004"/>
      <c r="X171" s="2004"/>
      <c r="Y171" s="52" t="e">
        <f>'t1'!#REF!</f>
        <v>#REF!</v>
      </c>
    </row>
    <row r="172" spans="1:25" x14ac:dyDescent="0.2">
      <c r="A172" s="19" t="s">
        <v>662</v>
      </c>
      <c r="B172" s="441"/>
      <c r="C172" s="19"/>
      <c r="D172" s="19"/>
      <c r="E172" s="19"/>
      <c r="F172" s="19"/>
      <c r="G172" s="19"/>
      <c r="H172" s="19"/>
      <c r="I172" s="19"/>
      <c r="J172" s="19"/>
      <c r="K172" s="19"/>
      <c r="L172" s="19"/>
      <c r="M172" s="477"/>
      <c r="N172" s="477"/>
      <c r="O172" s="477"/>
      <c r="P172" s="477"/>
      <c r="Q172" s="477"/>
      <c r="R172" s="477"/>
      <c r="S172" s="477"/>
      <c r="T172" s="477"/>
      <c r="U172" s="477"/>
      <c r="V172" s="477"/>
      <c r="W172" s="477"/>
      <c r="X172" s="477"/>
      <c r="Y172" s="52" t="e">
        <f>'t1'!#REF!</f>
        <v>#REF!</v>
      </c>
    </row>
  </sheetData>
  <sheetProtection algorithmName="SHA-512" hashValue="XXRPGUFmjDlFKv8/SGhEEqxDLLUNglH9Lti46m8B8jc0tkHNddu5KhDbdT2+wKHp9OlVt6EOJNjDOmf+v7Erbg==" saltValue="ghdF7lMgMZDdYgjFtx3+Yw==" spinCount="100000" sheet="1" formatColumns="0" selectLockedCells="1" autoFilter="0"/>
  <mergeCells count="14">
    <mergeCell ref="A169:X169"/>
    <mergeCell ref="A171:X171"/>
    <mergeCell ref="O4:P4"/>
    <mergeCell ref="Q4:R4"/>
    <mergeCell ref="A1:V1"/>
    <mergeCell ref="C4:D4"/>
    <mergeCell ref="E4:F4"/>
    <mergeCell ref="G4:H4"/>
    <mergeCell ref="I4:J4"/>
    <mergeCell ref="P2:X2"/>
    <mergeCell ref="U4:V4"/>
    <mergeCell ref="K4:L4"/>
    <mergeCell ref="M4:N4"/>
    <mergeCell ref="S4:T4"/>
  </mergeCells>
  <phoneticPr fontId="30" type="noConversion"/>
  <conditionalFormatting sqref="A6:X167">
    <cfRule type="expression" dxfId="19" priority="1" stopIfTrue="1">
      <formula>$Y6&gt;0</formula>
    </cfRule>
  </conditionalFormatting>
  <printOptions horizontalCentered="1" verticalCentered="1"/>
  <pageMargins left="0" right="0" top="0.27559055118110237" bottom="0.27559055118110237" header="0.15748031496062992" footer="0.15748031496062992"/>
  <pageSetup paperSize="9" scale="77"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5"/>
  <dimension ref="A1:AC173"/>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0.199999999999999" x14ac:dyDescent="0.2"/>
  <cols>
    <col min="1" max="1" width="51" style="37" customWidth="1"/>
    <col min="2" max="2" width="8.7109375" style="39" bestFit="1" customWidth="1"/>
    <col min="3" max="24" width="7.28515625" style="37" customWidth="1"/>
    <col min="25" max="26" width="6.28515625" style="37" customWidth="1"/>
    <col min="27" max="28" width="9.28515625" style="37" customWidth="1"/>
    <col min="29" max="29" width="10.7109375" style="37" hidden="1" customWidth="1"/>
    <col min="30" max="16384" width="10.7109375" style="37"/>
  </cols>
  <sheetData>
    <row r="1" spans="1:29" s="3" customFormat="1" ht="86.25" customHeight="1" x14ac:dyDescent="0.2">
      <c r="A1" s="2002" t="str">
        <f>'t1'!A1</f>
        <v>SERVIZIO SANITARIO NAZIONALE - anno 2023</v>
      </c>
      <c r="B1" s="2002"/>
      <c r="C1" s="2002"/>
      <c r="D1" s="2002"/>
      <c r="E1" s="2002"/>
      <c r="F1" s="2002"/>
      <c r="G1" s="2002"/>
      <c r="H1" s="2002"/>
      <c r="I1" s="2002"/>
      <c r="J1" s="2002"/>
      <c r="K1" s="2002"/>
      <c r="L1" s="2002"/>
      <c r="M1" s="2002"/>
      <c r="N1" s="2002"/>
      <c r="O1" s="2002"/>
      <c r="P1" s="2002"/>
      <c r="Q1" s="2002"/>
      <c r="R1" s="2002"/>
      <c r="S1" s="2002"/>
      <c r="T1" s="2002"/>
      <c r="U1" s="2002"/>
      <c r="V1" s="2002"/>
      <c r="W1" s="2002"/>
      <c r="X1" s="2002"/>
      <c r="Y1" s="2002"/>
      <c r="AB1" s="293"/>
    </row>
    <row r="2" spans="1:29" ht="30" customHeight="1" thickBot="1" x14ac:dyDescent="0.25">
      <c r="A2" s="38"/>
      <c r="S2" s="2003"/>
      <c r="T2" s="2003"/>
      <c r="U2" s="2003"/>
      <c r="V2" s="2003"/>
      <c r="W2" s="2003"/>
      <c r="X2" s="2003"/>
      <c r="Y2" s="2003"/>
      <c r="Z2" s="2003"/>
      <c r="AA2" s="2003"/>
      <c r="AB2" s="2003"/>
    </row>
    <row r="3" spans="1:29" ht="16.5" customHeight="1" thickBot="1" x14ac:dyDescent="0.25">
      <c r="A3" s="40"/>
      <c r="B3" s="41"/>
      <c r="C3" s="42" t="s">
        <v>438</v>
      </c>
      <c r="D3" s="43"/>
      <c r="E3" s="43"/>
      <c r="F3" s="43"/>
      <c r="G3" s="43"/>
      <c r="H3" s="43"/>
      <c r="I3" s="43"/>
      <c r="J3" s="43"/>
      <c r="K3" s="43"/>
      <c r="L3" s="43"/>
      <c r="M3" s="43"/>
      <c r="N3" s="43"/>
      <c r="O3" s="43"/>
      <c r="P3" s="43"/>
      <c r="Q3" s="43"/>
      <c r="R3" s="43"/>
      <c r="S3" s="43"/>
      <c r="T3" s="43"/>
      <c r="U3" s="43"/>
      <c r="V3" s="43"/>
      <c r="W3" s="43"/>
      <c r="X3" s="44"/>
      <c r="Y3" s="43"/>
      <c r="Z3" s="44"/>
      <c r="AA3" s="43"/>
      <c r="AB3" s="44"/>
    </row>
    <row r="4" spans="1:29" ht="16.5" customHeight="1" thickTop="1" x14ac:dyDescent="0.2">
      <c r="A4" s="257" t="s">
        <v>331</v>
      </c>
      <c r="B4" s="45" t="s">
        <v>262</v>
      </c>
      <c r="C4" s="2032" t="s">
        <v>365</v>
      </c>
      <c r="D4" s="2033"/>
      <c r="E4" s="153" t="s">
        <v>366</v>
      </c>
      <c r="F4" s="152"/>
      <c r="G4" s="2032" t="s">
        <v>273</v>
      </c>
      <c r="H4" s="2033"/>
      <c r="I4" s="2032" t="s">
        <v>274</v>
      </c>
      <c r="J4" s="2033"/>
      <c r="K4" s="2032" t="s">
        <v>275</v>
      </c>
      <c r="L4" s="2033"/>
      <c r="M4" s="2032" t="s">
        <v>276</v>
      </c>
      <c r="N4" s="2033"/>
      <c r="O4" s="2032" t="s">
        <v>277</v>
      </c>
      <c r="P4" s="2033"/>
      <c r="Q4" s="2032" t="s">
        <v>278</v>
      </c>
      <c r="R4" s="2033"/>
      <c r="S4" s="2032" t="s">
        <v>279</v>
      </c>
      <c r="T4" s="2033"/>
      <c r="U4" s="2032" t="s">
        <v>280</v>
      </c>
      <c r="V4" s="2033"/>
      <c r="W4" s="2032" t="s">
        <v>777</v>
      </c>
      <c r="X4" s="2033"/>
      <c r="Y4" s="2032" t="s">
        <v>778</v>
      </c>
      <c r="Z4" s="2034"/>
      <c r="AA4" s="2032" t="s">
        <v>265</v>
      </c>
      <c r="AB4" s="2034"/>
    </row>
    <row r="5" spans="1:29" ht="10.8" thickBot="1" x14ac:dyDescent="0.25">
      <c r="A5" s="799" t="s">
        <v>960</v>
      </c>
      <c r="B5" s="46"/>
      <c r="C5" s="47" t="s">
        <v>281</v>
      </c>
      <c r="D5" s="48" t="s">
        <v>282</v>
      </c>
      <c r="E5" s="47" t="s">
        <v>281</v>
      </c>
      <c r="F5" s="48" t="s">
        <v>282</v>
      </c>
      <c r="G5" s="47" t="s">
        <v>281</v>
      </c>
      <c r="H5" s="48" t="s">
        <v>282</v>
      </c>
      <c r="I5" s="47" t="s">
        <v>281</v>
      </c>
      <c r="J5" s="48" t="s">
        <v>282</v>
      </c>
      <c r="K5" s="47" t="s">
        <v>281</v>
      </c>
      <c r="L5" s="48" t="s">
        <v>282</v>
      </c>
      <c r="M5" s="47" t="s">
        <v>281</v>
      </c>
      <c r="N5" s="48" t="s">
        <v>282</v>
      </c>
      <c r="O5" s="47" t="s">
        <v>281</v>
      </c>
      <c r="P5" s="48" t="s">
        <v>282</v>
      </c>
      <c r="Q5" s="47" t="s">
        <v>281</v>
      </c>
      <c r="R5" s="48" t="s">
        <v>282</v>
      </c>
      <c r="S5" s="47" t="s">
        <v>281</v>
      </c>
      <c r="T5" s="48" t="s">
        <v>282</v>
      </c>
      <c r="U5" s="47" t="s">
        <v>281</v>
      </c>
      <c r="V5" s="48" t="s">
        <v>282</v>
      </c>
      <c r="W5" s="47" t="s">
        <v>281</v>
      </c>
      <c r="X5" s="49" t="s">
        <v>282</v>
      </c>
      <c r="Y5" s="47" t="s">
        <v>281</v>
      </c>
      <c r="Z5" s="49" t="s">
        <v>282</v>
      </c>
      <c r="AA5" s="47" t="s">
        <v>281</v>
      </c>
      <c r="AB5" s="49" t="s">
        <v>282</v>
      </c>
    </row>
    <row r="6" spans="1:29" ht="13.5" customHeight="1" thickTop="1" x14ac:dyDescent="0.2">
      <c r="A6" s="18" t="str">
        <f>'t1'!A6</f>
        <v>DIRETTORE GENERALE</v>
      </c>
      <c r="B6" s="217" t="str">
        <f>'t1'!B6</f>
        <v>0D0097</v>
      </c>
      <c r="C6" s="236"/>
      <c r="D6" s="237"/>
      <c r="E6" s="238"/>
      <c r="F6" s="237"/>
      <c r="G6" s="236"/>
      <c r="H6" s="237"/>
      <c r="I6" s="236"/>
      <c r="J6" s="237"/>
      <c r="K6" s="236"/>
      <c r="L6" s="237"/>
      <c r="M6" s="236"/>
      <c r="N6" s="237"/>
      <c r="O6" s="238"/>
      <c r="P6" s="239"/>
      <c r="Q6" s="236"/>
      <c r="R6" s="237"/>
      <c r="S6" s="236"/>
      <c r="T6" s="237"/>
      <c r="U6" s="236"/>
      <c r="V6" s="237"/>
      <c r="W6" s="240"/>
      <c r="X6" s="241"/>
      <c r="Y6" s="240"/>
      <c r="Z6" s="241"/>
      <c r="AA6" s="415">
        <f>SUM(C6,E6,G6,I6,K6,M6,O6,Q6,S6,U6,W6,Y6)</f>
        <v>0</v>
      </c>
      <c r="AB6" s="416">
        <f>SUM(D6,F6,H6,J6,L6,N6,P6,R6,T6,V6,X6,Z6)</f>
        <v>0</v>
      </c>
      <c r="AC6" s="37">
        <f>'t1'!M6</f>
        <v>0</v>
      </c>
    </row>
    <row r="7" spans="1:29" ht="14.1" customHeight="1" x14ac:dyDescent="0.2">
      <c r="A7" s="144" t="str">
        <f>'t1'!A7</f>
        <v>DIRETTORE SANITARIO</v>
      </c>
      <c r="B7" s="206" t="str">
        <f>'t1'!B7</f>
        <v>0D0482</v>
      </c>
      <c r="C7" s="236"/>
      <c r="D7" s="237"/>
      <c r="E7" s="238"/>
      <c r="F7" s="237"/>
      <c r="G7" s="236"/>
      <c r="H7" s="237"/>
      <c r="I7" s="236"/>
      <c r="J7" s="237"/>
      <c r="K7" s="236"/>
      <c r="L7" s="237"/>
      <c r="M7" s="236"/>
      <c r="N7" s="237"/>
      <c r="O7" s="238"/>
      <c r="P7" s="239"/>
      <c r="Q7" s="236"/>
      <c r="R7" s="237"/>
      <c r="S7" s="236"/>
      <c r="T7" s="237"/>
      <c r="U7" s="236"/>
      <c r="V7" s="237"/>
      <c r="W7" s="240"/>
      <c r="X7" s="237"/>
      <c r="Y7" s="240"/>
      <c r="Z7" s="237"/>
      <c r="AA7" s="417">
        <f>SUM(C7,E7,G7,I7,K7,M7,O7,Q7,S7,U7,W7,Y7)</f>
        <v>0</v>
      </c>
      <c r="AB7" s="418">
        <f>SUM(D7,F7,H7,J7,L7,N7,P7,R7,T7,V7,X7,Z7)</f>
        <v>0</v>
      </c>
      <c r="AC7" s="37">
        <f>'t1'!M7</f>
        <v>0</v>
      </c>
    </row>
    <row r="8" spans="1:29" ht="14.1" customHeight="1" x14ac:dyDescent="0.2">
      <c r="A8" s="144" t="str">
        <f>'t1'!A8</f>
        <v>DIRETTORE AMMINISTRATIVO</v>
      </c>
      <c r="B8" s="206" t="str">
        <f>'t1'!B8</f>
        <v>0D0163</v>
      </c>
      <c r="C8" s="236"/>
      <c r="D8" s="237"/>
      <c r="E8" s="238"/>
      <c r="F8" s="237"/>
      <c r="G8" s="236"/>
      <c r="H8" s="237"/>
      <c r="I8" s="236"/>
      <c r="J8" s="237"/>
      <c r="K8" s="236"/>
      <c r="L8" s="237"/>
      <c r="M8" s="236"/>
      <c r="N8" s="237"/>
      <c r="O8" s="238"/>
      <c r="P8" s="239"/>
      <c r="Q8" s="236"/>
      <c r="R8" s="237"/>
      <c r="S8" s="236"/>
      <c r="T8" s="237"/>
      <c r="U8" s="236"/>
      <c r="V8" s="237"/>
      <c r="W8" s="240"/>
      <c r="X8" s="237"/>
      <c r="Y8" s="240"/>
      <c r="Z8" s="237"/>
      <c r="AA8" s="417">
        <f t="shared" ref="AA8:AA71" si="0">SUM(C8,E8,G8,I8,K8,M8,O8,Q8,S8,U8,W8,Y8)</f>
        <v>0</v>
      </c>
      <c r="AB8" s="418">
        <f t="shared" ref="AB8:AB71" si="1">SUM(D8,F8,H8,J8,L8,N8,P8,R8,T8,V8,X8,Z8)</f>
        <v>0</v>
      </c>
      <c r="AC8" s="37">
        <f>'t1'!M8</f>
        <v>0</v>
      </c>
    </row>
    <row r="9" spans="1:29" ht="14.1" customHeight="1" x14ac:dyDescent="0.2">
      <c r="A9" s="144" t="str">
        <f>'t1'!A9</f>
        <v>DIRETTORE DEI SERVIZI SOCIALI</v>
      </c>
      <c r="B9" s="206" t="str">
        <f>'t1'!B9</f>
        <v>0D0484</v>
      </c>
      <c r="C9" s="236"/>
      <c r="D9" s="237"/>
      <c r="E9" s="238"/>
      <c r="F9" s="237"/>
      <c r="G9" s="236"/>
      <c r="H9" s="237"/>
      <c r="I9" s="236"/>
      <c r="J9" s="237"/>
      <c r="K9" s="236"/>
      <c r="L9" s="237"/>
      <c r="M9" s="236"/>
      <c r="N9" s="237"/>
      <c r="O9" s="238"/>
      <c r="P9" s="239"/>
      <c r="Q9" s="236"/>
      <c r="R9" s="237"/>
      <c r="S9" s="236"/>
      <c r="T9" s="237"/>
      <c r="U9" s="236"/>
      <c r="V9" s="237"/>
      <c r="W9" s="240"/>
      <c r="X9" s="237"/>
      <c r="Y9" s="240"/>
      <c r="Z9" s="237"/>
      <c r="AA9" s="417">
        <f t="shared" si="0"/>
        <v>0</v>
      </c>
      <c r="AB9" s="418">
        <f t="shared" si="1"/>
        <v>0</v>
      </c>
      <c r="AC9" s="37">
        <f>'t1'!M9</f>
        <v>0</v>
      </c>
    </row>
    <row r="10" spans="1:29" ht="14.1" customHeight="1" x14ac:dyDescent="0.2">
      <c r="A10" s="144" t="str">
        <f>'t1'!A10</f>
        <v>DIR. MEDICO CON INC. STRUTTURA COMPLESSA (RAPP. ESCLUSIVO)</v>
      </c>
      <c r="B10" s="206" t="str">
        <f>'t1'!B10</f>
        <v>SD0E33</v>
      </c>
      <c r="C10" s="236"/>
      <c r="D10" s="237"/>
      <c r="E10" s="238"/>
      <c r="F10" s="237"/>
      <c r="G10" s="236"/>
      <c r="H10" s="237"/>
      <c r="I10" s="236"/>
      <c r="J10" s="237"/>
      <c r="K10" s="236"/>
      <c r="L10" s="237"/>
      <c r="M10" s="236"/>
      <c r="N10" s="237"/>
      <c r="O10" s="238"/>
      <c r="P10" s="239"/>
      <c r="Q10" s="236"/>
      <c r="R10" s="237"/>
      <c r="S10" s="236"/>
      <c r="T10" s="237"/>
      <c r="U10" s="236"/>
      <c r="V10" s="237"/>
      <c r="W10" s="240"/>
      <c r="X10" s="237"/>
      <c r="Y10" s="240"/>
      <c r="Z10" s="237"/>
      <c r="AA10" s="417">
        <f t="shared" si="0"/>
        <v>0</v>
      </c>
      <c r="AB10" s="418">
        <f t="shared" si="1"/>
        <v>0</v>
      </c>
      <c r="AC10" s="37">
        <f>'t1'!M10</f>
        <v>0</v>
      </c>
    </row>
    <row r="11" spans="1:29" ht="14.1" customHeight="1" x14ac:dyDescent="0.2">
      <c r="A11" s="144" t="str">
        <f>'t1'!A11</f>
        <v>DIR. MEDICO CON INC. DI STRUTTURA COMPLESSA (RAPP. NON ESCL.</v>
      </c>
      <c r="B11" s="206" t="str">
        <f>'t1'!B11</f>
        <v>SD0N33</v>
      </c>
      <c r="C11" s="236"/>
      <c r="D11" s="237"/>
      <c r="E11" s="238"/>
      <c r="F11" s="237"/>
      <c r="G11" s="236"/>
      <c r="H11" s="237"/>
      <c r="I11" s="236"/>
      <c r="J11" s="237"/>
      <c r="K11" s="236"/>
      <c r="L11" s="237"/>
      <c r="M11" s="236"/>
      <c r="N11" s="237"/>
      <c r="O11" s="238"/>
      <c r="P11" s="239"/>
      <c r="Q11" s="236"/>
      <c r="R11" s="237"/>
      <c r="S11" s="236"/>
      <c r="T11" s="237"/>
      <c r="U11" s="236"/>
      <c r="V11" s="237"/>
      <c r="W11" s="240"/>
      <c r="X11" s="237"/>
      <c r="Y11" s="240"/>
      <c r="Z11" s="237"/>
      <c r="AA11" s="417">
        <f t="shared" si="0"/>
        <v>0</v>
      </c>
      <c r="AB11" s="418">
        <f t="shared" si="1"/>
        <v>0</v>
      </c>
      <c r="AC11" s="37">
        <f>'t1'!M11</f>
        <v>0</v>
      </c>
    </row>
    <row r="12" spans="1:29" ht="14.1" customHeight="1" x14ac:dyDescent="0.2">
      <c r="A12" s="144" t="str">
        <f>'t1'!A12</f>
        <v>DIR. MEDICO CON INCARICO DI STRUTTURA SEMPLICE (RAPP. ESCLUS</v>
      </c>
      <c r="B12" s="206" t="str">
        <f>'t1'!B12</f>
        <v>SD0E34</v>
      </c>
      <c r="C12" s="236"/>
      <c r="D12" s="237"/>
      <c r="E12" s="238"/>
      <c r="F12" s="237"/>
      <c r="G12" s="236"/>
      <c r="H12" s="237"/>
      <c r="I12" s="236"/>
      <c r="J12" s="237"/>
      <c r="K12" s="236"/>
      <c r="L12" s="237"/>
      <c r="M12" s="236"/>
      <c r="N12" s="237"/>
      <c r="O12" s="238"/>
      <c r="P12" s="239"/>
      <c r="Q12" s="236"/>
      <c r="R12" s="237"/>
      <c r="S12" s="236"/>
      <c r="T12" s="237"/>
      <c r="U12" s="236"/>
      <c r="V12" s="237"/>
      <c r="W12" s="240"/>
      <c r="X12" s="237"/>
      <c r="Y12" s="240"/>
      <c r="Z12" s="237"/>
      <c r="AA12" s="417">
        <f t="shared" si="0"/>
        <v>0</v>
      </c>
      <c r="AB12" s="418">
        <f t="shared" si="1"/>
        <v>0</v>
      </c>
      <c r="AC12" s="37">
        <f>'t1'!M12</f>
        <v>0</v>
      </c>
    </row>
    <row r="13" spans="1:29" ht="14.1" customHeight="1" x14ac:dyDescent="0.2">
      <c r="A13" s="144" t="str">
        <f>'t1'!A13</f>
        <v>DIR. MEDICO CON INCARICO STRUTTURA SEMPLICE (RAPP. NON ESCL.</v>
      </c>
      <c r="B13" s="206" t="str">
        <f>'t1'!B13</f>
        <v>SD0N34</v>
      </c>
      <c r="C13" s="236"/>
      <c r="D13" s="237"/>
      <c r="E13" s="238"/>
      <c r="F13" s="237"/>
      <c r="G13" s="236"/>
      <c r="H13" s="237"/>
      <c r="I13" s="236"/>
      <c r="J13" s="237"/>
      <c r="K13" s="236"/>
      <c r="L13" s="237"/>
      <c r="M13" s="236"/>
      <c r="N13" s="237"/>
      <c r="O13" s="238"/>
      <c r="P13" s="239"/>
      <c r="Q13" s="236"/>
      <c r="R13" s="237"/>
      <c r="S13" s="236"/>
      <c r="T13" s="237"/>
      <c r="U13" s="236"/>
      <c r="V13" s="237"/>
      <c r="W13" s="240"/>
      <c r="X13" s="237"/>
      <c r="Y13" s="240"/>
      <c r="Z13" s="237"/>
      <c r="AA13" s="417">
        <f t="shared" si="0"/>
        <v>0</v>
      </c>
      <c r="AB13" s="418">
        <f t="shared" si="1"/>
        <v>0</v>
      </c>
      <c r="AC13" s="37">
        <f>'t1'!M13</f>
        <v>0</v>
      </c>
    </row>
    <row r="14" spans="1:29" ht="14.1" customHeight="1" x14ac:dyDescent="0.2">
      <c r="A14" s="144" t="str">
        <f>'t1'!A14</f>
        <v>DIRIGENTI MEDICI CON ALTRI INCAR. PROF.LI (RAPP. ESCLUSIVO)</v>
      </c>
      <c r="B14" s="206" t="str">
        <f>'t1'!B14</f>
        <v>SD0035</v>
      </c>
      <c r="C14" s="236"/>
      <c r="D14" s="237"/>
      <c r="E14" s="238"/>
      <c r="F14" s="237"/>
      <c r="G14" s="236"/>
      <c r="H14" s="237"/>
      <c r="I14" s="236"/>
      <c r="J14" s="237"/>
      <c r="K14" s="236"/>
      <c r="L14" s="237"/>
      <c r="M14" s="236"/>
      <c r="N14" s="237"/>
      <c r="O14" s="238"/>
      <c r="P14" s="239"/>
      <c r="Q14" s="236"/>
      <c r="R14" s="237"/>
      <c r="S14" s="236"/>
      <c r="T14" s="237"/>
      <c r="U14" s="236"/>
      <c r="V14" s="237"/>
      <c r="W14" s="240"/>
      <c r="X14" s="237"/>
      <c r="Y14" s="240"/>
      <c r="Z14" s="237"/>
      <c r="AA14" s="417">
        <f t="shared" si="0"/>
        <v>0</v>
      </c>
      <c r="AB14" s="418">
        <f t="shared" si="1"/>
        <v>0</v>
      </c>
      <c r="AC14" s="37">
        <f>'t1'!M14</f>
        <v>0</v>
      </c>
    </row>
    <row r="15" spans="1:29" ht="14.1" customHeight="1" x14ac:dyDescent="0.2">
      <c r="A15" s="144" t="str">
        <f>'t1'!A15</f>
        <v>DIRIGENTI MEDICI CON ALTRI INCAR. PROF.LI (RAPP. NON ESCL.)</v>
      </c>
      <c r="B15" s="206" t="str">
        <f>'t1'!B15</f>
        <v>SD0036</v>
      </c>
      <c r="C15" s="236"/>
      <c r="D15" s="237"/>
      <c r="E15" s="238"/>
      <c r="F15" s="237"/>
      <c r="G15" s="236"/>
      <c r="H15" s="237"/>
      <c r="I15" s="236"/>
      <c r="J15" s="237"/>
      <c r="K15" s="236"/>
      <c r="L15" s="237"/>
      <c r="M15" s="236"/>
      <c r="N15" s="237"/>
      <c r="O15" s="238"/>
      <c r="P15" s="239"/>
      <c r="Q15" s="236"/>
      <c r="R15" s="237"/>
      <c r="S15" s="236"/>
      <c r="T15" s="237"/>
      <c r="U15" s="236"/>
      <c r="V15" s="237"/>
      <c r="W15" s="240"/>
      <c r="X15" s="237"/>
      <c r="Y15" s="240"/>
      <c r="Z15" s="237"/>
      <c r="AA15" s="417">
        <f t="shared" si="0"/>
        <v>0</v>
      </c>
      <c r="AB15" s="418">
        <f t="shared" si="1"/>
        <v>0</v>
      </c>
      <c r="AC15" s="37">
        <f>'t1'!M15</f>
        <v>0</v>
      </c>
    </row>
    <row r="16" spans="1:29" ht="14.1" customHeight="1" x14ac:dyDescent="0.2">
      <c r="A16" s="144" t="str">
        <f>'t1'!A16</f>
        <v>DIR. MEDICI A T.  DETERMINATO(ART. 15-SEPTIES D.LGS. 502/92)</v>
      </c>
      <c r="B16" s="206" t="str">
        <f>'t1'!B16</f>
        <v>SD0597</v>
      </c>
      <c r="C16" s="236"/>
      <c r="D16" s="237"/>
      <c r="E16" s="238"/>
      <c r="F16" s="237"/>
      <c r="G16" s="236"/>
      <c r="H16" s="237"/>
      <c r="I16" s="236"/>
      <c r="J16" s="237"/>
      <c r="K16" s="236"/>
      <c r="L16" s="237"/>
      <c r="M16" s="236"/>
      <c r="N16" s="237"/>
      <c r="O16" s="238"/>
      <c r="P16" s="239"/>
      <c r="Q16" s="236"/>
      <c r="R16" s="237"/>
      <c r="S16" s="236"/>
      <c r="T16" s="237"/>
      <c r="U16" s="236"/>
      <c r="V16" s="237"/>
      <c r="W16" s="240"/>
      <c r="X16" s="237"/>
      <c r="Y16" s="240"/>
      <c r="Z16" s="237"/>
      <c r="AA16" s="417">
        <f t="shared" si="0"/>
        <v>0</v>
      </c>
      <c r="AB16" s="418">
        <f t="shared" si="1"/>
        <v>0</v>
      </c>
      <c r="AC16" s="37">
        <f>'t1'!M16</f>
        <v>0</v>
      </c>
    </row>
    <row r="17" spans="1:29" ht="14.1" customHeight="1" x14ac:dyDescent="0.2">
      <c r="A17" s="144" t="str">
        <f>'t1'!A17</f>
        <v>VETERINARI CON INC. DI STRUTTURA COMPLESSA (RAPP.ESCLUSIVO)</v>
      </c>
      <c r="B17" s="206" t="str">
        <f>'t1'!B17</f>
        <v>SD0E74</v>
      </c>
      <c r="C17" s="236"/>
      <c r="D17" s="237"/>
      <c r="E17" s="238"/>
      <c r="F17" s="237"/>
      <c r="G17" s="236"/>
      <c r="H17" s="237"/>
      <c r="I17" s="236"/>
      <c r="J17" s="237"/>
      <c r="K17" s="236"/>
      <c r="L17" s="237"/>
      <c r="M17" s="236"/>
      <c r="N17" s="237"/>
      <c r="O17" s="238"/>
      <c r="P17" s="239"/>
      <c r="Q17" s="236"/>
      <c r="R17" s="237"/>
      <c r="S17" s="236"/>
      <c r="T17" s="237"/>
      <c r="U17" s="236"/>
      <c r="V17" s="237"/>
      <c r="W17" s="240"/>
      <c r="X17" s="237"/>
      <c r="Y17" s="240"/>
      <c r="Z17" s="237"/>
      <c r="AA17" s="417">
        <f t="shared" si="0"/>
        <v>0</v>
      </c>
      <c r="AB17" s="418">
        <f t="shared" si="1"/>
        <v>0</v>
      </c>
      <c r="AC17" s="37">
        <f>'t1'!M17</f>
        <v>0</v>
      </c>
    </row>
    <row r="18" spans="1:29" ht="14.1" customHeight="1" x14ac:dyDescent="0.2">
      <c r="A18" s="144" t="str">
        <f>'t1'!A18</f>
        <v>VETERINARI CON INC. DI STRUTTURA COMPLESSA (RAPP. NON ESCL.)</v>
      </c>
      <c r="B18" s="206" t="str">
        <f>'t1'!B18</f>
        <v>SD0N74</v>
      </c>
      <c r="C18" s="236"/>
      <c r="D18" s="237"/>
      <c r="E18" s="238"/>
      <c r="F18" s="237"/>
      <c r="G18" s="236"/>
      <c r="H18" s="237"/>
      <c r="I18" s="236"/>
      <c r="J18" s="237"/>
      <c r="K18" s="236"/>
      <c r="L18" s="237"/>
      <c r="M18" s="236"/>
      <c r="N18" s="237"/>
      <c r="O18" s="238"/>
      <c r="P18" s="239"/>
      <c r="Q18" s="236"/>
      <c r="R18" s="237"/>
      <c r="S18" s="236"/>
      <c r="T18" s="237"/>
      <c r="U18" s="236"/>
      <c r="V18" s="237"/>
      <c r="W18" s="240"/>
      <c r="X18" s="237"/>
      <c r="Y18" s="240"/>
      <c r="Z18" s="237"/>
      <c r="AA18" s="417">
        <f t="shared" si="0"/>
        <v>0</v>
      </c>
      <c r="AB18" s="418">
        <f t="shared" si="1"/>
        <v>0</v>
      </c>
      <c r="AC18" s="37">
        <f>'t1'!M18</f>
        <v>0</v>
      </c>
    </row>
    <row r="19" spans="1:29" ht="14.1" customHeight="1" x14ac:dyDescent="0.2">
      <c r="A19" s="144" t="str">
        <f>'t1'!A19</f>
        <v>VETERINARI CON INC. DI STRUTTURA SEMPLICE (RAPP. ESCLUSIVO)</v>
      </c>
      <c r="B19" s="206" t="str">
        <f>'t1'!B19</f>
        <v>SD0E73</v>
      </c>
      <c r="C19" s="236"/>
      <c r="D19" s="237"/>
      <c r="E19" s="238"/>
      <c r="F19" s="237"/>
      <c r="G19" s="236"/>
      <c r="H19" s="237"/>
      <c r="I19" s="236"/>
      <c r="J19" s="237"/>
      <c r="K19" s="236"/>
      <c r="L19" s="237"/>
      <c r="M19" s="236"/>
      <c r="N19" s="237"/>
      <c r="O19" s="238"/>
      <c r="P19" s="239"/>
      <c r="Q19" s="236"/>
      <c r="R19" s="237"/>
      <c r="S19" s="236"/>
      <c r="T19" s="237"/>
      <c r="U19" s="236"/>
      <c r="V19" s="237"/>
      <c r="W19" s="240"/>
      <c r="X19" s="237"/>
      <c r="Y19" s="240"/>
      <c r="Z19" s="237"/>
      <c r="AA19" s="417">
        <f t="shared" si="0"/>
        <v>0</v>
      </c>
      <c r="AB19" s="418">
        <f t="shared" si="1"/>
        <v>0</v>
      </c>
      <c r="AC19" s="37">
        <f>'t1'!M19</f>
        <v>0</v>
      </c>
    </row>
    <row r="20" spans="1:29" ht="14.1" customHeight="1" x14ac:dyDescent="0.2">
      <c r="A20" s="144" t="str">
        <f>'t1'!A20</f>
        <v>VETERINARI CON INC. DI STRUTTURA SEMPLICE (RAPP. NON ESCL.)</v>
      </c>
      <c r="B20" s="206" t="str">
        <f>'t1'!B20</f>
        <v>SD0N73</v>
      </c>
      <c r="C20" s="236"/>
      <c r="D20" s="237"/>
      <c r="E20" s="238"/>
      <c r="F20" s="237"/>
      <c r="G20" s="236"/>
      <c r="H20" s="237"/>
      <c r="I20" s="236"/>
      <c r="J20" s="237"/>
      <c r="K20" s="236"/>
      <c r="L20" s="237"/>
      <c r="M20" s="236"/>
      <c r="N20" s="237"/>
      <c r="O20" s="238"/>
      <c r="P20" s="239"/>
      <c r="Q20" s="236"/>
      <c r="R20" s="237"/>
      <c r="S20" s="236"/>
      <c r="T20" s="237"/>
      <c r="U20" s="236"/>
      <c r="V20" s="237"/>
      <c r="W20" s="240"/>
      <c r="X20" s="237"/>
      <c r="Y20" s="240"/>
      <c r="Z20" s="237"/>
      <c r="AA20" s="417">
        <f t="shared" si="0"/>
        <v>0</v>
      </c>
      <c r="AB20" s="418">
        <f t="shared" si="1"/>
        <v>0</v>
      </c>
      <c r="AC20" s="37">
        <f>'t1'!M20</f>
        <v>0</v>
      </c>
    </row>
    <row r="21" spans="1:29" ht="14.1" customHeight="1" x14ac:dyDescent="0.2">
      <c r="A21" s="144" t="str">
        <f>'t1'!A21</f>
        <v>VETERINARI CON ALTRI INCAR. PROF.LI (RAPP. ESCLUSIVO)</v>
      </c>
      <c r="B21" s="206" t="str">
        <f>'t1'!B21</f>
        <v>SD0A73</v>
      </c>
      <c r="C21" s="236"/>
      <c r="D21" s="237"/>
      <c r="E21" s="238"/>
      <c r="F21" s="237"/>
      <c r="G21" s="236"/>
      <c r="H21" s="237"/>
      <c r="I21" s="236"/>
      <c r="J21" s="237"/>
      <c r="K21" s="236"/>
      <c r="L21" s="237"/>
      <c r="M21" s="236"/>
      <c r="N21" s="237"/>
      <c r="O21" s="238"/>
      <c r="P21" s="239"/>
      <c r="Q21" s="236"/>
      <c r="R21" s="237"/>
      <c r="S21" s="236"/>
      <c r="T21" s="237"/>
      <c r="U21" s="236"/>
      <c r="V21" s="237"/>
      <c r="W21" s="240"/>
      <c r="X21" s="237"/>
      <c r="Y21" s="240"/>
      <c r="Z21" s="237"/>
      <c r="AA21" s="417">
        <f t="shared" si="0"/>
        <v>0</v>
      </c>
      <c r="AB21" s="418">
        <f t="shared" si="1"/>
        <v>0</v>
      </c>
      <c r="AC21" s="37">
        <f>'t1'!M21</f>
        <v>0</v>
      </c>
    </row>
    <row r="22" spans="1:29" ht="14.1" customHeight="1" x14ac:dyDescent="0.2">
      <c r="A22" s="144" t="str">
        <f>'t1'!A22</f>
        <v>VETERINARI CON ALTRI INCAR. PROF.LI (RAPP. NON ESCL.)</v>
      </c>
      <c r="B22" s="206" t="str">
        <f>'t1'!B22</f>
        <v>SD0072</v>
      </c>
      <c r="C22" s="236"/>
      <c r="D22" s="237"/>
      <c r="E22" s="238"/>
      <c r="F22" s="237"/>
      <c r="G22" s="236"/>
      <c r="H22" s="237"/>
      <c r="I22" s="236"/>
      <c r="J22" s="237"/>
      <c r="K22" s="236"/>
      <c r="L22" s="237"/>
      <c r="M22" s="236"/>
      <c r="N22" s="237"/>
      <c r="O22" s="238"/>
      <c r="P22" s="239"/>
      <c r="Q22" s="236"/>
      <c r="R22" s="237"/>
      <c r="S22" s="236"/>
      <c r="T22" s="237"/>
      <c r="U22" s="236"/>
      <c r="V22" s="237"/>
      <c r="W22" s="240"/>
      <c r="X22" s="237"/>
      <c r="Y22" s="240"/>
      <c r="Z22" s="237"/>
      <c r="AA22" s="417">
        <f t="shared" si="0"/>
        <v>0</v>
      </c>
      <c r="AB22" s="418">
        <f t="shared" si="1"/>
        <v>0</v>
      </c>
      <c r="AC22" s="37">
        <f>'t1'!M22</f>
        <v>0</v>
      </c>
    </row>
    <row r="23" spans="1:29" ht="14.1" customHeight="1" x14ac:dyDescent="0.2">
      <c r="A23" s="144" t="str">
        <f>'t1'!A23</f>
        <v>VETERINARI A T. DETERMINATO (ART. 15-SEPTIES D.LGS. 502/92)</v>
      </c>
      <c r="B23" s="206" t="str">
        <f>'t1'!B23</f>
        <v>SD0598</v>
      </c>
      <c r="C23" s="236"/>
      <c r="D23" s="237"/>
      <c r="E23" s="238"/>
      <c r="F23" s="237"/>
      <c r="G23" s="236"/>
      <c r="H23" s="237"/>
      <c r="I23" s="236"/>
      <c r="J23" s="237"/>
      <c r="K23" s="236"/>
      <c r="L23" s="237"/>
      <c r="M23" s="236"/>
      <c r="N23" s="237"/>
      <c r="O23" s="238"/>
      <c r="P23" s="239"/>
      <c r="Q23" s="236"/>
      <c r="R23" s="237"/>
      <c r="S23" s="236"/>
      <c r="T23" s="237"/>
      <c r="U23" s="236"/>
      <c r="V23" s="237"/>
      <c r="W23" s="240"/>
      <c r="X23" s="237"/>
      <c r="Y23" s="240"/>
      <c r="Z23" s="237"/>
      <c r="AA23" s="417">
        <f t="shared" si="0"/>
        <v>0</v>
      </c>
      <c r="AB23" s="418">
        <f t="shared" si="1"/>
        <v>0</v>
      </c>
      <c r="AC23" s="37">
        <f>'t1'!M23</f>
        <v>0</v>
      </c>
    </row>
    <row r="24" spans="1:29" ht="14.1" customHeight="1" x14ac:dyDescent="0.2">
      <c r="A24" s="144" t="str">
        <f>'t1'!A24</f>
        <v>ODONTOIATRI CON INC. DI STRUTTURA COMPLESSA (RAPP. ESCL.)</v>
      </c>
      <c r="B24" s="206" t="str">
        <f>'t1'!B24</f>
        <v>SD0E49</v>
      </c>
      <c r="C24" s="236"/>
      <c r="D24" s="237"/>
      <c r="E24" s="238"/>
      <c r="F24" s="237"/>
      <c r="G24" s="236"/>
      <c r="H24" s="237"/>
      <c r="I24" s="236"/>
      <c r="J24" s="237"/>
      <c r="K24" s="236"/>
      <c r="L24" s="237"/>
      <c r="M24" s="236"/>
      <c r="N24" s="237"/>
      <c r="O24" s="238"/>
      <c r="P24" s="239"/>
      <c r="Q24" s="236"/>
      <c r="R24" s="237"/>
      <c r="S24" s="236"/>
      <c r="T24" s="237"/>
      <c r="U24" s="236"/>
      <c r="V24" s="237"/>
      <c r="W24" s="240"/>
      <c r="X24" s="237"/>
      <c r="Y24" s="240"/>
      <c r="Z24" s="237"/>
      <c r="AA24" s="417">
        <f t="shared" si="0"/>
        <v>0</v>
      </c>
      <c r="AB24" s="418">
        <f t="shared" si="1"/>
        <v>0</v>
      </c>
      <c r="AC24" s="37">
        <f>'t1'!M24</f>
        <v>0</v>
      </c>
    </row>
    <row r="25" spans="1:29" ht="14.1" customHeight="1" x14ac:dyDescent="0.2">
      <c r="A25" s="144" t="str">
        <f>'t1'!A25</f>
        <v>ODONTOIATRI CON INC. DI STRUTTURA COMPLESSA (RAPP. NON ESCL.</v>
      </c>
      <c r="B25" s="206" t="str">
        <f>'t1'!B25</f>
        <v>SD0N49</v>
      </c>
      <c r="C25" s="236"/>
      <c r="D25" s="237"/>
      <c r="E25" s="238"/>
      <c r="F25" s="237"/>
      <c r="G25" s="236"/>
      <c r="H25" s="237"/>
      <c r="I25" s="236"/>
      <c r="J25" s="237"/>
      <c r="K25" s="236"/>
      <c r="L25" s="237"/>
      <c r="M25" s="236"/>
      <c r="N25" s="237"/>
      <c r="O25" s="238"/>
      <c r="P25" s="239"/>
      <c r="Q25" s="236"/>
      <c r="R25" s="237"/>
      <c r="S25" s="236"/>
      <c r="T25" s="237"/>
      <c r="U25" s="236"/>
      <c r="V25" s="237"/>
      <c r="W25" s="240"/>
      <c r="X25" s="237"/>
      <c r="Y25" s="240"/>
      <c r="Z25" s="237"/>
      <c r="AA25" s="417">
        <f t="shared" si="0"/>
        <v>0</v>
      </c>
      <c r="AB25" s="418">
        <f t="shared" si="1"/>
        <v>0</v>
      </c>
      <c r="AC25" s="37">
        <f>'t1'!M25</f>
        <v>0</v>
      </c>
    </row>
    <row r="26" spans="1:29" ht="14.1" customHeight="1" x14ac:dyDescent="0.2">
      <c r="A26" s="144" t="str">
        <f>'t1'!A26</f>
        <v>ODONTOIATRI CON INC. DI STRUTTURA SEMPLICE (RAPP. ESCLUSIVO)</v>
      </c>
      <c r="B26" s="206" t="str">
        <f>'t1'!B26</f>
        <v>SD0E48</v>
      </c>
      <c r="C26" s="236"/>
      <c r="D26" s="237"/>
      <c r="E26" s="238"/>
      <c r="F26" s="237"/>
      <c r="G26" s="236"/>
      <c r="H26" s="237"/>
      <c r="I26" s="236"/>
      <c r="J26" s="237"/>
      <c r="K26" s="236"/>
      <c r="L26" s="237"/>
      <c r="M26" s="236"/>
      <c r="N26" s="237"/>
      <c r="O26" s="238"/>
      <c r="P26" s="239"/>
      <c r="Q26" s="236"/>
      <c r="R26" s="237"/>
      <c r="S26" s="236"/>
      <c r="T26" s="237"/>
      <c r="U26" s="236"/>
      <c r="V26" s="237"/>
      <c r="W26" s="240"/>
      <c r="X26" s="237"/>
      <c r="Y26" s="240"/>
      <c r="Z26" s="237"/>
      <c r="AA26" s="417">
        <f t="shared" si="0"/>
        <v>0</v>
      </c>
      <c r="AB26" s="418">
        <f t="shared" si="1"/>
        <v>0</v>
      </c>
      <c r="AC26" s="37">
        <f>'t1'!M26</f>
        <v>0</v>
      </c>
    </row>
    <row r="27" spans="1:29" ht="14.1" customHeight="1" x14ac:dyDescent="0.2">
      <c r="A27" s="144" t="str">
        <f>'t1'!A27</f>
        <v>ODONTOIATRI CON INC. DI STRUTTURA SEMPLICE (RAPP. NON ESCL.)</v>
      </c>
      <c r="B27" s="206" t="str">
        <f>'t1'!B27</f>
        <v>SD0N48</v>
      </c>
      <c r="C27" s="236"/>
      <c r="D27" s="237"/>
      <c r="E27" s="238"/>
      <c r="F27" s="237"/>
      <c r="G27" s="236"/>
      <c r="H27" s="237"/>
      <c r="I27" s="236"/>
      <c r="J27" s="237"/>
      <c r="K27" s="236"/>
      <c r="L27" s="237"/>
      <c r="M27" s="236"/>
      <c r="N27" s="237"/>
      <c r="O27" s="238"/>
      <c r="P27" s="239"/>
      <c r="Q27" s="236"/>
      <c r="R27" s="237"/>
      <c r="S27" s="236"/>
      <c r="T27" s="237"/>
      <c r="U27" s="236"/>
      <c r="V27" s="237"/>
      <c r="W27" s="240"/>
      <c r="X27" s="237"/>
      <c r="Y27" s="240"/>
      <c r="Z27" s="237"/>
      <c r="AA27" s="417">
        <f t="shared" si="0"/>
        <v>0</v>
      </c>
      <c r="AB27" s="418">
        <f t="shared" si="1"/>
        <v>0</v>
      </c>
      <c r="AC27" s="37">
        <f>'t1'!M27</f>
        <v>0</v>
      </c>
    </row>
    <row r="28" spans="1:29" ht="14.1" customHeight="1" x14ac:dyDescent="0.2">
      <c r="A28" s="144" t="str">
        <f>'t1'!A28</f>
        <v>ODONTOIATRI CON ALTRI INCAR. PROF.LI (RAPP. ESCLUSIVO)</v>
      </c>
      <c r="B28" s="206" t="str">
        <f>'t1'!B28</f>
        <v>SD0A48</v>
      </c>
      <c r="C28" s="236"/>
      <c r="D28" s="237"/>
      <c r="E28" s="238"/>
      <c r="F28" s="237"/>
      <c r="G28" s="236"/>
      <c r="H28" s="237"/>
      <c r="I28" s="236"/>
      <c r="J28" s="237"/>
      <c r="K28" s="236"/>
      <c r="L28" s="237"/>
      <c r="M28" s="236"/>
      <c r="N28" s="237"/>
      <c r="O28" s="238"/>
      <c r="P28" s="239"/>
      <c r="Q28" s="236"/>
      <c r="R28" s="237"/>
      <c r="S28" s="236"/>
      <c r="T28" s="237"/>
      <c r="U28" s="236"/>
      <c r="V28" s="237"/>
      <c r="W28" s="240"/>
      <c r="X28" s="237"/>
      <c r="Y28" s="240"/>
      <c r="Z28" s="237"/>
      <c r="AA28" s="417">
        <f t="shared" si="0"/>
        <v>0</v>
      </c>
      <c r="AB28" s="418">
        <f t="shared" si="1"/>
        <v>0</v>
      </c>
      <c r="AC28" s="37">
        <f>'t1'!M28</f>
        <v>0</v>
      </c>
    </row>
    <row r="29" spans="1:29" ht="14.1" customHeight="1" x14ac:dyDescent="0.2">
      <c r="A29" s="144" t="str">
        <f>'t1'!A29</f>
        <v>ODONTOIATRI CON ALTRI INCAR. PROF.LI (RAPP. NON ESCL.)</v>
      </c>
      <c r="B29" s="206" t="str">
        <f>'t1'!B29</f>
        <v>SD0047</v>
      </c>
      <c r="C29" s="236"/>
      <c r="D29" s="237"/>
      <c r="E29" s="238"/>
      <c r="F29" s="237"/>
      <c r="G29" s="236"/>
      <c r="H29" s="237"/>
      <c r="I29" s="236"/>
      <c r="J29" s="237"/>
      <c r="K29" s="236"/>
      <c r="L29" s="237"/>
      <c r="M29" s="236"/>
      <c r="N29" s="237"/>
      <c r="O29" s="238"/>
      <c r="P29" s="239"/>
      <c r="Q29" s="236"/>
      <c r="R29" s="237"/>
      <c r="S29" s="236"/>
      <c r="T29" s="237"/>
      <c r="U29" s="236"/>
      <c r="V29" s="237"/>
      <c r="W29" s="240"/>
      <c r="X29" s="237"/>
      <c r="Y29" s="240"/>
      <c r="Z29" s="237"/>
      <c r="AA29" s="417">
        <f t="shared" si="0"/>
        <v>0</v>
      </c>
      <c r="AB29" s="418">
        <f t="shared" si="1"/>
        <v>0</v>
      </c>
      <c r="AC29" s="37">
        <f>'t1'!M29</f>
        <v>0</v>
      </c>
    </row>
    <row r="30" spans="1:29" ht="14.1" customHeight="1" x14ac:dyDescent="0.2">
      <c r="A30" s="144" t="str">
        <f>'t1'!A30</f>
        <v>ODONTOIATRI A T. DETERMINATO (ART. 15-SEPTIES D.LGS. 502/92)</v>
      </c>
      <c r="B30" s="206" t="str">
        <f>'t1'!B30</f>
        <v>SD0599</v>
      </c>
      <c r="C30" s="236"/>
      <c r="D30" s="237"/>
      <c r="E30" s="238"/>
      <c r="F30" s="237"/>
      <c r="G30" s="236"/>
      <c r="H30" s="237"/>
      <c r="I30" s="236"/>
      <c r="J30" s="237"/>
      <c r="K30" s="236"/>
      <c r="L30" s="237"/>
      <c r="M30" s="236"/>
      <c r="N30" s="237"/>
      <c r="O30" s="238"/>
      <c r="P30" s="239"/>
      <c r="Q30" s="236"/>
      <c r="R30" s="237"/>
      <c r="S30" s="236"/>
      <c r="T30" s="237"/>
      <c r="U30" s="236"/>
      <c r="V30" s="237"/>
      <c r="W30" s="240"/>
      <c r="X30" s="237"/>
      <c r="Y30" s="240"/>
      <c r="Z30" s="237"/>
      <c r="AA30" s="417">
        <f t="shared" si="0"/>
        <v>0</v>
      </c>
      <c r="AB30" s="418">
        <f t="shared" si="1"/>
        <v>0</v>
      </c>
      <c r="AC30" s="37">
        <f>'t1'!M30</f>
        <v>0</v>
      </c>
    </row>
    <row r="31" spans="1:29" ht="14.1" customHeight="1" x14ac:dyDescent="0.2">
      <c r="A31" s="144" t="str">
        <f>'t1'!A31</f>
        <v>FARMACISTI CON INC. DI STRUTTURA COMPLESSA (RAPP. ESCLUSIVO)</v>
      </c>
      <c r="B31" s="206" t="str">
        <f>'t1'!B31</f>
        <v>SD0E39</v>
      </c>
      <c r="C31" s="236"/>
      <c r="D31" s="237"/>
      <c r="E31" s="238"/>
      <c r="F31" s="237"/>
      <c r="G31" s="236"/>
      <c r="H31" s="237"/>
      <c r="I31" s="236"/>
      <c r="J31" s="237"/>
      <c r="K31" s="236"/>
      <c r="L31" s="237"/>
      <c r="M31" s="236"/>
      <c r="N31" s="237"/>
      <c r="O31" s="238"/>
      <c r="P31" s="239"/>
      <c r="Q31" s="236"/>
      <c r="R31" s="237"/>
      <c r="S31" s="236"/>
      <c r="T31" s="237"/>
      <c r="U31" s="236"/>
      <c r="V31" s="237"/>
      <c r="W31" s="240"/>
      <c r="X31" s="237"/>
      <c r="Y31" s="240"/>
      <c r="Z31" s="237"/>
      <c r="AA31" s="417">
        <f t="shared" si="0"/>
        <v>0</v>
      </c>
      <c r="AB31" s="418">
        <f t="shared" si="1"/>
        <v>0</v>
      </c>
      <c r="AC31" s="37">
        <f>'t1'!M31</f>
        <v>0</v>
      </c>
    </row>
    <row r="32" spans="1:29" ht="14.1" customHeight="1" x14ac:dyDescent="0.2">
      <c r="A32" s="144" t="str">
        <f>'t1'!A32</f>
        <v>FARMACISTI CON INC. DI STRUTTURA COMPLESSA (RAPP. NON ESCL.)</v>
      </c>
      <c r="B32" s="206" t="str">
        <f>'t1'!B32</f>
        <v>SD0N39</v>
      </c>
      <c r="C32" s="236"/>
      <c r="D32" s="237"/>
      <c r="E32" s="238"/>
      <c r="F32" s="237"/>
      <c r="G32" s="236"/>
      <c r="H32" s="237"/>
      <c r="I32" s="236"/>
      <c r="J32" s="237"/>
      <c r="K32" s="236"/>
      <c r="L32" s="237"/>
      <c r="M32" s="236"/>
      <c r="N32" s="237"/>
      <c r="O32" s="238"/>
      <c r="P32" s="239"/>
      <c r="Q32" s="236"/>
      <c r="R32" s="237"/>
      <c r="S32" s="236"/>
      <c r="T32" s="237"/>
      <c r="U32" s="236"/>
      <c r="V32" s="237"/>
      <c r="W32" s="240"/>
      <c r="X32" s="237"/>
      <c r="Y32" s="240"/>
      <c r="Z32" s="237"/>
      <c r="AA32" s="417">
        <f t="shared" si="0"/>
        <v>0</v>
      </c>
      <c r="AB32" s="418">
        <f t="shared" si="1"/>
        <v>0</v>
      </c>
      <c r="AC32" s="37">
        <f>'t1'!M32</f>
        <v>0</v>
      </c>
    </row>
    <row r="33" spans="1:29" ht="14.1" customHeight="1" x14ac:dyDescent="0.2">
      <c r="A33" s="144" t="str">
        <f>'t1'!A33</f>
        <v>FARMACISTI CON INC. DI STRUTTURA SEMPLICE (RAPP. ESCLUSIVO)</v>
      </c>
      <c r="B33" s="206" t="str">
        <f>'t1'!B33</f>
        <v>SD0E38</v>
      </c>
      <c r="C33" s="236"/>
      <c r="D33" s="237"/>
      <c r="E33" s="238"/>
      <c r="F33" s="237"/>
      <c r="G33" s="236"/>
      <c r="H33" s="237"/>
      <c r="I33" s="236"/>
      <c r="J33" s="237"/>
      <c r="K33" s="236"/>
      <c r="L33" s="237"/>
      <c r="M33" s="236"/>
      <c r="N33" s="237"/>
      <c r="O33" s="238"/>
      <c r="P33" s="239"/>
      <c r="Q33" s="236"/>
      <c r="R33" s="237"/>
      <c r="S33" s="236"/>
      <c r="T33" s="237"/>
      <c r="U33" s="236"/>
      <c r="V33" s="237"/>
      <c r="W33" s="240"/>
      <c r="X33" s="237"/>
      <c r="Y33" s="240"/>
      <c r="Z33" s="237"/>
      <c r="AA33" s="417">
        <f t="shared" si="0"/>
        <v>0</v>
      </c>
      <c r="AB33" s="418">
        <f t="shared" si="1"/>
        <v>0</v>
      </c>
      <c r="AC33" s="37">
        <f>'t1'!M33</f>
        <v>0</v>
      </c>
    </row>
    <row r="34" spans="1:29" ht="14.1" customHeight="1" x14ac:dyDescent="0.2">
      <c r="A34" s="144" t="str">
        <f>'t1'!A34</f>
        <v>FARMACISTI CON INC. DI STRUTTURA SEMPLICE (RAPP. NON ESCL.)</v>
      </c>
      <c r="B34" s="206" t="str">
        <f>'t1'!B34</f>
        <v>SD0N38</v>
      </c>
      <c r="C34" s="236"/>
      <c r="D34" s="237"/>
      <c r="E34" s="238"/>
      <c r="F34" s="237"/>
      <c r="G34" s="236"/>
      <c r="H34" s="237"/>
      <c r="I34" s="236"/>
      <c r="J34" s="237"/>
      <c r="K34" s="236"/>
      <c r="L34" s="237"/>
      <c r="M34" s="236"/>
      <c r="N34" s="237"/>
      <c r="O34" s="238"/>
      <c r="P34" s="239"/>
      <c r="Q34" s="236"/>
      <c r="R34" s="237"/>
      <c r="S34" s="236"/>
      <c r="T34" s="237"/>
      <c r="U34" s="236"/>
      <c r="V34" s="237"/>
      <c r="W34" s="240"/>
      <c r="X34" s="237"/>
      <c r="Y34" s="240"/>
      <c r="Z34" s="237"/>
      <c r="AA34" s="417">
        <f t="shared" si="0"/>
        <v>0</v>
      </c>
      <c r="AB34" s="418">
        <f t="shared" si="1"/>
        <v>0</v>
      </c>
      <c r="AC34" s="37">
        <f>'t1'!M34</f>
        <v>0</v>
      </c>
    </row>
    <row r="35" spans="1:29" ht="14.1" customHeight="1" x14ac:dyDescent="0.2">
      <c r="A35" s="144" t="str">
        <f>'t1'!A35</f>
        <v>FARMACISTI CON ALTRI INCAR. PROF.LI (RAPP. ESCLUSIVO)</v>
      </c>
      <c r="B35" s="206" t="str">
        <f>'t1'!B35</f>
        <v>SD0A38</v>
      </c>
      <c r="C35" s="236"/>
      <c r="D35" s="237"/>
      <c r="E35" s="238"/>
      <c r="F35" s="237"/>
      <c r="G35" s="236"/>
      <c r="H35" s="237"/>
      <c r="I35" s="236"/>
      <c r="J35" s="237"/>
      <c r="K35" s="236"/>
      <c r="L35" s="237"/>
      <c r="M35" s="236"/>
      <c r="N35" s="237"/>
      <c r="O35" s="238"/>
      <c r="P35" s="239"/>
      <c r="Q35" s="236"/>
      <c r="R35" s="237"/>
      <c r="S35" s="236"/>
      <c r="T35" s="237"/>
      <c r="U35" s="236"/>
      <c r="V35" s="237"/>
      <c r="W35" s="240"/>
      <c r="X35" s="237"/>
      <c r="Y35" s="240"/>
      <c r="Z35" s="237"/>
      <c r="AA35" s="417">
        <f t="shared" si="0"/>
        <v>0</v>
      </c>
      <c r="AB35" s="418">
        <f t="shared" si="1"/>
        <v>0</v>
      </c>
      <c r="AC35" s="37">
        <f>'t1'!M35</f>
        <v>0</v>
      </c>
    </row>
    <row r="36" spans="1:29" ht="14.1" customHeight="1" x14ac:dyDescent="0.2">
      <c r="A36" s="144" t="str">
        <f>'t1'!A36</f>
        <v>FARMACISTI CON ALTRI INCAR. PROF.LI (RAPP. NON ESCL.)</v>
      </c>
      <c r="B36" s="206" t="str">
        <f>'t1'!B36</f>
        <v>SD0037</v>
      </c>
      <c r="C36" s="236"/>
      <c r="D36" s="237"/>
      <c r="E36" s="238"/>
      <c r="F36" s="237"/>
      <c r="G36" s="236"/>
      <c r="H36" s="237"/>
      <c r="I36" s="236"/>
      <c r="J36" s="237"/>
      <c r="K36" s="236"/>
      <c r="L36" s="237"/>
      <c r="M36" s="236"/>
      <c r="N36" s="237"/>
      <c r="O36" s="238"/>
      <c r="P36" s="239"/>
      <c r="Q36" s="236"/>
      <c r="R36" s="237"/>
      <c r="S36" s="236"/>
      <c r="T36" s="237"/>
      <c r="U36" s="236"/>
      <c r="V36" s="237"/>
      <c r="W36" s="240"/>
      <c r="X36" s="237"/>
      <c r="Y36" s="240"/>
      <c r="Z36" s="237"/>
      <c r="AA36" s="417">
        <f t="shared" si="0"/>
        <v>0</v>
      </c>
      <c r="AB36" s="418">
        <f t="shared" si="1"/>
        <v>0</v>
      </c>
      <c r="AC36" s="37">
        <f>'t1'!M36</f>
        <v>0</v>
      </c>
    </row>
    <row r="37" spans="1:29" ht="14.1" customHeight="1" x14ac:dyDescent="0.2">
      <c r="A37" s="144" t="str">
        <f>'t1'!A37</f>
        <v>FARMACISTI A T. DETERMINATO (ART. 15-SEPTIES D.LGS. 502/92)</v>
      </c>
      <c r="B37" s="206" t="str">
        <f>'t1'!B37</f>
        <v>SD0600</v>
      </c>
      <c r="C37" s="236"/>
      <c r="D37" s="237"/>
      <c r="E37" s="238"/>
      <c r="F37" s="237"/>
      <c r="G37" s="236"/>
      <c r="H37" s="237"/>
      <c r="I37" s="236"/>
      <c r="J37" s="237"/>
      <c r="K37" s="236"/>
      <c r="L37" s="237"/>
      <c r="M37" s="236"/>
      <c r="N37" s="237"/>
      <c r="O37" s="238"/>
      <c r="P37" s="239"/>
      <c r="Q37" s="236"/>
      <c r="R37" s="237"/>
      <c r="S37" s="236"/>
      <c r="T37" s="237"/>
      <c r="U37" s="236"/>
      <c r="V37" s="237"/>
      <c r="W37" s="240"/>
      <c r="X37" s="237"/>
      <c r="Y37" s="240"/>
      <c r="Z37" s="237"/>
      <c r="AA37" s="417">
        <f t="shared" si="0"/>
        <v>0</v>
      </c>
      <c r="AB37" s="418">
        <f t="shared" si="1"/>
        <v>0</v>
      </c>
      <c r="AC37" s="37">
        <f>'t1'!M37</f>
        <v>0</v>
      </c>
    </row>
    <row r="38" spans="1:29" ht="14.1" customHeight="1" x14ac:dyDescent="0.2">
      <c r="A38" s="144" t="str">
        <f>'t1'!A38</f>
        <v>BIOLOGI CON INC. DI STRUTTURA COMPLESSA (RAPP. ESCLUSIVO)</v>
      </c>
      <c r="B38" s="206" t="str">
        <f>'t1'!B38</f>
        <v>SD0E13</v>
      </c>
      <c r="C38" s="236"/>
      <c r="D38" s="237"/>
      <c r="E38" s="238"/>
      <c r="F38" s="237"/>
      <c r="G38" s="236"/>
      <c r="H38" s="237"/>
      <c r="I38" s="236"/>
      <c r="J38" s="237"/>
      <c r="K38" s="236"/>
      <c r="L38" s="237"/>
      <c r="M38" s="236"/>
      <c r="N38" s="237"/>
      <c r="O38" s="238"/>
      <c r="P38" s="239"/>
      <c r="Q38" s="236"/>
      <c r="R38" s="237"/>
      <c r="S38" s="236"/>
      <c r="T38" s="237"/>
      <c r="U38" s="236"/>
      <c r="V38" s="237"/>
      <c r="W38" s="240"/>
      <c r="X38" s="237"/>
      <c r="Y38" s="240"/>
      <c r="Z38" s="237"/>
      <c r="AA38" s="417">
        <f t="shared" si="0"/>
        <v>0</v>
      </c>
      <c r="AB38" s="418">
        <f t="shared" si="1"/>
        <v>0</v>
      </c>
      <c r="AC38" s="37">
        <f>'t1'!M38</f>
        <v>0</v>
      </c>
    </row>
    <row r="39" spans="1:29" ht="14.1" customHeight="1" x14ac:dyDescent="0.2">
      <c r="A39" s="144" t="str">
        <f>'t1'!A39</f>
        <v>BIOLOGI CON INC. DI STRUTTURA COMPLESSA (RAPP. NON ESCL.)</v>
      </c>
      <c r="B39" s="206" t="str">
        <f>'t1'!B39</f>
        <v>SD0N13</v>
      </c>
      <c r="C39" s="236"/>
      <c r="D39" s="237"/>
      <c r="E39" s="238"/>
      <c r="F39" s="237"/>
      <c r="G39" s="236"/>
      <c r="H39" s="237"/>
      <c r="I39" s="236"/>
      <c r="J39" s="237"/>
      <c r="K39" s="236"/>
      <c r="L39" s="237"/>
      <c r="M39" s="236"/>
      <c r="N39" s="237"/>
      <c r="O39" s="238"/>
      <c r="P39" s="239"/>
      <c r="Q39" s="236"/>
      <c r="R39" s="237"/>
      <c r="S39" s="236"/>
      <c r="T39" s="237"/>
      <c r="U39" s="236"/>
      <c r="V39" s="237"/>
      <c r="W39" s="240"/>
      <c r="X39" s="237"/>
      <c r="Y39" s="240"/>
      <c r="Z39" s="237"/>
      <c r="AA39" s="417">
        <f t="shared" si="0"/>
        <v>0</v>
      </c>
      <c r="AB39" s="418">
        <f t="shared" si="1"/>
        <v>0</v>
      </c>
      <c r="AC39" s="37">
        <f>'t1'!M39</f>
        <v>0</v>
      </c>
    </row>
    <row r="40" spans="1:29" ht="14.1" customHeight="1" x14ac:dyDescent="0.2">
      <c r="A40" s="144" t="str">
        <f>'t1'!A40</f>
        <v>BIOLOGI CON INC. DI STRUTTURA SEMPLICE (RAPP. ESCLUSIVO)</v>
      </c>
      <c r="B40" s="206" t="str">
        <f>'t1'!B40</f>
        <v>SD0E12</v>
      </c>
      <c r="C40" s="236"/>
      <c r="D40" s="237"/>
      <c r="E40" s="238"/>
      <c r="F40" s="237"/>
      <c r="G40" s="236"/>
      <c r="H40" s="237"/>
      <c r="I40" s="236"/>
      <c r="J40" s="237"/>
      <c r="K40" s="236"/>
      <c r="L40" s="237"/>
      <c r="M40" s="236"/>
      <c r="N40" s="237"/>
      <c r="O40" s="238"/>
      <c r="P40" s="239"/>
      <c r="Q40" s="236"/>
      <c r="R40" s="237"/>
      <c r="S40" s="236"/>
      <c r="T40" s="237"/>
      <c r="U40" s="236"/>
      <c r="V40" s="237"/>
      <c r="W40" s="240"/>
      <c r="X40" s="237"/>
      <c r="Y40" s="240"/>
      <c r="Z40" s="237"/>
      <c r="AA40" s="417">
        <f t="shared" si="0"/>
        <v>0</v>
      </c>
      <c r="AB40" s="418">
        <f t="shared" si="1"/>
        <v>0</v>
      </c>
      <c r="AC40" s="37">
        <f>'t1'!M40</f>
        <v>0</v>
      </c>
    </row>
    <row r="41" spans="1:29" ht="14.1" customHeight="1" x14ac:dyDescent="0.2">
      <c r="A41" s="144" t="str">
        <f>'t1'!A41</f>
        <v>BIOLOGI CON INC. DI STRUTTURA SEMPLICE (RAPP. NON ESCL.)</v>
      </c>
      <c r="B41" s="206" t="str">
        <f>'t1'!B41</f>
        <v>SD0N12</v>
      </c>
      <c r="C41" s="236"/>
      <c r="D41" s="237"/>
      <c r="E41" s="238"/>
      <c r="F41" s="237"/>
      <c r="G41" s="236"/>
      <c r="H41" s="237"/>
      <c r="I41" s="236"/>
      <c r="J41" s="237"/>
      <c r="K41" s="236"/>
      <c r="L41" s="237"/>
      <c r="M41" s="236"/>
      <c r="N41" s="237"/>
      <c r="O41" s="238"/>
      <c r="P41" s="239"/>
      <c r="Q41" s="236"/>
      <c r="R41" s="237"/>
      <c r="S41" s="236"/>
      <c r="T41" s="237"/>
      <c r="U41" s="236"/>
      <c r="V41" s="237"/>
      <c r="W41" s="240"/>
      <c r="X41" s="237"/>
      <c r="Y41" s="240"/>
      <c r="Z41" s="237"/>
      <c r="AA41" s="417">
        <f t="shared" si="0"/>
        <v>0</v>
      </c>
      <c r="AB41" s="418">
        <f t="shared" si="1"/>
        <v>0</v>
      </c>
      <c r="AC41" s="37">
        <f>'t1'!M41</f>
        <v>0</v>
      </c>
    </row>
    <row r="42" spans="1:29" ht="13.5" customHeight="1" x14ac:dyDescent="0.2">
      <c r="A42" s="144" t="str">
        <f>'t1'!A42</f>
        <v>BIOLOGI CON ALTRI INCAR. PROF.LI (RAPP. ESCLUSIVO)</v>
      </c>
      <c r="B42" s="206" t="str">
        <f>'t1'!B42</f>
        <v>SD0A12</v>
      </c>
      <c r="C42" s="236"/>
      <c r="D42" s="237"/>
      <c r="E42" s="238"/>
      <c r="F42" s="237"/>
      <c r="G42" s="236"/>
      <c r="H42" s="237"/>
      <c r="I42" s="236"/>
      <c r="J42" s="237"/>
      <c r="K42" s="236"/>
      <c r="L42" s="237"/>
      <c r="M42" s="236"/>
      <c r="N42" s="237"/>
      <c r="O42" s="238"/>
      <c r="P42" s="239"/>
      <c r="Q42" s="236"/>
      <c r="R42" s="237"/>
      <c r="S42" s="236"/>
      <c r="T42" s="237"/>
      <c r="U42" s="236"/>
      <c r="V42" s="237"/>
      <c r="W42" s="240"/>
      <c r="X42" s="237"/>
      <c r="Y42" s="240"/>
      <c r="Z42" s="237"/>
      <c r="AA42" s="417">
        <f t="shared" si="0"/>
        <v>0</v>
      </c>
      <c r="AB42" s="418">
        <f t="shared" si="1"/>
        <v>0</v>
      </c>
      <c r="AC42" s="37">
        <f>'t1'!M42</f>
        <v>0</v>
      </c>
    </row>
    <row r="43" spans="1:29" ht="14.1" customHeight="1" x14ac:dyDescent="0.2">
      <c r="A43" s="144" t="str">
        <f>'t1'!A43</f>
        <v>BIOLOGI CON ALTRI INCAR. PROF.LI (RAPP. NON ESCL.)</v>
      </c>
      <c r="B43" s="206" t="str">
        <f>'t1'!B43</f>
        <v>SD0011</v>
      </c>
      <c r="C43" s="236"/>
      <c r="D43" s="237"/>
      <c r="E43" s="238"/>
      <c r="F43" s="237"/>
      <c r="G43" s="236"/>
      <c r="H43" s="237"/>
      <c r="I43" s="236"/>
      <c r="J43" s="237"/>
      <c r="K43" s="236"/>
      <c r="L43" s="237"/>
      <c r="M43" s="236"/>
      <c r="N43" s="237"/>
      <c r="O43" s="238"/>
      <c r="P43" s="239"/>
      <c r="Q43" s="236"/>
      <c r="R43" s="237"/>
      <c r="S43" s="236"/>
      <c r="T43" s="237"/>
      <c r="U43" s="236"/>
      <c r="V43" s="237"/>
      <c r="W43" s="240"/>
      <c r="X43" s="237"/>
      <c r="Y43" s="240"/>
      <c r="Z43" s="237"/>
      <c r="AA43" s="417">
        <f t="shared" si="0"/>
        <v>0</v>
      </c>
      <c r="AB43" s="418">
        <f t="shared" si="1"/>
        <v>0</v>
      </c>
      <c r="AC43" s="37">
        <f>'t1'!M43</f>
        <v>0</v>
      </c>
    </row>
    <row r="44" spans="1:29" ht="14.1" customHeight="1" x14ac:dyDescent="0.2">
      <c r="A44" s="144" t="str">
        <f>'t1'!A44</f>
        <v>BIOLOGI A T. DETERMINATO (ART. 15-SEPTIES D.LGS. 502/92)</v>
      </c>
      <c r="B44" s="206" t="str">
        <f>'t1'!B44</f>
        <v>SD0601</v>
      </c>
      <c r="C44" s="236"/>
      <c r="D44" s="237"/>
      <c r="E44" s="238"/>
      <c r="F44" s="237"/>
      <c r="G44" s="236"/>
      <c r="H44" s="237"/>
      <c r="I44" s="236"/>
      <c r="J44" s="237"/>
      <c r="K44" s="236"/>
      <c r="L44" s="237"/>
      <c r="M44" s="236"/>
      <c r="N44" s="237"/>
      <c r="O44" s="238"/>
      <c r="P44" s="239"/>
      <c r="Q44" s="236"/>
      <c r="R44" s="237"/>
      <c r="S44" s="236"/>
      <c r="T44" s="237"/>
      <c r="U44" s="236"/>
      <c r="V44" s="237"/>
      <c r="W44" s="240"/>
      <c r="X44" s="237"/>
      <c r="Y44" s="240"/>
      <c r="Z44" s="237"/>
      <c r="AA44" s="417">
        <f t="shared" si="0"/>
        <v>0</v>
      </c>
      <c r="AB44" s="418">
        <f t="shared" si="1"/>
        <v>0</v>
      </c>
      <c r="AC44" s="37">
        <f>'t1'!M44</f>
        <v>0</v>
      </c>
    </row>
    <row r="45" spans="1:29" ht="14.1" customHeight="1" x14ac:dyDescent="0.2">
      <c r="A45" s="144" t="str">
        <f>'t1'!A45</f>
        <v>CHIMICI CON INC. DI STRUTTURA COMPLESSA (RAPP. ESCLUSIVO)</v>
      </c>
      <c r="B45" s="206" t="str">
        <f>'t1'!B45</f>
        <v>SD0E16</v>
      </c>
      <c r="C45" s="236"/>
      <c r="D45" s="237"/>
      <c r="E45" s="238"/>
      <c r="F45" s="237"/>
      <c r="G45" s="236"/>
      <c r="H45" s="237"/>
      <c r="I45" s="236"/>
      <c r="J45" s="237"/>
      <c r="K45" s="236"/>
      <c r="L45" s="237"/>
      <c r="M45" s="236"/>
      <c r="N45" s="237"/>
      <c r="O45" s="238"/>
      <c r="P45" s="239"/>
      <c r="Q45" s="236"/>
      <c r="R45" s="237"/>
      <c r="S45" s="236"/>
      <c r="T45" s="237"/>
      <c r="U45" s="236"/>
      <c r="V45" s="237"/>
      <c r="W45" s="240"/>
      <c r="X45" s="237"/>
      <c r="Y45" s="240"/>
      <c r="Z45" s="237"/>
      <c r="AA45" s="417">
        <f t="shared" si="0"/>
        <v>0</v>
      </c>
      <c r="AB45" s="418">
        <f t="shared" si="1"/>
        <v>0</v>
      </c>
      <c r="AC45" s="37">
        <f>'t1'!M45</f>
        <v>0</v>
      </c>
    </row>
    <row r="46" spans="1:29" ht="14.1" customHeight="1" x14ac:dyDescent="0.2">
      <c r="A46" s="144" t="str">
        <f>'t1'!A46</f>
        <v>CHIMICI CON INC. DI STRUTTURA COMPLESSA (RAPP.NON ESCL.)</v>
      </c>
      <c r="B46" s="206" t="str">
        <f>'t1'!B46</f>
        <v>SD0N16</v>
      </c>
      <c r="C46" s="236"/>
      <c r="D46" s="237"/>
      <c r="E46" s="238"/>
      <c r="F46" s="237"/>
      <c r="G46" s="236"/>
      <c r="H46" s="237"/>
      <c r="I46" s="236"/>
      <c r="J46" s="237"/>
      <c r="K46" s="236"/>
      <c r="L46" s="237"/>
      <c r="M46" s="236"/>
      <c r="N46" s="237"/>
      <c r="O46" s="238"/>
      <c r="P46" s="239"/>
      <c r="Q46" s="236"/>
      <c r="R46" s="237"/>
      <c r="S46" s="236"/>
      <c r="T46" s="237"/>
      <c r="U46" s="236"/>
      <c r="V46" s="237"/>
      <c r="W46" s="240"/>
      <c r="X46" s="237"/>
      <c r="Y46" s="240"/>
      <c r="Z46" s="237"/>
      <c r="AA46" s="417">
        <f t="shared" si="0"/>
        <v>0</v>
      </c>
      <c r="AB46" s="418">
        <f t="shared" si="1"/>
        <v>0</v>
      </c>
      <c r="AC46" s="37">
        <f>'t1'!M46</f>
        <v>0</v>
      </c>
    </row>
    <row r="47" spans="1:29" ht="14.1" customHeight="1" x14ac:dyDescent="0.2">
      <c r="A47" s="144" t="str">
        <f>'t1'!A47</f>
        <v>CHIMICI CON INC. DI STRUTTURA SEMPLICE (RAPP. ESCLUSIVO)</v>
      </c>
      <c r="B47" s="206" t="str">
        <f>'t1'!B47</f>
        <v>SD0E15</v>
      </c>
      <c r="C47" s="236"/>
      <c r="D47" s="237"/>
      <c r="E47" s="238"/>
      <c r="F47" s="237"/>
      <c r="G47" s="236"/>
      <c r="H47" s="237"/>
      <c r="I47" s="236"/>
      <c r="J47" s="237"/>
      <c r="K47" s="236"/>
      <c r="L47" s="237"/>
      <c r="M47" s="236"/>
      <c r="N47" s="237"/>
      <c r="O47" s="238"/>
      <c r="P47" s="239"/>
      <c r="Q47" s="236"/>
      <c r="R47" s="237"/>
      <c r="S47" s="236"/>
      <c r="T47" s="237"/>
      <c r="U47" s="236"/>
      <c r="V47" s="237"/>
      <c r="W47" s="240"/>
      <c r="X47" s="237"/>
      <c r="Y47" s="240"/>
      <c r="Z47" s="237"/>
      <c r="AA47" s="417">
        <f t="shared" si="0"/>
        <v>0</v>
      </c>
      <c r="AB47" s="418">
        <f t="shared" si="1"/>
        <v>0</v>
      </c>
      <c r="AC47" s="37">
        <f>'t1'!M47</f>
        <v>0</v>
      </c>
    </row>
    <row r="48" spans="1:29" ht="14.1" customHeight="1" x14ac:dyDescent="0.2">
      <c r="A48" s="144" t="str">
        <f>'t1'!A48</f>
        <v>CHIMICI CON INC. DI STRUTTURA SEMPLICE (RAPP. NON ESCL.)</v>
      </c>
      <c r="B48" s="206" t="str">
        <f>'t1'!B48</f>
        <v>SD0N15</v>
      </c>
      <c r="C48" s="236"/>
      <c r="D48" s="237"/>
      <c r="E48" s="238"/>
      <c r="F48" s="237"/>
      <c r="G48" s="236"/>
      <c r="H48" s="237"/>
      <c r="I48" s="236"/>
      <c r="J48" s="237"/>
      <c r="K48" s="236"/>
      <c r="L48" s="237"/>
      <c r="M48" s="236"/>
      <c r="N48" s="237"/>
      <c r="O48" s="238"/>
      <c r="P48" s="239"/>
      <c r="Q48" s="236"/>
      <c r="R48" s="237"/>
      <c r="S48" s="236"/>
      <c r="T48" s="237"/>
      <c r="U48" s="236"/>
      <c r="V48" s="237"/>
      <c r="W48" s="240"/>
      <c r="X48" s="237"/>
      <c r="Y48" s="240"/>
      <c r="Z48" s="237"/>
      <c r="AA48" s="417">
        <f t="shared" si="0"/>
        <v>0</v>
      </c>
      <c r="AB48" s="418">
        <f t="shared" si="1"/>
        <v>0</v>
      </c>
      <c r="AC48" s="37">
        <f>'t1'!M48</f>
        <v>0</v>
      </c>
    </row>
    <row r="49" spans="1:29" ht="14.1" customHeight="1" x14ac:dyDescent="0.2">
      <c r="A49" s="144" t="str">
        <f>'t1'!A49</f>
        <v>CHIMICI CON ALTRI INCAR. PROF.LI (RAPP. ESCLUSIVO)</v>
      </c>
      <c r="B49" s="206" t="str">
        <f>'t1'!B49</f>
        <v>SD0A15</v>
      </c>
      <c r="C49" s="236"/>
      <c r="D49" s="237"/>
      <c r="E49" s="238"/>
      <c r="F49" s="237"/>
      <c r="G49" s="236"/>
      <c r="H49" s="237"/>
      <c r="I49" s="236"/>
      <c r="J49" s="237"/>
      <c r="K49" s="236"/>
      <c r="L49" s="237"/>
      <c r="M49" s="236"/>
      <c r="N49" s="237"/>
      <c r="O49" s="238"/>
      <c r="P49" s="239"/>
      <c r="Q49" s="236"/>
      <c r="R49" s="237"/>
      <c r="S49" s="236"/>
      <c r="T49" s="237"/>
      <c r="U49" s="236"/>
      <c r="V49" s="237"/>
      <c r="W49" s="240"/>
      <c r="X49" s="237"/>
      <c r="Y49" s="240"/>
      <c r="Z49" s="237"/>
      <c r="AA49" s="417">
        <f t="shared" si="0"/>
        <v>0</v>
      </c>
      <c r="AB49" s="418">
        <f t="shared" si="1"/>
        <v>0</v>
      </c>
      <c r="AC49" s="37">
        <f>'t1'!M49</f>
        <v>0</v>
      </c>
    </row>
    <row r="50" spans="1:29" ht="14.1" customHeight="1" x14ac:dyDescent="0.2">
      <c r="A50" s="144" t="str">
        <f>'t1'!A50</f>
        <v>CHIMICI CON ALTRI INCAR. PROF.LI (RAPP. NON ESCL.)</v>
      </c>
      <c r="B50" s="206" t="str">
        <f>'t1'!B50</f>
        <v>SD0014</v>
      </c>
      <c r="C50" s="236"/>
      <c r="D50" s="237"/>
      <c r="E50" s="238"/>
      <c r="F50" s="237"/>
      <c r="G50" s="236"/>
      <c r="H50" s="237"/>
      <c r="I50" s="236"/>
      <c r="J50" s="237"/>
      <c r="K50" s="236"/>
      <c r="L50" s="237"/>
      <c r="M50" s="236"/>
      <c r="N50" s="237"/>
      <c r="O50" s="238"/>
      <c r="P50" s="239"/>
      <c r="Q50" s="236"/>
      <c r="R50" s="237"/>
      <c r="S50" s="236"/>
      <c r="T50" s="237"/>
      <c r="U50" s="236"/>
      <c r="V50" s="237"/>
      <c r="W50" s="240"/>
      <c r="X50" s="237"/>
      <c r="Y50" s="240"/>
      <c r="Z50" s="237"/>
      <c r="AA50" s="417">
        <f t="shared" si="0"/>
        <v>0</v>
      </c>
      <c r="AB50" s="418">
        <f t="shared" si="1"/>
        <v>0</v>
      </c>
      <c r="AC50" s="37">
        <f>'t1'!M50</f>
        <v>0</v>
      </c>
    </row>
    <row r="51" spans="1:29" ht="14.25" customHeight="1" x14ac:dyDescent="0.2">
      <c r="A51" s="144" t="str">
        <f>'t1'!A51</f>
        <v>CHIMICI A T. DETERMINATO (ART. 15-SEPTIES D.LGS. 502/92)</v>
      </c>
      <c r="B51" s="206" t="str">
        <f>'t1'!B51</f>
        <v>SD0602</v>
      </c>
      <c r="C51" s="236"/>
      <c r="D51" s="237"/>
      <c r="E51" s="238"/>
      <c r="F51" s="237"/>
      <c r="G51" s="236"/>
      <c r="H51" s="237"/>
      <c r="I51" s="236"/>
      <c r="J51" s="237"/>
      <c r="K51" s="236"/>
      <c r="L51" s="237"/>
      <c r="M51" s="236"/>
      <c r="N51" s="237"/>
      <c r="O51" s="238"/>
      <c r="P51" s="239"/>
      <c r="Q51" s="236"/>
      <c r="R51" s="237"/>
      <c r="S51" s="236"/>
      <c r="T51" s="237"/>
      <c r="U51" s="236"/>
      <c r="V51" s="237"/>
      <c r="W51" s="240"/>
      <c r="X51" s="237"/>
      <c r="Y51" s="240"/>
      <c r="Z51" s="237"/>
      <c r="AA51" s="417">
        <f t="shared" si="0"/>
        <v>0</v>
      </c>
      <c r="AB51" s="418">
        <f t="shared" si="1"/>
        <v>0</v>
      </c>
      <c r="AC51" s="37">
        <f>'t1'!M51</f>
        <v>0</v>
      </c>
    </row>
    <row r="52" spans="1:29" ht="14.25" customHeight="1" x14ac:dyDescent="0.2">
      <c r="A52" s="144" t="str">
        <f>'t1'!A52</f>
        <v>FISICI CON INC. DI STRUTTURA COMPLESSA (RAPP. ESCLUSIVO)</v>
      </c>
      <c r="B52" s="206" t="str">
        <f>'t1'!B52</f>
        <v>SD0E42</v>
      </c>
      <c r="C52" s="236"/>
      <c r="D52" s="237"/>
      <c r="E52" s="238"/>
      <c r="F52" s="237"/>
      <c r="G52" s="236"/>
      <c r="H52" s="237"/>
      <c r="I52" s="236"/>
      <c r="J52" s="237"/>
      <c r="K52" s="236"/>
      <c r="L52" s="237"/>
      <c r="M52" s="236"/>
      <c r="N52" s="237"/>
      <c r="O52" s="238"/>
      <c r="P52" s="239"/>
      <c r="Q52" s="236"/>
      <c r="R52" s="237"/>
      <c r="S52" s="236"/>
      <c r="T52" s="237"/>
      <c r="U52" s="236"/>
      <c r="V52" s="237"/>
      <c r="W52" s="240"/>
      <c r="X52" s="237"/>
      <c r="Y52" s="240"/>
      <c r="Z52" s="237"/>
      <c r="AA52" s="417">
        <f t="shared" si="0"/>
        <v>0</v>
      </c>
      <c r="AB52" s="418">
        <f t="shared" si="1"/>
        <v>0</v>
      </c>
      <c r="AC52" s="37">
        <f>'t1'!M52</f>
        <v>0</v>
      </c>
    </row>
    <row r="53" spans="1:29" ht="14.25" customHeight="1" x14ac:dyDescent="0.2">
      <c r="A53" s="144" t="str">
        <f>'t1'!A53</f>
        <v>FISICI CON INC. DI STRUTTURA COMPLESSA (RAPP. NON ESCL.)</v>
      </c>
      <c r="B53" s="206" t="str">
        <f>'t1'!B53</f>
        <v>SD0N42</v>
      </c>
      <c r="C53" s="236"/>
      <c r="D53" s="237"/>
      <c r="E53" s="238"/>
      <c r="F53" s="237"/>
      <c r="G53" s="236"/>
      <c r="H53" s="237"/>
      <c r="I53" s="236"/>
      <c r="J53" s="237"/>
      <c r="K53" s="236"/>
      <c r="L53" s="237"/>
      <c r="M53" s="236"/>
      <c r="N53" s="237"/>
      <c r="O53" s="238"/>
      <c r="P53" s="239"/>
      <c r="Q53" s="236"/>
      <c r="R53" s="237"/>
      <c r="S53" s="236"/>
      <c r="T53" s="237"/>
      <c r="U53" s="236"/>
      <c r="V53" s="237"/>
      <c r="W53" s="240"/>
      <c r="X53" s="237"/>
      <c r="Y53" s="240"/>
      <c r="Z53" s="237"/>
      <c r="AA53" s="417">
        <f t="shared" si="0"/>
        <v>0</v>
      </c>
      <c r="AB53" s="418">
        <f t="shared" si="1"/>
        <v>0</v>
      </c>
      <c r="AC53" s="37">
        <f>'t1'!M53</f>
        <v>0</v>
      </c>
    </row>
    <row r="54" spans="1:29" ht="14.25" customHeight="1" x14ac:dyDescent="0.2">
      <c r="A54" s="144" t="str">
        <f>'t1'!A54</f>
        <v>FISICI CON INC. DI STRUTTURA SEMPLICE (RAPP. ESCLUSIVO)</v>
      </c>
      <c r="B54" s="206" t="str">
        <f>'t1'!B54</f>
        <v>SD0E41</v>
      </c>
      <c r="C54" s="236"/>
      <c r="D54" s="237"/>
      <c r="E54" s="238"/>
      <c r="F54" s="237"/>
      <c r="G54" s="236"/>
      <c r="H54" s="237"/>
      <c r="I54" s="236"/>
      <c r="J54" s="237"/>
      <c r="K54" s="236"/>
      <c r="L54" s="237"/>
      <c r="M54" s="236"/>
      <c r="N54" s="237"/>
      <c r="O54" s="238"/>
      <c r="P54" s="239"/>
      <c r="Q54" s="236"/>
      <c r="R54" s="237"/>
      <c r="S54" s="236"/>
      <c r="T54" s="237"/>
      <c r="U54" s="236"/>
      <c r="V54" s="237"/>
      <c r="W54" s="240"/>
      <c r="X54" s="237"/>
      <c r="Y54" s="240"/>
      <c r="Z54" s="237"/>
      <c r="AA54" s="417">
        <f t="shared" si="0"/>
        <v>0</v>
      </c>
      <c r="AB54" s="418">
        <f t="shared" si="1"/>
        <v>0</v>
      </c>
      <c r="AC54" s="37">
        <f>'t1'!M54</f>
        <v>0</v>
      </c>
    </row>
    <row r="55" spans="1:29" ht="14.25" customHeight="1" x14ac:dyDescent="0.2">
      <c r="A55" s="144" t="str">
        <f>'t1'!A55</f>
        <v>FISICI CON INC. DI STRUTTURA SEMPLICE (RAPP. NON ESCL.)</v>
      </c>
      <c r="B55" s="206" t="str">
        <f>'t1'!B55</f>
        <v>SD0N41</v>
      </c>
      <c r="C55" s="236"/>
      <c r="D55" s="237"/>
      <c r="E55" s="238"/>
      <c r="F55" s="237"/>
      <c r="G55" s="236"/>
      <c r="H55" s="237"/>
      <c r="I55" s="236"/>
      <c r="J55" s="237"/>
      <c r="K55" s="236"/>
      <c r="L55" s="237"/>
      <c r="M55" s="236"/>
      <c r="N55" s="237"/>
      <c r="O55" s="238"/>
      <c r="P55" s="239"/>
      <c r="Q55" s="236"/>
      <c r="R55" s="237"/>
      <c r="S55" s="236"/>
      <c r="T55" s="237"/>
      <c r="U55" s="236"/>
      <c r="V55" s="237"/>
      <c r="W55" s="240"/>
      <c r="X55" s="237"/>
      <c r="Y55" s="240"/>
      <c r="Z55" s="237"/>
      <c r="AA55" s="417">
        <f t="shared" si="0"/>
        <v>0</v>
      </c>
      <c r="AB55" s="418">
        <f t="shared" si="1"/>
        <v>0</v>
      </c>
      <c r="AC55" s="37">
        <f>'t1'!M55</f>
        <v>0</v>
      </c>
    </row>
    <row r="56" spans="1:29" ht="14.25" customHeight="1" x14ac:dyDescent="0.2">
      <c r="A56" s="144" t="str">
        <f>'t1'!A56</f>
        <v>FISICI CON ALTRI INCAR. PROF.LI (RAPP. ESCLUSIVO)</v>
      </c>
      <c r="B56" s="206" t="str">
        <f>'t1'!B56</f>
        <v>SD0A41</v>
      </c>
      <c r="C56" s="236"/>
      <c r="D56" s="237"/>
      <c r="E56" s="238"/>
      <c r="F56" s="237"/>
      <c r="G56" s="236"/>
      <c r="H56" s="237"/>
      <c r="I56" s="236"/>
      <c r="J56" s="237"/>
      <c r="K56" s="236"/>
      <c r="L56" s="237"/>
      <c r="M56" s="236"/>
      <c r="N56" s="237"/>
      <c r="O56" s="238"/>
      <c r="P56" s="239"/>
      <c r="Q56" s="236"/>
      <c r="R56" s="237"/>
      <c r="S56" s="236"/>
      <c r="T56" s="237"/>
      <c r="U56" s="236"/>
      <c r="V56" s="237"/>
      <c r="W56" s="240"/>
      <c r="X56" s="237"/>
      <c r="Y56" s="240"/>
      <c r="Z56" s="237"/>
      <c r="AA56" s="417">
        <f t="shared" si="0"/>
        <v>0</v>
      </c>
      <c r="AB56" s="418">
        <f t="shared" si="1"/>
        <v>0</v>
      </c>
      <c r="AC56" s="37">
        <f>'t1'!M56</f>
        <v>0</v>
      </c>
    </row>
    <row r="57" spans="1:29" ht="14.25" customHeight="1" x14ac:dyDescent="0.2">
      <c r="A57" s="144" t="str">
        <f>'t1'!A57</f>
        <v>FISICI CON ALTRI INCAR. PROF.LI (RAPP. NON ESCL.)</v>
      </c>
      <c r="B57" s="206" t="str">
        <f>'t1'!B57</f>
        <v>SD0040</v>
      </c>
      <c r="C57" s="236"/>
      <c r="D57" s="237"/>
      <c r="E57" s="238"/>
      <c r="F57" s="237"/>
      <c r="G57" s="236"/>
      <c r="H57" s="237"/>
      <c r="I57" s="236"/>
      <c r="J57" s="237"/>
      <c r="K57" s="236"/>
      <c r="L57" s="237"/>
      <c r="M57" s="236"/>
      <c r="N57" s="237"/>
      <c r="O57" s="238"/>
      <c r="P57" s="239"/>
      <c r="Q57" s="236"/>
      <c r="R57" s="237"/>
      <c r="S57" s="236"/>
      <c r="T57" s="237"/>
      <c r="U57" s="236"/>
      <c r="V57" s="237"/>
      <c r="W57" s="240"/>
      <c r="X57" s="237"/>
      <c r="Y57" s="240"/>
      <c r="Z57" s="237"/>
      <c r="AA57" s="417">
        <f t="shared" si="0"/>
        <v>0</v>
      </c>
      <c r="AB57" s="418">
        <f t="shared" si="1"/>
        <v>0</v>
      </c>
      <c r="AC57" s="37">
        <f>'t1'!M57</f>
        <v>0</v>
      </c>
    </row>
    <row r="58" spans="1:29" ht="14.25" customHeight="1" x14ac:dyDescent="0.2">
      <c r="A58" s="144" t="str">
        <f>'t1'!A58</f>
        <v>FISICI A T. DETERMINATO (ART. 15-SEPTIES D.LGS. 502/92)</v>
      </c>
      <c r="B58" s="206" t="str">
        <f>'t1'!B58</f>
        <v>SD0603</v>
      </c>
      <c r="C58" s="236"/>
      <c r="D58" s="237"/>
      <c r="E58" s="238"/>
      <c r="F58" s="237"/>
      <c r="G58" s="236"/>
      <c r="H58" s="237"/>
      <c r="I58" s="236"/>
      <c r="J58" s="237"/>
      <c r="K58" s="236"/>
      <c r="L58" s="237"/>
      <c r="M58" s="236"/>
      <c r="N58" s="237"/>
      <c r="O58" s="238"/>
      <c r="P58" s="239"/>
      <c r="Q58" s="236"/>
      <c r="R58" s="237"/>
      <c r="S58" s="236"/>
      <c r="T58" s="237"/>
      <c r="U58" s="236"/>
      <c r="V58" s="237"/>
      <c r="W58" s="240"/>
      <c r="X58" s="237"/>
      <c r="Y58" s="240"/>
      <c r="Z58" s="237"/>
      <c r="AA58" s="417">
        <f t="shared" si="0"/>
        <v>0</v>
      </c>
      <c r="AB58" s="418">
        <f t="shared" si="1"/>
        <v>0</v>
      </c>
      <c r="AC58" s="37">
        <f>'t1'!M58</f>
        <v>0</v>
      </c>
    </row>
    <row r="59" spans="1:29" ht="14.25" customHeight="1" x14ac:dyDescent="0.2">
      <c r="A59" s="144" t="str">
        <f>'t1'!A59</f>
        <v>PSICOLOGI CON INC. DI STRUTTURA COMPLESSA (RAPP. ESCLUSIVO)</v>
      </c>
      <c r="B59" s="206" t="str">
        <f>'t1'!B59</f>
        <v>SD0E66</v>
      </c>
      <c r="C59" s="236"/>
      <c r="D59" s="237"/>
      <c r="E59" s="238"/>
      <c r="F59" s="237"/>
      <c r="G59" s="236"/>
      <c r="H59" s="237"/>
      <c r="I59" s="236"/>
      <c r="J59" s="237"/>
      <c r="K59" s="236"/>
      <c r="L59" s="237"/>
      <c r="M59" s="236"/>
      <c r="N59" s="237"/>
      <c r="O59" s="238"/>
      <c r="P59" s="239"/>
      <c r="Q59" s="236"/>
      <c r="R59" s="237"/>
      <c r="S59" s="236"/>
      <c r="T59" s="237"/>
      <c r="U59" s="236"/>
      <c r="V59" s="237"/>
      <c r="W59" s="240"/>
      <c r="X59" s="237"/>
      <c r="Y59" s="240"/>
      <c r="Z59" s="237"/>
      <c r="AA59" s="417">
        <f t="shared" si="0"/>
        <v>0</v>
      </c>
      <c r="AB59" s="418">
        <f t="shared" si="1"/>
        <v>0</v>
      </c>
      <c r="AC59" s="37">
        <f>'t1'!M59</f>
        <v>0</v>
      </c>
    </row>
    <row r="60" spans="1:29" ht="14.25" customHeight="1" x14ac:dyDescent="0.2">
      <c r="A60" s="144" t="str">
        <f>'t1'!A60</f>
        <v>PSICOLOGI CON INC. DI STRUTTURA COMPLESSA (RAPP. NON ESCL.)</v>
      </c>
      <c r="B60" s="206" t="str">
        <f>'t1'!B60</f>
        <v>SD0N66</v>
      </c>
      <c r="C60" s="236"/>
      <c r="D60" s="237"/>
      <c r="E60" s="238"/>
      <c r="F60" s="237"/>
      <c r="G60" s="236"/>
      <c r="H60" s="237"/>
      <c r="I60" s="236"/>
      <c r="J60" s="237"/>
      <c r="K60" s="236"/>
      <c r="L60" s="237"/>
      <c r="M60" s="236"/>
      <c r="N60" s="237"/>
      <c r="O60" s="238"/>
      <c r="P60" s="239"/>
      <c r="Q60" s="236"/>
      <c r="R60" s="237"/>
      <c r="S60" s="236"/>
      <c r="T60" s="237"/>
      <c r="U60" s="236"/>
      <c r="V60" s="237"/>
      <c r="W60" s="240"/>
      <c r="X60" s="237"/>
      <c r="Y60" s="240"/>
      <c r="Z60" s="237"/>
      <c r="AA60" s="417">
        <f t="shared" si="0"/>
        <v>0</v>
      </c>
      <c r="AB60" s="418">
        <f t="shared" si="1"/>
        <v>0</v>
      </c>
      <c r="AC60" s="37">
        <f>'t1'!M60</f>
        <v>0</v>
      </c>
    </row>
    <row r="61" spans="1:29" ht="14.25" customHeight="1" x14ac:dyDescent="0.2">
      <c r="A61" s="144" t="str">
        <f>'t1'!A61</f>
        <v>PSICOLOGI CON INC. DI STRUTTURA SEMPLICE (RAPP. ESCLUSIVO)</v>
      </c>
      <c r="B61" s="206" t="str">
        <f>'t1'!B61</f>
        <v>SD0E65</v>
      </c>
      <c r="C61" s="236"/>
      <c r="D61" s="237"/>
      <c r="E61" s="238"/>
      <c r="F61" s="237"/>
      <c r="G61" s="236"/>
      <c r="H61" s="237"/>
      <c r="I61" s="236"/>
      <c r="J61" s="237"/>
      <c r="K61" s="236"/>
      <c r="L61" s="237"/>
      <c r="M61" s="236"/>
      <c r="N61" s="237"/>
      <c r="O61" s="238"/>
      <c r="P61" s="239"/>
      <c r="Q61" s="236"/>
      <c r="R61" s="237"/>
      <c r="S61" s="236"/>
      <c r="T61" s="237"/>
      <c r="U61" s="236"/>
      <c r="V61" s="237"/>
      <c r="W61" s="240"/>
      <c r="X61" s="237"/>
      <c r="Y61" s="240"/>
      <c r="Z61" s="237"/>
      <c r="AA61" s="417">
        <f t="shared" si="0"/>
        <v>0</v>
      </c>
      <c r="AB61" s="418">
        <f t="shared" si="1"/>
        <v>0</v>
      </c>
      <c r="AC61" s="37">
        <f>'t1'!M61</f>
        <v>0</v>
      </c>
    </row>
    <row r="62" spans="1:29" ht="14.25" customHeight="1" x14ac:dyDescent="0.2">
      <c r="A62" s="144" t="str">
        <f>'t1'!A62</f>
        <v>PSICOLOGI CON INC. DI STRUTTURA SEMPLICE (RAPP. NON ESCL.)</v>
      </c>
      <c r="B62" s="206" t="str">
        <f>'t1'!B62</f>
        <v>SD0N65</v>
      </c>
      <c r="C62" s="236"/>
      <c r="D62" s="237"/>
      <c r="E62" s="238"/>
      <c r="F62" s="237"/>
      <c r="G62" s="236"/>
      <c r="H62" s="237"/>
      <c r="I62" s="236"/>
      <c r="J62" s="237"/>
      <c r="K62" s="236"/>
      <c r="L62" s="237"/>
      <c r="M62" s="236"/>
      <c r="N62" s="237"/>
      <c r="O62" s="238"/>
      <c r="P62" s="239"/>
      <c r="Q62" s="236"/>
      <c r="R62" s="237"/>
      <c r="S62" s="236"/>
      <c r="T62" s="237"/>
      <c r="U62" s="236"/>
      <c r="V62" s="237"/>
      <c r="W62" s="240"/>
      <c r="X62" s="237"/>
      <c r="Y62" s="240"/>
      <c r="Z62" s="237"/>
      <c r="AA62" s="417">
        <f t="shared" si="0"/>
        <v>0</v>
      </c>
      <c r="AB62" s="418">
        <f t="shared" si="1"/>
        <v>0</v>
      </c>
      <c r="AC62" s="37">
        <f>'t1'!M62</f>
        <v>0</v>
      </c>
    </row>
    <row r="63" spans="1:29" ht="14.25" customHeight="1" x14ac:dyDescent="0.2">
      <c r="A63" s="144" t="str">
        <f>'t1'!A63</f>
        <v>PSICOLOGI CON ALTRI INCAR. PROF.LI (RAPP. ESCLUSIVO)</v>
      </c>
      <c r="B63" s="206" t="str">
        <f>'t1'!B63</f>
        <v>SD0A65</v>
      </c>
      <c r="C63" s="236"/>
      <c r="D63" s="237"/>
      <c r="E63" s="238"/>
      <c r="F63" s="237"/>
      <c r="G63" s="236"/>
      <c r="H63" s="237"/>
      <c r="I63" s="236"/>
      <c r="J63" s="237"/>
      <c r="K63" s="236"/>
      <c r="L63" s="237"/>
      <c r="M63" s="236"/>
      <c r="N63" s="237"/>
      <c r="O63" s="238"/>
      <c r="P63" s="239"/>
      <c r="Q63" s="236"/>
      <c r="R63" s="237"/>
      <c r="S63" s="236"/>
      <c r="T63" s="237"/>
      <c r="U63" s="236"/>
      <c r="V63" s="237"/>
      <c r="W63" s="240"/>
      <c r="X63" s="237"/>
      <c r="Y63" s="240"/>
      <c r="Z63" s="237"/>
      <c r="AA63" s="417">
        <f t="shared" si="0"/>
        <v>0</v>
      </c>
      <c r="AB63" s="418">
        <f t="shared" si="1"/>
        <v>0</v>
      </c>
      <c r="AC63" s="37">
        <f>'t1'!M63</f>
        <v>0</v>
      </c>
    </row>
    <row r="64" spans="1:29" ht="14.25" customHeight="1" x14ac:dyDescent="0.2">
      <c r="A64" s="144" t="str">
        <f>'t1'!A64</f>
        <v>PSICOLOGI CON ALTRI INCAR. PROF.LI (RAPP. NON ESCL.)</v>
      </c>
      <c r="B64" s="206" t="str">
        <f>'t1'!B64</f>
        <v>SD0064</v>
      </c>
      <c r="C64" s="236"/>
      <c r="D64" s="237"/>
      <c r="E64" s="238"/>
      <c r="F64" s="237"/>
      <c r="G64" s="236"/>
      <c r="H64" s="237"/>
      <c r="I64" s="236"/>
      <c r="J64" s="237"/>
      <c r="K64" s="236"/>
      <c r="L64" s="237"/>
      <c r="M64" s="236"/>
      <c r="N64" s="237"/>
      <c r="O64" s="238"/>
      <c r="P64" s="239"/>
      <c r="Q64" s="236"/>
      <c r="R64" s="237"/>
      <c r="S64" s="236"/>
      <c r="T64" s="237"/>
      <c r="U64" s="236"/>
      <c r="V64" s="237"/>
      <c r="W64" s="240"/>
      <c r="X64" s="237"/>
      <c r="Y64" s="240"/>
      <c r="Z64" s="237"/>
      <c r="AA64" s="417">
        <f t="shared" si="0"/>
        <v>0</v>
      </c>
      <c r="AB64" s="418">
        <f t="shared" si="1"/>
        <v>0</v>
      </c>
      <c r="AC64" s="37">
        <f>'t1'!M64</f>
        <v>0</v>
      </c>
    </row>
    <row r="65" spans="1:29" ht="14.25" customHeight="1" x14ac:dyDescent="0.2">
      <c r="A65" s="144" t="str">
        <f>'t1'!A65</f>
        <v>PSICOLOGI A T. DETERMINATO (ART. 15-SEPTIES D.LGS. 502/92)</v>
      </c>
      <c r="B65" s="206" t="str">
        <f>'t1'!B65</f>
        <v>SD0604</v>
      </c>
      <c r="C65" s="236"/>
      <c r="D65" s="237"/>
      <c r="E65" s="238"/>
      <c r="F65" s="237"/>
      <c r="G65" s="236"/>
      <c r="H65" s="237"/>
      <c r="I65" s="236"/>
      <c r="J65" s="237"/>
      <c r="K65" s="236"/>
      <c r="L65" s="237"/>
      <c r="M65" s="236"/>
      <c r="N65" s="237"/>
      <c r="O65" s="238"/>
      <c r="P65" s="239"/>
      <c r="Q65" s="236"/>
      <c r="R65" s="237"/>
      <c r="S65" s="236"/>
      <c r="T65" s="237"/>
      <c r="U65" s="236"/>
      <c r="V65" s="237"/>
      <c r="W65" s="240"/>
      <c r="X65" s="237"/>
      <c r="Y65" s="240"/>
      <c r="Z65" s="237"/>
      <c r="AA65" s="417">
        <f t="shared" si="0"/>
        <v>0</v>
      </c>
      <c r="AB65" s="418">
        <f t="shared" si="1"/>
        <v>0</v>
      </c>
      <c r="AC65" s="37">
        <f>'t1'!M65</f>
        <v>0</v>
      </c>
    </row>
    <row r="66" spans="1:29" ht="14.25" customHeight="1" x14ac:dyDescent="0.2">
      <c r="A66" s="144" t="str">
        <f>'t1'!A66</f>
        <v>DIRIGENTE PROF. SANIT. INFERM/OSTETRICA (INC. STRUT. COMPL.)</v>
      </c>
      <c r="B66" s="206" t="str">
        <f>'t1'!B66</f>
        <v>SD0CO1</v>
      </c>
      <c r="C66" s="236"/>
      <c r="D66" s="237"/>
      <c r="E66" s="238"/>
      <c r="F66" s="237"/>
      <c r="G66" s="236"/>
      <c r="H66" s="237"/>
      <c r="I66" s="236"/>
      <c r="J66" s="237"/>
      <c r="K66" s="236"/>
      <c r="L66" s="237"/>
      <c r="M66" s="236"/>
      <c r="N66" s="237"/>
      <c r="O66" s="238"/>
      <c r="P66" s="239"/>
      <c r="Q66" s="236"/>
      <c r="R66" s="237"/>
      <c r="S66" s="236"/>
      <c r="T66" s="237"/>
      <c r="U66" s="236"/>
      <c r="V66" s="237"/>
      <c r="W66" s="240"/>
      <c r="X66" s="237"/>
      <c r="Y66" s="240"/>
      <c r="Z66" s="237"/>
      <c r="AA66" s="417">
        <f t="shared" si="0"/>
        <v>0</v>
      </c>
      <c r="AB66" s="418">
        <f t="shared" si="1"/>
        <v>0</v>
      </c>
      <c r="AC66" s="37">
        <f>'t1'!M66</f>
        <v>0</v>
      </c>
    </row>
    <row r="67" spans="1:29" ht="14.25" customHeight="1" x14ac:dyDescent="0.2">
      <c r="A67" s="144" t="str">
        <f>'t1'!A67</f>
        <v>DIRIGENTE PROF. SANIT. INFERM/OSTETRICA (INC. STRUT. SEMPL.)</v>
      </c>
      <c r="B67" s="206" t="str">
        <f>'t1'!B67</f>
        <v>SD0SE1</v>
      </c>
      <c r="C67" s="236"/>
      <c r="D67" s="237"/>
      <c r="E67" s="238"/>
      <c r="F67" s="237"/>
      <c r="G67" s="236"/>
      <c r="H67" s="237"/>
      <c r="I67" s="236"/>
      <c r="J67" s="237"/>
      <c r="K67" s="236"/>
      <c r="L67" s="237"/>
      <c r="M67" s="236"/>
      <c r="N67" s="237"/>
      <c r="O67" s="238"/>
      <c r="P67" s="239"/>
      <c r="Q67" s="236"/>
      <c r="R67" s="237"/>
      <c r="S67" s="236"/>
      <c r="T67" s="237"/>
      <c r="U67" s="236"/>
      <c r="V67" s="237"/>
      <c r="W67" s="240"/>
      <c r="X67" s="237"/>
      <c r="Y67" s="240"/>
      <c r="Z67" s="237"/>
      <c r="AA67" s="417">
        <f t="shared" si="0"/>
        <v>0</v>
      </c>
      <c r="AB67" s="418">
        <f t="shared" si="1"/>
        <v>0</v>
      </c>
      <c r="AC67" s="37">
        <f>'t1'!M67</f>
        <v>0</v>
      </c>
    </row>
    <row r="68" spans="1:29" ht="14.25" customHeight="1" x14ac:dyDescent="0.2">
      <c r="A68" s="144" t="str">
        <f>'t1'!A68</f>
        <v>DIRIGENTE PROF. SANIT. INFERM/OSTETRICA (ALTRI INC. PROF.LI)</v>
      </c>
      <c r="B68" s="206" t="str">
        <f>'t1'!B68</f>
        <v>SD0AI1</v>
      </c>
      <c r="C68" s="236"/>
      <c r="D68" s="237"/>
      <c r="E68" s="238"/>
      <c r="F68" s="237"/>
      <c r="G68" s="236"/>
      <c r="H68" s="237"/>
      <c r="I68" s="236"/>
      <c r="J68" s="237"/>
      <c r="K68" s="236"/>
      <c r="L68" s="237"/>
      <c r="M68" s="236"/>
      <c r="N68" s="237"/>
      <c r="O68" s="238"/>
      <c r="P68" s="239"/>
      <c r="Q68" s="236"/>
      <c r="R68" s="237"/>
      <c r="S68" s="236"/>
      <c r="T68" s="237"/>
      <c r="U68" s="236"/>
      <c r="V68" s="237"/>
      <c r="W68" s="240"/>
      <c r="X68" s="237"/>
      <c r="Y68" s="240"/>
      <c r="Z68" s="237"/>
      <c r="AA68" s="417">
        <f t="shared" si="0"/>
        <v>0</v>
      </c>
      <c r="AB68" s="418">
        <f t="shared" si="1"/>
        <v>0</v>
      </c>
      <c r="AC68" s="37">
        <f>'t1'!M68</f>
        <v>0</v>
      </c>
    </row>
    <row r="69" spans="1:29" ht="14.25" customHeight="1" x14ac:dyDescent="0.2">
      <c r="A69" s="144" t="str">
        <f>'t1'!A69</f>
        <v>DIR. PROF.SAN.INFERM/OSTET T.DET.ART.15-SEPTIES DLGS 502/92</v>
      </c>
      <c r="B69" s="206" t="str">
        <f>'t1'!B69</f>
        <v>SD048B</v>
      </c>
      <c r="C69" s="236"/>
      <c r="D69" s="237"/>
      <c r="E69" s="238"/>
      <c r="F69" s="237"/>
      <c r="G69" s="236"/>
      <c r="H69" s="237"/>
      <c r="I69" s="236"/>
      <c r="J69" s="237"/>
      <c r="K69" s="236"/>
      <c r="L69" s="237"/>
      <c r="M69" s="236"/>
      <c r="N69" s="237"/>
      <c r="O69" s="238"/>
      <c r="P69" s="239"/>
      <c r="Q69" s="236"/>
      <c r="R69" s="237"/>
      <c r="S69" s="236"/>
      <c r="T69" s="237"/>
      <c r="U69" s="236"/>
      <c r="V69" s="237"/>
      <c r="W69" s="240"/>
      <c r="X69" s="237"/>
      <c r="Y69" s="240"/>
      <c r="Z69" s="237"/>
      <c r="AA69" s="417">
        <f t="shared" si="0"/>
        <v>0</v>
      </c>
      <c r="AB69" s="418">
        <f t="shared" si="1"/>
        <v>0</v>
      </c>
      <c r="AC69" s="37">
        <f>'t1'!M69</f>
        <v>0</v>
      </c>
    </row>
    <row r="70" spans="1:29" ht="14.25" customHeight="1" x14ac:dyDescent="0.2">
      <c r="A70" s="144" t="str">
        <f>'t1'!A70</f>
        <v>DIRIGENTE PROF. SANIT. RIABILITATIVE (INC. STRUT. COMPL.)</v>
      </c>
      <c r="B70" s="206" t="str">
        <f>'t1'!B70</f>
        <v>SD0CO2</v>
      </c>
      <c r="C70" s="236"/>
      <c r="D70" s="237"/>
      <c r="E70" s="238"/>
      <c r="F70" s="237"/>
      <c r="G70" s="236"/>
      <c r="H70" s="237"/>
      <c r="I70" s="236"/>
      <c r="J70" s="237"/>
      <c r="K70" s="236"/>
      <c r="L70" s="237"/>
      <c r="M70" s="236"/>
      <c r="N70" s="237"/>
      <c r="O70" s="238"/>
      <c r="P70" s="239"/>
      <c r="Q70" s="236"/>
      <c r="R70" s="237"/>
      <c r="S70" s="236"/>
      <c r="T70" s="237"/>
      <c r="U70" s="236"/>
      <c r="V70" s="237"/>
      <c r="W70" s="240"/>
      <c r="X70" s="237"/>
      <c r="Y70" s="240"/>
      <c r="Z70" s="237"/>
      <c r="AA70" s="417">
        <f t="shared" si="0"/>
        <v>0</v>
      </c>
      <c r="AB70" s="418">
        <f t="shared" si="1"/>
        <v>0</v>
      </c>
      <c r="AC70" s="37">
        <f>'t1'!M70</f>
        <v>0</v>
      </c>
    </row>
    <row r="71" spans="1:29" ht="14.25" customHeight="1" x14ac:dyDescent="0.2">
      <c r="A71" s="144" t="str">
        <f>'t1'!A71</f>
        <v>DIRIGENTE PROF. SANIT. RIABILITATIVE (INC. STRUT. SEMPL.)</v>
      </c>
      <c r="B71" s="206" t="str">
        <f>'t1'!B71</f>
        <v>SD0SE2</v>
      </c>
      <c r="C71" s="236"/>
      <c r="D71" s="237"/>
      <c r="E71" s="238"/>
      <c r="F71" s="237"/>
      <c r="G71" s="236"/>
      <c r="H71" s="237"/>
      <c r="I71" s="236"/>
      <c r="J71" s="237"/>
      <c r="K71" s="236"/>
      <c r="L71" s="237"/>
      <c r="M71" s="236"/>
      <c r="N71" s="237"/>
      <c r="O71" s="238"/>
      <c r="P71" s="239"/>
      <c r="Q71" s="236"/>
      <c r="R71" s="237"/>
      <c r="S71" s="236"/>
      <c r="T71" s="237"/>
      <c r="U71" s="236"/>
      <c r="V71" s="237"/>
      <c r="W71" s="240"/>
      <c r="X71" s="237"/>
      <c r="Y71" s="240"/>
      <c r="Z71" s="237"/>
      <c r="AA71" s="417">
        <f t="shared" si="0"/>
        <v>0</v>
      </c>
      <c r="AB71" s="418">
        <f t="shared" si="1"/>
        <v>0</v>
      </c>
      <c r="AC71" s="37">
        <f>'t1'!M71</f>
        <v>0</v>
      </c>
    </row>
    <row r="72" spans="1:29" ht="14.25" customHeight="1" x14ac:dyDescent="0.2">
      <c r="A72" s="144" t="str">
        <f>'t1'!A72</f>
        <v>DIRIGENTE PROF. SANIT. RIABILITATIVE (ALTRI INC. PROF.LI)</v>
      </c>
      <c r="B72" s="206" t="str">
        <f>'t1'!B72</f>
        <v>SD0AI2</v>
      </c>
      <c r="C72" s="236"/>
      <c r="D72" s="237"/>
      <c r="E72" s="238"/>
      <c r="F72" s="237"/>
      <c r="G72" s="236"/>
      <c r="H72" s="237"/>
      <c r="I72" s="236"/>
      <c r="J72" s="237"/>
      <c r="K72" s="236"/>
      <c r="L72" s="237"/>
      <c r="M72" s="236"/>
      <c r="N72" s="237"/>
      <c r="O72" s="238"/>
      <c r="P72" s="239"/>
      <c r="Q72" s="236"/>
      <c r="R72" s="237"/>
      <c r="S72" s="236"/>
      <c r="T72" s="237"/>
      <c r="U72" s="236"/>
      <c r="V72" s="237"/>
      <c r="W72" s="240"/>
      <c r="X72" s="237"/>
      <c r="Y72" s="240"/>
      <c r="Z72" s="237"/>
      <c r="AA72" s="417">
        <f t="shared" ref="AA72:AA139" si="2">SUM(C72,E72,G72,I72,K72,M72,O72,Q72,S72,U72,W72,Y72)</f>
        <v>0</v>
      </c>
      <c r="AB72" s="418">
        <f t="shared" ref="AB72:AB139" si="3">SUM(D72,F72,H72,J72,L72,N72,P72,R72,T72,V72,X72,Z72)</f>
        <v>0</v>
      </c>
      <c r="AC72" s="37">
        <f>'t1'!M72</f>
        <v>0</v>
      </c>
    </row>
    <row r="73" spans="1:29" ht="14.25" customHeight="1" x14ac:dyDescent="0.2">
      <c r="A73" s="144" t="str">
        <f>'t1'!A73</f>
        <v>DIR. PROF. SAN. RIABILITAT. T.DET.ART.15-SEPTIES DLGS 502/92</v>
      </c>
      <c r="B73" s="206" t="str">
        <f>'t1'!B73</f>
        <v>SD048C</v>
      </c>
      <c r="C73" s="236"/>
      <c r="D73" s="237"/>
      <c r="E73" s="238"/>
      <c r="F73" s="237"/>
      <c r="G73" s="236"/>
      <c r="H73" s="237"/>
      <c r="I73" s="236"/>
      <c r="J73" s="237"/>
      <c r="K73" s="236"/>
      <c r="L73" s="237"/>
      <c r="M73" s="236"/>
      <c r="N73" s="237"/>
      <c r="O73" s="238"/>
      <c r="P73" s="239"/>
      <c r="Q73" s="236"/>
      <c r="R73" s="237"/>
      <c r="S73" s="236"/>
      <c r="T73" s="237"/>
      <c r="U73" s="236"/>
      <c r="V73" s="237"/>
      <c r="W73" s="240"/>
      <c r="X73" s="237"/>
      <c r="Y73" s="240"/>
      <c r="Z73" s="237"/>
      <c r="AA73" s="417">
        <f t="shared" si="2"/>
        <v>0</v>
      </c>
      <c r="AB73" s="418">
        <f t="shared" si="3"/>
        <v>0</v>
      </c>
      <c r="AC73" s="37">
        <f>'t1'!M73</f>
        <v>0</v>
      </c>
    </row>
    <row r="74" spans="1:29" ht="14.25" customHeight="1" x14ac:dyDescent="0.2">
      <c r="A74" s="144" t="str">
        <f>'t1'!A74</f>
        <v>DIRIGENTE PROF. TECNICO SANITARIE (INC. STRUT. COMPL.)</v>
      </c>
      <c r="B74" s="206" t="str">
        <f>'t1'!B74</f>
        <v>SD0CO3</v>
      </c>
      <c r="C74" s="236"/>
      <c r="D74" s="237"/>
      <c r="E74" s="238"/>
      <c r="F74" s="237"/>
      <c r="G74" s="236"/>
      <c r="H74" s="237"/>
      <c r="I74" s="236"/>
      <c r="J74" s="237"/>
      <c r="K74" s="236"/>
      <c r="L74" s="237"/>
      <c r="M74" s="236"/>
      <c r="N74" s="237"/>
      <c r="O74" s="238"/>
      <c r="P74" s="239"/>
      <c r="Q74" s="236"/>
      <c r="R74" s="237"/>
      <c r="S74" s="236"/>
      <c r="T74" s="237"/>
      <c r="U74" s="236"/>
      <c r="V74" s="237"/>
      <c r="W74" s="240"/>
      <c r="X74" s="237"/>
      <c r="Y74" s="240"/>
      <c r="Z74" s="237"/>
      <c r="AA74" s="417">
        <f t="shared" si="2"/>
        <v>0</v>
      </c>
      <c r="AB74" s="418">
        <f t="shared" si="3"/>
        <v>0</v>
      </c>
      <c r="AC74" s="37">
        <f>'t1'!M74</f>
        <v>0</v>
      </c>
    </row>
    <row r="75" spans="1:29" ht="14.25" customHeight="1" x14ac:dyDescent="0.2">
      <c r="A75" s="144" t="str">
        <f>'t1'!A75</f>
        <v>DIRIGENTE PROF. TECNICO SANITARIE (INC. STRUT. SEMPL.)</v>
      </c>
      <c r="B75" s="206" t="str">
        <f>'t1'!B75</f>
        <v>SD0SE3</v>
      </c>
      <c r="C75" s="236"/>
      <c r="D75" s="237"/>
      <c r="E75" s="238"/>
      <c r="F75" s="237"/>
      <c r="G75" s="236"/>
      <c r="H75" s="237"/>
      <c r="I75" s="236"/>
      <c r="J75" s="237"/>
      <c r="K75" s="236"/>
      <c r="L75" s="237"/>
      <c r="M75" s="236"/>
      <c r="N75" s="237"/>
      <c r="O75" s="238"/>
      <c r="P75" s="239"/>
      <c r="Q75" s="236"/>
      <c r="R75" s="237"/>
      <c r="S75" s="236"/>
      <c r="T75" s="237"/>
      <c r="U75" s="236"/>
      <c r="V75" s="237"/>
      <c r="W75" s="240"/>
      <c r="X75" s="237"/>
      <c r="Y75" s="240"/>
      <c r="Z75" s="237"/>
      <c r="AA75" s="417">
        <f t="shared" si="2"/>
        <v>0</v>
      </c>
      <c r="AB75" s="418">
        <f t="shared" si="3"/>
        <v>0</v>
      </c>
      <c r="AC75" s="37">
        <f>'t1'!M75</f>
        <v>0</v>
      </c>
    </row>
    <row r="76" spans="1:29" ht="14.25" customHeight="1" x14ac:dyDescent="0.2">
      <c r="A76" s="144" t="str">
        <f>'t1'!A76</f>
        <v>DIRIGENTE PROF. TECNICO SANITARIE (ALTRI INC. PROF.LI)</v>
      </c>
      <c r="B76" s="206" t="str">
        <f>'t1'!B76</f>
        <v>SD0AI3</v>
      </c>
      <c r="C76" s="236"/>
      <c r="D76" s="237"/>
      <c r="E76" s="238"/>
      <c r="F76" s="237"/>
      <c r="G76" s="236"/>
      <c r="H76" s="237"/>
      <c r="I76" s="236"/>
      <c r="J76" s="237"/>
      <c r="K76" s="236"/>
      <c r="L76" s="237"/>
      <c r="M76" s="236"/>
      <c r="N76" s="237"/>
      <c r="O76" s="238"/>
      <c r="P76" s="239"/>
      <c r="Q76" s="236"/>
      <c r="R76" s="237"/>
      <c r="S76" s="236"/>
      <c r="T76" s="237"/>
      <c r="U76" s="236"/>
      <c r="V76" s="237"/>
      <c r="W76" s="240"/>
      <c r="X76" s="237"/>
      <c r="Y76" s="240"/>
      <c r="Z76" s="237"/>
      <c r="AA76" s="417">
        <f t="shared" si="2"/>
        <v>0</v>
      </c>
      <c r="AB76" s="418">
        <f t="shared" si="3"/>
        <v>0</v>
      </c>
      <c r="AC76" s="37">
        <f>'t1'!M76</f>
        <v>0</v>
      </c>
    </row>
    <row r="77" spans="1:29" ht="14.25" customHeight="1" x14ac:dyDescent="0.2">
      <c r="A77" s="144" t="str">
        <f>'t1'!A77</f>
        <v>DIR. PROF.TECNICO SANITARIE T.DET.ART.15-SEPTIES DLGS 502/92</v>
      </c>
      <c r="B77" s="206" t="str">
        <f>'t1'!B77</f>
        <v>SD048D</v>
      </c>
      <c r="C77" s="236"/>
      <c r="D77" s="237"/>
      <c r="E77" s="238"/>
      <c r="F77" s="237"/>
      <c r="G77" s="236"/>
      <c r="H77" s="237"/>
      <c r="I77" s="236"/>
      <c r="J77" s="237"/>
      <c r="K77" s="236"/>
      <c r="L77" s="237"/>
      <c r="M77" s="236"/>
      <c r="N77" s="237"/>
      <c r="O77" s="238"/>
      <c r="P77" s="239"/>
      <c r="Q77" s="236"/>
      <c r="R77" s="237"/>
      <c r="S77" s="236"/>
      <c r="T77" s="237"/>
      <c r="U77" s="236"/>
      <c r="V77" s="237"/>
      <c r="W77" s="240"/>
      <c r="X77" s="237"/>
      <c r="Y77" s="240"/>
      <c r="Z77" s="237"/>
      <c r="AA77" s="417">
        <f t="shared" si="2"/>
        <v>0</v>
      </c>
      <c r="AB77" s="418">
        <f t="shared" si="3"/>
        <v>0</v>
      </c>
      <c r="AC77" s="37">
        <f>'t1'!M77</f>
        <v>0</v>
      </c>
    </row>
    <row r="78" spans="1:29" ht="14.25" customHeight="1" x14ac:dyDescent="0.2">
      <c r="A78" s="144" t="str">
        <f>'t1'!A78</f>
        <v>DIRIGENTE PROF.TECNICHE DELLA PREVENZIONE (INC.STRUT.COMPL.)</v>
      </c>
      <c r="B78" s="206" t="str">
        <f>'t1'!B78</f>
        <v>SD0CO4</v>
      </c>
      <c r="C78" s="236"/>
      <c r="D78" s="237"/>
      <c r="E78" s="238"/>
      <c r="F78" s="237"/>
      <c r="G78" s="236"/>
      <c r="H78" s="237"/>
      <c r="I78" s="236"/>
      <c r="J78" s="237"/>
      <c r="K78" s="236"/>
      <c r="L78" s="237"/>
      <c r="M78" s="236"/>
      <c r="N78" s="237"/>
      <c r="O78" s="238"/>
      <c r="P78" s="239"/>
      <c r="Q78" s="236"/>
      <c r="R78" s="237"/>
      <c r="S78" s="236"/>
      <c r="T78" s="237"/>
      <c r="U78" s="236"/>
      <c r="V78" s="237"/>
      <c r="W78" s="240"/>
      <c r="X78" s="237"/>
      <c r="Y78" s="240"/>
      <c r="Z78" s="237"/>
      <c r="AA78" s="417">
        <f t="shared" si="2"/>
        <v>0</v>
      </c>
      <c r="AB78" s="418">
        <f t="shared" si="3"/>
        <v>0</v>
      </c>
      <c r="AC78" s="37">
        <f>'t1'!M78</f>
        <v>0</v>
      </c>
    </row>
    <row r="79" spans="1:29" ht="14.25" customHeight="1" x14ac:dyDescent="0.2">
      <c r="A79" s="144" t="str">
        <f>'t1'!A79</f>
        <v>DIRIGENTE PROF.TECNICHE DELLA PREVENZIONE (INC.STRUT.SEMPL.)</v>
      </c>
      <c r="B79" s="206" t="str">
        <f>'t1'!B79</f>
        <v>SD0SE4</v>
      </c>
      <c r="C79" s="236"/>
      <c r="D79" s="237"/>
      <c r="E79" s="238"/>
      <c r="F79" s="237"/>
      <c r="G79" s="236"/>
      <c r="H79" s="237"/>
      <c r="I79" s="236"/>
      <c r="J79" s="237"/>
      <c r="K79" s="236"/>
      <c r="L79" s="237"/>
      <c r="M79" s="236"/>
      <c r="N79" s="237"/>
      <c r="O79" s="238"/>
      <c r="P79" s="239"/>
      <c r="Q79" s="236"/>
      <c r="R79" s="237"/>
      <c r="S79" s="236"/>
      <c r="T79" s="237"/>
      <c r="U79" s="236"/>
      <c r="V79" s="237"/>
      <c r="W79" s="240"/>
      <c r="X79" s="237"/>
      <c r="Y79" s="240"/>
      <c r="Z79" s="237"/>
      <c r="AA79" s="417">
        <f t="shared" si="2"/>
        <v>0</v>
      </c>
      <c r="AB79" s="418">
        <f t="shared" si="3"/>
        <v>0</v>
      </c>
      <c r="AC79" s="37">
        <f>'t1'!M79</f>
        <v>0</v>
      </c>
    </row>
    <row r="80" spans="1:29" ht="14.25" customHeight="1" x14ac:dyDescent="0.2">
      <c r="A80" s="144" t="str">
        <f>'t1'!A80</f>
        <v>DIRIGENTE PROF.TECNICHE DELLA PREVENZIONE(ALTRI INC.PROF.LI)</v>
      </c>
      <c r="B80" s="206" t="str">
        <f>'t1'!B80</f>
        <v>SD0AI4</v>
      </c>
      <c r="C80" s="236"/>
      <c r="D80" s="237"/>
      <c r="E80" s="238"/>
      <c r="F80" s="237"/>
      <c r="G80" s="236"/>
      <c r="H80" s="237"/>
      <c r="I80" s="236"/>
      <c r="J80" s="237"/>
      <c r="K80" s="236"/>
      <c r="L80" s="237"/>
      <c r="M80" s="236"/>
      <c r="N80" s="237"/>
      <c r="O80" s="238"/>
      <c r="P80" s="239"/>
      <c r="Q80" s="236"/>
      <c r="R80" s="237"/>
      <c r="S80" s="236"/>
      <c r="T80" s="237"/>
      <c r="U80" s="236"/>
      <c r="V80" s="237"/>
      <c r="W80" s="240"/>
      <c r="X80" s="237"/>
      <c r="Y80" s="240"/>
      <c r="Z80" s="237"/>
      <c r="AA80" s="417">
        <f t="shared" si="2"/>
        <v>0</v>
      </c>
      <c r="AB80" s="418">
        <f t="shared" si="3"/>
        <v>0</v>
      </c>
      <c r="AC80" s="37">
        <f>'t1'!M80</f>
        <v>0</v>
      </c>
    </row>
    <row r="81" spans="1:29" ht="14.25" customHeight="1" x14ac:dyDescent="0.2">
      <c r="A81" s="144" t="str">
        <f>'t1'!A81</f>
        <v>DIR. PROF.TECNICHE PREVENZ. T.DET.ART.15-SEPTIES DLGS 502/92</v>
      </c>
      <c r="B81" s="206" t="str">
        <f>'t1'!B81</f>
        <v>SD048E</v>
      </c>
      <c r="C81" s="236"/>
      <c r="D81" s="237"/>
      <c r="E81" s="238"/>
      <c r="F81" s="237"/>
      <c r="G81" s="236"/>
      <c r="H81" s="237"/>
      <c r="I81" s="236"/>
      <c r="J81" s="237"/>
      <c r="K81" s="236"/>
      <c r="L81" s="237"/>
      <c r="M81" s="236"/>
      <c r="N81" s="237"/>
      <c r="O81" s="238"/>
      <c r="P81" s="239"/>
      <c r="Q81" s="236"/>
      <c r="R81" s="237"/>
      <c r="S81" s="236"/>
      <c r="T81" s="237"/>
      <c r="U81" s="236"/>
      <c r="V81" s="237"/>
      <c r="W81" s="240"/>
      <c r="X81" s="237"/>
      <c r="Y81" s="240"/>
      <c r="Z81" s="237"/>
      <c r="AA81" s="417">
        <f t="shared" si="2"/>
        <v>0</v>
      </c>
      <c r="AB81" s="418">
        <f t="shared" si="3"/>
        <v>0</v>
      </c>
      <c r="AC81" s="37">
        <f>'t1'!M81</f>
        <v>0</v>
      </c>
    </row>
    <row r="82" spans="1:29" ht="14.25" customHeight="1" x14ac:dyDescent="0.2">
      <c r="A82" s="144" t="str">
        <f>'t1'!A82</f>
        <v>AVVOCATO DIRIG. CON INCARICO DI STRUTTURA COMPLESSA</v>
      </c>
      <c r="B82" s="206" t="str">
        <f>'t1'!B82</f>
        <v>PD0010</v>
      </c>
      <c r="C82" s="236"/>
      <c r="D82" s="237"/>
      <c r="E82" s="238"/>
      <c r="F82" s="237"/>
      <c r="G82" s="236"/>
      <c r="H82" s="237"/>
      <c r="I82" s="236"/>
      <c r="J82" s="237"/>
      <c r="K82" s="236"/>
      <c r="L82" s="237"/>
      <c r="M82" s="236"/>
      <c r="N82" s="237"/>
      <c r="O82" s="238"/>
      <c r="P82" s="239"/>
      <c r="Q82" s="236"/>
      <c r="R82" s="237"/>
      <c r="S82" s="236"/>
      <c r="T82" s="237"/>
      <c r="U82" s="236"/>
      <c r="V82" s="237"/>
      <c r="W82" s="240"/>
      <c r="X82" s="237"/>
      <c r="Y82" s="240"/>
      <c r="Z82" s="237"/>
      <c r="AA82" s="417">
        <f t="shared" si="2"/>
        <v>0</v>
      </c>
      <c r="AB82" s="418">
        <f t="shared" si="3"/>
        <v>0</v>
      </c>
      <c r="AC82" s="37">
        <f>'t1'!M82</f>
        <v>0</v>
      </c>
    </row>
    <row r="83" spans="1:29" ht="14.25" customHeight="1" x14ac:dyDescent="0.2">
      <c r="A83" s="144" t="str">
        <f>'t1'!A83</f>
        <v>AVVOCATO DIRIG. CON INCARICO DI STRUTTURA SEMPLICE</v>
      </c>
      <c r="B83" s="206" t="str">
        <f>'t1'!B83</f>
        <v>PD0S09</v>
      </c>
      <c r="C83" s="236"/>
      <c r="D83" s="237"/>
      <c r="E83" s="238"/>
      <c r="F83" s="237"/>
      <c r="G83" s="236"/>
      <c r="H83" s="237"/>
      <c r="I83" s="236"/>
      <c r="J83" s="237"/>
      <c r="K83" s="236"/>
      <c r="L83" s="237"/>
      <c r="M83" s="236"/>
      <c r="N83" s="237"/>
      <c r="O83" s="238"/>
      <c r="P83" s="239"/>
      <c r="Q83" s="236"/>
      <c r="R83" s="237"/>
      <c r="S83" s="236"/>
      <c r="T83" s="237"/>
      <c r="U83" s="236"/>
      <c r="V83" s="237"/>
      <c r="W83" s="240"/>
      <c r="X83" s="237"/>
      <c r="Y83" s="240"/>
      <c r="Z83" s="237"/>
      <c r="AA83" s="417">
        <f t="shared" si="2"/>
        <v>0</v>
      </c>
      <c r="AB83" s="418">
        <f t="shared" si="3"/>
        <v>0</v>
      </c>
      <c r="AC83" s="37">
        <f>'t1'!M83</f>
        <v>0</v>
      </c>
    </row>
    <row r="84" spans="1:29" ht="14.25" customHeight="1" x14ac:dyDescent="0.2">
      <c r="A84" s="144" t="str">
        <f>'t1'!A84</f>
        <v>AVVOCATO DIRIG. CON ALTRI INCAR.PROF.LI</v>
      </c>
      <c r="B84" s="206" t="str">
        <f>'t1'!B84</f>
        <v>PD0A09</v>
      </c>
      <c r="C84" s="236"/>
      <c r="D84" s="237"/>
      <c r="E84" s="238"/>
      <c r="F84" s="237"/>
      <c r="G84" s="236"/>
      <c r="H84" s="237"/>
      <c r="I84" s="236"/>
      <c r="J84" s="237"/>
      <c r="K84" s="236"/>
      <c r="L84" s="237"/>
      <c r="M84" s="236"/>
      <c r="N84" s="237"/>
      <c r="O84" s="238"/>
      <c r="P84" s="239"/>
      <c r="Q84" s="236"/>
      <c r="R84" s="237"/>
      <c r="S84" s="236"/>
      <c r="T84" s="237"/>
      <c r="U84" s="236"/>
      <c r="V84" s="237"/>
      <c r="W84" s="240"/>
      <c r="X84" s="237"/>
      <c r="Y84" s="240"/>
      <c r="Z84" s="237"/>
      <c r="AA84" s="417">
        <f t="shared" si="2"/>
        <v>0</v>
      </c>
      <c r="AB84" s="418">
        <f t="shared" si="3"/>
        <v>0</v>
      </c>
      <c r="AC84" s="37">
        <f>'t1'!M84</f>
        <v>0</v>
      </c>
    </row>
    <row r="85" spans="1:29" ht="14.25" customHeight="1" x14ac:dyDescent="0.2">
      <c r="A85" s="144" t="str">
        <f>'t1'!A85</f>
        <v>AVVOCATO DIR. A T. DETERMINATO(ART. 15-SEPTIES DLGS. 502/92)</v>
      </c>
      <c r="B85" s="206" t="str">
        <f>'t1'!B85</f>
        <v>PD0605</v>
      </c>
      <c r="C85" s="236"/>
      <c r="D85" s="237"/>
      <c r="E85" s="238"/>
      <c r="F85" s="237"/>
      <c r="G85" s="236"/>
      <c r="H85" s="237"/>
      <c r="I85" s="236"/>
      <c r="J85" s="237"/>
      <c r="K85" s="236"/>
      <c r="L85" s="237"/>
      <c r="M85" s="236"/>
      <c r="N85" s="237"/>
      <c r="O85" s="238"/>
      <c r="P85" s="239"/>
      <c r="Q85" s="236"/>
      <c r="R85" s="237"/>
      <c r="S85" s="236"/>
      <c r="T85" s="237"/>
      <c r="U85" s="236"/>
      <c r="V85" s="237"/>
      <c r="W85" s="240"/>
      <c r="X85" s="237"/>
      <c r="Y85" s="240"/>
      <c r="Z85" s="237"/>
      <c r="AA85" s="417">
        <f t="shared" si="2"/>
        <v>0</v>
      </c>
      <c r="AB85" s="418">
        <f t="shared" si="3"/>
        <v>0</v>
      </c>
      <c r="AC85" s="37">
        <f>'t1'!M85</f>
        <v>0</v>
      </c>
    </row>
    <row r="86" spans="1:29" ht="14.25" customHeight="1" x14ac:dyDescent="0.2">
      <c r="A86" s="144" t="str">
        <f>'t1'!A86</f>
        <v>INGEGNERE DIRIG. CON INCARICO DI STRUTTURA COMPLESSA</v>
      </c>
      <c r="B86" s="206" t="str">
        <f>'t1'!B86</f>
        <v>PD0046</v>
      </c>
      <c r="C86" s="236"/>
      <c r="D86" s="237"/>
      <c r="E86" s="238"/>
      <c r="F86" s="237"/>
      <c r="G86" s="236"/>
      <c r="H86" s="237"/>
      <c r="I86" s="236"/>
      <c r="J86" s="237"/>
      <c r="K86" s="236"/>
      <c r="L86" s="237"/>
      <c r="M86" s="236"/>
      <c r="N86" s="237"/>
      <c r="O86" s="238"/>
      <c r="P86" s="239"/>
      <c r="Q86" s="236"/>
      <c r="R86" s="237"/>
      <c r="S86" s="236"/>
      <c r="T86" s="237"/>
      <c r="U86" s="236"/>
      <c r="V86" s="237"/>
      <c r="W86" s="240"/>
      <c r="X86" s="237"/>
      <c r="Y86" s="240"/>
      <c r="Z86" s="237"/>
      <c r="AA86" s="417">
        <f t="shared" si="2"/>
        <v>0</v>
      </c>
      <c r="AB86" s="418">
        <f t="shared" si="3"/>
        <v>0</v>
      </c>
      <c r="AC86" s="37">
        <f>'t1'!M86</f>
        <v>0</v>
      </c>
    </row>
    <row r="87" spans="1:29" ht="14.25" customHeight="1" x14ac:dyDescent="0.2">
      <c r="A87" s="144" t="str">
        <f>'t1'!A87</f>
        <v>INGEGNERE DIRIG. CON INCARICO DI STRUTTURA SEMPLICE</v>
      </c>
      <c r="B87" s="206" t="str">
        <f>'t1'!B87</f>
        <v>PD0S45</v>
      </c>
      <c r="C87" s="236"/>
      <c r="D87" s="237"/>
      <c r="E87" s="238"/>
      <c r="F87" s="237"/>
      <c r="G87" s="236"/>
      <c r="H87" s="237"/>
      <c r="I87" s="236"/>
      <c r="J87" s="237"/>
      <c r="K87" s="236"/>
      <c r="L87" s="237"/>
      <c r="M87" s="236"/>
      <c r="N87" s="237"/>
      <c r="O87" s="238"/>
      <c r="P87" s="239"/>
      <c r="Q87" s="236"/>
      <c r="R87" s="237"/>
      <c r="S87" s="236"/>
      <c r="T87" s="237"/>
      <c r="U87" s="236"/>
      <c r="V87" s="237"/>
      <c r="W87" s="240"/>
      <c r="X87" s="237"/>
      <c r="Y87" s="240"/>
      <c r="Z87" s="237"/>
      <c r="AA87" s="417">
        <f t="shared" si="2"/>
        <v>0</v>
      </c>
      <c r="AB87" s="418">
        <f t="shared" si="3"/>
        <v>0</v>
      </c>
      <c r="AC87" s="37">
        <f>'t1'!M87</f>
        <v>0</v>
      </c>
    </row>
    <row r="88" spans="1:29" ht="14.25" customHeight="1" x14ac:dyDescent="0.2">
      <c r="A88" s="144" t="str">
        <f>'t1'!A88</f>
        <v>INGEGNERE DIRIG. CON ALTRI INCAR.PROF.LI</v>
      </c>
      <c r="B88" s="206" t="str">
        <f>'t1'!B88</f>
        <v>PD0A45</v>
      </c>
      <c r="C88" s="236"/>
      <c r="D88" s="237"/>
      <c r="E88" s="238"/>
      <c r="F88" s="237"/>
      <c r="G88" s="236"/>
      <c r="H88" s="237"/>
      <c r="I88" s="236"/>
      <c r="J88" s="237"/>
      <c r="K88" s="236"/>
      <c r="L88" s="237"/>
      <c r="M88" s="236"/>
      <c r="N88" s="237"/>
      <c r="O88" s="238"/>
      <c r="P88" s="239"/>
      <c r="Q88" s="236"/>
      <c r="R88" s="237"/>
      <c r="S88" s="236"/>
      <c r="T88" s="237"/>
      <c r="U88" s="236"/>
      <c r="V88" s="237"/>
      <c r="W88" s="240"/>
      <c r="X88" s="237"/>
      <c r="Y88" s="240"/>
      <c r="Z88" s="237"/>
      <c r="AA88" s="417">
        <f t="shared" si="2"/>
        <v>0</v>
      </c>
      <c r="AB88" s="418">
        <f t="shared" si="3"/>
        <v>0</v>
      </c>
      <c r="AC88" s="37">
        <f>'t1'!M88</f>
        <v>0</v>
      </c>
    </row>
    <row r="89" spans="1:29" ht="14.25" customHeight="1" x14ac:dyDescent="0.2">
      <c r="A89" s="144" t="str">
        <f>'t1'!A89</f>
        <v>INGEGNERE DIR. A T. DETERMINATO(ART.15-SEPTIES DLGS. 502/92)</v>
      </c>
      <c r="B89" s="206" t="str">
        <f>'t1'!B89</f>
        <v>PD0606</v>
      </c>
      <c r="C89" s="236"/>
      <c r="D89" s="237"/>
      <c r="E89" s="238"/>
      <c r="F89" s="237"/>
      <c r="G89" s="236"/>
      <c r="H89" s="237"/>
      <c r="I89" s="236"/>
      <c r="J89" s="237"/>
      <c r="K89" s="236"/>
      <c r="L89" s="237"/>
      <c r="M89" s="236"/>
      <c r="N89" s="237"/>
      <c r="O89" s="238"/>
      <c r="P89" s="239"/>
      <c r="Q89" s="236"/>
      <c r="R89" s="237"/>
      <c r="S89" s="236"/>
      <c r="T89" s="237"/>
      <c r="U89" s="236"/>
      <c r="V89" s="237"/>
      <c r="W89" s="240"/>
      <c r="X89" s="237"/>
      <c r="Y89" s="240"/>
      <c r="Z89" s="237"/>
      <c r="AA89" s="417">
        <f t="shared" si="2"/>
        <v>0</v>
      </c>
      <c r="AB89" s="418">
        <f t="shared" si="3"/>
        <v>0</v>
      </c>
      <c r="AC89" s="37">
        <f>'t1'!M89</f>
        <v>0</v>
      </c>
    </row>
    <row r="90" spans="1:29" ht="14.25" customHeight="1" x14ac:dyDescent="0.2">
      <c r="A90" s="144" t="str">
        <f>'t1'!A90</f>
        <v>ARCHITETTI DIRIG. CON INCARICO DI STRUTTURA COMPLESSA</v>
      </c>
      <c r="B90" s="206" t="str">
        <f>'t1'!B90</f>
        <v>PD0004</v>
      </c>
      <c r="C90" s="236"/>
      <c r="D90" s="237"/>
      <c r="E90" s="238"/>
      <c r="F90" s="237"/>
      <c r="G90" s="236"/>
      <c r="H90" s="237"/>
      <c r="I90" s="236"/>
      <c r="J90" s="237"/>
      <c r="K90" s="236"/>
      <c r="L90" s="237"/>
      <c r="M90" s="236"/>
      <c r="N90" s="237"/>
      <c r="O90" s="238"/>
      <c r="P90" s="239"/>
      <c r="Q90" s="236"/>
      <c r="R90" s="237"/>
      <c r="S90" s="236"/>
      <c r="T90" s="237"/>
      <c r="U90" s="236"/>
      <c r="V90" s="237"/>
      <c r="W90" s="240"/>
      <c r="X90" s="237"/>
      <c r="Y90" s="240"/>
      <c r="Z90" s="237"/>
      <c r="AA90" s="417">
        <f t="shared" si="2"/>
        <v>0</v>
      </c>
      <c r="AB90" s="418">
        <f t="shared" si="3"/>
        <v>0</v>
      </c>
      <c r="AC90" s="37">
        <f>'t1'!M90</f>
        <v>0</v>
      </c>
    </row>
    <row r="91" spans="1:29" ht="14.25" customHeight="1" x14ac:dyDescent="0.2">
      <c r="A91" s="144" t="str">
        <f>'t1'!A91</f>
        <v>ARCHITETTI DIRIG. CON INCARICO DI STRUTTURA SEMPLICE</v>
      </c>
      <c r="B91" s="206" t="str">
        <f>'t1'!B91</f>
        <v>PD0S03</v>
      </c>
      <c r="C91" s="236"/>
      <c r="D91" s="237"/>
      <c r="E91" s="238"/>
      <c r="F91" s="237"/>
      <c r="G91" s="236"/>
      <c r="H91" s="237"/>
      <c r="I91" s="236"/>
      <c r="J91" s="237"/>
      <c r="K91" s="236"/>
      <c r="L91" s="237"/>
      <c r="M91" s="236"/>
      <c r="N91" s="237"/>
      <c r="O91" s="238"/>
      <c r="P91" s="239"/>
      <c r="Q91" s="236"/>
      <c r="R91" s="237"/>
      <c r="S91" s="236"/>
      <c r="T91" s="237"/>
      <c r="U91" s="236"/>
      <c r="V91" s="237"/>
      <c r="W91" s="240"/>
      <c r="X91" s="237"/>
      <c r="Y91" s="240"/>
      <c r="Z91" s="237"/>
      <c r="AA91" s="417">
        <f t="shared" si="2"/>
        <v>0</v>
      </c>
      <c r="AB91" s="418">
        <f t="shared" si="3"/>
        <v>0</v>
      </c>
      <c r="AC91" s="37">
        <f>'t1'!M91</f>
        <v>0</v>
      </c>
    </row>
    <row r="92" spans="1:29" ht="14.25" customHeight="1" x14ac:dyDescent="0.2">
      <c r="A92" s="144" t="str">
        <f>'t1'!A92</f>
        <v>ARCHITETTI DIRIG. CON ALTRI INCAR.PROF.LI</v>
      </c>
      <c r="B92" s="206" t="str">
        <f>'t1'!B92</f>
        <v>PD0A03</v>
      </c>
      <c r="C92" s="236"/>
      <c r="D92" s="237"/>
      <c r="E92" s="238"/>
      <c r="F92" s="237"/>
      <c r="G92" s="236"/>
      <c r="H92" s="237"/>
      <c r="I92" s="236"/>
      <c r="J92" s="237"/>
      <c r="K92" s="236"/>
      <c r="L92" s="237"/>
      <c r="M92" s="236"/>
      <c r="N92" s="237"/>
      <c r="O92" s="238"/>
      <c r="P92" s="239"/>
      <c r="Q92" s="236"/>
      <c r="R92" s="237"/>
      <c r="S92" s="236"/>
      <c r="T92" s="237"/>
      <c r="U92" s="236"/>
      <c r="V92" s="237"/>
      <c r="W92" s="240"/>
      <c r="X92" s="237"/>
      <c r="Y92" s="240"/>
      <c r="Z92" s="237"/>
      <c r="AA92" s="417">
        <f t="shared" si="2"/>
        <v>0</v>
      </c>
      <c r="AB92" s="418">
        <f t="shared" si="3"/>
        <v>0</v>
      </c>
      <c r="AC92" s="37">
        <f>'t1'!M92</f>
        <v>0</v>
      </c>
    </row>
    <row r="93" spans="1:29" ht="14.25" customHeight="1" x14ac:dyDescent="0.2">
      <c r="A93" s="144" t="str">
        <f>'t1'!A93</f>
        <v>ARCHITETTI DIR. A T.DETERMINATO(ART. 15-SEPTIES DLGS.502/92)</v>
      </c>
      <c r="B93" s="206" t="str">
        <f>'t1'!B93</f>
        <v>PD0607</v>
      </c>
      <c r="C93" s="236"/>
      <c r="D93" s="237"/>
      <c r="E93" s="238"/>
      <c r="F93" s="237"/>
      <c r="G93" s="236"/>
      <c r="H93" s="237"/>
      <c r="I93" s="236"/>
      <c r="J93" s="237"/>
      <c r="K93" s="236"/>
      <c r="L93" s="237"/>
      <c r="M93" s="236"/>
      <c r="N93" s="237"/>
      <c r="O93" s="238"/>
      <c r="P93" s="239"/>
      <c r="Q93" s="236"/>
      <c r="R93" s="237"/>
      <c r="S93" s="236"/>
      <c r="T93" s="237"/>
      <c r="U93" s="236"/>
      <c r="V93" s="237"/>
      <c r="W93" s="240"/>
      <c r="X93" s="237"/>
      <c r="Y93" s="240"/>
      <c r="Z93" s="237"/>
      <c r="AA93" s="417">
        <f t="shared" si="2"/>
        <v>0</v>
      </c>
      <c r="AB93" s="418">
        <f t="shared" si="3"/>
        <v>0</v>
      </c>
      <c r="AC93" s="37">
        <f>'t1'!M93</f>
        <v>0</v>
      </c>
    </row>
    <row r="94" spans="1:29" ht="14.25" customHeight="1" x14ac:dyDescent="0.2">
      <c r="A94" s="144" t="str">
        <f>'t1'!A94</f>
        <v>GEOLOGI DIRIG. CON INCARICO DI STRUTTURA COMPLESSA</v>
      </c>
      <c r="B94" s="206" t="str">
        <f>'t1'!B94</f>
        <v>PD0044</v>
      </c>
      <c r="C94" s="236"/>
      <c r="D94" s="237"/>
      <c r="E94" s="238"/>
      <c r="F94" s="237"/>
      <c r="G94" s="236"/>
      <c r="H94" s="237"/>
      <c r="I94" s="236"/>
      <c r="J94" s="237"/>
      <c r="K94" s="236"/>
      <c r="L94" s="237"/>
      <c r="M94" s="236"/>
      <c r="N94" s="237"/>
      <c r="O94" s="238"/>
      <c r="P94" s="239"/>
      <c r="Q94" s="236"/>
      <c r="R94" s="237"/>
      <c r="S94" s="236"/>
      <c r="T94" s="237"/>
      <c r="U94" s="236"/>
      <c r="V94" s="237"/>
      <c r="W94" s="240"/>
      <c r="X94" s="237"/>
      <c r="Y94" s="240"/>
      <c r="Z94" s="237"/>
      <c r="AA94" s="417">
        <f t="shared" si="2"/>
        <v>0</v>
      </c>
      <c r="AB94" s="418">
        <f t="shared" si="3"/>
        <v>0</v>
      </c>
      <c r="AC94" s="37">
        <f>'t1'!M94</f>
        <v>0</v>
      </c>
    </row>
    <row r="95" spans="1:29" ht="14.25" customHeight="1" x14ac:dyDescent="0.2">
      <c r="A95" s="144" t="str">
        <f>'t1'!A95</f>
        <v>GEOLOGI DIRIG. CON INCARICO DI STRUTTURA SEMPLICE</v>
      </c>
      <c r="B95" s="206" t="str">
        <f>'t1'!B95</f>
        <v>PD0S43</v>
      </c>
      <c r="C95" s="236"/>
      <c r="D95" s="237"/>
      <c r="E95" s="238"/>
      <c r="F95" s="237"/>
      <c r="G95" s="236"/>
      <c r="H95" s="237"/>
      <c r="I95" s="236"/>
      <c r="J95" s="237"/>
      <c r="K95" s="236"/>
      <c r="L95" s="237"/>
      <c r="M95" s="236"/>
      <c r="N95" s="237"/>
      <c r="O95" s="238"/>
      <c r="P95" s="239"/>
      <c r="Q95" s="236"/>
      <c r="R95" s="237"/>
      <c r="S95" s="236"/>
      <c r="T95" s="237"/>
      <c r="U95" s="236"/>
      <c r="V95" s="237"/>
      <c r="W95" s="240"/>
      <c r="X95" s="237"/>
      <c r="Y95" s="240"/>
      <c r="Z95" s="237"/>
      <c r="AA95" s="417">
        <f t="shared" si="2"/>
        <v>0</v>
      </c>
      <c r="AB95" s="418">
        <f t="shared" si="3"/>
        <v>0</v>
      </c>
      <c r="AC95" s="37">
        <f>'t1'!M95</f>
        <v>0</v>
      </c>
    </row>
    <row r="96" spans="1:29" ht="14.25" customHeight="1" x14ac:dyDescent="0.2">
      <c r="A96" s="144" t="str">
        <f>'t1'!A96</f>
        <v>GEOLOGI DIRIG. CON ALTRI INCAR.PROF.LI</v>
      </c>
      <c r="B96" s="206" t="str">
        <f>'t1'!B96</f>
        <v>PD0A43</v>
      </c>
      <c r="C96" s="236"/>
      <c r="D96" s="237"/>
      <c r="E96" s="238"/>
      <c r="F96" s="237"/>
      <c r="G96" s="236"/>
      <c r="H96" s="237"/>
      <c r="I96" s="236"/>
      <c r="J96" s="237"/>
      <c r="K96" s="236"/>
      <c r="L96" s="237"/>
      <c r="M96" s="236"/>
      <c r="N96" s="237"/>
      <c r="O96" s="238"/>
      <c r="P96" s="239"/>
      <c r="Q96" s="236"/>
      <c r="R96" s="237"/>
      <c r="S96" s="236"/>
      <c r="T96" s="237"/>
      <c r="U96" s="236"/>
      <c r="V96" s="237"/>
      <c r="W96" s="240"/>
      <c r="X96" s="237"/>
      <c r="Y96" s="240"/>
      <c r="Z96" s="237"/>
      <c r="AA96" s="417">
        <f t="shared" si="2"/>
        <v>0</v>
      </c>
      <c r="AB96" s="418">
        <f t="shared" si="3"/>
        <v>0</v>
      </c>
      <c r="AC96" s="37">
        <f>'t1'!M96</f>
        <v>0</v>
      </c>
    </row>
    <row r="97" spans="1:29" ht="14.25" customHeight="1" x14ac:dyDescent="0.2">
      <c r="A97" s="144" t="str">
        <f>'t1'!A97</f>
        <v>GEOLOGI  DIR. A T. DETERMINATO(ART. 15-SEPTIES DLGS. 502/92)</v>
      </c>
      <c r="B97" s="206" t="str">
        <f>'t1'!B97</f>
        <v>PD0608</v>
      </c>
      <c r="C97" s="236"/>
      <c r="D97" s="237"/>
      <c r="E97" s="238"/>
      <c r="F97" s="237"/>
      <c r="G97" s="236"/>
      <c r="H97" s="237"/>
      <c r="I97" s="236"/>
      <c r="J97" s="237"/>
      <c r="K97" s="236"/>
      <c r="L97" s="237"/>
      <c r="M97" s="236"/>
      <c r="N97" s="237"/>
      <c r="O97" s="238"/>
      <c r="P97" s="239"/>
      <c r="Q97" s="236"/>
      <c r="R97" s="237"/>
      <c r="S97" s="236"/>
      <c r="T97" s="237"/>
      <c r="U97" s="236"/>
      <c r="V97" s="237"/>
      <c r="W97" s="240"/>
      <c r="X97" s="237"/>
      <c r="Y97" s="240"/>
      <c r="Z97" s="237"/>
      <c r="AA97" s="417">
        <f t="shared" si="2"/>
        <v>0</v>
      </c>
      <c r="AB97" s="418">
        <f t="shared" si="3"/>
        <v>0</v>
      </c>
      <c r="AC97" s="37">
        <f>'t1'!M97</f>
        <v>0</v>
      </c>
    </row>
    <row r="98" spans="1:29" ht="14.25" customHeight="1" x14ac:dyDescent="0.2">
      <c r="A98" s="144" t="str">
        <f>'t1'!A98</f>
        <v>ANALISTI DIRIG. CON INCARICO DI STRUTTURA COMPLESSA</v>
      </c>
      <c r="B98" s="206" t="str">
        <f>'t1'!B98</f>
        <v>TD0002</v>
      </c>
      <c r="C98" s="236"/>
      <c r="D98" s="237"/>
      <c r="E98" s="238"/>
      <c r="F98" s="237"/>
      <c r="G98" s="236"/>
      <c r="H98" s="237"/>
      <c r="I98" s="236"/>
      <c r="J98" s="237"/>
      <c r="K98" s="236"/>
      <c r="L98" s="237"/>
      <c r="M98" s="236"/>
      <c r="N98" s="237"/>
      <c r="O98" s="238"/>
      <c r="P98" s="239"/>
      <c r="Q98" s="236"/>
      <c r="R98" s="237"/>
      <c r="S98" s="236"/>
      <c r="T98" s="237"/>
      <c r="U98" s="236"/>
      <c r="V98" s="237"/>
      <c r="W98" s="240"/>
      <c r="X98" s="237"/>
      <c r="Y98" s="240"/>
      <c r="Z98" s="237"/>
      <c r="AA98" s="417">
        <f t="shared" si="2"/>
        <v>0</v>
      </c>
      <c r="AB98" s="418">
        <f t="shared" si="3"/>
        <v>0</v>
      </c>
      <c r="AC98" s="37">
        <f>'t1'!M98</f>
        <v>0</v>
      </c>
    </row>
    <row r="99" spans="1:29" ht="14.25" customHeight="1" x14ac:dyDescent="0.2">
      <c r="A99" s="144" t="str">
        <f>'t1'!A99</f>
        <v>ANALISTI DIRIG. CON INCARICO DI STRUTTURA SEMPLICE</v>
      </c>
      <c r="B99" s="206" t="str">
        <f>'t1'!B99</f>
        <v>TD0S01</v>
      </c>
      <c r="C99" s="236"/>
      <c r="D99" s="237"/>
      <c r="E99" s="238"/>
      <c r="F99" s="237"/>
      <c r="G99" s="236"/>
      <c r="H99" s="237"/>
      <c r="I99" s="236"/>
      <c r="J99" s="237"/>
      <c r="K99" s="236"/>
      <c r="L99" s="237"/>
      <c r="M99" s="236"/>
      <c r="N99" s="237"/>
      <c r="O99" s="238"/>
      <c r="P99" s="239"/>
      <c r="Q99" s="236"/>
      <c r="R99" s="237"/>
      <c r="S99" s="236"/>
      <c r="T99" s="237"/>
      <c r="U99" s="236"/>
      <c r="V99" s="237"/>
      <c r="W99" s="240"/>
      <c r="X99" s="237"/>
      <c r="Y99" s="240"/>
      <c r="Z99" s="237"/>
      <c r="AA99" s="417">
        <f t="shared" si="2"/>
        <v>0</v>
      </c>
      <c r="AB99" s="418">
        <f t="shared" si="3"/>
        <v>0</v>
      </c>
      <c r="AC99" s="37">
        <f>'t1'!M99</f>
        <v>0</v>
      </c>
    </row>
    <row r="100" spans="1:29" ht="14.25" customHeight="1" x14ac:dyDescent="0.2">
      <c r="A100" s="144" t="str">
        <f>'t1'!A100</f>
        <v>ANALISTI DIRIG. CON ALTRI INCAR.PROF.LI</v>
      </c>
      <c r="B100" s="206" t="str">
        <f>'t1'!B100</f>
        <v>TD0A01</v>
      </c>
      <c r="C100" s="236"/>
      <c r="D100" s="237"/>
      <c r="E100" s="238"/>
      <c r="F100" s="237"/>
      <c r="G100" s="236"/>
      <c r="H100" s="237"/>
      <c r="I100" s="236"/>
      <c r="J100" s="237"/>
      <c r="K100" s="236"/>
      <c r="L100" s="237"/>
      <c r="M100" s="236"/>
      <c r="N100" s="237"/>
      <c r="O100" s="238"/>
      <c r="P100" s="239"/>
      <c r="Q100" s="236"/>
      <c r="R100" s="237"/>
      <c r="S100" s="236"/>
      <c r="T100" s="237"/>
      <c r="U100" s="236"/>
      <c r="V100" s="237"/>
      <c r="W100" s="240"/>
      <c r="X100" s="237"/>
      <c r="Y100" s="240"/>
      <c r="Z100" s="237"/>
      <c r="AA100" s="417">
        <f t="shared" si="2"/>
        <v>0</v>
      </c>
      <c r="AB100" s="418">
        <f t="shared" si="3"/>
        <v>0</v>
      </c>
      <c r="AC100" s="37">
        <f>'t1'!M100</f>
        <v>0</v>
      </c>
    </row>
    <row r="101" spans="1:29" ht="14.25" customHeight="1" x14ac:dyDescent="0.2">
      <c r="A101" s="144" t="str">
        <f>'t1'!A101</f>
        <v>ANALISTI DIR. A T. DETERMINATO(ART. 15-SEPTIES DLGS. 502/92)</v>
      </c>
      <c r="B101" s="206" t="str">
        <f>'t1'!B101</f>
        <v>TD0609</v>
      </c>
      <c r="C101" s="236"/>
      <c r="D101" s="237"/>
      <c r="E101" s="238"/>
      <c r="F101" s="237"/>
      <c r="G101" s="236"/>
      <c r="H101" s="237"/>
      <c r="I101" s="236"/>
      <c r="J101" s="237"/>
      <c r="K101" s="236"/>
      <c r="L101" s="237"/>
      <c r="M101" s="236"/>
      <c r="N101" s="237"/>
      <c r="O101" s="238"/>
      <c r="P101" s="239"/>
      <c r="Q101" s="236"/>
      <c r="R101" s="237"/>
      <c r="S101" s="236"/>
      <c r="T101" s="237"/>
      <c r="U101" s="236"/>
      <c r="V101" s="237"/>
      <c r="W101" s="240"/>
      <c r="X101" s="237"/>
      <c r="Y101" s="240"/>
      <c r="Z101" s="237"/>
      <c r="AA101" s="417">
        <f t="shared" si="2"/>
        <v>0</v>
      </c>
      <c r="AB101" s="418">
        <f t="shared" si="3"/>
        <v>0</v>
      </c>
      <c r="AC101" s="37">
        <f>'t1'!M101</f>
        <v>0</v>
      </c>
    </row>
    <row r="102" spans="1:29" ht="14.25" customHeight="1" x14ac:dyDescent="0.2">
      <c r="A102" s="144" t="str">
        <f>'t1'!A102</f>
        <v>STATISTICO DIRIG. CON INCARICO DI STRUTTURA COMPLESSA</v>
      </c>
      <c r="B102" s="206" t="str">
        <f>'t1'!B102</f>
        <v>TD0071</v>
      </c>
      <c r="C102" s="236"/>
      <c r="D102" s="237"/>
      <c r="E102" s="238"/>
      <c r="F102" s="237"/>
      <c r="G102" s="236"/>
      <c r="H102" s="237"/>
      <c r="I102" s="236"/>
      <c r="J102" s="237"/>
      <c r="K102" s="236"/>
      <c r="L102" s="237"/>
      <c r="M102" s="236"/>
      <c r="N102" s="237"/>
      <c r="O102" s="238"/>
      <c r="P102" s="239"/>
      <c r="Q102" s="236"/>
      <c r="R102" s="237"/>
      <c r="S102" s="236"/>
      <c r="T102" s="237"/>
      <c r="U102" s="236"/>
      <c r="V102" s="237"/>
      <c r="W102" s="240"/>
      <c r="X102" s="237"/>
      <c r="Y102" s="240"/>
      <c r="Z102" s="237"/>
      <c r="AA102" s="417">
        <f t="shared" si="2"/>
        <v>0</v>
      </c>
      <c r="AB102" s="418">
        <f t="shared" si="3"/>
        <v>0</v>
      </c>
      <c r="AC102" s="37">
        <f>'t1'!M102</f>
        <v>0</v>
      </c>
    </row>
    <row r="103" spans="1:29" ht="14.25" customHeight="1" x14ac:dyDescent="0.2">
      <c r="A103" s="144" t="str">
        <f>'t1'!A103</f>
        <v>STATISTICO DIRIG. CON INCARICO DI STRUTTURA SEMPLICE</v>
      </c>
      <c r="B103" s="206" t="str">
        <f>'t1'!B103</f>
        <v>TD0S70</v>
      </c>
      <c r="C103" s="236"/>
      <c r="D103" s="237"/>
      <c r="E103" s="238"/>
      <c r="F103" s="237"/>
      <c r="G103" s="236"/>
      <c r="H103" s="237"/>
      <c r="I103" s="236"/>
      <c r="J103" s="237"/>
      <c r="K103" s="236"/>
      <c r="L103" s="237"/>
      <c r="M103" s="236"/>
      <c r="N103" s="237"/>
      <c r="O103" s="238"/>
      <c r="P103" s="239"/>
      <c r="Q103" s="236"/>
      <c r="R103" s="237"/>
      <c r="S103" s="236"/>
      <c r="T103" s="237"/>
      <c r="U103" s="236"/>
      <c r="V103" s="237"/>
      <c r="W103" s="240"/>
      <c r="X103" s="237"/>
      <c r="Y103" s="240"/>
      <c r="Z103" s="237"/>
      <c r="AA103" s="417">
        <f t="shared" si="2"/>
        <v>0</v>
      </c>
      <c r="AB103" s="418">
        <f t="shared" si="3"/>
        <v>0</v>
      </c>
      <c r="AC103" s="37">
        <f>'t1'!M103</f>
        <v>0</v>
      </c>
    </row>
    <row r="104" spans="1:29" ht="14.25" customHeight="1" x14ac:dyDescent="0.2">
      <c r="A104" s="144" t="str">
        <f>'t1'!A104</f>
        <v>STATISTICO DIRIG. CON ALTRI INCAR.PROF.LI</v>
      </c>
      <c r="B104" s="206" t="str">
        <f>'t1'!B104</f>
        <v>TD0A70</v>
      </c>
      <c r="C104" s="236"/>
      <c r="D104" s="237"/>
      <c r="E104" s="238"/>
      <c r="F104" s="237"/>
      <c r="G104" s="236"/>
      <c r="H104" s="237"/>
      <c r="I104" s="236"/>
      <c r="J104" s="237"/>
      <c r="K104" s="236"/>
      <c r="L104" s="237"/>
      <c r="M104" s="236"/>
      <c r="N104" s="237"/>
      <c r="O104" s="238"/>
      <c r="P104" s="239"/>
      <c r="Q104" s="236"/>
      <c r="R104" s="237"/>
      <c r="S104" s="236"/>
      <c r="T104" s="237"/>
      <c r="U104" s="236"/>
      <c r="V104" s="237"/>
      <c r="W104" s="240"/>
      <c r="X104" s="237"/>
      <c r="Y104" s="240"/>
      <c r="Z104" s="237"/>
      <c r="AA104" s="417">
        <f t="shared" si="2"/>
        <v>0</v>
      </c>
      <c r="AB104" s="418">
        <f t="shared" si="3"/>
        <v>0</v>
      </c>
      <c r="AC104" s="37">
        <f>'t1'!M104</f>
        <v>0</v>
      </c>
    </row>
    <row r="105" spans="1:29" ht="14.25" customHeight="1" x14ac:dyDescent="0.2">
      <c r="A105" s="144" t="str">
        <f>'t1'!A105</f>
        <v>STATISTICO DIR. A T.DETERMINATO(ART. 15-SEPTIES DLGS.502/92)</v>
      </c>
      <c r="B105" s="206" t="str">
        <f>'t1'!B105</f>
        <v>TD0610</v>
      </c>
      <c r="C105" s="236"/>
      <c r="D105" s="237"/>
      <c r="E105" s="238"/>
      <c r="F105" s="237"/>
      <c r="G105" s="236"/>
      <c r="H105" s="237"/>
      <c r="I105" s="236"/>
      <c r="J105" s="237"/>
      <c r="K105" s="236"/>
      <c r="L105" s="237"/>
      <c r="M105" s="236"/>
      <c r="N105" s="237"/>
      <c r="O105" s="238"/>
      <c r="P105" s="239"/>
      <c r="Q105" s="236"/>
      <c r="R105" s="237"/>
      <c r="S105" s="236"/>
      <c r="T105" s="237"/>
      <c r="U105" s="236"/>
      <c r="V105" s="237"/>
      <c r="W105" s="240"/>
      <c r="X105" s="237"/>
      <c r="Y105" s="240"/>
      <c r="Z105" s="237"/>
      <c r="AA105" s="417">
        <f t="shared" si="2"/>
        <v>0</v>
      </c>
      <c r="AB105" s="418">
        <f t="shared" si="3"/>
        <v>0</v>
      </c>
      <c r="AC105" s="37">
        <f>'t1'!M105</f>
        <v>0</v>
      </c>
    </row>
    <row r="106" spans="1:29" ht="14.25" customHeight="1" x14ac:dyDescent="0.2">
      <c r="A106" s="144" t="str">
        <f>'t1'!A106</f>
        <v>SOCIOLOGO DIRIG. CON INCARICO DI STRUTTURA COMPLESSA</v>
      </c>
      <c r="B106" s="206" t="str">
        <f>'t1'!B106</f>
        <v>TD0068</v>
      </c>
      <c r="C106" s="236"/>
      <c r="D106" s="237"/>
      <c r="E106" s="238"/>
      <c r="F106" s="237"/>
      <c r="G106" s="236"/>
      <c r="H106" s="237"/>
      <c r="I106" s="236"/>
      <c r="J106" s="237"/>
      <c r="K106" s="236"/>
      <c r="L106" s="237"/>
      <c r="M106" s="236"/>
      <c r="N106" s="237"/>
      <c r="O106" s="238"/>
      <c r="P106" s="239"/>
      <c r="Q106" s="236"/>
      <c r="R106" s="237"/>
      <c r="S106" s="236"/>
      <c r="T106" s="237"/>
      <c r="U106" s="236"/>
      <c r="V106" s="237"/>
      <c r="W106" s="240"/>
      <c r="X106" s="237"/>
      <c r="Y106" s="240"/>
      <c r="Z106" s="237"/>
      <c r="AA106" s="417">
        <f t="shared" si="2"/>
        <v>0</v>
      </c>
      <c r="AB106" s="418">
        <f t="shared" si="3"/>
        <v>0</v>
      </c>
      <c r="AC106" s="37">
        <f>'t1'!M106</f>
        <v>0</v>
      </c>
    </row>
    <row r="107" spans="1:29" ht="14.25" customHeight="1" x14ac:dyDescent="0.2">
      <c r="A107" s="144" t="str">
        <f>'t1'!A107</f>
        <v>SOCIOLOGO DIRIG. CON INCARICO DI STRUTTURA SEMPLICE</v>
      </c>
      <c r="B107" s="206" t="str">
        <f>'t1'!B107</f>
        <v>TD0S67</v>
      </c>
      <c r="C107" s="236"/>
      <c r="D107" s="237"/>
      <c r="E107" s="238"/>
      <c r="F107" s="237"/>
      <c r="G107" s="236"/>
      <c r="H107" s="237"/>
      <c r="I107" s="236"/>
      <c r="J107" s="237"/>
      <c r="K107" s="236"/>
      <c r="L107" s="237"/>
      <c r="M107" s="236"/>
      <c r="N107" s="237"/>
      <c r="O107" s="238"/>
      <c r="P107" s="239"/>
      <c r="Q107" s="236"/>
      <c r="R107" s="237"/>
      <c r="S107" s="236"/>
      <c r="T107" s="237"/>
      <c r="U107" s="236"/>
      <c r="V107" s="237"/>
      <c r="W107" s="240"/>
      <c r="X107" s="237"/>
      <c r="Y107" s="240"/>
      <c r="Z107" s="237"/>
      <c r="AA107" s="417">
        <f t="shared" si="2"/>
        <v>0</v>
      </c>
      <c r="AB107" s="418">
        <f t="shared" si="3"/>
        <v>0</v>
      </c>
      <c r="AC107" s="37">
        <f>'t1'!M107</f>
        <v>0</v>
      </c>
    </row>
    <row r="108" spans="1:29" ht="14.25" customHeight="1" x14ac:dyDescent="0.2">
      <c r="A108" s="144" t="str">
        <f>'t1'!A108</f>
        <v>SOCIOLOGO DIRIG. CON ALTRI INCAR.PROF.LI</v>
      </c>
      <c r="B108" s="206" t="str">
        <f>'t1'!B108</f>
        <v>TD0A67</v>
      </c>
      <c r="C108" s="236"/>
      <c r="D108" s="237"/>
      <c r="E108" s="238"/>
      <c r="F108" s="237"/>
      <c r="G108" s="236"/>
      <c r="H108" s="237"/>
      <c r="I108" s="236"/>
      <c r="J108" s="237"/>
      <c r="K108" s="236"/>
      <c r="L108" s="237"/>
      <c r="M108" s="236"/>
      <c r="N108" s="237"/>
      <c r="O108" s="238"/>
      <c r="P108" s="239"/>
      <c r="Q108" s="236"/>
      <c r="R108" s="237"/>
      <c r="S108" s="236"/>
      <c r="T108" s="237"/>
      <c r="U108" s="236"/>
      <c r="V108" s="237"/>
      <c r="W108" s="240"/>
      <c r="X108" s="237"/>
      <c r="Y108" s="240"/>
      <c r="Z108" s="237"/>
      <c r="AA108" s="417">
        <f t="shared" si="2"/>
        <v>0</v>
      </c>
      <c r="AB108" s="418">
        <f t="shared" si="3"/>
        <v>0</v>
      </c>
      <c r="AC108" s="37">
        <f>'t1'!M108</f>
        <v>0</v>
      </c>
    </row>
    <row r="109" spans="1:29" ht="14.25" customHeight="1" x14ac:dyDescent="0.2">
      <c r="A109" s="144" t="str">
        <f>'t1'!A109</f>
        <v>SOCIOLOGO DIR. A T. DETERMINATO(ART.15-SEPTIES DLGS. 502/92)</v>
      </c>
      <c r="B109" s="206" t="str">
        <f>'t1'!B109</f>
        <v>TD0611</v>
      </c>
      <c r="C109" s="236"/>
      <c r="D109" s="237"/>
      <c r="E109" s="238"/>
      <c r="F109" s="237"/>
      <c r="G109" s="236"/>
      <c r="H109" s="237"/>
      <c r="I109" s="236"/>
      <c r="J109" s="237"/>
      <c r="K109" s="236"/>
      <c r="L109" s="237"/>
      <c r="M109" s="236"/>
      <c r="N109" s="237"/>
      <c r="O109" s="238"/>
      <c r="P109" s="239"/>
      <c r="Q109" s="236"/>
      <c r="R109" s="237"/>
      <c r="S109" s="236"/>
      <c r="T109" s="237"/>
      <c r="U109" s="236"/>
      <c r="V109" s="237"/>
      <c r="W109" s="240"/>
      <c r="X109" s="237"/>
      <c r="Y109" s="240"/>
      <c r="Z109" s="237"/>
      <c r="AA109" s="417">
        <f t="shared" si="2"/>
        <v>0</v>
      </c>
      <c r="AB109" s="418">
        <f t="shared" si="3"/>
        <v>0</v>
      </c>
      <c r="AC109" s="37">
        <f>'t1'!M109</f>
        <v>0</v>
      </c>
    </row>
    <row r="110" spans="1:29" ht="14.25" customHeight="1" x14ac:dyDescent="0.2">
      <c r="A110" s="144" t="str">
        <f>'t1'!A110</f>
        <v>DIR. AMBIENTALE CON INCARICO DI STRUTTURA COMPLESSA</v>
      </c>
      <c r="B110" s="206" t="str">
        <f>'t1'!B110</f>
        <v>TD0C02</v>
      </c>
      <c r="C110" s="236"/>
      <c r="D110" s="237"/>
      <c r="E110" s="238"/>
      <c r="F110" s="237"/>
      <c r="G110" s="236"/>
      <c r="H110" s="237"/>
      <c r="I110" s="236"/>
      <c r="J110" s="237"/>
      <c r="K110" s="236"/>
      <c r="L110" s="237"/>
      <c r="M110" s="236"/>
      <c r="N110" s="237"/>
      <c r="O110" s="238"/>
      <c r="P110" s="239"/>
      <c r="Q110" s="236"/>
      <c r="R110" s="237"/>
      <c r="S110" s="236"/>
      <c r="T110" s="237"/>
      <c r="U110" s="236"/>
      <c r="V110" s="237"/>
      <c r="W110" s="240"/>
      <c r="X110" s="237"/>
      <c r="Y110" s="240"/>
      <c r="Z110" s="237"/>
      <c r="AA110" s="417">
        <f t="shared" si="2"/>
        <v>0</v>
      </c>
      <c r="AB110" s="418">
        <f t="shared" si="3"/>
        <v>0</v>
      </c>
      <c r="AC110" s="37">
        <f>'t1'!M110</f>
        <v>0</v>
      </c>
    </row>
    <row r="111" spans="1:29" ht="14.25" customHeight="1" x14ac:dyDescent="0.2">
      <c r="A111" s="144" t="str">
        <f>'t1'!A111</f>
        <v>DIR. AMBIENTALE CON INCARICO DI STRUTTURA SEMPLICE</v>
      </c>
      <c r="B111" s="206" t="str">
        <f>'t1'!B111</f>
        <v>TD0S02</v>
      </c>
      <c r="C111" s="236"/>
      <c r="D111" s="237"/>
      <c r="E111" s="238"/>
      <c r="F111" s="237"/>
      <c r="G111" s="236"/>
      <c r="H111" s="237"/>
      <c r="I111" s="236"/>
      <c r="J111" s="237"/>
      <c r="K111" s="236"/>
      <c r="L111" s="237"/>
      <c r="M111" s="236"/>
      <c r="N111" s="237"/>
      <c r="O111" s="238"/>
      <c r="P111" s="239"/>
      <c r="Q111" s="236"/>
      <c r="R111" s="237"/>
      <c r="S111" s="236"/>
      <c r="T111" s="237"/>
      <c r="U111" s="236"/>
      <c r="V111" s="237"/>
      <c r="W111" s="240"/>
      <c r="X111" s="237"/>
      <c r="Y111" s="240"/>
      <c r="Z111" s="237"/>
      <c r="AA111" s="417">
        <f t="shared" si="2"/>
        <v>0</v>
      </c>
      <c r="AB111" s="418">
        <f t="shared" si="3"/>
        <v>0</v>
      </c>
      <c r="AC111" s="37">
        <f>'t1'!M111</f>
        <v>0</v>
      </c>
    </row>
    <row r="112" spans="1:29" ht="14.25" customHeight="1" x14ac:dyDescent="0.2">
      <c r="A112" s="144" t="str">
        <f>'t1'!A112</f>
        <v>DIR. AMBIENTALE CON ALTRI INCAR.PROF.LI</v>
      </c>
      <c r="B112" s="206" t="str">
        <f>'t1'!B112</f>
        <v>TD0A02</v>
      </c>
      <c r="C112" s="236"/>
      <c r="D112" s="237"/>
      <c r="E112" s="238"/>
      <c r="F112" s="237"/>
      <c r="G112" s="236"/>
      <c r="H112" s="237"/>
      <c r="I112" s="236"/>
      <c r="J112" s="237"/>
      <c r="K112" s="236"/>
      <c r="L112" s="237"/>
      <c r="M112" s="236"/>
      <c r="N112" s="237"/>
      <c r="O112" s="238"/>
      <c r="P112" s="239"/>
      <c r="Q112" s="236"/>
      <c r="R112" s="237"/>
      <c r="S112" s="236"/>
      <c r="T112" s="237"/>
      <c r="U112" s="236"/>
      <c r="V112" s="237"/>
      <c r="W112" s="240"/>
      <c r="X112" s="237"/>
      <c r="Y112" s="240"/>
      <c r="Z112" s="237"/>
      <c r="AA112" s="417">
        <f t="shared" si="2"/>
        <v>0</v>
      </c>
      <c r="AB112" s="418">
        <f t="shared" si="3"/>
        <v>0</v>
      </c>
      <c r="AC112" s="37">
        <f>'t1'!M112</f>
        <v>0</v>
      </c>
    </row>
    <row r="113" spans="1:29" ht="14.25" customHeight="1" x14ac:dyDescent="0.2">
      <c r="A113" s="144" t="str">
        <f>'t1'!A113</f>
        <v>DIR. AMBIENTALE A T.DETERMINATO (ART.15-SEPTIES DLGS 502/92)</v>
      </c>
      <c r="B113" s="206" t="str">
        <f>'t1'!B113</f>
        <v>TD0810</v>
      </c>
      <c r="C113" s="236"/>
      <c r="D113" s="237"/>
      <c r="E113" s="238"/>
      <c r="F113" s="237"/>
      <c r="G113" s="236"/>
      <c r="H113" s="237"/>
      <c r="I113" s="236"/>
      <c r="J113" s="237"/>
      <c r="K113" s="236"/>
      <c r="L113" s="237"/>
      <c r="M113" s="236"/>
      <c r="N113" s="237"/>
      <c r="O113" s="238"/>
      <c r="P113" s="239"/>
      <c r="Q113" s="236"/>
      <c r="R113" s="237"/>
      <c r="S113" s="236"/>
      <c r="T113" s="237"/>
      <c r="U113" s="236"/>
      <c r="V113" s="237"/>
      <c r="W113" s="240"/>
      <c r="X113" s="237"/>
      <c r="Y113" s="240"/>
      <c r="Z113" s="237"/>
      <c r="AA113" s="417">
        <f t="shared" si="2"/>
        <v>0</v>
      </c>
      <c r="AB113" s="418">
        <f t="shared" si="3"/>
        <v>0</v>
      </c>
      <c r="AC113" s="37">
        <f>'t1'!M113</f>
        <v>0</v>
      </c>
    </row>
    <row r="114" spans="1:29" ht="14.25" customHeight="1" x14ac:dyDescent="0.2">
      <c r="A114" s="144" t="str">
        <f>'t1'!A114</f>
        <v>DIRIGENTE AMM.VO CON INCARICO DI STRUTTURA COMPLESSA</v>
      </c>
      <c r="B114" s="206" t="str">
        <f>'t1'!B114</f>
        <v>AD0032</v>
      </c>
      <c r="C114" s="236"/>
      <c r="D114" s="237"/>
      <c r="E114" s="238"/>
      <c r="F114" s="237"/>
      <c r="G114" s="236"/>
      <c r="H114" s="237"/>
      <c r="I114" s="236"/>
      <c r="J114" s="237"/>
      <c r="K114" s="236"/>
      <c r="L114" s="237"/>
      <c r="M114" s="236"/>
      <c r="N114" s="237"/>
      <c r="O114" s="238"/>
      <c r="P114" s="239"/>
      <c r="Q114" s="236"/>
      <c r="R114" s="237"/>
      <c r="S114" s="236"/>
      <c r="T114" s="237"/>
      <c r="U114" s="236"/>
      <c r="V114" s="237"/>
      <c r="W114" s="240"/>
      <c r="X114" s="237"/>
      <c r="Y114" s="240"/>
      <c r="Z114" s="237"/>
      <c r="AA114" s="417">
        <f t="shared" si="2"/>
        <v>0</v>
      </c>
      <c r="AB114" s="418">
        <f t="shared" si="3"/>
        <v>0</v>
      </c>
      <c r="AC114" s="37">
        <f>'t1'!M114</f>
        <v>0</v>
      </c>
    </row>
    <row r="115" spans="1:29" ht="14.25" customHeight="1" x14ac:dyDescent="0.2">
      <c r="A115" s="144" t="str">
        <f>'t1'!A115</f>
        <v>DIRIGENTE AMM.VO CON INCARICO DI STRUTTURA SEMPLICE</v>
      </c>
      <c r="B115" s="206" t="str">
        <f>'t1'!B115</f>
        <v>AD0S31</v>
      </c>
      <c r="C115" s="236"/>
      <c r="D115" s="237"/>
      <c r="E115" s="238"/>
      <c r="F115" s="237"/>
      <c r="G115" s="236"/>
      <c r="H115" s="237"/>
      <c r="I115" s="236"/>
      <c r="J115" s="237"/>
      <c r="K115" s="236"/>
      <c r="L115" s="237"/>
      <c r="M115" s="236"/>
      <c r="N115" s="237"/>
      <c r="O115" s="238"/>
      <c r="P115" s="239"/>
      <c r="Q115" s="236"/>
      <c r="R115" s="237"/>
      <c r="S115" s="236"/>
      <c r="T115" s="237"/>
      <c r="U115" s="236"/>
      <c r="V115" s="237"/>
      <c r="W115" s="240"/>
      <c r="X115" s="237"/>
      <c r="Y115" s="240"/>
      <c r="Z115" s="237"/>
      <c r="AA115" s="417">
        <f t="shared" si="2"/>
        <v>0</v>
      </c>
      <c r="AB115" s="418">
        <f t="shared" si="3"/>
        <v>0</v>
      </c>
      <c r="AC115" s="37">
        <f>'t1'!M115</f>
        <v>0</v>
      </c>
    </row>
    <row r="116" spans="1:29" ht="14.25" customHeight="1" x14ac:dyDescent="0.2">
      <c r="A116" s="144" t="str">
        <f>'t1'!A116</f>
        <v>DIRIGENTE AMM.VO CON ALTRI INCAR.PROF.LI</v>
      </c>
      <c r="B116" s="206" t="str">
        <f>'t1'!B116</f>
        <v>AD0A31</v>
      </c>
      <c r="C116" s="236"/>
      <c r="D116" s="237"/>
      <c r="E116" s="238"/>
      <c r="F116" s="237"/>
      <c r="G116" s="236"/>
      <c r="H116" s="237"/>
      <c r="I116" s="236"/>
      <c r="J116" s="237"/>
      <c r="K116" s="236"/>
      <c r="L116" s="237"/>
      <c r="M116" s="236"/>
      <c r="N116" s="237"/>
      <c r="O116" s="238"/>
      <c r="P116" s="239"/>
      <c r="Q116" s="236"/>
      <c r="R116" s="237"/>
      <c r="S116" s="236"/>
      <c r="T116" s="237"/>
      <c r="U116" s="236"/>
      <c r="V116" s="237"/>
      <c r="W116" s="240"/>
      <c r="X116" s="237"/>
      <c r="Y116" s="240"/>
      <c r="Z116" s="237"/>
      <c r="AA116" s="417">
        <f t="shared" si="2"/>
        <v>0</v>
      </c>
      <c r="AB116" s="418">
        <f t="shared" si="3"/>
        <v>0</v>
      </c>
      <c r="AC116" s="37">
        <f>'t1'!M116</f>
        <v>0</v>
      </c>
    </row>
    <row r="117" spans="1:29" ht="14.25" customHeight="1" x14ac:dyDescent="0.2">
      <c r="A117" s="144" t="str">
        <f>'t1'!A117</f>
        <v>DIRIG. AMM.VO A T. DETERMINATO (ART. 15-SEPTIES DLGS.502/92)</v>
      </c>
      <c r="B117" s="206" t="str">
        <f>'t1'!B117</f>
        <v>AD0612</v>
      </c>
      <c r="C117" s="236"/>
      <c r="D117" s="237"/>
      <c r="E117" s="238"/>
      <c r="F117" s="237"/>
      <c r="G117" s="236"/>
      <c r="H117" s="237"/>
      <c r="I117" s="236"/>
      <c r="J117" s="237"/>
      <c r="K117" s="236"/>
      <c r="L117" s="237"/>
      <c r="M117" s="236"/>
      <c r="N117" s="237"/>
      <c r="O117" s="238"/>
      <c r="P117" s="239"/>
      <c r="Q117" s="236"/>
      <c r="R117" s="237"/>
      <c r="S117" s="236"/>
      <c r="T117" s="237"/>
      <c r="U117" s="236"/>
      <c r="V117" s="237"/>
      <c r="W117" s="240"/>
      <c r="X117" s="237"/>
      <c r="Y117" s="240"/>
      <c r="Z117" s="237"/>
      <c r="AA117" s="417">
        <f t="shared" si="2"/>
        <v>0</v>
      </c>
      <c r="AB117" s="418">
        <f t="shared" si="3"/>
        <v>0</v>
      </c>
      <c r="AC117" s="37">
        <f>'t1'!M117</f>
        <v>0</v>
      </c>
    </row>
    <row r="118" spans="1:29" ht="14.25" customHeight="1" x14ac:dyDescent="0.2">
      <c r="A118" s="144" t="str">
        <f>'t1'!A118</f>
        <v>RICERCATORE SANITARIO - DS</v>
      </c>
      <c r="B118" s="206" t="str">
        <f>'t1'!B118</f>
        <v>N18694</v>
      </c>
      <c r="C118" s="236"/>
      <c r="D118" s="237"/>
      <c r="E118" s="238"/>
      <c r="F118" s="237"/>
      <c r="G118" s="236"/>
      <c r="H118" s="237"/>
      <c r="I118" s="236"/>
      <c r="J118" s="237"/>
      <c r="K118" s="236"/>
      <c r="L118" s="237"/>
      <c r="M118" s="236"/>
      <c r="N118" s="237"/>
      <c r="O118" s="238"/>
      <c r="P118" s="239"/>
      <c r="Q118" s="236"/>
      <c r="R118" s="237"/>
      <c r="S118" s="236"/>
      <c r="T118" s="237"/>
      <c r="U118" s="236"/>
      <c r="V118" s="237"/>
      <c r="W118" s="240"/>
      <c r="X118" s="237"/>
      <c r="Y118" s="240"/>
      <c r="Z118" s="237"/>
      <c r="AA118" s="417">
        <f t="shared" si="2"/>
        <v>0</v>
      </c>
      <c r="AB118" s="418">
        <f t="shared" si="3"/>
        <v>0</v>
      </c>
      <c r="AC118" s="37">
        <f>'t1'!M118</f>
        <v>0</v>
      </c>
    </row>
    <row r="119" spans="1:29" ht="14.25" customHeight="1" x14ac:dyDescent="0.2">
      <c r="A119" s="144" t="str">
        <f>'t1'!A119</f>
        <v>COLLABORATORE PROF.LE DI RICERCA SANITARIA - D</v>
      </c>
      <c r="B119" s="206" t="str">
        <f>'t1'!B119</f>
        <v>N16695</v>
      </c>
      <c r="C119" s="236"/>
      <c r="D119" s="237"/>
      <c r="E119" s="238"/>
      <c r="F119" s="237"/>
      <c r="G119" s="236"/>
      <c r="H119" s="237"/>
      <c r="I119" s="236"/>
      <c r="J119" s="237"/>
      <c r="K119" s="236"/>
      <c r="L119" s="237"/>
      <c r="M119" s="236"/>
      <c r="N119" s="237"/>
      <c r="O119" s="238"/>
      <c r="P119" s="239"/>
      <c r="Q119" s="236"/>
      <c r="R119" s="237"/>
      <c r="S119" s="236"/>
      <c r="T119" s="237"/>
      <c r="U119" s="236"/>
      <c r="V119" s="237"/>
      <c r="W119" s="240"/>
      <c r="X119" s="237"/>
      <c r="Y119" s="240"/>
      <c r="Z119" s="237"/>
      <c r="AA119" s="417">
        <f t="shared" si="2"/>
        <v>0</v>
      </c>
      <c r="AB119" s="418">
        <f t="shared" si="3"/>
        <v>0</v>
      </c>
      <c r="AC119" s="37">
        <f>'t1'!M119</f>
        <v>0</v>
      </c>
    </row>
    <row r="120" spans="1:29" ht="14.25" customHeight="1" x14ac:dyDescent="0.2">
      <c r="A120" s="144" t="str">
        <f>'t1'!A120</f>
        <v>RUOLO SANITARIO - PROF. SANITARIE INFERMIERISTICHE E.Q.</v>
      </c>
      <c r="B120" s="206" t="str">
        <f>'t1'!B120</f>
        <v>SEQINF</v>
      </c>
      <c r="C120" s="236"/>
      <c r="D120" s="237"/>
      <c r="E120" s="238"/>
      <c r="F120" s="237"/>
      <c r="G120" s="236"/>
      <c r="H120" s="237"/>
      <c r="I120" s="236"/>
      <c r="J120" s="237"/>
      <c r="K120" s="236"/>
      <c r="L120" s="237"/>
      <c r="M120" s="236"/>
      <c r="N120" s="237"/>
      <c r="O120" s="238"/>
      <c r="P120" s="239"/>
      <c r="Q120" s="236"/>
      <c r="R120" s="237"/>
      <c r="S120" s="236"/>
      <c r="T120" s="237"/>
      <c r="U120" s="236"/>
      <c r="V120" s="237"/>
      <c r="W120" s="240"/>
      <c r="X120" s="237"/>
      <c r="Y120" s="240"/>
      <c r="Z120" s="237"/>
      <c r="AA120" s="417">
        <f t="shared" si="2"/>
        <v>0</v>
      </c>
      <c r="AB120" s="418">
        <f t="shared" si="3"/>
        <v>0</v>
      </c>
      <c r="AC120" s="37">
        <f>'t1'!M120</f>
        <v>0</v>
      </c>
    </row>
    <row r="121" spans="1:29" ht="14.25" customHeight="1" x14ac:dyDescent="0.2">
      <c r="A121" s="144" t="str">
        <f>'t1'!A121</f>
        <v>RUOLO SANITARIO - PROF. SANITARIA OSTETRICA E.Q.</v>
      </c>
      <c r="B121" s="206" t="str">
        <f>'t1'!B121</f>
        <v>SEQOST</v>
      </c>
      <c r="C121" s="236"/>
      <c r="D121" s="237"/>
      <c r="E121" s="238"/>
      <c r="F121" s="237"/>
      <c r="G121" s="236"/>
      <c r="H121" s="237"/>
      <c r="I121" s="236"/>
      <c r="J121" s="237"/>
      <c r="K121" s="236"/>
      <c r="L121" s="237"/>
      <c r="M121" s="236"/>
      <c r="N121" s="237"/>
      <c r="O121" s="238"/>
      <c r="P121" s="239"/>
      <c r="Q121" s="236"/>
      <c r="R121" s="237"/>
      <c r="S121" s="236"/>
      <c r="T121" s="237"/>
      <c r="U121" s="236"/>
      <c r="V121" s="237"/>
      <c r="W121" s="240"/>
      <c r="X121" s="237"/>
      <c r="Y121" s="240"/>
      <c r="Z121" s="237"/>
      <c r="AA121" s="417">
        <f t="shared" si="2"/>
        <v>0</v>
      </c>
      <c r="AB121" s="418">
        <f t="shared" si="3"/>
        <v>0</v>
      </c>
      <c r="AC121" s="37">
        <f>'t1'!M121</f>
        <v>0</v>
      </c>
    </row>
    <row r="122" spans="1:29" ht="14.25" customHeight="1" x14ac:dyDescent="0.2">
      <c r="A122" s="144" t="str">
        <f>'t1'!A122</f>
        <v>RUOLO SANITARIO - PROFESSIONI TECNICO SANITARIE E.Q.</v>
      </c>
      <c r="B122" s="206" t="str">
        <f>'t1'!B122</f>
        <v>SEQTCN</v>
      </c>
      <c r="C122" s="236"/>
      <c r="D122" s="237"/>
      <c r="E122" s="238"/>
      <c r="F122" s="237"/>
      <c r="G122" s="236"/>
      <c r="H122" s="237"/>
      <c r="I122" s="236"/>
      <c r="J122" s="237"/>
      <c r="K122" s="236"/>
      <c r="L122" s="237"/>
      <c r="M122" s="236"/>
      <c r="N122" s="237"/>
      <c r="O122" s="238"/>
      <c r="P122" s="239"/>
      <c r="Q122" s="236"/>
      <c r="R122" s="237"/>
      <c r="S122" s="236"/>
      <c r="T122" s="237"/>
      <c r="U122" s="236"/>
      <c r="V122" s="237"/>
      <c r="W122" s="240"/>
      <c r="X122" s="237"/>
      <c r="Y122" s="240"/>
      <c r="Z122" s="237"/>
      <c r="AA122" s="417">
        <f t="shared" si="2"/>
        <v>0</v>
      </c>
      <c r="AB122" s="418">
        <f t="shared" si="3"/>
        <v>0</v>
      </c>
      <c r="AC122" s="37">
        <f>'t1'!M122</f>
        <v>0</v>
      </c>
    </row>
    <row r="123" spans="1:29" ht="14.25" customHeight="1" x14ac:dyDescent="0.2">
      <c r="A123" s="144" t="str">
        <f>'t1'!A123</f>
        <v>RUOLO SANITARIO - PROF. SANITARIE DELLA RIABILITAZIONE E.Q.</v>
      </c>
      <c r="B123" s="206" t="str">
        <f>'t1'!B123</f>
        <v>SEQRAB</v>
      </c>
      <c r="C123" s="236"/>
      <c r="D123" s="237"/>
      <c r="E123" s="238"/>
      <c r="F123" s="237"/>
      <c r="G123" s="236"/>
      <c r="H123" s="237"/>
      <c r="I123" s="236"/>
      <c r="J123" s="237"/>
      <c r="K123" s="236"/>
      <c r="L123" s="237"/>
      <c r="M123" s="236"/>
      <c r="N123" s="237"/>
      <c r="O123" s="238"/>
      <c r="P123" s="239"/>
      <c r="Q123" s="236"/>
      <c r="R123" s="237"/>
      <c r="S123" s="236"/>
      <c r="T123" s="237"/>
      <c r="U123" s="236"/>
      <c r="V123" s="237"/>
      <c r="W123" s="240"/>
      <c r="X123" s="237"/>
      <c r="Y123" s="240"/>
      <c r="Z123" s="237"/>
      <c r="AA123" s="417">
        <f t="shared" si="2"/>
        <v>0</v>
      </c>
      <c r="AB123" s="418">
        <f t="shared" si="3"/>
        <v>0</v>
      </c>
      <c r="AC123" s="37">
        <f>'t1'!M123</f>
        <v>0</v>
      </c>
    </row>
    <row r="124" spans="1:29" ht="14.25" customHeight="1" x14ac:dyDescent="0.2">
      <c r="A124" s="144" t="str">
        <f>'t1'!A124</f>
        <v>RUOLO SANITARIO - PROF. SANITARIE DELLA PREVENZIONE E.Q.</v>
      </c>
      <c r="B124" s="206" t="str">
        <f>'t1'!B124</f>
        <v>SEQPRV</v>
      </c>
      <c r="C124" s="236"/>
      <c r="D124" s="237"/>
      <c r="E124" s="238"/>
      <c r="F124" s="237"/>
      <c r="G124" s="236"/>
      <c r="H124" s="237"/>
      <c r="I124" s="236"/>
      <c r="J124" s="237"/>
      <c r="K124" s="236"/>
      <c r="L124" s="237"/>
      <c r="M124" s="236"/>
      <c r="N124" s="237"/>
      <c r="O124" s="238"/>
      <c r="P124" s="239"/>
      <c r="Q124" s="236"/>
      <c r="R124" s="237"/>
      <c r="S124" s="236"/>
      <c r="T124" s="237"/>
      <c r="U124" s="236"/>
      <c r="V124" s="237"/>
      <c r="W124" s="240"/>
      <c r="X124" s="237"/>
      <c r="Y124" s="240"/>
      <c r="Z124" s="237"/>
      <c r="AA124" s="417">
        <f t="shared" si="2"/>
        <v>0</v>
      </c>
      <c r="AB124" s="418">
        <f t="shared" si="3"/>
        <v>0</v>
      </c>
      <c r="AC124" s="37">
        <f>'t1'!M124</f>
        <v>0</v>
      </c>
    </row>
    <row r="125" spans="1:29" ht="14.25" customHeight="1" x14ac:dyDescent="0.2">
      <c r="A125" s="144" t="str">
        <f>'t1'!A125</f>
        <v>RUOLO SANITARIO - PROF. SAN. INFERM. SENIOR ESAURIMENTO E.Q.</v>
      </c>
      <c r="B125" s="206" t="str">
        <f>'t1'!B125</f>
        <v>SEQINE</v>
      </c>
      <c r="C125" s="236"/>
      <c r="D125" s="237"/>
      <c r="E125" s="238"/>
      <c r="F125" s="237"/>
      <c r="G125" s="236"/>
      <c r="H125" s="237"/>
      <c r="I125" s="236"/>
      <c r="J125" s="237"/>
      <c r="K125" s="236"/>
      <c r="L125" s="237"/>
      <c r="M125" s="236"/>
      <c r="N125" s="237"/>
      <c r="O125" s="238"/>
      <c r="P125" s="239"/>
      <c r="Q125" s="236"/>
      <c r="R125" s="237"/>
      <c r="S125" s="236"/>
      <c r="T125" s="237"/>
      <c r="U125" s="236"/>
      <c r="V125" s="237"/>
      <c r="W125" s="240"/>
      <c r="X125" s="237"/>
      <c r="Y125" s="240"/>
      <c r="Z125" s="237"/>
      <c r="AA125" s="417">
        <f t="shared" si="2"/>
        <v>0</v>
      </c>
      <c r="AB125" s="418">
        <f t="shared" si="3"/>
        <v>0</v>
      </c>
      <c r="AC125" s="37">
        <f>'t1'!M125</f>
        <v>0</v>
      </c>
    </row>
    <row r="126" spans="1:29" ht="14.25" customHeight="1" x14ac:dyDescent="0.2">
      <c r="A126" s="144" t="str">
        <f>'t1'!A126</f>
        <v>RUOLO SANITARIO - ALTRI PROF. SAN. SENIOR A ESAURIMENTO E.Q.</v>
      </c>
      <c r="B126" s="206" t="str">
        <f>'t1'!B126</f>
        <v>SEQASE</v>
      </c>
      <c r="C126" s="236"/>
      <c r="D126" s="237"/>
      <c r="E126" s="238"/>
      <c r="F126" s="237"/>
      <c r="G126" s="236"/>
      <c r="H126" s="237"/>
      <c r="I126" s="236"/>
      <c r="J126" s="237"/>
      <c r="K126" s="236"/>
      <c r="L126" s="237"/>
      <c r="M126" s="236"/>
      <c r="N126" s="237"/>
      <c r="O126" s="238"/>
      <c r="P126" s="239"/>
      <c r="Q126" s="236"/>
      <c r="R126" s="237"/>
      <c r="S126" s="236"/>
      <c r="T126" s="237"/>
      <c r="U126" s="236"/>
      <c r="V126" s="237"/>
      <c r="W126" s="240"/>
      <c r="X126" s="237"/>
      <c r="Y126" s="240"/>
      <c r="Z126" s="237"/>
      <c r="AA126" s="417">
        <f t="shared" si="2"/>
        <v>0</v>
      </c>
      <c r="AB126" s="418">
        <f t="shared" si="3"/>
        <v>0</v>
      </c>
      <c r="AC126" s="37">
        <f>'t1'!M126</f>
        <v>0</v>
      </c>
    </row>
    <row r="127" spans="1:29" ht="14.25" customHeight="1" x14ac:dyDescent="0.2">
      <c r="A127" s="144" t="str">
        <f>'t1'!A127</f>
        <v>RUOLO SOCIOSANITARIO - ASSISTENTE SOCIALE E.Q.</v>
      </c>
      <c r="B127" s="206" t="str">
        <f>'t1'!B127</f>
        <v>KEQASC</v>
      </c>
      <c r="C127" s="236"/>
      <c r="D127" s="237"/>
      <c r="E127" s="238"/>
      <c r="F127" s="237"/>
      <c r="G127" s="236"/>
      <c r="H127" s="237"/>
      <c r="I127" s="236"/>
      <c r="J127" s="237"/>
      <c r="K127" s="236"/>
      <c r="L127" s="237"/>
      <c r="M127" s="236"/>
      <c r="N127" s="237"/>
      <c r="O127" s="238"/>
      <c r="P127" s="239"/>
      <c r="Q127" s="236"/>
      <c r="R127" s="237"/>
      <c r="S127" s="236"/>
      <c r="T127" s="237"/>
      <c r="U127" s="236"/>
      <c r="V127" s="237"/>
      <c r="W127" s="240"/>
      <c r="X127" s="237"/>
      <c r="Y127" s="240"/>
      <c r="Z127" s="237"/>
      <c r="AA127" s="417">
        <f t="shared" si="2"/>
        <v>0</v>
      </c>
      <c r="AB127" s="418">
        <f t="shared" si="3"/>
        <v>0</v>
      </c>
      <c r="AC127" s="37">
        <f>'t1'!M127</f>
        <v>0</v>
      </c>
    </row>
    <row r="128" spans="1:29" ht="14.25" customHeight="1" x14ac:dyDescent="0.2">
      <c r="A128" s="144" t="str">
        <f>'t1'!A128</f>
        <v>RUOLO SOCIOSANITARIO - ASSIST. SOC. SENIOR ESAURIMENTO E.Q.</v>
      </c>
      <c r="B128" s="206" t="str">
        <f>'t1'!B128</f>
        <v>KEQSCE</v>
      </c>
      <c r="C128" s="236"/>
      <c r="D128" s="237"/>
      <c r="E128" s="238"/>
      <c r="F128" s="237"/>
      <c r="G128" s="236"/>
      <c r="H128" s="237"/>
      <c r="I128" s="236"/>
      <c r="J128" s="237"/>
      <c r="K128" s="236"/>
      <c r="L128" s="237"/>
      <c r="M128" s="236"/>
      <c r="N128" s="237"/>
      <c r="O128" s="238"/>
      <c r="P128" s="239"/>
      <c r="Q128" s="236"/>
      <c r="R128" s="237"/>
      <c r="S128" s="236"/>
      <c r="T128" s="237"/>
      <c r="U128" s="236"/>
      <c r="V128" s="237"/>
      <c r="W128" s="240"/>
      <c r="X128" s="237"/>
      <c r="Y128" s="240"/>
      <c r="Z128" s="237"/>
      <c r="AA128" s="417">
        <f t="shared" si="2"/>
        <v>0</v>
      </c>
      <c r="AB128" s="418">
        <f t="shared" si="3"/>
        <v>0</v>
      </c>
      <c r="AC128" s="37">
        <f>'t1'!M128</f>
        <v>0</v>
      </c>
    </row>
    <row r="129" spans="1:29" ht="14.25" customHeight="1" x14ac:dyDescent="0.2">
      <c r="A129" s="144" t="str">
        <f>'t1'!A129</f>
        <v>RUOLO PROFESSIONALE - SPECIALISTA DELLA COMUNIC. ISTIT. E.Q.</v>
      </c>
      <c r="B129" s="206" t="str">
        <f>'t1'!B129</f>
        <v>PEQ871</v>
      </c>
      <c r="C129" s="236"/>
      <c r="D129" s="237"/>
      <c r="E129" s="238"/>
      <c r="F129" s="237"/>
      <c r="G129" s="236"/>
      <c r="H129" s="237"/>
      <c r="I129" s="236"/>
      <c r="J129" s="237"/>
      <c r="K129" s="236"/>
      <c r="L129" s="237"/>
      <c r="M129" s="236"/>
      <c r="N129" s="237"/>
      <c r="O129" s="238"/>
      <c r="P129" s="239"/>
      <c r="Q129" s="236"/>
      <c r="R129" s="237"/>
      <c r="S129" s="236"/>
      <c r="T129" s="237"/>
      <c r="U129" s="236"/>
      <c r="V129" s="237"/>
      <c r="W129" s="240"/>
      <c r="X129" s="237"/>
      <c r="Y129" s="240"/>
      <c r="Z129" s="237"/>
      <c r="AA129" s="417">
        <f t="shared" si="2"/>
        <v>0</v>
      </c>
      <c r="AB129" s="418">
        <f t="shared" si="3"/>
        <v>0</v>
      </c>
      <c r="AC129" s="37">
        <f>'t1'!M129</f>
        <v>0</v>
      </c>
    </row>
    <row r="130" spans="1:29" ht="14.25" customHeight="1" x14ac:dyDescent="0.2">
      <c r="A130" s="144" t="str">
        <f>'t1'!A130</f>
        <v>RUOLO PROFESSIONALE - SPECIALISTA RAPPORTI CON I MEDIA E.Q.</v>
      </c>
      <c r="B130" s="206" t="str">
        <f>'t1'!B130</f>
        <v>PEQ872</v>
      </c>
      <c r="C130" s="236"/>
      <c r="D130" s="237"/>
      <c r="E130" s="238"/>
      <c r="F130" s="237"/>
      <c r="G130" s="236"/>
      <c r="H130" s="237"/>
      <c r="I130" s="236"/>
      <c r="J130" s="237"/>
      <c r="K130" s="236"/>
      <c r="L130" s="237"/>
      <c r="M130" s="236"/>
      <c r="N130" s="237"/>
      <c r="O130" s="238"/>
      <c r="P130" s="239"/>
      <c r="Q130" s="236"/>
      <c r="R130" s="237"/>
      <c r="S130" s="236"/>
      <c r="T130" s="237"/>
      <c r="U130" s="236"/>
      <c r="V130" s="237"/>
      <c r="W130" s="240"/>
      <c r="X130" s="237"/>
      <c r="Y130" s="240"/>
      <c r="Z130" s="237"/>
      <c r="AA130" s="417">
        <f t="shared" si="2"/>
        <v>0</v>
      </c>
      <c r="AB130" s="418">
        <f t="shared" si="3"/>
        <v>0</v>
      </c>
      <c r="AC130" s="37">
        <f>'t1'!M130</f>
        <v>0</v>
      </c>
    </row>
    <row r="131" spans="1:29" ht="14.25" customHeight="1" x14ac:dyDescent="0.2">
      <c r="A131" s="144" t="str">
        <f>'t1'!A131</f>
        <v>RUOLO PROFESSIONALE - ASSISTENTE RELIGIOSO E.Q.</v>
      </c>
      <c r="B131" s="206" t="str">
        <f>'t1'!B131</f>
        <v>PEQ006</v>
      </c>
      <c r="C131" s="236"/>
      <c r="D131" s="237"/>
      <c r="E131" s="238"/>
      <c r="F131" s="237"/>
      <c r="G131" s="236"/>
      <c r="H131" s="237"/>
      <c r="I131" s="236"/>
      <c r="J131" s="237"/>
      <c r="K131" s="236"/>
      <c r="L131" s="237"/>
      <c r="M131" s="236"/>
      <c r="N131" s="237"/>
      <c r="O131" s="238"/>
      <c r="P131" s="239"/>
      <c r="Q131" s="236"/>
      <c r="R131" s="237"/>
      <c r="S131" s="236"/>
      <c r="T131" s="237"/>
      <c r="U131" s="236"/>
      <c r="V131" s="237"/>
      <c r="W131" s="240"/>
      <c r="X131" s="237"/>
      <c r="Y131" s="240"/>
      <c r="Z131" s="237"/>
      <c r="AA131" s="417">
        <f t="shared" ref="AA131:AB135" si="4">SUM(C131,E131,G131,I131,K131,M131,O131,Q131,S131,U131,W131,Y131)</f>
        <v>0</v>
      </c>
      <c r="AB131" s="418">
        <f t="shared" si="4"/>
        <v>0</v>
      </c>
      <c r="AC131" s="37">
        <f>'t1'!M131</f>
        <v>0</v>
      </c>
    </row>
    <row r="132" spans="1:29" ht="14.25" customHeight="1" x14ac:dyDescent="0.2">
      <c r="A132" s="144" t="str">
        <f>'t1'!A132</f>
        <v>RUOLO TECNICO - COLLABORATORE TECNICO PROFESSIONALE E.Q.</v>
      </c>
      <c r="B132" s="206" t="str">
        <f>'t1'!B132</f>
        <v>TEQ027</v>
      </c>
      <c r="C132" s="236"/>
      <c r="D132" s="237"/>
      <c r="E132" s="238"/>
      <c r="F132" s="237"/>
      <c r="G132" s="236"/>
      <c r="H132" s="237"/>
      <c r="I132" s="236"/>
      <c r="J132" s="237"/>
      <c r="K132" s="236"/>
      <c r="L132" s="237"/>
      <c r="M132" s="236"/>
      <c r="N132" s="237"/>
      <c r="O132" s="238"/>
      <c r="P132" s="239"/>
      <c r="Q132" s="236"/>
      <c r="R132" s="237"/>
      <c r="S132" s="236"/>
      <c r="T132" s="237"/>
      <c r="U132" s="236"/>
      <c r="V132" s="237"/>
      <c r="W132" s="240"/>
      <c r="X132" s="237"/>
      <c r="Y132" s="240"/>
      <c r="Z132" s="237"/>
      <c r="AA132" s="417">
        <f t="shared" si="4"/>
        <v>0</v>
      </c>
      <c r="AB132" s="418">
        <f t="shared" si="4"/>
        <v>0</v>
      </c>
      <c r="AC132" s="37">
        <f>'t1'!M132</f>
        <v>0</v>
      </c>
    </row>
    <row r="133" spans="1:29" ht="14.25" customHeight="1" x14ac:dyDescent="0.2">
      <c r="A133" s="144" t="str">
        <f>'t1'!A133</f>
        <v>RUOLO TECNICO - COLLAB. TEC. PROF. SENIOR A ESAURIMENTO E.Q.</v>
      </c>
      <c r="B133" s="206" t="str">
        <f>'t1'!B133</f>
        <v>TEQCTS</v>
      </c>
      <c r="C133" s="236"/>
      <c r="D133" s="237"/>
      <c r="E133" s="238"/>
      <c r="F133" s="237"/>
      <c r="G133" s="236"/>
      <c r="H133" s="237"/>
      <c r="I133" s="236"/>
      <c r="J133" s="237"/>
      <c r="K133" s="236"/>
      <c r="L133" s="237"/>
      <c r="M133" s="236"/>
      <c r="N133" s="237"/>
      <c r="O133" s="238"/>
      <c r="P133" s="239"/>
      <c r="Q133" s="236"/>
      <c r="R133" s="237"/>
      <c r="S133" s="236"/>
      <c r="T133" s="237"/>
      <c r="U133" s="236"/>
      <c r="V133" s="237"/>
      <c r="W133" s="240"/>
      <c r="X133" s="237"/>
      <c r="Y133" s="240"/>
      <c r="Z133" s="237"/>
      <c r="AA133" s="417">
        <f t="shared" si="4"/>
        <v>0</v>
      </c>
      <c r="AB133" s="418">
        <f t="shared" si="4"/>
        <v>0</v>
      </c>
      <c r="AC133" s="37">
        <f>'t1'!M133</f>
        <v>0</v>
      </c>
    </row>
    <row r="134" spans="1:29" ht="14.25" customHeight="1" x14ac:dyDescent="0.2">
      <c r="A134" s="144" t="str">
        <f>'t1'!A134</f>
        <v>RUOLO AMMINISTRATIVO - COLLAB. AMMINISTRATIVO PROFESS. E.Q.</v>
      </c>
      <c r="B134" s="206" t="str">
        <f>'t1'!B134</f>
        <v>AEQ029</v>
      </c>
      <c r="C134" s="236"/>
      <c r="D134" s="237"/>
      <c r="E134" s="238"/>
      <c r="F134" s="237"/>
      <c r="G134" s="236"/>
      <c r="H134" s="237"/>
      <c r="I134" s="236"/>
      <c r="J134" s="237"/>
      <c r="K134" s="236"/>
      <c r="L134" s="237"/>
      <c r="M134" s="236"/>
      <c r="N134" s="237"/>
      <c r="O134" s="238"/>
      <c r="P134" s="239"/>
      <c r="Q134" s="236"/>
      <c r="R134" s="237"/>
      <c r="S134" s="236"/>
      <c r="T134" s="237"/>
      <c r="U134" s="236"/>
      <c r="V134" s="237"/>
      <c r="W134" s="240"/>
      <c r="X134" s="237"/>
      <c r="Y134" s="240"/>
      <c r="Z134" s="237"/>
      <c r="AA134" s="417">
        <f t="shared" si="4"/>
        <v>0</v>
      </c>
      <c r="AB134" s="418">
        <f t="shared" si="4"/>
        <v>0</v>
      </c>
      <c r="AC134" s="37">
        <f>'t1'!M134</f>
        <v>0</v>
      </c>
    </row>
    <row r="135" spans="1:29" ht="14.25" customHeight="1" x14ac:dyDescent="0.2">
      <c r="A135" s="144" t="str">
        <f>'t1'!A135</f>
        <v>RUOLO AMM.VO - COLLAB. AMM.VO PROF. SENIOR ESAURIMENTO E.Q.</v>
      </c>
      <c r="B135" s="206" t="str">
        <f>'t1'!B135</f>
        <v>AEQCAS</v>
      </c>
      <c r="C135" s="236"/>
      <c r="D135" s="237"/>
      <c r="E135" s="238"/>
      <c r="F135" s="237"/>
      <c r="G135" s="236"/>
      <c r="H135" s="237"/>
      <c r="I135" s="236"/>
      <c r="J135" s="237"/>
      <c r="K135" s="236"/>
      <c r="L135" s="237"/>
      <c r="M135" s="236"/>
      <c r="N135" s="237"/>
      <c r="O135" s="238"/>
      <c r="P135" s="239"/>
      <c r="Q135" s="236"/>
      <c r="R135" s="237"/>
      <c r="S135" s="236"/>
      <c r="T135" s="237"/>
      <c r="U135" s="236"/>
      <c r="V135" s="237"/>
      <c r="W135" s="240"/>
      <c r="X135" s="237"/>
      <c r="Y135" s="240"/>
      <c r="Z135" s="237"/>
      <c r="AA135" s="417">
        <f t="shared" si="4"/>
        <v>0</v>
      </c>
      <c r="AB135" s="418">
        <f t="shared" si="4"/>
        <v>0</v>
      </c>
      <c r="AC135" s="37">
        <f>'t1'!M135</f>
        <v>0</v>
      </c>
    </row>
    <row r="136" spans="1:29" ht="14.25" customHeight="1" x14ac:dyDescent="0.2">
      <c r="A136" s="144" t="str">
        <f>'t1'!A136</f>
        <v>RUOLO SANITARIO - PROF. SANITARIE INFERMIERISTICHE</v>
      </c>
      <c r="B136" s="206" t="str">
        <f>'t1'!B136</f>
        <v>SPFINF</v>
      </c>
      <c r="C136" s="236"/>
      <c r="D136" s="237"/>
      <c r="E136" s="238"/>
      <c r="F136" s="237"/>
      <c r="G136" s="236"/>
      <c r="H136" s="237"/>
      <c r="I136" s="236"/>
      <c r="J136" s="237"/>
      <c r="K136" s="236"/>
      <c r="L136" s="237"/>
      <c r="M136" s="236"/>
      <c r="N136" s="237"/>
      <c r="O136" s="238"/>
      <c r="P136" s="239"/>
      <c r="Q136" s="236"/>
      <c r="R136" s="237"/>
      <c r="S136" s="236"/>
      <c r="T136" s="237"/>
      <c r="U136" s="236"/>
      <c r="V136" s="237"/>
      <c r="W136" s="240"/>
      <c r="X136" s="237"/>
      <c r="Y136" s="240"/>
      <c r="Z136" s="237"/>
      <c r="AA136" s="417">
        <f t="shared" si="2"/>
        <v>0</v>
      </c>
      <c r="AB136" s="418">
        <f t="shared" si="3"/>
        <v>0</v>
      </c>
      <c r="AC136" s="37">
        <f>'t1'!M136</f>
        <v>0</v>
      </c>
    </row>
    <row r="137" spans="1:29" ht="14.25" customHeight="1" x14ac:dyDescent="0.2">
      <c r="A137" s="144" t="str">
        <f>'t1'!A137</f>
        <v>RUOLO SANITARIO - PROF. SANITARIA OSTETRICA</v>
      </c>
      <c r="B137" s="206" t="str">
        <f>'t1'!B137</f>
        <v>SPFOST</v>
      </c>
      <c r="C137" s="236"/>
      <c r="D137" s="237"/>
      <c r="E137" s="238"/>
      <c r="F137" s="237"/>
      <c r="G137" s="236"/>
      <c r="H137" s="237"/>
      <c r="I137" s="236"/>
      <c r="J137" s="237"/>
      <c r="K137" s="236"/>
      <c r="L137" s="237"/>
      <c r="M137" s="236"/>
      <c r="N137" s="237"/>
      <c r="O137" s="238"/>
      <c r="P137" s="239"/>
      <c r="Q137" s="236"/>
      <c r="R137" s="237"/>
      <c r="S137" s="236"/>
      <c r="T137" s="237"/>
      <c r="U137" s="236"/>
      <c r="V137" s="237"/>
      <c r="W137" s="240"/>
      <c r="X137" s="237"/>
      <c r="Y137" s="240"/>
      <c r="Z137" s="237"/>
      <c r="AA137" s="417">
        <f t="shared" si="2"/>
        <v>0</v>
      </c>
      <c r="AB137" s="418">
        <f t="shared" si="3"/>
        <v>0</v>
      </c>
      <c r="AC137" s="37">
        <f>'t1'!M137</f>
        <v>0</v>
      </c>
    </row>
    <row r="138" spans="1:29" ht="14.25" customHeight="1" x14ac:dyDescent="0.2">
      <c r="A138" s="144" t="str">
        <f>'t1'!A138</f>
        <v>RUOLO SANITARIO - PROFESSIONI TECNICO SANITARIE</v>
      </c>
      <c r="B138" s="206" t="str">
        <f>'t1'!B138</f>
        <v>SPFTCN</v>
      </c>
      <c r="C138" s="236"/>
      <c r="D138" s="237"/>
      <c r="E138" s="238"/>
      <c r="F138" s="237"/>
      <c r="G138" s="236"/>
      <c r="H138" s="237"/>
      <c r="I138" s="236"/>
      <c r="J138" s="237"/>
      <c r="K138" s="236"/>
      <c r="L138" s="237"/>
      <c r="M138" s="236"/>
      <c r="N138" s="237"/>
      <c r="O138" s="238"/>
      <c r="P138" s="239"/>
      <c r="Q138" s="236"/>
      <c r="R138" s="237"/>
      <c r="S138" s="236"/>
      <c r="T138" s="237"/>
      <c r="U138" s="236"/>
      <c r="V138" s="237"/>
      <c r="W138" s="240"/>
      <c r="X138" s="237"/>
      <c r="Y138" s="240"/>
      <c r="Z138" s="237"/>
      <c r="AA138" s="417">
        <f t="shared" si="2"/>
        <v>0</v>
      </c>
      <c r="AB138" s="418">
        <f t="shared" si="3"/>
        <v>0</v>
      </c>
      <c r="AC138" s="37">
        <f>'t1'!M138</f>
        <v>0</v>
      </c>
    </row>
    <row r="139" spans="1:29" ht="14.25" customHeight="1" x14ac:dyDescent="0.2">
      <c r="A139" s="144" t="str">
        <f>'t1'!A139</f>
        <v>RUOLO SANITARIO - PROF. SANITARIE DELLA RIABILITAZIONE</v>
      </c>
      <c r="B139" s="206" t="str">
        <f>'t1'!B139</f>
        <v>SPFRAB</v>
      </c>
      <c r="C139" s="236"/>
      <c r="D139" s="237"/>
      <c r="E139" s="238"/>
      <c r="F139" s="237"/>
      <c r="G139" s="236"/>
      <c r="H139" s="237"/>
      <c r="I139" s="236"/>
      <c r="J139" s="237"/>
      <c r="K139" s="236"/>
      <c r="L139" s="237"/>
      <c r="M139" s="236"/>
      <c r="N139" s="237"/>
      <c r="O139" s="238"/>
      <c r="P139" s="239"/>
      <c r="Q139" s="236"/>
      <c r="R139" s="237"/>
      <c r="S139" s="236"/>
      <c r="T139" s="237"/>
      <c r="U139" s="236"/>
      <c r="V139" s="237"/>
      <c r="W139" s="240"/>
      <c r="X139" s="237"/>
      <c r="Y139" s="240"/>
      <c r="Z139" s="237"/>
      <c r="AA139" s="417">
        <f t="shared" si="2"/>
        <v>0</v>
      </c>
      <c r="AB139" s="418">
        <f t="shared" si="3"/>
        <v>0</v>
      </c>
      <c r="AC139" s="37">
        <f>'t1'!M139</f>
        <v>0</v>
      </c>
    </row>
    <row r="140" spans="1:29" ht="14.25" customHeight="1" x14ac:dyDescent="0.2">
      <c r="A140" s="144" t="str">
        <f>'t1'!A140</f>
        <v>RUOLO SANITARIO - PROF. SANITARIE DELLA PREVENZIONE</v>
      </c>
      <c r="B140" s="206" t="str">
        <f>'t1'!B140</f>
        <v>SPFPRV</v>
      </c>
      <c r="C140" s="236"/>
      <c r="D140" s="237"/>
      <c r="E140" s="238"/>
      <c r="F140" s="237"/>
      <c r="G140" s="236"/>
      <c r="H140" s="237"/>
      <c r="I140" s="236"/>
      <c r="J140" s="237"/>
      <c r="K140" s="236"/>
      <c r="L140" s="237"/>
      <c r="M140" s="236"/>
      <c r="N140" s="237"/>
      <c r="O140" s="238"/>
      <c r="P140" s="239"/>
      <c r="Q140" s="236"/>
      <c r="R140" s="237"/>
      <c r="S140" s="236"/>
      <c r="T140" s="237"/>
      <c r="U140" s="236"/>
      <c r="V140" s="237"/>
      <c r="W140" s="240"/>
      <c r="X140" s="237"/>
      <c r="Y140" s="240"/>
      <c r="Z140" s="237"/>
      <c r="AA140" s="417">
        <f t="shared" ref="AA140:AA157" si="5">SUM(C140,E140,G140,I140,K140,M140,O140,Q140,S140,U140,W140,Y140)</f>
        <v>0</v>
      </c>
      <c r="AB140" s="418">
        <f t="shared" ref="AB140:AB157" si="6">SUM(D140,F140,H140,J140,L140,N140,P140,R140,T140,V140,X140,Z140)</f>
        <v>0</v>
      </c>
      <c r="AC140" s="37">
        <f>'t1'!M140</f>
        <v>0</v>
      </c>
    </row>
    <row r="141" spans="1:29" ht="14.25" customHeight="1" x14ac:dyDescent="0.2">
      <c r="A141" s="144" t="str">
        <f>'t1'!A141</f>
        <v>RUOLO SANITARIO - PROF. SAN. INFERMIER. SENIOR A ESAURIMENTO</v>
      </c>
      <c r="B141" s="206" t="str">
        <f>'t1'!B141</f>
        <v>SPFINE</v>
      </c>
      <c r="C141" s="236"/>
      <c r="D141" s="237"/>
      <c r="E141" s="238"/>
      <c r="F141" s="237"/>
      <c r="G141" s="236"/>
      <c r="H141" s="237"/>
      <c r="I141" s="236"/>
      <c r="J141" s="237"/>
      <c r="K141" s="236"/>
      <c r="L141" s="237"/>
      <c r="M141" s="236"/>
      <c r="N141" s="237"/>
      <c r="O141" s="238"/>
      <c r="P141" s="239"/>
      <c r="Q141" s="236"/>
      <c r="R141" s="237"/>
      <c r="S141" s="236"/>
      <c r="T141" s="237"/>
      <c r="U141" s="236"/>
      <c r="V141" s="237"/>
      <c r="W141" s="240"/>
      <c r="X141" s="237"/>
      <c r="Y141" s="240"/>
      <c r="Z141" s="237"/>
      <c r="AA141" s="417">
        <f t="shared" si="5"/>
        <v>0</v>
      </c>
      <c r="AB141" s="418">
        <f t="shared" si="6"/>
        <v>0</v>
      </c>
      <c r="AC141" s="37">
        <f>'t1'!M141</f>
        <v>0</v>
      </c>
    </row>
    <row r="142" spans="1:29" ht="14.25" customHeight="1" x14ac:dyDescent="0.2">
      <c r="A142" s="144" t="str">
        <f>'t1'!A142</f>
        <v>RUOLO SANITARIO - ALTRI PROFILI SANIT. SENIOR A ESAURIMENTO</v>
      </c>
      <c r="B142" s="206" t="str">
        <f>'t1'!B142</f>
        <v>SPFASE</v>
      </c>
      <c r="C142" s="236"/>
      <c r="D142" s="237"/>
      <c r="E142" s="238"/>
      <c r="F142" s="237"/>
      <c r="G142" s="236"/>
      <c r="H142" s="237"/>
      <c r="I142" s="236"/>
      <c r="J142" s="237"/>
      <c r="K142" s="236"/>
      <c r="L142" s="237"/>
      <c r="M142" s="236"/>
      <c r="N142" s="237"/>
      <c r="O142" s="238"/>
      <c r="P142" s="239"/>
      <c r="Q142" s="236"/>
      <c r="R142" s="237"/>
      <c r="S142" s="236"/>
      <c r="T142" s="237"/>
      <c r="U142" s="236"/>
      <c r="V142" s="237"/>
      <c r="W142" s="240"/>
      <c r="X142" s="237"/>
      <c r="Y142" s="240"/>
      <c r="Z142" s="237"/>
      <c r="AA142" s="417">
        <f t="shared" si="5"/>
        <v>0</v>
      </c>
      <c r="AB142" s="418">
        <f t="shared" si="6"/>
        <v>0</v>
      </c>
      <c r="AC142" s="37">
        <f>'t1'!M142</f>
        <v>0</v>
      </c>
    </row>
    <row r="143" spans="1:29" ht="14.25" customHeight="1" x14ac:dyDescent="0.2">
      <c r="A143" s="144" t="str">
        <f>'t1'!A143</f>
        <v>RUOLO SOCIOSANITARIO - ASSISTENTE SOCIALE</v>
      </c>
      <c r="B143" s="206" t="str">
        <f>'t1'!B143</f>
        <v>KPFASC</v>
      </c>
      <c r="C143" s="236"/>
      <c r="D143" s="237"/>
      <c r="E143" s="238"/>
      <c r="F143" s="237"/>
      <c r="G143" s="236"/>
      <c r="H143" s="237"/>
      <c r="I143" s="236"/>
      <c r="J143" s="237"/>
      <c r="K143" s="236"/>
      <c r="L143" s="237"/>
      <c r="M143" s="236"/>
      <c r="N143" s="237"/>
      <c r="O143" s="238"/>
      <c r="P143" s="239"/>
      <c r="Q143" s="236"/>
      <c r="R143" s="237"/>
      <c r="S143" s="236"/>
      <c r="T143" s="237"/>
      <c r="U143" s="236"/>
      <c r="V143" s="237"/>
      <c r="W143" s="240"/>
      <c r="X143" s="237"/>
      <c r="Y143" s="240"/>
      <c r="Z143" s="237"/>
      <c r="AA143" s="417">
        <f t="shared" si="5"/>
        <v>0</v>
      </c>
      <c r="AB143" s="418">
        <f t="shared" si="6"/>
        <v>0</v>
      </c>
      <c r="AC143" s="37">
        <f>'t1'!M143</f>
        <v>0</v>
      </c>
    </row>
    <row r="144" spans="1:29" ht="14.25" customHeight="1" x14ac:dyDescent="0.2">
      <c r="A144" s="144" t="str">
        <f>'t1'!A144</f>
        <v>RUOLO SOCIOSANITARIO - ASSISTENTE SOC. SENIOR AD ESAURIMENTO</v>
      </c>
      <c r="B144" s="206" t="str">
        <f>'t1'!B144</f>
        <v>KPFSCE</v>
      </c>
      <c r="C144" s="236"/>
      <c r="D144" s="237"/>
      <c r="E144" s="238"/>
      <c r="F144" s="237"/>
      <c r="G144" s="236"/>
      <c r="H144" s="237"/>
      <c r="I144" s="236"/>
      <c r="J144" s="237"/>
      <c r="K144" s="236"/>
      <c r="L144" s="237"/>
      <c r="M144" s="236"/>
      <c r="N144" s="237"/>
      <c r="O144" s="238"/>
      <c r="P144" s="239"/>
      <c r="Q144" s="236"/>
      <c r="R144" s="237"/>
      <c r="S144" s="236"/>
      <c r="T144" s="237"/>
      <c r="U144" s="236"/>
      <c r="V144" s="237"/>
      <c r="W144" s="240"/>
      <c r="X144" s="237"/>
      <c r="Y144" s="240"/>
      <c r="Z144" s="237"/>
      <c r="AA144" s="417">
        <f t="shared" si="5"/>
        <v>0</v>
      </c>
      <c r="AB144" s="418">
        <f t="shared" si="6"/>
        <v>0</v>
      </c>
      <c r="AC144" s="37">
        <f>'t1'!M144</f>
        <v>0</v>
      </c>
    </row>
    <row r="145" spans="1:29" ht="14.25" customHeight="1" x14ac:dyDescent="0.2">
      <c r="A145" s="144" t="str">
        <f>'t1'!A145</f>
        <v>RUOLO PROFESSIONALE - SPECIALISTA DELLA COMUNIC. ISTIT.</v>
      </c>
      <c r="B145" s="206" t="str">
        <f>'t1'!B145</f>
        <v>PPF871</v>
      </c>
      <c r="C145" s="236"/>
      <c r="D145" s="237"/>
      <c r="E145" s="238"/>
      <c r="F145" s="237"/>
      <c r="G145" s="236"/>
      <c r="H145" s="237"/>
      <c r="I145" s="236"/>
      <c r="J145" s="237"/>
      <c r="K145" s="236"/>
      <c r="L145" s="237"/>
      <c r="M145" s="236"/>
      <c r="N145" s="237"/>
      <c r="O145" s="238"/>
      <c r="P145" s="239"/>
      <c r="Q145" s="236"/>
      <c r="R145" s="237"/>
      <c r="S145" s="236"/>
      <c r="T145" s="237"/>
      <c r="U145" s="236"/>
      <c r="V145" s="237"/>
      <c r="W145" s="240"/>
      <c r="X145" s="237"/>
      <c r="Y145" s="240"/>
      <c r="Z145" s="237"/>
      <c r="AA145" s="417">
        <f t="shared" si="5"/>
        <v>0</v>
      </c>
      <c r="AB145" s="418">
        <f t="shared" si="6"/>
        <v>0</v>
      </c>
      <c r="AC145" s="37">
        <f>'t1'!M145</f>
        <v>0</v>
      </c>
    </row>
    <row r="146" spans="1:29" ht="14.25" customHeight="1" x14ac:dyDescent="0.2">
      <c r="A146" s="144" t="str">
        <f>'t1'!A146</f>
        <v>RUOLO PROFESSIONALE - SPECIALISTA RAPPORTI CON I MEDIA</v>
      </c>
      <c r="B146" s="206" t="str">
        <f>'t1'!B146</f>
        <v>PPF872</v>
      </c>
      <c r="C146" s="236"/>
      <c r="D146" s="237"/>
      <c r="E146" s="238"/>
      <c r="F146" s="237"/>
      <c r="G146" s="236"/>
      <c r="H146" s="237"/>
      <c r="I146" s="236"/>
      <c r="J146" s="237"/>
      <c r="K146" s="236"/>
      <c r="L146" s="237"/>
      <c r="M146" s="236"/>
      <c r="N146" s="237"/>
      <c r="O146" s="238"/>
      <c r="P146" s="239"/>
      <c r="Q146" s="236"/>
      <c r="R146" s="237"/>
      <c r="S146" s="236"/>
      <c r="T146" s="237"/>
      <c r="U146" s="236"/>
      <c r="V146" s="237"/>
      <c r="W146" s="240"/>
      <c r="X146" s="237"/>
      <c r="Y146" s="240"/>
      <c r="Z146" s="237"/>
      <c r="AA146" s="417">
        <f t="shared" si="5"/>
        <v>0</v>
      </c>
      <c r="AB146" s="418">
        <f t="shared" si="6"/>
        <v>0</v>
      </c>
      <c r="AC146" s="37">
        <f>'t1'!M146</f>
        <v>0</v>
      </c>
    </row>
    <row r="147" spans="1:29" ht="14.25" customHeight="1" x14ac:dyDescent="0.2">
      <c r="A147" s="144" t="str">
        <f>'t1'!A147</f>
        <v>RUOLO PROFESSIONALE - ASSISTENTE RELIGIOSO</v>
      </c>
      <c r="B147" s="206" t="str">
        <f>'t1'!B147</f>
        <v>PPF006</v>
      </c>
      <c r="C147" s="236"/>
      <c r="D147" s="237"/>
      <c r="E147" s="238"/>
      <c r="F147" s="237"/>
      <c r="G147" s="236"/>
      <c r="H147" s="237"/>
      <c r="I147" s="236"/>
      <c r="J147" s="237"/>
      <c r="K147" s="236"/>
      <c r="L147" s="237"/>
      <c r="M147" s="236"/>
      <c r="N147" s="237"/>
      <c r="O147" s="238"/>
      <c r="P147" s="239"/>
      <c r="Q147" s="236"/>
      <c r="R147" s="237"/>
      <c r="S147" s="236"/>
      <c r="T147" s="237"/>
      <c r="U147" s="236"/>
      <c r="V147" s="237"/>
      <c r="W147" s="240"/>
      <c r="X147" s="237"/>
      <c r="Y147" s="240"/>
      <c r="Z147" s="237"/>
      <c r="AA147" s="417">
        <f t="shared" si="5"/>
        <v>0</v>
      </c>
      <c r="AB147" s="418">
        <f t="shared" si="6"/>
        <v>0</v>
      </c>
      <c r="AC147" s="37">
        <f>'t1'!M147</f>
        <v>0</v>
      </c>
    </row>
    <row r="148" spans="1:29" ht="14.25" customHeight="1" x14ac:dyDescent="0.2">
      <c r="A148" s="144" t="str">
        <f>'t1'!A148</f>
        <v>RUOLO TECNICO - COLLABORATORE TECNICO PROFESSIONALE</v>
      </c>
      <c r="B148" s="206" t="str">
        <f>'t1'!B148</f>
        <v>TPF026</v>
      </c>
      <c r="C148" s="236"/>
      <c r="D148" s="237"/>
      <c r="E148" s="238"/>
      <c r="F148" s="237"/>
      <c r="G148" s="236"/>
      <c r="H148" s="237"/>
      <c r="I148" s="236"/>
      <c r="J148" s="237"/>
      <c r="K148" s="236"/>
      <c r="L148" s="237"/>
      <c r="M148" s="236"/>
      <c r="N148" s="237"/>
      <c r="O148" s="238"/>
      <c r="P148" s="239"/>
      <c r="Q148" s="236"/>
      <c r="R148" s="237"/>
      <c r="S148" s="236"/>
      <c r="T148" s="237"/>
      <c r="U148" s="236"/>
      <c r="V148" s="237"/>
      <c r="W148" s="240"/>
      <c r="X148" s="237"/>
      <c r="Y148" s="240"/>
      <c r="Z148" s="237"/>
      <c r="AA148" s="417">
        <f t="shared" si="5"/>
        <v>0</v>
      </c>
      <c r="AB148" s="418">
        <f t="shared" si="6"/>
        <v>0</v>
      </c>
      <c r="AC148" s="37">
        <f>'t1'!M148</f>
        <v>0</v>
      </c>
    </row>
    <row r="149" spans="1:29" ht="14.25" customHeight="1" x14ac:dyDescent="0.2">
      <c r="A149" s="144" t="str">
        <f>'t1'!A149</f>
        <v>RUOLO TECNICO - COLLAB. TECNICO PROF. SENIOR AD ESAURIMENTO</v>
      </c>
      <c r="B149" s="206" t="str">
        <f>'t1'!B149</f>
        <v>TPFCTS</v>
      </c>
      <c r="C149" s="236"/>
      <c r="D149" s="237"/>
      <c r="E149" s="238"/>
      <c r="F149" s="237"/>
      <c r="G149" s="236"/>
      <c r="H149" s="237"/>
      <c r="I149" s="236"/>
      <c r="J149" s="237"/>
      <c r="K149" s="236"/>
      <c r="L149" s="237"/>
      <c r="M149" s="236"/>
      <c r="N149" s="237"/>
      <c r="O149" s="238"/>
      <c r="P149" s="239"/>
      <c r="Q149" s="236"/>
      <c r="R149" s="237"/>
      <c r="S149" s="236"/>
      <c r="T149" s="237"/>
      <c r="U149" s="236"/>
      <c r="V149" s="237"/>
      <c r="W149" s="240"/>
      <c r="X149" s="237"/>
      <c r="Y149" s="240"/>
      <c r="Z149" s="237"/>
      <c r="AA149" s="417">
        <f t="shared" si="5"/>
        <v>0</v>
      </c>
      <c r="AB149" s="418">
        <f t="shared" si="6"/>
        <v>0</v>
      </c>
      <c r="AC149" s="37">
        <f>'t1'!M149</f>
        <v>0</v>
      </c>
    </row>
    <row r="150" spans="1:29" ht="14.25" customHeight="1" x14ac:dyDescent="0.2">
      <c r="A150" s="144" t="str">
        <f>'t1'!A150</f>
        <v>RUOLO AMMINISTRATIVO - COLLAB. AMMINISTRATIVO PROFESS.</v>
      </c>
      <c r="B150" s="206" t="str">
        <f>'t1'!B150</f>
        <v>APF028</v>
      </c>
      <c r="C150" s="236"/>
      <c r="D150" s="237"/>
      <c r="E150" s="238"/>
      <c r="F150" s="237"/>
      <c r="G150" s="236"/>
      <c r="H150" s="237"/>
      <c r="I150" s="236"/>
      <c r="J150" s="237"/>
      <c r="K150" s="236"/>
      <c r="L150" s="237"/>
      <c r="M150" s="236"/>
      <c r="N150" s="237"/>
      <c r="O150" s="238"/>
      <c r="P150" s="239"/>
      <c r="Q150" s="236"/>
      <c r="R150" s="237"/>
      <c r="S150" s="236"/>
      <c r="T150" s="237"/>
      <c r="U150" s="236"/>
      <c r="V150" s="237"/>
      <c r="W150" s="240"/>
      <c r="X150" s="237"/>
      <c r="Y150" s="240"/>
      <c r="Z150" s="237"/>
      <c r="AA150" s="417">
        <f t="shared" si="5"/>
        <v>0</v>
      </c>
      <c r="AB150" s="418">
        <f t="shared" si="6"/>
        <v>0</v>
      </c>
      <c r="AC150" s="37">
        <f>'t1'!M150</f>
        <v>0</v>
      </c>
    </row>
    <row r="151" spans="1:29" ht="14.25" customHeight="1" x14ac:dyDescent="0.2">
      <c r="A151" s="144" t="str">
        <f>'t1'!A151</f>
        <v>RUOLO AMM.VO - COLLAB. AMM.VO PROFESS. SENIOR AD ESAURIMENTO</v>
      </c>
      <c r="B151" s="206" t="str">
        <f>'t1'!B151</f>
        <v>APFCAS</v>
      </c>
      <c r="C151" s="236"/>
      <c r="D151" s="237"/>
      <c r="E151" s="238"/>
      <c r="F151" s="237"/>
      <c r="G151" s="236"/>
      <c r="H151" s="237"/>
      <c r="I151" s="236"/>
      <c r="J151" s="237"/>
      <c r="K151" s="236"/>
      <c r="L151" s="237"/>
      <c r="M151" s="236"/>
      <c r="N151" s="237"/>
      <c r="O151" s="238"/>
      <c r="P151" s="239"/>
      <c r="Q151" s="236"/>
      <c r="R151" s="237"/>
      <c r="S151" s="236"/>
      <c r="T151" s="237"/>
      <c r="U151" s="236"/>
      <c r="V151" s="237"/>
      <c r="W151" s="240"/>
      <c r="X151" s="237"/>
      <c r="Y151" s="240"/>
      <c r="Z151" s="237"/>
      <c r="AA151" s="417">
        <f t="shared" si="5"/>
        <v>0</v>
      </c>
      <c r="AB151" s="418">
        <f t="shared" si="6"/>
        <v>0</v>
      </c>
      <c r="AC151" s="37">
        <f>'t1'!M151</f>
        <v>0</v>
      </c>
    </row>
    <row r="152" spans="1:29" ht="14.25" customHeight="1" x14ac:dyDescent="0.2">
      <c r="A152" s="144" t="str">
        <f>'t1'!A152</f>
        <v>RUOLO SANITARIO - PROFILI AREA ASSITENTI AD ESAURIMENTO</v>
      </c>
      <c r="B152" s="206" t="str">
        <f>'t1'!B152</f>
        <v>SAT162</v>
      </c>
      <c r="C152" s="236"/>
      <c r="D152" s="237"/>
      <c r="E152" s="238"/>
      <c r="F152" s="237"/>
      <c r="G152" s="236"/>
      <c r="H152" s="237"/>
      <c r="I152" s="236"/>
      <c r="J152" s="237"/>
      <c r="K152" s="236"/>
      <c r="L152" s="237"/>
      <c r="M152" s="236"/>
      <c r="N152" s="237"/>
      <c r="O152" s="238"/>
      <c r="P152" s="239"/>
      <c r="Q152" s="236"/>
      <c r="R152" s="237"/>
      <c r="S152" s="236"/>
      <c r="T152" s="237"/>
      <c r="U152" s="236"/>
      <c r="V152" s="237"/>
      <c r="W152" s="240"/>
      <c r="X152" s="237"/>
      <c r="Y152" s="240"/>
      <c r="Z152" s="237"/>
      <c r="AA152" s="417">
        <f t="shared" si="5"/>
        <v>0</v>
      </c>
      <c r="AB152" s="418">
        <f t="shared" si="6"/>
        <v>0</v>
      </c>
      <c r="AC152" s="37">
        <f>'t1'!M152</f>
        <v>0</v>
      </c>
    </row>
    <row r="153" spans="1:29" ht="14.25" customHeight="1" x14ac:dyDescent="0.2">
      <c r="A153" s="144" t="str">
        <f>'t1'!A153</f>
        <v>RUOLO SOCIOSANITARIO - OPERATORE SOCIOSANITARIO SENIOR</v>
      </c>
      <c r="B153" s="206" t="str">
        <f>'t1'!B153</f>
        <v>KAT660</v>
      </c>
      <c r="C153" s="236"/>
      <c r="D153" s="237"/>
      <c r="E153" s="238"/>
      <c r="F153" s="237"/>
      <c r="G153" s="236"/>
      <c r="H153" s="237"/>
      <c r="I153" s="236"/>
      <c r="J153" s="237"/>
      <c r="K153" s="236"/>
      <c r="L153" s="237"/>
      <c r="M153" s="236"/>
      <c r="N153" s="237"/>
      <c r="O153" s="238"/>
      <c r="P153" s="239"/>
      <c r="Q153" s="236"/>
      <c r="R153" s="237"/>
      <c r="S153" s="236"/>
      <c r="T153" s="237"/>
      <c r="U153" s="236"/>
      <c r="V153" s="237"/>
      <c r="W153" s="240"/>
      <c r="X153" s="237"/>
      <c r="Y153" s="240"/>
      <c r="Z153" s="237"/>
      <c r="AA153" s="417">
        <f t="shared" si="5"/>
        <v>0</v>
      </c>
      <c r="AB153" s="418">
        <f t="shared" si="6"/>
        <v>0</v>
      </c>
      <c r="AC153" s="37">
        <f>'t1'!M153</f>
        <v>0</v>
      </c>
    </row>
    <row r="154" spans="1:29" ht="14.25" customHeight="1" x14ac:dyDescent="0.2">
      <c r="A154" s="144" t="str">
        <f>'t1'!A154</f>
        <v>RUOLO SOCIOSANITARIO - PROFILI AREA ASSITENTI AD ESAURIMENTO</v>
      </c>
      <c r="B154" s="206" t="str">
        <f>'t1'!B154</f>
        <v>KAT162</v>
      </c>
      <c r="C154" s="236"/>
      <c r="D154" s="237"/>
      <c r="E154" s="238"/>
      <c r="F154" s="237"/>
      <c r="G154" s="236"/>
      <c r="H154" s="237"/>
      <c r="I154" s="236"/>
      <c r="J154" s="237"/>
      <c r="K154" s="236"/>
      <c r="L154" s="237"/>
      <c r="M154" s="236"/>
      <c r="N154" s="237"/>
      <c r="O154" s="238"/>
      <c r="P154" s="239"/>
      <c r="Q154" s="236"/>
      <c r="R154" s="237"/>
      <c r="S154" s="236"/>
      <c r="T154" s="237"/>
      <c r="U154" s="236"/>
      <c r="V154" s="237"/>
      <c r="W154" s="240"/>
      <c r="X154" s="237"/>
      <c r="Y154" s="240"/>
      <c r="Z154" s="237"/>
      <c r="AA154" s="417">
        <f t="shared" si="5"/>
        <v>0</v>
      </c>
      <c r="AB154" s="418">
        <f t="shared" si="6"/>
        <v>0</v>
      </c>
      <c r="AC154" s="37">
        <f>'t1'!M154</f>
        <v>0</v>
      </c>
    </row>
    <row r="155" spans="1:29" ht="14.25" customHeight="1" x14ac:dyDescent="0.2">
      <c r="A155" s="144" t="str">
        <f>'t1'!A155</f>
        <v>RUOLO PROFESSIONALE - ASSISTENTE DELLINFORMAZIONE</v>
      </c>
      <c r="B155" s="206" t="str">
        <f>'t1'!B155</f>
        <v>PATINZ</v>
      </c>
      <c r="C155" s="236"/>
      <c r="D155" s="237"/>
      <c r="E155" s="238"/>
      <c r="F155" s="237"/>
      <c r="G155" s="236"/>
      <c r="H155" s="237"/>
      <c r="I155" s="236"/>
      <c r="J155" s="237"/>
      <c r="K155" s="236"/>
      <c r="L155" s="237"/>
      <c r="M155" s="236"/>
      <c r="N155" s="237"/>
      <c r="O155" s="238"/>
      <c r="P155" s="239"/>
      <c r="Q155" s="236"/>
      <c r="R155" s="237"/>
      <c r="S155" s="236"/>
      <c r="T155" s="237"/>
      <c r="U155" s="236"/>
      <c r="V155" s="237"/>
      <c r="W155" s="240"/>
      <c r="X155" s="237"/>
      <c r="Y155" s="240"/>
      <c r="Z155" s="237"/>
      <c r="AA155" s="417">
        <f t="shared" si="5"/>
        <v>0</v>
      </c>
      <c r="AB155" s="418">
        <f t="shared" si="6"/>
        <v>0</v>
      </c>
      <c r="AC155" s="37">
        <f>'t1'!M155</f>
        <v>0</v>
      </c>
    </row>
    <row r="156" spans="1:29" ht="14.25" customHeight="1" x14ac:dyDescent="0.2">
      <c r="A156" s="144" t="str">
        <f>'t1'!A156</f>
        <v>RUOLO TECNICO - ASSISTENTE INFORMATICO</v>
      </c>
      <c r="B156" s="206" t="str">
        <f>'t1'!B156</f>
        <v>TATIFC</v>
      </c>
      <c r="C156" s="236"/>
      <c r="D156" s="237"/>
      <c r="E156" s="238"/>
      <c r="F156" s="237"/>
      <c r="G156" s="236"/>
      <c r="H156" s="237"/>
      <c r="I156" s="236"/>
      <c r="J156" s="237"/>
      <c r="K156" s="236"/>
      <c r="L156" s="237"/>
      <c r="M156" s="236"/>
      <c r="N156" s="237"/>
      <c r="O156" s="238"/>
      <c r="P156" s="239"/>
      <c r="Q156" s="236"/>
      <c r="R156" s="237"/>
      <c r="S156" s="236"/>
      <c r="T156" s="237"/>
      <c r="U156" s="236"/>
      <c r="V156" s="237"/>
      <c r="W156" s="240"/>
      <c r="X156" s="237"/>
      <c r="Y156" s="240"/>
      <c r="Z156" s="237"/>
      <c r="AA156" s="417">
        <f t="shared" si="5"/>
        <v>0</v>
      </c>
      <c r="AB156" s="418">
        <f t="shared" si="6"/>
        <v>0</v>
      </c>
      <c r="AC156" s="37">
        <f>'t1'!M156</f>
        <v>0</v>
      </c>
    </row>
    <row r="157" spans="1:29" ht="14.25" customHeight="1" x14ac:dyDescent="0.2">
      <c r="A157" s="144" t="str">
        <f>'t1'!A157</f>
        <v>RUOLO TECNICO - ASSISTENTE TECNICO</v>
      </c>
      <c r="B157" s="206" t="str">
        <f>'t1'!B157</f>
        <v>TAT119</v>
      </c>
      <c r="C157" s="236"/>
      <c r="D157" s="237"/>
      <c r="E157" s="238"/>
      <c r="F157" s="237"/>
      <c r="G157" s="236"/>
      <c r="H157" s="237"/>
      <c r="I157" s="236"/>
      <c r="J157" s="237"/>
      <c r="K157" s="236"/>
      <c r="L157" s="237"/>
      <c r="M157" s="236"/>
      <c r="N157" s="237"/>
      <c r="O157" s="238"/>
      <c r="P157" s="239"/>
      <c r="Q157" s="236"/>
      <c r="R157" s="237"/>
      <c r="S157" s="236"/>
      <c r="T157" s="237"/>
      <c r="U157" s="236"/>
      <c r="V157" s="237"/>
      <c r="W157" s="240"/>
      <c r="X157" s="237"/>
      <c r="Y157" s="240"/>
      <c r="Z157" s="237"/>
      <c r="AA157" s="417">
        <f t="shared" si="5"/>
        <v>0</v>
      </c>
      <c r="AB157" s="418">
        <f t="shared" si="6"/>
        <v>0</v>
      </c>
      <c r="AC157" s="37">
        <f>'t1'!M157</f>
        <v>0</v>
      </c>
    </row>
    <row r="158" spans="1:29" ht="14.25" customHeight="1" x14ac:dyDescent="0.2">
      <c r="A158" s="144" t="str">
        <f>'t1'!A158</f>
        <v>RUOLO TECNICO - PROFILI AREA ASSITENTI AD ESAURIMENTO</v>
      </c>
      <c r="B158" s="206" t="str">
        <f>'t1'!B158</f>
        <v>TAT162</v>
      </c>
      <c r="C158" s="236"/>
      <c r="D158" s="237"/>
      <c r="E158" s="238"/>
      <c r="F158" s="237"/>
      <c r="G158" s="236"/>
      <c r="H158" s="237"/>
      <c r="I158" s="236"/>
      <c r="J158" s="237"/>
      <c r="K158" s="236"/>
      <c r="L158" s="237"/>
      <c r="M158" s="236"/>
      <c r="N158" s="237"/>
      <c r="O158" s="238"/>
      <c r="P158" s="239"/>
      <c r="Q158" s="236"/>
      <c r="R158" s="237"/>
      <c r="S158" s="236"/>
      <c r="T158" s="237"/>
      <c r="U158" s="236"/>
      <c r="V158" s="237"/>
      <c r="W158" s="240"/>
      <c r="X158" s="237"/>
      <c r="Y158" s="240"/>
      <c r="Z158" s="237"/>
      <c r="AA158" s="417">
        <f t="shared" ref="AA158:AA167" si="7">SUM(C158,E158,G158,I158,K158,M158,O158,Q158,S158,U158,W158,Y158)</f>
        <v>0</v>
      </c>
      <c r="AB158" s="418">
        <f t="shared" ref="AB158:AB167" si="8">SUM(D158,F158,H158,J158,L158,N158,P158,R158,T158,V158,X158,Z158)</f>
        <v>0</v>
      </c>
      <c r="AC158" s="37">
        <f>'t1'!M158</f>
        <v>0</v>
      </c>
    </row>
    <row r="159" spans="1:29" ht="14.25" customHeight="1" x14ac:dyDescent="0.2">
      <c r="A159" s="144" t="str">
        <f>'t1'!A159</f>
        <v>RUOLO AMMINISTRATIVO - ASSISTENTE AMMINISTRATIVO</v>
      </c>
      <c r="B159" s="206" t="str">
        <f>'t1'!B159</f>
        <v>AAT117</v>
      </c>
      <c r="C159" s="236"/>
      <c r="D159" s="237"/>
      <c r="E159" s="238"/>
      <c r="F159" s="237"/>
      <c r="G159" s="236"/>
      <c r="H159" s="237"/>
      <c r="I159" s="236"/>
      <c r="J159" s="237"/>
      <c r="K159" s="236"/>
      <c r="L159" s="237"/>
      <c r="M159" s="236"/>
      <c r="N159" s="237"/>
      <c r="O159" s="238"/>
      <c r="P159" s="239"/>
      <c r="Q159" s="236"/>
      <c r="R159" s="237"/>
      <c r="S159" s="236"/>
      <c r="T159" s="237"/>
      <c r="U159" s="236"/>
      <c r="V159" s="237"/>
      <c r="W159" s="240"/>
      <c r="X159" s="237"/>
      <c r="Y159" s="240"/>
      <c r="Z159" s="237"/>
      <c r="AA159" s="417">
        <f t="shared" si="7"/>
        <v>0</v>
      </c>
      <c r="AB159" s="418">
        <f t="shared" si="8"/>
        <v>0</v>
      </c>
      <c r="AC159" s="37">
        <f>'t1'!M159</f>
        <v>0</v>
      </c>
    </row>
    <row r="160" spans="1:29" ht="14.25" customHeight="1" x14ac:dyDescent="0.2">
      <c r="A160" s="144" t="str">
        <f>'t1'!A160</f>
        <v>RUOLO SOCIOSANITARIO - OPERATORE SOCIOSANITARIO</v>
      </c>
      <c r="B160" s="206" t="str">
        <f>'t1'!B160</f>
        <v>KOP660</v>
      </c>
      <c r="C160" s="236"/>
      <c r="D160" s="237"/>
      <c r="E160" s="238"/>
      <c r="F160" s="237"/>
      <c r="G160" s="236"/>
      <c r="H160" s="237"/>
      <c r="I160" s="236"/>
      <c r="J160" s="237"/>
      <c r="K160" s="236"/>
      <c r="L160" s="237"/>
      <c r="M160" s="236"/>
      <c r="N160" s="237"/>
      <c r="O160" s="238"/>
      <c r="P160" s="239"/>
      <c r="Q160" s="236"/>
      <c r="R160" s="237"/>
      <c r="S160" s="236"/>
      <c r="T160" s="237"/>
      <c r="U160" s="236"/>
      <c r="V160" s="237"/>
      <c r="W160" s="240"/>
      <c r="X160" s="237"/>
      <c r="Y160" s="240"/>
      <c r="Z160" s="237"/>
      <c r="AA160" s="417">
        <f t="shared" si="7"/>
        <v>0</v>
      </c>
      <c r="AB160" s="418">
        <f t="shared" si="8"/>
        <v>0</v>
      </c>
      <c r="AC160" s="37">
        <f>'t1'!M160</f>
        <v>0</v>
      </c>
    </row>
    <row r="161" spans="1:29" ht="14.25" customHeight="1" x14ac:dyDescent="0.2">
      <c r="A161" s="144" t="str">
        <f>'t1'!A161</f>
        <v>RUOLO TECNICO - OPERATORE TECNICO SPECIALIZZATO</v>
      </c>
      <c r="B161" s="206" t="str">
        <f>'t1'!B161</f>
        <v>TOP059</v>
      </c>
      <c r="C161" s="236"/>
      <c r="D161" s="237"/>
      <c r="E161" s="238"/>
      <c r="F161" s="237"/>
      <c r="G161" s="236"/>
      <c r="H161" s="237"/>
      <c r="I161" s="236"/>
      <c r="J161" s="237"/>
      <c r="K161" s="236"/>
      <c r="L161" s="237"/>
      <c r="M161" s="236"/>
      <c r="N161" s="237"/>
      <c r="O161" s="238"/>
      <c r="P161" s="239"/>
      <c r="Q161" s="236"/>
      <c r="R161" s="237"/>
      <c r="S161" s="236"/>
      <c r="T161" s="237"/>
      <c r="U161" s="236"/>
      <c r="V161" s="237"/>
      <c r="W161" s="240"/>
      <c r="X161" s="237"/>
      <c r="Y161" s="240"/>
      <c r="Z161" s="237"/>
      <c r="AA161" s="417">
        <f t="shared" si="7"/>
        <v>0</v>
      </c>
      <c r="AB161" s="418">
        <f t="shared" si="8"/>
        <v>0</v>
      </c>
      <c r="AC161" s="37">
        <f>'t1'!M161</f>
        <v>0</v>
      </c>
    </row>
    <row r="162" spans="1:29" ht="14.25" customHeight="1" x14ac:dyDescent="0.2">
      <c r="A162" s="144" t="str">
        <f>'t1'!A162</f>
        <v>RUOLO AMMINISTRATIVO - COADIUTORE AMMINISTRATIVO SENIOR</v>
      </c>
      <c r="B162" s="206" t="str">
        <f>'t1'!B162</f>
        <v>AOP870</v>
      </c>
      <c r="C162" s="236"/>
      <c r="D162" s="237"/>
      <c r="E162" s="238"/>
      <c r="F162" s="237"/>
      <c r="G162" s="236"/>
      <c r="H162" s="237"/>
      <c r="I162" s="236"/>
      <c r="J162" s="237"/>
      <c r="K162" s="236"/>
      <c r="L162" s="237"/>
      <c r="M162" s="236"/>
      <c r="N162" s="237"/>
      <c r="O162" s="238"/>
      <c r="P162" s="239"/>
      <c r="Q162" s="236"/>
      <c r="R162" s="237"/>
      <c r="S162" s="236"/>
      <c r="T162" s="237"/>
      <c r="U162" s="236"/>
      <c r="V162" s="237"/>
      <c r="W162" s="240"/>
      <c r="X162" s="237"/>
      <c r="Y162" s="240"/>
      <c r="Z162" s="237"/>
      <c r="AA162" s="417">
        <f t="shared" si="7"/>
        <v>0</v>
      </c>
      <c r="AB162" s="418">
        <f t="shared" si="8"/>
        <v>0</v>
      </c>
      <c r="AC162" s="37">
        <f>'t1'!M162</f>
        <v>0</v>
      </c>
    </row>
    <row r="163" spans="1:29" ht="14.25" customHeight="1" x14ac:dyDescent="0.2">
      <c r="A163" s="144" t="str">
        <f>'t1'!A163</f>
        <v>PROFILI AREA DEGLI OPERATORI AD ESAURIMENTO</v>
      </c>
      <c r="B163" s="206" t="str">
        <f>'t1'!B163</f>
        <v>0OP269</v>
      </c>
      <c r="C163" s="236"/>
      <c r="D163" s="237"/>
      <c r="E163" s="238"/>
      <c r="F163" s="237"/>
      <c r="G163" s="236"/>
      <c r="H163" s="237"/>
      <c r="I163" s="236"/>
      <c r="J163" s="237"/>
      <c r="K163" s="236"/>
      <c r="L163" s="237"/>
      <c r="M163" s="236"/>
      <c r="N163" s="237"/>
      <c r="O163" s="238"/>
      <c r="P163" s="239"/>
      <c r="Q163" s="236"/>
      <c r="R163" s="237"/>
      <c r="S163" s="236"/>
      <c r="T163" s="237"/>
      <c r="U163" s="236"/>
      <c r="V163" s="237"/>
      <c r="W163" s="240"/>
      <c r="X163" s="237"/>
      <c r="Y163" s="240"/>
      <c r="Z163" s="237"/>
      <c r="AA163" s="417">
        <f t="shared" si="7"/>
        <v>0</v>
      </c>
      <c r="AB163" s="418">
        <f t="shared" si="8"/>
        <v>0</v>
      </c>
      <c r="AC163" s="37">
        <f>'t1'!M163</f>
        <v>0</v>
      </c>
    </row>
    <row r="164" spans="1:29" ht="14.25" customHeight="1" x14ac:dyDescent="0.2">
      <c r="A164" s="144" t="str">
        <f>'t1'!A164</f>
        <v>RUOLO TECNICO - OPERATORE TECNICO</v>
      </c>
      <c r="B164" s="206" t="str">
        <f>'t1'!B164</f>
        <v>TPT092</v>
      </c>
      <c r="C164" s="236"/>
      <c r="D164" s="237"/>
      <c r="E164" s="238"/>
      <c r="F164" s="237"/>
      <c r="G164" s="236"/>
      <c r="H164" s="237"/>
      <c r="I164" s="236"/>
      <c r="J164" s="237"/>
      <c r="K164" s="236"/>
      <c r="L164" s="237"/>
      <c r="M164" s="236"/>
      <c r="N164" s="237"/>
      <c r="O164" s="238"/>
      <c r="P164" s="239"/>
      <c r="Q164" s="236"/>
      <c r="R164" s="237"/>
      <c r="S164" s="236"/>
      <c r="T164" s="237"/>
      <c r="U164" s="236"/>
      <c r="V164" s="237"/>
      <c r="W164" s="240"/>
      <c r="X164" s="237"/>
      <c r="Y164" s="240"/>
      <c r="Z164" s="237"/>
      <c r="AA164" s="417">
        <f t="shared" si="7"/>
        <v>0</v>
      </c>
      <c r="AB164" s="418">
        <f t="shared" si="8"/>
        <v>0</v>
      </c>
      <c r="AC164" s="37">
        <f>'t1'!M164</f>
        <v>0</v>
      </c>
    </row>
    <row r="165" spans="1:29" ht="14.25" customHeight="1" x14ac:dyDescent="0.2">
      <c r="A165" s="144" t="str">
        <f>'t1'!A165</f>
        <v>RUOLO AMMINISTRATIVO - COADIUTORE AMMINISTRATIVO</v>
      </c>
      <c r="B165" s="206" t="str">
        <f>'t1'!B165</f>
        <v>APT017</v>
      </c>
      <c r="C165" s="236"/>
      <c r="D165" s="237"/>
      <c r="E165" s="238"/>
      <c r="F165" s="237"/>
      <c r="G165" s="236"/>
      <c r="H165" s="237"/>
      <c r="I165" s="236"/>
      <c r="J165" s="237"/>
      <c r="K165" s="236"/>
      <c r="L165" s="237"/>
      <c r="M165" s="236"/>
      <c r="N165" s="237"/>
      <c r="O165" s="238"/>
      <c r="P165" s="239"/>
      <c r="Q165" s="236"/>
      <c r="R165" s="237"/>
      <c r="S165" s="236"/>
      <c r="T165" s="237"/>
      <c r="U165" s="236"/>
      <c r="V165" s="237"/>
      <c r="W165" s="240"/>
      <c r="X165" s="237"/>
      <c r="Y165" s="240"/>
      <c r="Z165" s="237"/>
      <c r="AA165" s="417">
        <f t="shared" si="7"/>
        <v>0</v>
      </c>
      <c r="AB165" s="418">
        <f t="shared" si="8"/>
        <v>0</v>
      </c>
      <c r="AC165" s="37">
        <f>'t1'!M165</f>
        <v>0</v>
      </c>
    </row>
    <row r="166" spans="1:29" ht="14.25" customHeight="1" x14ac:dyDescent="0.2">
      <c r="A166" s="144" t="str">
        <f>'t1'!A166</f>
        <v>PROFILI AREA PERSONALE DI SUPPORTO AD ESAURIMENTO</v>
      </c>
      <c r="B166" s="206" t="str">
        <f>'t1'!B166</f>
        <v>0PTSPR</v>
      </c>
      <c r="C166" s="236"/>
      <c r="D166" s="237"/>
      <c r="E166" s="238"/>
      <c r="F166" s="237"/>
      <c r="G166" s="236"/>
      <c r="H166" s="237"/>
      <c r="I166" s="236"/>
      <c r="J166" s="237"/>
      <c r="K166" s="236"/>
      <c r="L166" s="237"/>
      <c r="M166" s="236"/>
      <c r="N166" s="237"/>
      <c r="O166" s="238"/>
      <c r="P166" s="239"/>
      <c r="Q166" s="236"/>
      <c r="R166" s="237"/>
      <c r="S166" s="236"/>
      <c r="T166" s="237"/>
      <c r="U166" s="236"/>
      <c r="V166" s="237"/>
      <c r="W166" s="240"/>
      <c r="X166" s="237"/>
      <c r="Y166" s="240"/>
      <c r="Z166" s="237"/>
      <c r="AA166" s="417">
        <f t="shared" si="7"/>
        <v>0</v>
      </c>
      <c r="AB166" s="418">
        <f t="shared" si="8"/>
        <v>0</v>
      </c>
      <c r="AC166" s="37">
        <f>'t1'!M166</f>
        <v>0</v>
      </c>
    </row>
    <row r="167" spans="1:29" ht="14.25" customHeight="1" thickBot="1" x14ac:dyDescent="0.25">
      <c r="A167" s="144" t="str">
        <f>'t1'!A167</f>
        <v>CONTRATTISTI</v>
      </c>
      <c r="B167" s="206" t="str">
        <f>'t1'!B167</f>
        <v>000061</v>
      </c>
      <c r="C167" s="236"/>
      <c r="D167" s="237"/>
      <c r="E167" s="238"/>
      <c r="F167" s="237"/>
      <c r="G167" s="236"/>
      <c r="H167" s="237"/>
      <c r="I167" s="236"/>
      <c r="J167" s="237"/>
      <c r="K167" s="236"/>
      <c r="L167" s="237"/>
      <c r="M167" s="236"/>
      <c r="N167" s="237"/>
      <c r="O167" s="238"/>
      <c r="P167" s="239"/>
      <c r="Q167" s="236"/>
      <c r="R167" s="237"/>
      <c r="S167" s="236"/>
      <c r="T167" s="237"/>
      <c r="U167" s="236"/>
      <c r="V167" s="237"/>
      <c r="W167" s="240"/>
      <c r="X167" s="237"/>
      <c r="Y167" s="240"/>
      <c r="Z167" s="237"/>
      <c r="AA167" s="417">
        <f t="shared" si="7"/>
        <v>0</v>
      </c>
      <c r="AB167" s="418">
        <f t="shared" si="8"/>
        <v>0</v>
      </c>
      <c r="AC167" s="37">
        <f>'t1'!M167</f>
        <v>0</v>
      </c>
    </row>
    <row r="168" spans="1:29" ht="16.5" customHeight="1" thickTop="1" thickBot="1" x14ac:dyDescent="0.25">
      <c r="A168" s="50" t="s">
        <v>265</v>
      </c>
      <c r="B168" s="51"/>
      <c r="C168" s="419">
        <f>SUM(C6:C167)</f>
        <v>0</v>
      </c>
      <c r="D168" s="421">
        <f t="shared" ref="D168:AB168" si="9">SUM(D6:D167)</f>
        <v>0</v>
      </c>
      <c r="E168" s="419">
        <f t="shared" si="9"/>
        <v>0</v>
      </c>
      <c r="F168" s="421">
        <f t="shared" si="9"/>
        <v>0</v>
      </c>
      <c r="G168" s="419">
        <f t="shared" si="9"/>
        <v>0</v>
      </c>
      <c r="H168" s="421">
        <f t="shared" si="9"/>
        <v>0</v>
      </c>
      <c r="I168" s="419">
        <f t="shared" si="9"/>
        <v>0</v>
      </c>
      <c r="J168" s="421">
        <f t="shared" si="9"/>
        <v>0</v>
      </c>
      <c r="K168" s="419">
        <f t="shared" si="9"/>
        <v>0</v>
      </c>
      <c r="L168" s="421">
        <f t="shared" si="9"/>
        <v>0</v>
      </c>
      <c r="M168" s="419">
        <f t="shared" si="9"/>
        <v>0</v>
      </c>
      <c r="N168" s="421">
        <f t="shared" si="9"/>
        <v>0</v>
      </c>
      <c r="O168" s="419">
        <f t="shared" si="9"/>
        <v>0</v>
      </c>
      <c r="P168" s="421">
        <f t="shared" si="9"/>
        <v>0</v>
      </c>
      <c r="Q168" s="419">
        <f t="shared" si="9"/>
        <v>0</v>
      </c>
      <c r="R168" s="421">
        <f t="shared" si="9"/>
        <v>0</v>
      </c>
      <c r="S168" s="419">
        <f t="shared" si="9"/>
        <v>0</v>
      </c>
      <c r="T168" s="421">
        <f t="shared" si="9"/>
        <v>0</v>
      </c>
      <c r="U168" s="419">
        <f t="shared" si="9"/>
        <v>0</v>
      </c>
      <c r="V168" s="421">
        <f t="shared" si="9"/>
        <v>0</v>
      </c>
      <c r="W168" s="419">
        <f>SUM(W6:W167)</f>
        <v>0</v>
      </c>
      <c r="X168" s="421">
        <f>SUM(X6:X167)</f>
        <v>0</v>
      </c>
      <c r="Y168" s="419">
        <f t="shared" si="9"/>
        <v>0</v>
      </c>
      <c r="Z168" s="421">
        <f t="shared" si="9"/>
        <v>0</v>
      </c>
      <c r="AA168" s="419">
        <f t="shared" si="9"/>
        <v>0</v>
      </c>
      <c r="AB168" s="420">
        <f t="shared" si="9"/>
        <v>0</v>
      </c>
    </row>
    <row r="169" spans="1:29" ht="8.25" customHeight="1" x14ac:dyDescent="0.2">
      <c r="A169" s="146"/>
      <c r="C169" s="147"/>
      <c r="D169" s="147"/>
      <c r="E169" s="147"/>
      <c r="F169" s="147"/>
      <c r="G169" s="147"/>
      <c r="H169" s="147"/>
      <c r="I169" s="147"/>
      <c r="J169" s="147"/>
      <c r="K169" s="147"/>
      <c r="L169" s="147"/>
      <c r="M169" s="147"/>
      <c r="N169" s="147"/>
      <c r="O169" s="147"/>
      <c r="P169" s="147"/>
      <c r="Q169" s="147"/>
      <c r="R169" s="147"/>
      <c r="S169" s="147"/>
      <c r="T169" s="147"/>
      <c r="U169" s="147"/>
      <c r="V169" s="147"/>
      <c r="W169" s="147"/>
      <c r="X169" s="147"/>
      <c r="Y169" s="147"/>
      <c r="Z169" s="147"/>
      <c r="AA169" s="147"/>
      <c r="AB169" s="147"/>
    </row>
    <row r="170" spans="1:29" x14ac:dyDescent="0.2">
      <c r="A170" s="2004" t="s">
        <v>659</v>
      </c>
      <c r="B170" s="2004"/>
      <c r="C170" s="2004"/>
      <c r="D170" s="2004"/>
      <c r="E170" s="2004"/>
      <c r="F170" s="2004"/>
      <c r="G170" s="2004"/>
      <c r="H170" s="2004"/>
      <c r="I170" s="2004"/>
      <c r="J170" s="2004"/>
      <c r="K170" s="2004"/>
      <c r="L170" s="2004"/>
      <c r="M170" s="2004"/>
      <c r="N170" s="2004"/>
      <c r="O170" s="2004"/>
      <c r="P170" s="2004"/>
      <c r="Q170" s="2004"/>
      <c r="R170" s="2004"/>
      <c r="S170" s="2004"/>
      <c r="T170" s="2004"/>
      <c r="U170" s="2004"/>
      <c r="V170" s="2004"/>
      <c r="W170" s="2004"/>
      <c r="X170" s="2004"/>
      <c r="Y170" s="2004"/>
      <c r="Z170" s="2004"/>
      <c r="AA170" s="2004"/>
      <c r="AB170" s="2004"/>
    </row>
    <row r="171" spans="1:29" x14ac:dyDescent="0.2">
      <c r="A171" s="19" t="s">
        <v>663</v>
      </c>
      <c r="B171" s="441"/>
      <c r="C171" s="19"/>
      <c r="D171" s="19"/>
      <c r="E171" s="19"/>
      <c r="F171" s="19"/>
      <c r="G171" s="19"/>
      <c r="H171" s="19"/>
      <c r="I171" s="19"/>
      <c r="J171" s="19"/>
      <c r="K171" s="19"/>
      <c r="L171" s="19"/>
      <c r="M171" s="478"/>
      <c r="N171" s="478"/>
      <c r="O171" s="478"/>
      <c r="P171" s="478"/>
      <c r="Q171" s="478"/>
      <c r="R171" s="478"/>
      <c r="S171" s="478"/>
      <c r="T171" s="478"/>
      <c r="U171" s="478"/>
      <c r="V171" s="478"/>
      <c r="W171" s="478"/>
      <c r="X171" s="478"/>
      <c r="Y171" s="478"/>
      <c r="Z171" s="478"/>
      <c r="AA171" s="478"/>
      <c r="AB171" s="478"/>
    </row>
    <row r="172" spans="1:29" x14ac:dyDescent="0.2">
      <c r="A172" s="2004" t="s">
        <v>661</v>
      </c>
      <c r="B172" s="2004"/>
      <c r="C172" s="2004"/>
      <c r="D172" s="2004"/>
      <c r="E172" s="2004"/>
      <c r="F172" s="2004"/>
      <c r="G172" s="2004"/>
      <c r="H172" s="2004"/>
      <c r="I172" s="2004"/>
      <c r="J172" s="2004"/>
      <c r="K172" s="2004"/>
      <c r="L172" s="2004"/>
      <c r="M172" s="2004"/>
      <c r="N172" s="2004"/>
      <c r="O172" s="2004"/>
      <c r="P172" s="2004"/>
      <c r="Q172" s="2004"/>
      <c r="R172" s="2004"/>
      <c r="S172" s="2004"/>
      <c r="T172" s="2004"/>
      <c r="U172" s="2004"/>
      <c r="V172" s="2004"/>
      <c r="W172" s="2004"/>
      <c r="X172" s="2004"/>
      <c r="Y172" s="2004"/>
      <c r="Z172" s="2004"/>
      <c r="AA172" s="2004"/>
      <c r="AB172" s="2004"/>
    </row>
    <row r="173" spans="1:29" x14ac:dyDescent="0.2">
      <c r="A173" s="19" t="s">
        <v>662</v>
      </c>
      <c r="B173" s="441"/>
      <c r="C173" s="19"/>
      <c r="D173" s="19"/>
      <c r="E173" s="19"/>
      <c r="F173" s="19"/>
      <c r="G173" s="19"/>
      <c r="H173" s="19"/>
      <c r="I173" s="19"/>
      <c r="J173" s="19"/>
      <c r="K173" s="19"/>
      <c r="L173" s="19"/>
      <c r="M173" s="478"/>
      <c r="N173" s="478"/>
      <c r="O173" s="478"/>
      <c r="P173" s="478"/>
      <c r="Q173" s="478"/>
      <c r="R173" s="478"/>
      <c r="S173" s="478"/>
      <c r="T173" s="478"/>
      <c r="U173" s="478"/>
      <c r="V173" s="478"/>
      <c r="W173" s="478"/>
      <c r="X173" s="478"/>
      <c r="Y173" s="478"/>
      <c r="Z173" s="478"/>
      <c r="AA173" s="478"/>
      <c r="AB173" s="478"/>
    </row>
  </sheetData>
  <sheetProtection algorithmName="SHA-512" hashValue="yABh3TGHuQvoESy82TzWGzHbat+k/kKbDGi4i3ogPB1LCqkefKKzcK8zeLOzUTGGbpSBEv5E+427VVzgIdYH9g==" saltValue="VXTKzcsmCGCQfVbsTllqkQ==" spinCount="100000" sheet="1" formatColumns="0" selectLockedCells="1" autoFilter="0"/>
  <mergeCells count="16">
    <mergeCell ref="A172:AB172"/>
    <mergeCell ref="AA4:AB4"/>
    <mergeCell ref="U4:V4"/>
    <mergeCell ref="Y4:Z4"/>
    <mergeCell ref="A170:AB170"/>
    <mergeCell ref="I4:J4"/>
    <mergeCell ref="K4:L4"/>
    <mergeCell ref="O4:P4"/>
    <mergeCell ref="Q4:R4"/>
    <mergeCell ref="W4:X4"/>
    <mergeCell ref="A1:Y1"/>
    <mergeCell ref="S2:AB2"/>
    <mergeCell ref="M4:N4"/>
    <mergeCell ref="C4:D4"/>
    <mergeCell ref="G4:H4"/>
    <mergeCell ref="S4:T4"/>
  </mergeCells>
  <phoneticPr fontId="30" type="noConversion"/>
  <conditionalFormatting sqref="A6:AB167">
    <cfRule type="expression" dxfId="18" priority="1" stopIfTrue="1">
      <formula>$AC6&gt;0</formula>
    </cfRule>
  </conditionalFormatting>
  <printOptions horizontalCentered="1" verticalCentered="1"/>
  <pageMargins left="0.19685039370078741" right="0" top="0.27559055118110237" bottom="0.27559055118110237" header="0.15748031496062992" footer="0.15748031496062992"/>
  <pageSetup paperSize="9" scale="71"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16"/>
  <dimension ref="A1:T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10.7109375" defaultRowHeight="13.2" x14ac:dyDescent="0.25"/>
  <cols>
    <col min="1" max="1" width="52.7109375" style="27" customWidth="1"/>
    <col min="2" max="2" width="10" style="27" customWidth="1"/>
    <col min="3" max="16" width="10.7109375" style="27" customWidth="1"/>
    <col min="17" max="17" width="10.7109375" style="27" hidden="1" customWidth="1"/>
    <col min="18" max="16384" width="10.7109375" style="27"/>
  </cols>
  <sheetData>
    <row r="1" spans="1:17" s="3" customFormat="1" ht="87" customHeight="1" x14ac:dyDescent="0.2">
      <c r="A1" s="2002" t="str">
        <f>'t1'!A1</f>
        <v>SERVIZIO SANITARIO NAZIONALE - anno 2023</v>
      </c>
      <c r="B1" s="2002"/>
      <c r="C1" s="2002"/>
      <c r="D1" s="2002"/>
      <c r="E1" s="2002"/>
      <c r="F1" s="2002"/>
      <c r="G1" s="2002"/>
      <c r="H1" s="2002"/>
      <c r="I1" s="2002"/>
      <c r="J1" s="2002"/>
      <c r="K1" s="2002"/>
      <c r="L1" s="2002"/>
      <c r="M1" s="328"/>
      <c r="N1" s="328"/>
      <c r="P1" s="293"/>
      <c r="Q1"/>
    </row>
    <row r="2" spans="1:17" s="3" customFormat="1" ht="5.25" customHeight="1" x14ac:dyDescent="0.2">
      <c r="A2" s="328"/>
      <c r="B2" s="328"/>
      <c r="C2" s="328"/>
      <c r="D2" s="328"/>
      <c r="E2" s="328"/>
      <c r="F2" s="328"/>
      <c r="G2" s="328"/>
      <c r="H2" s="328"/>
      <c r="I2" s="328"/>
      <c r="J2" s="328"/>
      <c r="K2" s="328"/>
      <c r="L2" s="328"/>
      <c r="M2" s="328"/>
      <c r="N2" s="328"/>
      <c r="P2" s="293"/>
      <c r="Q2"/>
    </row>
    <row r="3" spans="1:17" ht="30" customHeight="1" thickBot="1" x14ac:dyDescent="0.3">
      <c r="K3" s="2003"/>
      <c r="L3" s="2003"/>
      <c r="M3" s="2003"/>
      <c r="N3" s="2003"/>
      <c r="O3" s="2003"/>
      <c r="P3" s="2003"/>
    </row>
    <row r="4" spans="1:17" ht="31.5" customHeight="1" x14ac:dyDescent="0.25">
      <c r="A4" s="256" t="s">
        <v>331</v>
      </c>
      <c r="B4" s="242" t="s">
        <v>262</v>
      </c>
      <c r="C4" s="28" t="s">
        <v>270</v>
      </c>
      <c r="D4" s="29"/>
      <c r="E4" s="28" t="s">
        <v>271</v>
      </c>
      <c r="F4" s="29"/>
      <c r="G4" s="2035" t="s">
        <v>489</v>
      </c>
      <c r="H4" s="2036"/>
      <c r="I4" s="2035" t="s">
        <v>272</v>
      </c>
      <c r="J4" s="2036"/>
      <c r="K4" s="2035" t="s">
        <v>490</v>
      </c>
      <c r="L4" s="2036"/>
      <c r="M4" s="2035" t="s">
        <v>491</v>
      </c>
      <c r="N4" s="2036"/>
      <c r="O4" s="28" t="s">
        <v>265</v>
      </c>
      <c r="P4" s="29"/>
    </row>
    <row r="5" spans="1:17" ht="14.25" customHeight="1" thickBot="1" x14ac:dyDescent="0.3">
      <c r="A5" s="799" t="s">
        <v>960</v>
      </c>
      <c r="B5" s="30"/>
      <c r="C5" s="31" t="s">
        <v>263</v>
      </c>
      <c r="D5" s="32" t="s">
        <v>264</v>
      </c>
      <c r="E5" s="31" t="s">
        <v>263</v>
      </c>
      <c r="F5" s="32" t="s">
        <v>264</v>
      </c>
      <c r="G5" s="31" t="s">
        <v>263</v>
      </c>
      <c r="H5" s="33" t="s">
        <v>264</v>
      </c>
      <c r="I5" s="31" t="s">
        <v>263</v>
      </c>
      <c r="J5" s="33" t="s">
        <v>264</v>
      </c>
      <c r="K5" s="31" t="s">
        <v>263</v>
      </c>
      <c r="L5" s="34" t="s">
        <v>264</v>
      </c>
      <c r="M5" s="31" t="s">
        <v>263</v>
      </c>
      <c r="N5" s="34" t="s">
        <v>264</v>
      </c>
      <c r="O5" s="31" t="s">
        <v>263</v>
      </c>
      <c r="P5" s="34" t="s">
        <v>264</v>
      </c>
    </row>
    <row r="6" spans="1:17" ht="14.1" customHeight="1" thickTop="1" x14ac:dyDescent="0.25">
      <c r="A6" s="18" t="str">
        <f>'t1'!A6</f>
        <v>DIRETTORE GENERALE</v>
      </c>
      <c r="B6" s="217" t="str">
        <f>'t1'!B6</f>
        <v>0D0097</v>
      </c>
      <c r="C6" s="310"/>
      <c r="D6" s="311"/>
      <c r="E6" s="310"/>
      <c r="F6" s="311"/>
      <c r="G6" s="310"/>
      <c r="H6" s="312"/>
      <c r="I6" s="310"/>
      <c r="J6" s="312"/>
      <c r="K6" s="313"/>
      <c r="L6" s="314"/>
      <c r="M6" s="313"/>
      <c r="N6" s="314"/>
      <c r="O6" s="422">
        <f>SUM(C6,E6,G6,I6,K6,M6)</f>
        <v>0</v>
      </c>
      <c r="P6" s="423">
        <f>SUM(D6,F6,H6,J6,L6,N6)</f>
        <v>0</v>
      </c>
      <c r="Q6" s="27">
        <f>'t1'!M6</f>
        <v>0</v>
      </c>
    </row>
    <row r="7" spans="1:17" ht="14.1" customHeight="1" x14ac:dyDescent="0.25">
      <c r="A7" s="144" t="str">
        <f>'t1'!A7</f>
        <v>DIRETTORE SANITARIO</v>
      </c>
      <c r="B7" s="206" t="str">
        <f>'t1'!B7</f>
        <v>0D0482</v>
      </c>
      <c r="C7" s="315"/>
      <c r="D7" s="316"/>
      <c r="E7" s="315"/>
      <c r="F7" s="316"/>
      <c r="G7" s="315"/>
      <c r="H7" s="317"/>
      <c r="I7" s="315"/>
      <c r="J7" s="317"/>
      <c r="K7" s="318"/>
      <c r="L7" s="319"/>
      <c r="M7" s="318"/>
      <c r="N7" s="319"/>
      <c r="O7" s="424">
        <f>SUM(C7,E7,G7,I7,K7,M7)</f>
        <v>0</v>
      </c>
      <c r="P7" s="425">
        <f>SUM(D7,F7,H7,J7,L7,N7)</f>
        <v>0</v>
      </c>
      <c r="Q7" s="27">
        <f>'t1'!M7</f>
        <v>0</v>
      </c>
    </row>
    <row r="8" spans="1:17" ht="14.1" customHeight="1" x14ac:dyDescent="0.25">
      <c r="A8" s="144" t="str">
        <f>'t1'!A8</f>
        <v>DIRETTORE AMMINISTRATIVO</v>
      </c>
      <c r="B8" s="206" t="str">
        <f>'t1'!B8</f>
        <v>0D0163</v>
      </c>
      <c r="C8" s="315"/>
      <c r="D8" s="316"/>
      <c r="E8" s="315"/>
      <c r="F8" s="316"/>
      <c r="G8" s="315"/>
      <c r="H8" s="317"/>
      <c r="I8" s="315"/>
      <c r="J8" s="317"/>
      <c r="K8" s="318"/>
      <c r="L8" s="319"/>
      <c r="M8" s="318"/>
      <c r="N8" s="319"/>
      <c r="O8" s="424">
        <f t="shared" ref="O8:O71" si="0">SUM(C8,E8,G8,I8,K8,M8)</f>
        <v>0</v>
      </c>
      <c r="P8" s="425">
        <f t="shared" ref="P8:P71" si="1">SUM(D8,F8,H8,J8,L8,N8)</f>
        <v>0</v>
      </c>
      <c r="Q8" s="27">
        <f>'t1'!M8</f>
        <v>0</v>
      </c>
    </row>
    <row r="9" spans="1:17" ht="14.1" customHeight="1" x14ac:dyDescent="0.25">
      <c r="A9" s="144" t="str">
        <f>'t1'!A9</f>
        <v>DIRETTORE DEI SERVIZI SOCIALI</v>
      </c>
      <c r="B9" s="206" t="str">
        <f>'t1'!B9</f>
        <v>0D0484</v>
      </c>
      <c r="C9" s="315"/>
      <c r="D9" s="316"/>
      <c r="E9" s="315"/>
      <c r="F9" s="316"/>
      <c r="G9" s="315"/>
      <c r="H9" s="317"/>
      <c r="I9" s="315"/>
      <c r="J9" s="317"/>
      <c r="K9" s="318"/>
      <c r="L9" s="319"/>
      <c r="M9" s="318"/>
      <c r="N9" s="319"/>
      <c r="O9" s="424">
        <f t="shared" si="0"/>
        <v>0</v>
      </c>
      <c r="P9" s="425">
        <f t="shared" si="1"/>
        <v>0</v>
      </c>
      <c r="Q9" s="27">
        <f>'t1'!M9</f>
        <v>0</v>
      </c>
    </row>
    <row r="10" spans="1:17" ht="14.1" customHeight="1" x14ac:dyDescent="0.25">
      <c r="A10" s="144" t="str">
        <f>'t1'!A10</f>
        <v>DIR. MEDICO CON INC. STRUTTURA COMPLESSA (RAPP. ESCLUSIVO)</v>
      </c>
      <c r="B10" s="206" t="str">
        <f>'t1'!B10</f>
        <v>SD0E33</v>
      </c>
      <c r="C10" s="315"/>
      <c r="D10" s="316"/>
      <c r="E10" s="315"/>
      <c r="F10" s="316"/>
      <c r="G10" s="315"/>
      <c r="H10" s="317"/>
      <c r="I10" s="315"/>
      <c r="J10" s="317"/>
      <c r="K10" s="318"/>
      <c r="L10" s="319"/>
      <c r="M10" s="318"/>
      <c r="N10" s="319"/>
      <c r="O10" s="424">
        <f t="shared" si="0"/>
        <v>0</v>
      </c>
      <c r="P10" s="425">
        <f t="shared" si="1"/>
        <v>0</v>
      </c>
      <c r="Q10" s="27">
        <f>'t1'!M10</f>
        <v>0</v>
      </c>
    </row>
    <row r="11" spans="1:17" ht="14.1" customHeight="1" x14ac:dyDescent="0.25">
      <c r="A11" s="144" t="str">
        <f>'t1'!A11</f>
        <v>DIR. MEDICO CON INC. DI STRUTTURA COMPLESSA (RAPP. NON ESCL.</v>
      </c>
      <c r="B11" s="206" t="str">
        <f>'t1'!B11</f>
        <v>SD0N33</v>
      </c>
      <c r="C11" s="315"/>
      <c r="D11" s="316"/>
      <c r="E11" s="315"/>
      <c r="F11" s="316"/>
      <c r="G11" s="315"/>
      <c r="H11" s="317"/>
      <c r="I11" s="315"/>
      <c r="J11" s="317"/>
      <c r="K11" s="318"/>
      <c r="L11" s="319"/>
      <c r="M11" s="318"/>
      <c r="N11" s="319"/>
      <c r="O11" s="424">
        <f t="shared" si="0"/>
        <v>0</v>
      </c>
      <c r="P11" s="425">
        <f t="shared" si="1"/>
        <v>0</v>
      </c>
      <c r="Q11" s="27">
        <f>'t1'!M11</f>
        <v>0</v>
      </c>
    </row>
    <row r="12" spans="1:17" ht="14.1" customHeight="1" x14ac:dyDescent="0.25">
      <c r="A12" s="144" t="str">
        <f>'t1'!A12</f>
        <v>DIR. MEDICO CON INCARICO DI STRUTTURA SEMPLICE (RAPP. ESCLUS</v>
      </c>
      <c r="B12" s="206" t="str">
        <f>'t1'!B12</f>
        <v>SD0E34</v>
      </c>
      <c r="C12" s="315"/>
      <c r="D12" s="316"/>
      <c r="E12" s="315"/>
      <c r="F12" s="316"/>
      <c r="G12" s="315"/>
      <c r="H12" s="317"/>
      <c r="I12" s="315"/>
      <c r="J12" s="317"/>
      <c r="K12" s="318"/>
      <c r="L12" s="319"/>
      <c r="M12" s="318"/>
      <c r="N12" s="319"/>
      <c r="O12" s="424">
        <f t="shared" si="0"/>
        <v>0</v>
      </c>
      <c r="P12" s="425">
        <f t="shared" si="1"/>
        <v>0</v>
      </c>
      <c r="Q12" s="27">
        <f>'t1'!M12</f>
        <v>0</v>
      </c>
    </row>
    <row r="13" spans="1:17" ht="14.1" customHeight="1" x14ac:dyDescent="0.25">
      <c r="A13" s="144" t="str">
        <f>'t1'!A13</f>
        <v>DIR. MEDICO CON INCARICO STRUTTURA SEMPLICE (RAPP. NON ESCL.</v>
      </c>
      <c r="B13" s="206" t="str">
        <f>'t1'!B13</f>
        <v>SD0N34</v>
      </c>
      <c r="C13" s="315"/>
      <c r="D13" s="316"/>
      <c r="E13" s="315"/>
      <c r="F13" s="316"/>
      <c r="G13" s="315"/>
      <c r="H13" s="317"/>
      <c r="I13" s="315"/>
      <c r="J13" s="317"/>
      <c r="K13" s="318"/>
      <c r="L13" s="319"/>
      <c r="M13" s="318"/>
      <c r="N13" s="319"/>
      <c r="O13" s="424">
        <f t="shared" si="0"/>
        <v>0</v>
      </c>
      <c r="P13" s="425">
        <f t="shared" si="1"/>
        <v>0</v>
      </c>
      <c r="Q13" s="27">
        <f>'t1'!M13</f>
        <v>0</v>
      </c>
    </row>
    <row r="14" spans="1:17" ht="14.1" customHeight="1" x14ac:dyDescent="0.25">
      <c r="A14" s="144" t="str">
        <f>'t1'!A14</f>
        <v>DIRIGENTI MEDICI CON ALTRI INCAR. PROF.LI (RAPP. ESCLUSIVO)</v>
      </c>
      <c r="B14" s="206" t="str">
        <f>'t1'!B14</f>
        <v>SD0035</v>
      </c>
      <c r="C14" s="315"/>
      <c r="D14" s="316"/>
      <c r="E14" s="315"/>
      <c r="F14" s="316"/>
      <c r="G14" s="315"/>
      <c r="H14" s="317"/>
      <c r="I14" s="315"/>
      <c r="J14" s="317"/>
      <c r="K14" s="318"/>
      <c r="L14" s="319"/>
      <c r="M14" s="318"/>
      <c r="N14" s="319"/>
      <c r="O14" s="424">
        <f t="shared" si="0"/>
        <v>0</v>
      </c>
      <c r="P14" s="425">
        <f t="shared" si="1"/>
        <v>0</v>
      </c>
      <c r="Q14" s="27">
        <f>'t1'!M14</f>
        <v>0</v>
      </c>
    </row>
    <row r="15" spans="1:17" ht="14.1" customHeight="1" x14ac:dyDescent="0.25">
      <c r="A15" s="144" t="str">
        <f>'t1'!A15</f>
        <v>DIRIGENTI MEDICI CON ALTRI INCAR. PROF.LI (RAPP. NON ESCL.)</v>
      </c>
      <c r="B15" s="206" t="str">
        <f>'t1'!B15</f>
        <v>SD0036</v>
      </c>
      <c r="C15" s="315"/>
      <c r="D15" s="316"/>
      <c r="E15" s="315"/>
      <c r="F15" s="316"/>
      <c r="G15" s="315"/>
      <c r="H15" s="317"/>
      <c r="I15" s="315"/>
      <c r="J15" s="317"/>
      <c r="K15" s="318"/>
      <c r="L15" s="319"/>
      <c r="M15" s="318"/>
      <c r="N15" s="319"/>
      <c r="O15" s="424">
        <f t="shared" si="0"/>
        <v>0</v>
      </c>
      <c r="P15" s="425">
        <f t="shared" si="1"/>
        <v>0</v>
      </c>
      <c r="Q15" s="27">
        <f>'t1'!M15</f>
        <v>0</v>
      </c>
    </row>
    <row r="16" spans="1:17" ht="14.1" customHeight="1" x14ac:dyDescent="0.25">
      <c r="A16" s="144" t="str">
        <f>'t1'!A16</f>
        <v>DIR. MEDICI A T.  DETERMINATO(ART. 15-SEPTIES D.LGS. 502/92)</v>
      </c>
      <c r="B16" s="206" t="str">
        <f>'t1'!B16</f>
        <v>SD0597</v>
      </c>
      <c r="C16" s="315"/>
      <c r="D16" s="316"/>
      <c r="E16" s="315"/>
      <c r="F16" s="316"/>
      <c r="G16" s="315"/>
      <c r="H16" s="317"/>
      <c r="I16" s="315"/>
      <c r="J16" s="317"/>
      <c r="K16" s="318"/>
      <c r="L16" s="319"/>
      <c r="M16" s="318"/>
      <c r="N16" s="319"/>
      <c r="O16" s="424">
        <f t="shared" si="0"/>
        <v>0</v>
      </c>
      <c r="P16" s="425">
        <f t="shared" si="1"/>
        <v>0</v>
      </c>
      <c r="Q16" s="27">
        <f>'t1'!M16</f>
        <v>0</v>
      </c>
    </row>
    <row r="17" spans="1:17" ht="14.1" customHeight="1" x14ac:dyDescent="0.25">
      <c r="A17" s="144" t="str">
        <f>'t1'!A17</f>
        <v>VETERINARI CON INC. DI STRUTTURA COMPLESSA (RAPP.ESCLUSIVO)</v>
      </c>
      <c r="B17" s="206" t="str">
        <f>'t1'!B17</f>
        <v>SD0E74</v>
      </c>
      <c r="C17" s="315"/>
      <c r="D17" s="316"/>
      <c r="E17" s="315"/>
      <c r="F17" s="316"/>
      <c r="G17" s="315"/>
      <c r="H17" s="317"/>
      <c r="I17" s="315"/>
      <c r="J17" s="317"/>
      <c r="K17" s="318"/>
      <c r="L17" s="319"/>
      <c r="M17" s="318"/>
      <c r="N17" s="319"/>
      <c r="O17" s="424">
        <f t="shared" si="0"/>
        <v>0</v>
      </c>
      <c r="P17" s="425">
        <f t="shared" si="1"/>
        <v>0</v>
      </c>
      <c r="Q17" s="27">
        <f>'t1'!M17</f>
        <v>0</v>
      </c>
    </row>
    <row r="18" spans="1:17" ht="14.1" customHeight="1" x14ac:dyDescent="0.25">
      <c r="A18" s="144" t="str">
        <f>'t1'!A18</f>
        <v>VETERINARI CON INC. DI STRUTTURA COMPLESSA (RAPP. NON ESCL.)</v>
      </c>
      <c r="B18" s="206" t="str">
        <f>'t1'!B18</f>
        <v>SD0N74</v>
      </c>
      <c r="C18" s="315"/>
      <c r="D18" s="316"/>
      <c r="E18" s="315"/>
      <c r="F18" s="316"/>
      <c r="G18" s="315"/>
      <c r="H18" s="317"/>
      <c r="I18" s="315"/>
      <c r="J18" s="317"/>
      <c r="K18" s="318"/>
      <c r="L18" s="319"/>
      <c r="M18" s="318"/>
      <c r="N18" s="319"/>
      <c r="O18" s="424">
        <f t="shared" si="0"/>
        <v>0</v>
      </c>
      <c r="P18" s="425">
        <f t="shared" si="1"/>
        <v>0</v>
      </c>
      <c r="Q18" s="27">
        <f>'t1'!M18</f>
        <v>0</v>
      </c>
    </row>
    <row r="19" spans="1:17" ht="14.1" customHeight="1" x14ac:dyDescent="0.25">
      <c r="A19" s="144" t="str">
        <f>'t1'!A19</f>
        <v>VETERINARI CON INC. DI STRUTTURA SEMPLICE (RAPP. ESCLUSIVO)</v>
      </c>
      <c r="B19" s="206" t="str">
        <f>'t1'!B19</f>
        <v>SD0E73</v>
      </c>
      <c r="C19" s="315"/>
      <c r="D19" s="316"/>
      <c r="E19" s="315"/>
      <c r="F19" s="316"/>
      <c r="G19" s="315"/>
      <c r="H19" s="317"/>
      <c r="I19" s="315"/>
      <c r="J19" s="317"/>
      <c r="K19" s="318"/>
      <c r="L19" s="319"/>
      <c r="M19" s="318"/>
      <c r="N19" s="319"/>
      <c r="O19" s="424">
        <f t="shared" si="0"/>
        <v>0</v>
      </c>
      <c r="P19" s="425">
        <f t="shared" si="1"/>
        <v>0</v>
      </c>
      <c r="Q19" s="27">
        <f>'t1'!M19</f>
        <v>0</v>
      </c>
    </row>
    <row r="20" spans="1:17" ht="14.1" customHeight="1" x14ac:dyDescent="0.25">
      <c r="A20" s="144" t="str">
        <f>'t1'!A20</f>
        <v>VETERINARI CON INC. DI STRUTTURA SEMPLICE (RAPP. NON ESCL.)</v>
      </c>
      <c r="B20" s="206" t="str">
        <f>'t1'!B20</f>
        <v>SD0N73</v>
      </c>
      <c r="C20" s="315"/>
      <c r="D20" s="316"/>
      <c r="E20" s="315"/>
      <c r="F20" s="316"/>
      <c r="G20" s="315"/>
      <c r="H20" s="317"/>
      <c r="I20" s="315"/>
      <c r="J20" s="317"/>
      <c r="K20" s="318"/>
      <c r="L20" s="319"/>
      <c r="M20" s="318"/>
      <c r="N20" s="319"/>
      <c r="O20" s="424">
        <f t="shared" si="0"/>
        <v>0</v>
      </c>
      <c r="P20" s="425">
        <f t="shared" si="1"/>
        <v>0</v>
      </c>
      <c r="Q20" s="27">
        <f>'t1'!M20</f>
        <v>0</v>
      </c>
    </row>
    <row r="21" spans="1:17" ht="14.1" customHeight="1" x14ac:dyDescent="0.25">
      <c r="A21" s="144" t="str">
        <f>'t1'!A21</f>
        <v>VETERINARI CON ALTRI INCAR. PROF.LI (RAPP. ESCLUSIVO)</v>
      </c>
      <c r="B21" s="206" t="str">
        <f>'t1'!B21</f>
        <v>SD0A73</v>
      </c>
      <c r="C21" s="315"/>
      <c r="D21" s="316"/>
      <c r="E21" s="315"/>
      <c r="F21" s="316"/>
      <c r="G21" s="315"/>
      <c r="H21" s="317"/>
      <c r="I21" s="315"/>
      <c r="J21" s="317"/>
      <c r="K21" s="318"/>
      <c r="L21" s="319"/>
      <c r="M21" s="318"/>
      <c r="N21" s="319"/>
      <c r="O21" s="424">
        <f t="shared" si="0"/>
        <v>0</v>
      </c>
      <c r="P21" s="425">
        <f t="shared" si="1"/>
        <v>0</v>
      </c>
      <c r="Q21" s="27">
        <f>'t1'!M21</f>
        <v>0</v>
      </c>
    </row>
    <row r="22" spans="1:17" ht="14.1" customHeight="1" x14ac:dyDescent="0.25">
      <c r="A22" s="144" t="str">
        <f>'t1'!A22</f>
        <v>VETERINARI CON ALTRI INCAR. PROF.LI (RAPP. NON ESCL.)</v>
      </c>
      <c r="B22" s="206" t="str">
        <f>'t1'!B22</f>
        <v>SD0072</v>
      </c>
      <c r="C22" s="315"/>
      <c r="D22" s="316"/>
      <c r="E22" s="315"/>
      <c r="F22" s="316"/>
      <c r="G22" s="315"/>
      <c r="H22" s="317"/>
      <c r="I22" s="315"/>
      <c r="J22" s="317"/>
      <c r="K22" s="318"/>
      <c r="L22" s="319"/>
      <c r="M22" s="318"/>
      <c r="N22" s="319"/>
      <c r="O22" s="424">
        <f t="shared" si="0"/>
        <v>0</v>
      </c>
      <c r="P22" s="425">
        <f t="shared" si="1"/>
        <v>0</v>
      </c>
      <c r="Q22" s="27">
        <f>'t1'!M22</f>
        <v>0</v>
      </c>
    </row>
    <row r="23" spans="1:17" ht="14.1" customHeight="1" x14ac:dyDescent="0.25">
      <c r="A23" s="144" t="str">
        <f>'t1'!A23</f>
        <v>VETERINARI A T. DETERMINATO (ART. 15-SEPTIES D.LGS. 502/92)</v>
      </c>
      <c r="B23" s="206" t="str">
        <f>'t1'!B23</f>
        <v>SD0598</v>
      </c>
      <c r="C23" s="315"/>
      <c r="D23" s="316"/>
      <c r="E23" s="315"/>
      <c r="F23" s="316"/>
      <c r="G23" s="315"/>
      <c r="H23" s="317"/>
      <c r="I23" s="315"/>
      <c r="J23" s="317"/>
      <c r="K23" s="318"/>
      <c r="L23" s="319"/>
      <c r="M23" s="318"/>
      <c r="N23" s="319"/>
      <c r="O23" s="424">
        <f t="shared" si="0"/>
        <v>0</v>
      </c>
      <c r="P23" s="425">
        <f t="shared" si="1"/>
        <v>0</v>
      </c>
      <c r="Q23" s="27">
        <f>'t1'!M23</f>
        <v>0</v>
      </c>
    </row>
    <row r="24" spans="1:17" ht="14.1" customHeight="1" x14ac:dyDescent="0.25">
      <c r="A24" s="144" t="str">
        <f>'t1'!A24</f>
        <v>ODONTOIATRI CON INC. DI STRUTTURA COMPLESSA (RAPP. ESCL.)</v>
      </c>
      <c r="B24" s="206" t="str">
        <f>'t1'!B24</f>
        <v>SD0E49</v>
      </c>
      <c r="C24" s="315"/>
      <c r="D24" s="316"/>
      <c r="E24" s="315"/>
      <c r="F24" s="316"/>
      <c r="G24" s="315"/>
      <c r="H24" s="317"/>
      <c r="I24" s="315"/>
      <c r="J24" s="317"/>
      <c r="K24" s="318"/>
      <c r="L24" s="319"/>
      <c r="M24" s="318"/>
      <c r="N24" s="319"/>
      <c r="O24" s="424">
        <f t="shared" si="0"/>
        <v>0</v>
      </c>
      <c r="P24" s="425">
        <f t="shared" si="1"/>
        <v>0</v>
      </c>
      <c r="Q24" s="27">
        <f>'t1'!M24</f>
        <v>0</v>
      </c>
    </row>
    <row r="25" spans="1:17" ht="14.1" customHeight="1" x14ac:dyDescent="0.25">
      <c r="A25" s="144" t="str">
        <f>'t1'!A25</f>
        <v>ODONTOIATRI CON INC. DI STRUTTURA COMPLESSA (RAPP. NON ESCL.</v>
      </c>
      <c r="B25" s="206" t="str">
        <f>'t1'!B25</f>
        <v>SD0N49</v>
      </c>
      <c r="C25" s="315"/>
      <c r="D25" s="316"/>
      <c r="E25" s="315"/>
      <c r="F25" s="316"/>
      <c r="G25" s="315"/>
      <c r="H25" s="317"/>
      <c r="I25" s="315"/>
      <c r="J25" s="317"/>
      <c r="K25" s="318"/>
      <c r="L25" s="319"/>
      <c r="M25" s="318"/>
      <c r="N25" s="319"/>
      <c r="O25" s="424">
        <f t="shared" si="0"/>
        <v>0</v>
      </c>
      <c r="P25" s="425">
        <f t="shared" si="1"/>
        <v>0</v>
      </c>
      <c r="Q25" s="27">
        <f>'t1'!M25</f>
        <v>0</v>
      </c>
    </row>
    <row r="26" spans="1:17" ht="14.1" customHeight="1" x14ac:dyDescent="0.25">
      <c r="A26" s="144" t="str">
        <f>'t1'!A26</f>
        <v>ODONTOIATRI CON INC. DI STRUTTURA SEMPLICE (RAPP. ESCLUSIVO)</v>
      </c>
      <c r="B26" s="206" t="str">
        <f>'t1'!B26</f>
        <v>SD0E48</v>
      </c>
      <c r="C26" s="315"/>
      <c r="D26" s="316"/>
      <c r="E26" s="315"/>
      <c r="F26" s="316"/>
      <c r="G26" s="315"/>
      <c r="H26" s="317"/>
      <c r="I26" s="315"/>
      <c r="J26" s="317"/>
      <c r="K26" s="318"/>
      <c r="L26" s="319"/>
      <c r="M26" s="318"/>
      <c r="N26" s="319"/>
      <c r="O26" s="424">
        <f t="shared" si="0"/>
        <v>0</v>
      </c>
      <c r="P26" s="425">
        <f t="shared" si="1"/>
        <v>0</v>
      </c>
      <c r="Q26" s="27">
        <f>'t1'!M26</f>
        <v>0</v>
      </c>
    </row>
    <row r="27" spans="1:17" ht="14.1" customHeight="1" x14ac:dyDescent="0.25">
      <c r="A27" s="144" t="str">
        <f>'t1'!A27</f>
        <v>ODONTOIATRI CON INC. DI STRUTTURA SEMPLICE (RAPP. NON ESCL.)</v>
      </c>
      <c r="B27" s="206" t="str">
        <f>'t1'!B27</f>
        <v>SD0N48</v>
      </c>
      <c r="C27" s="315"/>
      <c r="D27" s="316"/>
      <c r="E27" s="315"/>
      <c r="F27" s="316"/>
      <c r="G27" s="315"/>
      <c r="H27" s="317"/>
      <c r="I27" s="315"/>
      <c r="J27" s="317"/>
      <c r="K27" s="318"/>
      <c r="L27" s="319"/>
      <c r="M27" s="318"/>
      <c r="N27" s="319"/>
      <c r="O27" s="424">
        <f t="shared" si="0"/>
        <v>0</v>
      </c>
      <c r="P27" s="425">
        <f t="shared" si="1"/>
        <v>0</v>
      </c>
      <c r="Q27" s="27">
        <f>'t1'!M27</f>
        <v>0</v>
      </c>
    </row>
    <row r="28" spans="1:17" ht="14.1" customHeight="1" x14ac:dyDescent="0.25">
      <c r="A28" s="144" t="str">
        <f>'t1'!A28</f>
        <v>ODONTOIATRI CON ALTRI INCAR. PROF.LI (RAPP. ESCLUSIVO)</v>
      </c>
      <c r="B28" s="206" t="str">
        <f>'t1'!B28</f>
        <v>SD0A48</v>
      </c>
      <c r="C28" s="315"/>
      <c r="D28" s="316"/>
      <c r="E28" s="315"/>
      <c r="F28" s="316"/>
      <c r="G28" s="315"/>
      <c r="H28" s="317"/>
      <c r="I28" s="315"/>
      <c r="J28" s="317"/>
      <c r="K28" s="318"/>
      <c r="L28" s="319"/>
      <c r="M28" s="318"/>
      <c r="N28" s="319"/>
      <c r="O28" s="424">
        <f t="shared" si="0"/>
        <v>0</v>
      </c>
      <c r="P28" s="425">
        <f t="shared" si="1"/>
        <v>0</v>
      </c>
      <c r="Q28" s="27">
        <f>'t1'!M28</f>
        <v>0</v>
      </c>
    </row>
    <row r="29" spans="1:17" ht="14.1" customHeight="1" x14ac:dyDescent="0.25">
      <c r="A29" s="144" t="str">
        <f>'t1'!A29</f>
        <v>ODONTOIATRI CON ALTRI INCAR. PROF.LI (RAPP. NON ESCL.)</v>
      </c>
      <c r="B29" s="206" t="str">
        <f>'t1'!B29</f>
        <v>SD0047</v>
      </c>
      <c r="C29" s="315"/>
      <c r="D29" s="316"/>
      <c r="E29" s="315"/>
      <c r="F29" s="316"/>
      <c r="G29" s="315"/>
      <c r="H29" s="317"/>
      <c r="I29" s="315"/>
      <c r="J29" s="317"/>
      <c r="K29" s="318"/>
      <c r="L29" s="319"/>
      <c r="M29" s="318"/>
      <c r="N29" s="319"/>
      <c r="O29" s="424">
        <f t="shared" si="0"/>
        <v>0</v>
      </c>
      <c r="P29" s="425">
        <f t="shared" si="1"/>
        <v>0</v>
      </c>
      <c r="Q29" s="27">
        <f>'t1'!M29</f>
        <v>0</v>
      </c>
    </row>
    <row r="30" spans="1:17" ht="14.1" customHeight="1" x14ac:dyDescent="0.25">
      <c r="A30" s="144" t="str">
        <f>'t1'!A30</f>
        <v>ODONTOIATRI A T. DETERMINATO (ART. 15-SEPTIES D.LGS. 502/92)</v>
      </c>
      <c r="B30" s="206" t="str">
        <f>'t1'!B30</f>
        <v>SD0599</v>
      </c>
      <c r="C30" s="315"/>
      <c r="D30" s="316"/>
      <c r="E30" s="315"/>
      <c r="F30" s="316"/>
      <c r="G30" s="315"/>
      <c r="H30" s="317"/>
      <c r="I30" s="315"/>
      <c r="J30" s="317"/>
      <c r="K30" s="318"/>
      <c r="L30" s="319"/>
      <c r="M30" s="318"/>
      <c r="N30" s="319"/>
      <c r="O30" s="424">
        <f t="shared" si="0"/>
        <v>0</v>
      </c>
      <c r="P30" s="425">
        <f t="shared" si="1"/>
        <v>0</v>
      </c>
      <c r="Q30" s="27">
        <f>'t1'!M30</f>
        <v>0</v>
      </c>
    </row>
    <row r="31" spans="1:17" ht="14.1" customHeight="1" x14ac:dyDescent="0.25">
      <c r="A31" s="144" t="str">
        <f>'t1'!A31</f>
        <v>FARMACISTI CON INC. DI STRUTTURA COMPLESSA (RAPP. ESCLUSIVO)</v>
      </c>
      <c r="B31" s="206" t="str">
        <f>'t1'!B31</f>
        <v>SD0E39</v>
      </c>
      <c r="C31" s="315"/>
      <c r="D31" s="316"/>
      <c r="E31" s="315"/>
      <c r="F31" s="316"/>
      <c r="G31" s="315"/>
      <c r="H31" s="317"/>
      <c r="I31" s="315"/>
      <c r="J31" s="317"/>
      <c r="K31" s="318"/>
      <c r="L31" s="319"/>
      <c r="M31" s="318"/>
      <c r="N31" s="319"/>
      <c r="O31" s="424">
        <f t="shared" si="0"/>
        <v>0</v>
      </c>
      <c r="P31" s="425">
        <f t="shared" si="1"/>
        <v>0</v>
      </c>
      <c r="Q31" s="27">
        <f>'t1'!M31</f>
        <v>0</v>
      </c>
    </row>
    <row r="32" spans="1:17" ht="14.1" customHeight="1" x14ac:dyDescent="0.25">
      <c r="A32" s="144" t="str">
        <f>'t1'!A32</f>
        <v>FARMACISTI CON INC. DI STRUTTURA COMPLESSA (RAPP. NON ESCL.)</v>
      </c>
      <c r="B32" s="206" t="str">
        <f>'t1'!B32</f>
        <v>SD0N39</v>
      </c>
      <c r="C32" s="315"/>
      <c r="D32" s="316"/>
      <c r="E32" s="315"/>
      <c r="F32" s="316"/>
      <c r="G32" s="315"/>
      <c r="H32" s="317"/>
      <c r="I32" s="315"/>
      <c r="J32" s="317"/>
      <c r="K32" s="318"/>
      <c r="L32" s="319"/>
      <c r="M32" s="318"/>
      <c r="N32" s="319"/>
      <c r="O32" s="424">
        <f t="shared" si="0"/>
        <v>0</v>
      </c>
      <c r="P32" s="425">
        <f t="shared" si="1"/>
        <v>0</v>
      </c>
      <c r="Q32" s="27">
        <f>'t1'!M32</f>
        <v>0</v>
      </c>
    </row>
    <row r="33" spans="1:17" ht="14.1" customHeight="1" x14ac:dyDescent="0.25">
      <c r="A33" s="144" t="str">
        <f>'t1'!A33</f>
        <v>FARMACISTI CON INC. DI STRUTTURA SEMPLICE (RAPP. ESCLUSIVO)</v>
      </c>
      <c r="B33" s="206" t="str">
        <f>'t1'!B33</f>
        <v>SD0E38</v>
      </c>
      <c r="C33" s="315"/>
      <c r="D33" s="316"/>
      <c r="E33" s="315"/>
      <c r="F33" s="316"/>
      <c r="G33" s="315"/>
      <c r="H33" s="317"/>
      <c r="I33" s="315"/>
      <c r="J33" s="317"/>
      <c r="K33" s="318"/>
      <c r="L33" s="319"/>
      <c r="M33" s="318"/>
      <c r="N33" s="319"/>
      <c r="O33" s="424">
        <f t="shared" si="0"/>
        <v>0</v>
      </c>
      <c r="P33" s="425">
        <f t="shared" si="1"/>
        <v>0</v>
      </c>
      <c r="Q33" s="27">
        <f>'t1'!M33</f>
        <v>0</v>
      </c>
    </row>
    <row r="34" spans="1:17" ht="14.1" customHeight="1" x14ac:dyDescent="0.25">
      <c r="A34" s="144" t="str">
        <f>'t1'!A34</f>
        <v>FARMACISTI CON INC. DI STRUTTURA SEMPLICE (RAPP. NON ESCL.)</v>
      </c>
      <c r="B34" s="206" t="str">
        <f>'t1'!B34</f>
        <v>SD0N38</v>
      </c>
      <c r="C34" s="315"/>
      <c r="D34" s="316"/>
      <c r="E34" s="315"/>
      <c r="F34" s="316"/>
      <c r="G34" s="315"/>
      <c r="H34" s="317"/>
      <c r="I34" s="315"/>
      <c r="J34" s="317"/>
      <c r="K34" s="318"/>
      <c r="L34" s="319"/>
      <c r="M34" s="318"/>
      <c r="N34" s="319"/>
      <c r="O34" s="424">
        <f t="shared" si="0"/>
        <v>0</v>
      </c>
      <c r="P34" s="425">
        <f t="shared" si="1"/>
        <v>0</v>
      </c>
      <c r="Q34" s="27">
        <f>'t1'!M34</f>
        <v>0</v>
      </c>
    </row>
    <row r="35" spans="1:17" ht="14.1" customHeight="1" x14ac:dyDescent="0.25">
      <c r="A35" s="144" t="str">
        <f>'t1'!A35</f>
        <v>FARMACISTI CON ALTRI INCAR. PROF.LI (RAPP. ESCLUSIVO)</v>
      </c>
      <c r="B35" s="206" t="str">
        <f>'t1'!B35</f>
        <v>SD0A38</v>
      </c>
      <c r="C35" s="315"/>
      <c r="D35" s="316"/>
      <c r="E35" s="315"/>
      <c r="F35" s="316"/>
      <c r="G35" s="315"/>
      <c r="H35" s="317"/>
      <c r="I35" s="315"/>
      <c r="J35" s="317"/>
      <c r="K35" s="318"/>
      <c r="L35" s="319"/>
      <c r="M35" s="318"/>
      <c r="N35" s="319"/>
      <c r="O35" s="424">
        <f t="shared" si="0"/>
        <v>0</v>
      </c>
      <c r="P35" s="425">
        <f t="shared" si="1"/>
        <v>0</v>
      </c>
      <c r="Q35" s="27">
        <f>'t1'!M35</f>
        <v>0</v>
      </c>
    </row>
    <row r="36" spans="1:17" ht="14.1" customHeight="1" x14ac:dyDescent="0.25">
      <c r="A36" s="144" t="str">
        <f>'t1'!A36</f>
        <v>FARMACISTI CON ALTRI INCAR. PROF.LI (RAPP. NON ESCL.)</v>
      </c>
      <c r="B36" s="206" t="str">
        <f>'t1'!B36</f>
        <v>SD0037</v>
      </c>
      <c r="C36" s="315"/>
      <c r="D36" s="316"/>
      <c r="E36" s="315"/>
      <c r="F36" s="316"/>
      <c r="G36" s="315"/>
      <c r="H36" s="317"/>
      <c r="I36" s="315"/>
      <c r="J36" s="317"/>
      <c r="K36" s="318"/>
      <c r="L36" s="319"/>
      <c r="M36" s="318"/>
      <c r="N36" s="319"/>
      <c r="O36" s="424">
        <f t="shared" si="0"/>
        <v>0</v>
      </c>
      <c r="P36" s="425">
        <f t="shared" si="1"/>
        <v>0</v>
      </c>
      <c r="Q36" s="27">
        <f>'t1'!M36</f>
        <v>0</v>
      </c>
    </row>
    <row r="37" spans="1:17" ht="14.1" customHeight="1" x14ac:dyDescent="0.25">
      <c r="A37" s="144" t="str">
        <f>'t1'!A37</f>
        <v>FARMACISTI A T. DETERMINATO (ART. 15-SEPTIES D.LGS. 502/92)</v>
      </c>
      <c r="B37" s="206" t="str">
        <f>'t1'!B37</f>
        <v>SD0600</v>
      </c>
      <c r="C37" s="315"/>
      <c r="D37" s="316"/>
      <c r="E37" s="315"/>
      <c r="F37" s="316"/>
      <c r="G37" s="315"/>
      <c r="H37" s="317"/>
      <c r="I37" s="315"/>
      <c r="J37" s="317"/>
      <c r="K37" s="318"/>
      <c r="L37" s="319"/>
      <c r="M37" s="318"/>
      <c r="N37" s="319"/>
      <c r="O37" s="424">
        <f t="shared" si="0"/>
        <v>0</v>
      </c>
      <c r="P37" s="425">
        <f t="shared" si="1"/>
        <v>0</v>
      </c>
      <c r="Q37" s="27">
        <f>'t1'!M37</f>
        <v>0</v>
      </c>
    </row>
    <row r="38" spans="1:17" ht="14.1" customHeight="1" x14ac:dyDescent="0.25">
      <c r="A38" s="144" t="str">
        <f>'t1'!A38</f>
        <v>BIOLOGI CON INC. DI STRUTTURA COMPLESSA (RAPP. ESCLUSIVO)</v>
      </c>
      <c r="B38" s="206" t="str">
        <f>'t1'!B38</f>
        <v>SD0E13</v>
      </c>
      <c r="C38" s="315"/>
      <c r="D38" s="316"/>
      <c r="E38" s="315"/>
      <c r="F38" s="316"/>
      <c r="G38" s="315"/>
      <c r="H38" s="317"/>
      <c r="I38" s="315"/>
      <c r="J38" s="317"/>
      <c r="K38" s="318"/>
      <c r="L38" s="319"/>
      <c r="M38" s="318"/>
      <c r="N38" s="319"/>
      <c r="O38" s="424">
        <f t="shared" si="0"/>
        <v>0</v>
      </c>
      <c r="P38" s="425">
        <f t="shared" si="1"/>
        <v>0</v>
      </c>
      <c r="Q38" s="27">
        <f>'t1'!M38</f>
        <v>0</v>
      </c>
    </row>
    <row r="39" spans="1:17" ht="14.1" customHeight="1" x14ac:dyDescent="0.25">
      <c r="A39" s="144" t="str">
        <f>'t1'!A39</f>
        <v>BIOLOGI CON INC. DI STRUTTURA COMPLESSA (RAPP. NON ESCL.)</v>
      </c>
      <c r="B39" s="206" t="str">
        <f>'t1'!B39</f>
        <v>SD0N13</v>
      </c>
      <c r="C39" s="315"/>
      <c r="D39" s="316"/>
      <c r="E39" s="315"/>
      <c r="F39" s="316"/>
      <c r="G39" s="315"/>
      <c r="H39" s="317"/>
      <c r="I39" s="315"/>
      <c r="J39" s="317"/>
      <c r="K39" s="318"/>
      <c r="L39" s="319"/>
      <c r="M39" s="318"/>
      <c r="N39" s="319"/>
      <c r="O39" s="424">
        <f t="shared" si="0"/>
        <v>0</v>
      </c>
      <c r="P39" s="425">
        <f t="shared" si="1"/>
        <v>0</v>
      </c>
      <c r="Q39" s="27">
        <f>'t1'!M39</f>
        <v>0</v>
      </c>
    </row>
    <row r="40" spans="1:17" ht="14.1" customHeight="1" x14ac:dyDescent="0.25">
      <c r="A40" s="144" t="str">
        <f>'t1'!A40</f>
        <v>BIOLOGI CON INC. DI STRUTTURA SEMPLICE (RAPP. ESCLUSIVO)</v>
      </c>
      <c r="B40" s="206" t="str">
        <f>'t1'!B40</f>
        <v>SD0E12</v>
      </c>
      <c r="C40" s="315"/>
      <c r="D40" s="316"/>
      <c r="E40" s="315"/>
      <c r="F40" s="316"/>
      <c r="G40" s="315"/>
      <c r="H40" s="317"/>
      <c r="I40" s="315"/>
      <c r="J40" s="317"/>
      <c r="K40" s="318"/>
      <c r="L40" s="319"/>
      <c r="M40" s="318"/>
      <c r="N40" s="319"/>
      <c r="O40" s="424">
        <f t="shared" si="0"/>
        <v>0</v>
      </c>
      <c r="P40" s="425">
        <f t="shared" si="1"/>
        <v>0</v>
      </c>
      <c r="Q40" s="27">
        <f>'t1'!M40</f>
        <v>0</v>
      </c>
    </row>
    <row r="41" spans="1:17" ht="14.1" customHeight="1" x14ac:dyDescent="0.25">
      <c r="A41" s="144" t="str">
        <f>'t1'!A41</f>
        <v>BIOLOGI CON INC. DI STRUTTURA SEMPLICE (RAPP. NON ESCL.)</v>
      </c>
      <c r="B41" s="206" t="str">
        <f>'t1'!B41</f>
        <v>SD0N12</v>
      </c>
      <c r="C41" s="315"/>
      <c r="D41" s="316"/>
      <c r="E41" s="315"/>
      <c r="F41" s="316"/>
      <c r="G41" s="315"/>
      <c r="H41" s="317"/>
      <c r="I41" s="315"/>
      <c r="J41" s="317"/>
      <c r="K41" s="318"/>
      <c r="L41" s="319"/>
      <c r="M41" s="318"/>
      <c r="N41" s="319"/>
      <c r="O41" s="424">
        <f t="shared" si="0"/>
        <v>0</v>
      </c>
      <c r="P41" s="425">
        <f t="shared" si="1"/>
        <v>0</v>
      </c>
      <c r="Q41" s="27">
        <f>'t1'!M41</f>
        <v>0</v>
      </c>
    </row>
    <row r="42" spans="1:17" ht="14.1" customHeight="1" x14ac:dyDescent="0.25">
      <c r="A42" s="144" t="str">
        <f>'t1'!A42</f>
        <v>BIOLOGI CON ALTRI INCAR. PROF.LI (RAPP. ESCLUSIVO)</v>
      </c>
      <c r="B42" s="206" t="str">
        <f>'t1'!B42</f>
        <v>SD0A12</v>
      </c>
      <c r="C42" s="315"/>
      <c r="D42" s="316"/>
      <c r="E42" s="315"/>
      <c r="F42" s="316"/>
      <c r="G42" s="315"/>
      <c r="H42" s="317"/>
      <c r="I42" s="315"/>
      <c r="J42" s="317"/>
      <c r="K42" s="318"/>
      <c r="L42" s="319"/>
      <c r="M42" s="318"/>
      <c r="N42" s="319"/>
      <c r="O42" s="424">
        <f t="shared" si="0"/>
        <v>0</v>
      </c>
      <c r="P42" s="425">
        <f t="shared" si="1"/>
        <v>0</v>
      </c>
      <c r="Q42" s="27">
        <f>'t1'!M42</f>
        <v>0</v>
      </c>
    </row>
    <row r="43" spans="1:17" ht="14.1" customHeight="1" x14ac:dyDescent="0.25">
      <c r="A43" s="144" t="str">
        <f>'t1'!A43</f>
        <v>BIOLOGI CON ALTRI INCAR. PROF.LI (RAPP. NON ESCL.)</v>
      </c>
      <c r="B43" s="206" t="str">
        <f>'t1'!B43</f>
        <v>SD0011</v>
      </c>
      <c r="C43" s="315"/>
      <c r="D43" s="316"/>
      <c r="E43" s="315"/>
      <c r="F43" s="316"/>
      <c r="G43" s="315"/>
      <c r="H43" s="317"/>
      <c r="I43" s="315"/>
      <c r="J43" s="317"/>
      <c r="K43" s="318"/>
      <c r="L43" s="319"/>
      <c r="M43" s="318"/>
      <c r="N43" s="319"/>
      <c r="O43" s="424">
        <f t="shared" si="0"/>
        <v>0</v>
      </c>
      <c r="P43" s="425">
        <f t="shared" si="1"/>
        <v>0</v>
      </c>
      <c r="Q43" s="27">
        <f>'t1'!M43</f>
        <v>0</v>
      </c>
    </row>
    <row r="44" spans="1:17" ht="14.1" customHeight="1" x14ac:dyDescent="0.25">
      <c r="A44" s="144" t="str">
        <f>'t1'!A44</f>
        <v>BIOLOGI A T. DETERMINATO (ART. 15-SEPTIES D.LGS. 502/92)</v>
      </c>
      <c r="B44" s="206" t="str">
        <f>'t1'!B44</f>
        <v>SD0601</v>
      </c>
      <c r="C44" s="315"/>
      <c r="D44" s="316"/>
      <c r="E44" s="315"/>
      <c r="F44" s="316"/>
      <c r="G44" s="315"/>
      <c r="H44" s="317"/>
      <c r="I44" s="315"/>
      <c r="J44" s="317"/>
      <c r="K44" s="318"/>
      <c r="L44" s="319"/>
      <c r="M44" s="318"/>
      <c r="N44" s="319"/>
      <c r="O44" s="424">
        <f t="shared" si="0"/>
        <v>0</v>
      </c>
      <c r="P44" s="425">
        <f t="shared" si="1"/>
        <v>0</v>
      </c>
      <c r="Q44" s="27">
        <f>'t1'!M44</f>
        <v>0</v>
      </c>
    </row>
    <row r="45" spans="1:17" ht="14.1" customHeight="1" x14ac:dyDescent="0.25">
      <c r="A45" s="144" t="str">
        <f>'t1'!A45</f>
        <v>CHIMICI CON INC. DI STRUTTURA COMPLESSA (RAPP. ESCLUSIVO)</v>
      </c>
      <c r="B45" s="206" t="str">
        <f>'t1'!B45</f>
        <v>SD0E16</v>
      </c>
      <c r="C45" s="315"/>
      <c r="D45" s="316"/>
      <c r="E45" s="315"/>
      <c r="F45" s="316"/>
      <c r="G45" s="315"/>
      <c r="H45" s="317"/>
      <c r="I45" s="315"/>
      <c r="J45" s="317"/>
      <c r="K45" s="318"/>
      <c r="L45" s="319"/>
      <c r="M45" s="318"/>
      <c r="N45" s="319"/>
      <c r="O45" s="424">
        <f t="shared" si="0"/>
        <v>0</v>
      </c>
      <c r="P45" s="425">
        <f t="shared" si="1"/>
        <v>0</v>
      </c>
      <c r="Q45" s="27">
        <f>'t1'!M45</f>
        <v>0</v>
      </c>
    </row>
    <row r="46" spans="1:17" ht="14.1" customHeight="1" x14ac:dyDescent="0.25">
      <c r="A46" s="144" t="str">
        <f>'t1'!A46</f>
        <v>CHIMICI CON INC. DI STRUTTURA COMPLESSA (RAPP.NON ESCL.)</v>
      </c>
      <c r="B46" s="206" t="str">
        <f>'t1'!B46</f>
        <v>SD0N16</v>
      </c>
      <c r="C46" s="315"/>
      <c r="D46" s="316"/>
      <c r="E46" s="315"/>
      <c r="F46" s="316"/>
      <c r="G46" s="315"/>
      <c r="H46" s="317"/>
      <c r="I46" s="315"/>
      <c r="J46" s="317"/>
      <c r="K46" s="318"/>
      <c r="L46" s="319"/>
      <c r="M46" s="318"/>
      <c r="N46" s="319"/>
      <c r="O46" s="424">
        <f t="shared" si="0"/>
        <v>0</v>
      </c>
      <c r="P46" s="425">
        <f t="shared" si="1"/>
        <v>0</v>
      </c>
      <c r="Q46" s="27">
        <f>'t1'!M46</f>
        <v>0</v>
      </c>
    </row>
    <row r="47" spans="1:17" ht="14.1" customHeight="1" x14ac:dyDescent="0.25">
      <c r="A47" s="144" t="str">
        <f>'t1'!A47</f>
        <v>CHIMICI CON INC. DI STRUTTURA SEMPLICE (RAPP. ESCLUSIVO)</v>
      </c>
      <c r="B47" s="206" t="str">
        <f>'t1'!B47</f>
        <v>SD0E15</v>
      </c>
      <c r="C47" s="315"/>
      <c r="D47" s="316"/>
      <c r="E47" s="315"/>
      <c r="F47" s="316"/>
      <c r="G47" s="315"/>
      <c r="H47" s="317"/>
      <c r="I47" s="315"/>
      <c r="J47" s="317"/>
      <c r="K47" s="318"/>
      <c r="L47" s="319"/>
      <c r="M47" s="318"/>
      <c r="N47" s="319"/>
      <c r="O47" s="424">
        <f t="shared" si="0"/>
        <v>0</v>
      </c>
      <c r="P47" s="425">
        <f t="shared" si="1"/>
        <v>0</v>
      </c>
      <c r="Q47" s="27">
        <f>'t1'!M47</f>
        <v>0</v>
      </c>
    </row>
    <row r="48" spans="1:17" ht="14.1" customHeight="1" x14ac:dyDescent="0.25">
      <c r="A48" s="144" t="str">
        <f>'t1'!A48</f>
        <v>CHIMICI CON INC. DI STRUTTURA SEMPLICE (RAPP. NON ESCL.)</v>
      </c>
      <c r="B48" s="206" t="str">
        <f>'t1'!B48</f>
        <v>SD0N15</v>
      </c>
      <c r="C48" s="315"/>
      <c r="D48" s="316"/>
      <c r="E48" s="315"/>
      <c r="F48" s="316"/>
      <c r="G48" s="315"/>
      <c r="H48" s="317"/>
      <c r="I48" s="315"/>
      <c r="J48" s="317"/>
      <c r="K48" s="318"/>
      <c r="L48" s="319"/>
      <c r="M48" s="318"/>
      <c r="N48" s="319"/>
      <c r="O48" s="424">
        <f t="shared" si="0"/>
        <v>0</v>
      </c>
      <c r="P48" s="425">
        <f t="shared" si="1"/>
        <v>0</v>
      </c>
      <c r="Q48" s="27">
        <f>'t1'!M48</f>
        <v>0</v>
      </c>
    </row>
    <row r="49" spans="1:17" ht="14.1" customHeight="1" x14ac:dyDescent="0.25">
      <c r="A49" s="144" t="str">
        <f>'t1'!A49</f>
        <v>CHIMICI CON ALTRI INCAR. PROF.LI (RAPP. ESCLUSIVO)</v>
      </c>
      <c r="B49" s="206" t="str">
        <f>'t1'!B49</f>
        <v>SD0A15</v>
      </c>
      <c r="C49" s="315"/>
      <c r="D49" s="316"/>
      <c r="E49" s="315"/>
      <c r="F49" s="316"/>
      <c r="G49" s="315"/>
      <c r="H49" s="317"/>
      <c r="I49" s="315"/>
      <c r="J49" s="317"/>
      <c r="K49" s="318"/>
      <c r="L49" s="319"/>
      <c r="M49" s="318"/>
      <c r="N49" s="319"/>
      <c r="O49" s="424">
        <f t="shared" si="0"/>
        <v>0</v>
      </c>
      <c r="P49" s="425">
        <f t="shared" si="1"/>
        <v>0</v>
      </c>
      <c r="Q49" s="27">
        <f>'t1'!M49</f>
        <v>0</v>
      </c>
    </row>
    <row r="50" spans="1:17" ht="14.1" customHeight="1" x14ac:dyDescent="0.25">
      <c r="A50" s="144" t="str">
        <f>'t1'!A50</f>
        <v>CHIMICI CON ALTRI INCAR. PROF.LI (RAPP. NON ESCL.)</v>
      </c>
      <c r="B50" s="206" t="str">
        <f>'t1'!B50</f>
        <v>SD0014</v>
      </c>
      <c r="C50" s="315"/>
      <c r="D50" s="316"/>
      <c r="E50" s="315"/>
      <c r="F50" s="316"/>
      <c r="G50" s="315"/>
      <c r="H50" s="317"/>
      <c r="I50" s="315"/>
      <c r="J50" s="317"/>
      <c r="K50" s="318"/>
      <c r="L50" s="319"/>
      <c r="M50" s="318"/>
      <c r="N50" s="319"/>
      <c r="O50" s="424">
        <f t="shared" si="0"/>
        <v>0</v>
      </c>
      <c r="P50" s="425">
        <f t="shared" si="1"/>
        <v>0</v>
      </c>
      <c r="Q50" s="27">
        <f>'t1'!M50</f>
        <v>0</v>
      </c>
    </row>
    <row r="51" spans="1:17" ht="14.1" customHeight="1" x14ac:dyDescent="0.25">
      <c r="A51" s="144" t="str">
        <f>'t1'!A51</f>
        <v>CHIMICI A T. DETERMINATO (ART. 15-SEPTIES D.LGS. 502/92)</v>
      </c>
      <c r="B51" s="206" t="str">
        <f>'t1'!B51</f>
        <v>SD0602</v>
      </c>
      <c r="C51" s="315"/>
      <c r="D51" s="316"/>
      <c r="E51" s="315"/>
      <c r="F51" s="316"/>
      <c r="G51" s="315"/>
      <c r="H51" s="317"/>
      <c r="I51" s="315"/>
      <c r="J51" s="317"/>
      <c r="K51" s="318"/>
      <c r="L51" s="319"/>
      <c r="M51" s="318"/>
      <c r="N51" s="319"/>
      <c r="O51" s="424">
        <f t="shared" si="0"/>
        <v>0</v>
      </c>
      <c r="P51" s="425">
        <f t="shared" si="1"/>
        <v>0</v>
      </c>
      <c r="Q51" s="27">
        <f>'t1'!M51</f>
        <v>0</v>
      </c>
    </row>
    <row r="52" spans="1:17" ht="14.1" customHeight="1" x14ac:dyDescent="0.25">
      <c r="A52" s="144" t="str">
        <f>'t1'!A52</f>
        <v>FISICI CON INC. DI STRUTTURA COMPLESSA (RAPP. ESCLUSIVO)</v>
      </c>
      <c r="B52" s="206" t="str">
        <f>'t1'!B52</f>
        <v>SD0E42</v>
      </c>
      <c r="C52" s="315"/>
      <c r="D52" s="316"/>
      <c r="E52" s="315"/>
      <c r="F52" s="316"/>
      <c r="G52" s="315"/>
      <c r="H52" s="317"/>
      <c r="I52" s="315"/>
      <c r="J52" s="317"/>
      <c r="K52" s="318"/>
      <c r="L52" s="319"/>
      <c r="M52" s="318"/>
      <c r="N52" s="319"/>
      <c r="O52" s="424">
        <f t="shared" si="0"/>
        <v>0</v>
      </c>
      <c r="P52" s="425">
        <f t="shared" si="1"/>
        <v>0</v>
      </c>
      <c r="Q52" s="27">
        <f>'t1'!M52</f>
        <v>0</v>
      </c>
    </row>
    <row r="53" spans="1:17" ht="14.1" customHeight="1" x14ac:dyDescent="0.25">
      <c r="A53" s="144" t="str">
        <f>'t1'!A53</f>
        <v>FISICI CON INC. DI STRUTTURA COMPLESSA (RAPP. NON ESCL.)</v>
      </c>
      <c r="B53" s="206" t="str">
        <f>'t1'!B53</f>
        <v>SD0N42</v>
      </c>
      <c r="C53" s="315"/>
      <c r="D53" s="316"/>
      <c r="E53" s="315"/>
      <c r="F53" s="316"/>
      <c r="G53" s="315"/>
      <c r="H53" s="317"/>
      <c r="I53" s="315"/>
      <c r="J53" s="317"/>
      <c r="K53" s="318"/>
      <c r="L53" s="319"/>
      <c r="M53" s="318"/>
      <c r="N53" s="319"/>
      <c r="O53" s="424">
        <f t="shared" si="0"/>
        <v>0</v>
      </c>
      <c r="P53" s="425">
        <f t="shared" si="1"/>
        <v>0</v>
      </c>
      <c r="Q53" s="27">
        <f>'t1'!M53</f>
        <v>0</v>
      </c>
    </row>
    <row r="54" spans="1:17" ht="14.1" customHeight="1" x14ac:dyDescent="0.25">
      <c r="A54" s="144" t="str">
        <f>'t1'!A54</f>
        <v>FISICI CON INC. DI STRUTTURA SEMPLICE (RAPP. ESCLUSIVO)</v>
      </c>
      <c r="B54" s="206" t="str">
        <f>'t1'!B54</f>
        <v>SD0E41</v>
      </c>
      <c r="C54" s="315"/>
      <c r="D54" s="316"/>
      <c r="E54" s="315"/>
      <c r="F54" s="316"/>
      <c r="G54" s="315"/>
      <c r="H54" s="317"/>
      <c r="I54" s="315"/>
      <c r="J54" s="317"/>
      <c r="K54" s="318"/>
      <c r="L54" s="319"/>
      <c r="M54" s="318"/>
      <c r="N54" s="319"/>
      <c r="O54" s="424">
        <f t="shared" si="0"/>
        <v>0</v>
      </c>
      <c r="P54" s="425">
        <f t="shared" si="1"/>
        <v>0</v>
      </c>
      <c r="Q54" s="27">
        <f>'t1'!M54</f>
        <v>0</v>
      </c>
    </row>
    <row r="55" spans="1:17" x14ac:dyDescent="0.25">
      <c r="A55" s="144" t="str">
        <f>'t1'!A55</f>
        <v>FISICI CON INC. DI STRUTTURA SEMPLICE (RAPP. NON ESCL.)</v>
      </c>
      <c r="B55" s="206" t="str">
        <f>'t1'!B55</f>
        <v>SD0N41</v>
      </c>
      <c r="C55" s="315"/>
      <c r="D55" s="316"/>
      <c r="E55" s="315"/>
      <c r="F55" s="316"/>
      <c r="G55" s="315"/>
      <c r="H55" s="317"/>
      <c r="I55" s="315"/>
      <c r="J55" s="317"/>
      <c r="K55" s="318"/>
      <c r="L55" s="319"/>
      <c r="M55" s="318"/>
      <c r="N55" s="319"/>
      <c r="O55" s="424">
        <f t="shared" si="0"/>
        <v>0</v>
      </c>
      <c r="P55" s="425">
        <f t="shared" si="1"/>
        <v>0</v>
      </c>
      <c r="Q55" s="27">
        <f>'t1'!M55</f>
        <v>0</v>
      </c>
    </row>
    <row r="56" spans="1:17" x14ac:dyDescent="0.25">
      <c r="A56" s="144" t="str">
        <f>'t1'!A56</f>
        <v>FISICI CON ALTRI INCAR. PROF.LI (RAPP. ESCLUSIVO)</v>
      </c>
      <c r="B56" s="206" t="str">
        <f>'t1'!B56</f>
        <v>SD0A41</v>
      </c>
      <c r="C56" s="315"/>
      <c r="D56" s="316"/>
      <c r="E56" s="315"/>
      <c r="F56" s="316"/>
      <c r="G56" s="315"/>
      <c r="H56" s="317"/>
      <c r="I56" s="315"/>
      <c r="J56" s="317"/>
      <c r="K56" s="318"/>
      <c r="L56" s="319"/>
      <c r="M56" s="318"/>
      <c r="N56" s="319"/>
      <c r="O56" s="424">
        <f t="shared" si="0"/>
        <v>0</v>
      </c>
      <c r="P56" s="425">
        <f t="shared" si="1"/>
        <v>0</v>
      </c>
      <c r="Q56" s="27">
        <f>'t1'!M56</f>
        <v>0</v>
      </c>
    </row>
    <row r="57" spans="1:17" x14ac:dyDescent="0.25">
      <c r="A57" s="144" t="str">
        <f>'t1'!A57</f>
        <v>FISICI CON ALTRI INCAR. PROF.LI (RAPP. NON ESCL.)</v>
      </c>
      <c r="B57" s="206" t="str">
        <f>'t1'!B57</f>
        <v>SD0040</v>
      </c>
      <c r="C57" s="315"/>
      <c r="D57" s="316"/>
      <c r="E57" s="315"/>
      <c r="F57" s="316"/>
      <c r="G57" s="315"/>
      <c r="H57" s="317"/>
      <c r="I57" s="315"/>
      <c r="J57" s="317"/>
      <c r="K57" s="318"/>
      <c r="L57" s="319"/>
      <c r="M57" s="318"/>
      <c r="N57" s="319"/>
      <c r="O57" s="424">
        <f t="shared" si="0"/>
        <v>0</v>
      </c>
      <c r="P57" s="425">
        <f t="shared" si="1"/>
        <v>0</v>
      </c>
      <c r="Q57" s="27">
        <f>'t1'!M57</f>
        <v>0</v>
      </c>
    </row>
    <row r="58" spans="1:17" x14ac:dyDescent="0.25">
      <c r="A58" s="144" t="str">
        <f>'t1'!A58</f>
        <v>FISICI A T. DETERMINATO (ART. 15-SEPTIES D.LGS. 502/92)</v>
      </c>
      <c r="B58" s="206" t="str">
        <f>'t1'!B58</f>
        <v>SD0603</v>
      </c>
      <c r="C58" s="315"/>
      <c r="D58" s="316"/>
      <c r="E58" s="315"/>
      <c r="F58" s="316"/>
      <c r="G58" s="315"/>
      <c r="H58" s="317"/>
      <c r="I58" s="315"/>
      <c r="J58" s="317"/>
      <c r="K58" s="318"/>
      <c r="L58" s="319"/>
      <c r="M58" s="318"/>
      <c r="N58" s="319"/>
      <c r="O58" s="424">
        <f t="shared" si="0"/>
        <v>0</v>
      </c>
      <c r="P58" s="425">
        <f t="shared" si="1"/>
        <v>0</v>
      </c>
      <c r="Q58" s="27">
        <f>'t1'!M58</f>
        <v>0</v>
      </c>
    </row>
    <row r="59" spans="1:17" x14ac:dyDescent="0.25">
      <c r="A59" s="144" t="str">
        <f>'t1'!A59</f>
        <v>PSICOLOGI CON INC. DI STRUTTURA COMPLESSA (RAPP. ESCLUSIVO)</v>
      </c>
      <c r="B59" s="206" t="str">
        <f>'t1'!B59</f>
        <v>SD0E66</v>
      </c>
      <c r="C59" s="315"/>
      <c r="D59" s="316"/>
      <c r="E59" s="315"/>
      <c r="F59" s="316"/>
      <c r="G59" s="315"/>
      <c r="H59" s="317"/>
      <c r="I59" s="315"/>
      <c r="J59" s="317"/>
      <c r="K59" s="318"/>
      <c r="L59" s="319"/>
      <c r="M59" s="318"/>
      <c r="N59" s="319"/>
      <c r="O59" s="424">
        <f t="shared" si="0"/>
        <v>0</v>
      </c>
      <c r="P59" s="425">
        <f t="shared" si="1"/>
        <v>0</v>
      </c>
      <c r="Q59" s="27">
        <f>'t1'!M59</f>
        <v>0</v>
      </c>
    </row>
    <row r="60" spans="1:17" x14ac:dyDescent="0.25">
      <c r="A60" s="144" t="str">
        <f>'t1'!A60</f>
        <v>PSICOLOGI CON INC. DI STRUTTURA COMPLESSA (RAPP. NON ESCL.)</v>
      </c>
      <c r="B60" s="206" t="str">
        <f>'t1'!B60</f>
        <v>SD0N66</v>
      </c>
      <c r="C60" s="315"/>
      <c r="D60" s="316"/>
      <c r="E60" s="315"/>
      <c r="F60" s="316"/>
      <c r="G60" s="315"/>
      <c r="H60" s="317"/>
      <c r="I60" s="315"/>
      <c r="J60" s="317"/>
      <c r="K60" s="318"/>
      <c r="L60" s="319"/>
      <c r="M60" s="318"/>
      <c r="N60" s="319"/>
      <c r="O60" s="424">
        <f t="shared" si="0"/>
        <v>0</v>
      </c>
      <c r="P60" s="425">
        <f t="shared" si="1"/>
        <v>0</v>
      </c>
      <c r="Q60" s="27">
        <f>'t1'!M60</f>
        <v>0</v>
      </c>
    </row>
    <row r="61" spans="1:17" x14ac:dyDescent="0.25">
      <c r="A61" s="144" t="str">
        <f>'t1'!A61</f>
        <v>PSICOLOGI CON INC. DI STRUTTURA SEMPLICE (RAPP. ESCLUSIVO)</v>
      </c>
      <c r="B61" s="206" t="str">
        <f>'t1'!B61</f>
        <v>SD0E65</v>
      </c>
      <c r="C61" s="315"/>
      <c r="D61" s="316"/>
      <c r="E61" s="315"/>
      <c r="F61" s="316"/>
      <c r="G61" s="315"/>
      <c r="H61" s="317"/>
      <c r="I61" s="315"/>
      <c r="J61" s="317"/>
      <c r="K61" s="318"/>
      <c r="L61" s="319"/>
      <c r="M61" s="318"/>
      <c r="N61" s="319"/>
      <c r="O61" s="424">
        <f t="shared" si="0"/>
        <v>0</v>
      </c>
      <c r="P61" s="425">
        <f t="shared" si="1"/>
        <v>0</v>
      </c>
      <c r="Q61" s="27">
        <f>'t1'!M61</f>
        <v>0</v>
      </c>
    </row>
    <row r="62" spans="1:17" x14ac:dyDescent="0.25">
      <c r="A62" s="144" t="str">
        <f>'t1'!A62</f>
        <v>PSICOLOGI CON INC. DI STRUTTURA SEMPLICE (RAPP. NON ESCL.)</v>
      </c>
      <c r="B62" s="206" t="str">
        <f>'t1'!B62</f>
        <v>SD0N65</v>
      </c>
      <c r="C62" s="315"/>
      <c r="D62" s="316"/>
      <c r="E62" s="315"/>
      <c r="F62" s="316"/>
      <c r="G62" s="315"/>
      <c r="H62" s="317"/>
      <c r="I62" s="315"/>
      <c r="J62" s="317"/>
      <c r="K62" s="318"/>
      <c r="L62" s="319"/>
      <c r="M62" s="318"/>
      <c r="N62" s="319"/>
      <c r="O62" s="424">
        <f t="shared" si="0"/>
        <v>0</v>
      </c>
      <c r="P62" s="425">
        <f t="shared" si="1"/>
        <v>0</v>
      </c>
      <c r="Q62" s="27">
        <f>'t1'!M62</f>
        <v>0</v>
      </c>
    </row>
    <row r="63" spans="1:17" x14ac:dyDescent="0.25">
      <c r="A63" s="144" t="str">
        <f>'t1'!A63</f>
        <v>PSICOLOGI CON ALTRI INCAR. PROF.LI (RAPP. ESCLUSIVO)</v>
      </c>
      <c r="B63" s="206" t="str">
        <f>'t1'!B63</f>
        <v>SD0A65</v>
      </c>
      <c r="C63" s="315"/>
      <c r="D63" s="316"/>
      <c r="E63" s="315"/>
      <c r="F63" s="316"/>
      <c r="G63" s="315"/>
      <c r="H63" s="317"/>
      <c r="I63" s="315"/>
      <c r="J63" s="317"/>
      <c r="K63" s="318"/>
      <c r="L63" s="319"/>
      <c r="M63" s="318"/>
      <c r="N63" s="319"/>
      <c r="O63" s="424">
        <f t="shared" si="0"/>
        <v>0</v>
      </c>
      <c r="P63" s="425">
        <f t="shared" si="1"/>
        <v>0</v>
      </c>
      <c r="Q63" s="27">
        <f>'t1'!M63</f>
        <v>0</v>
      </c>
    </row>
    <row r="64" spans="1:17" x14ac:dyDescent="0.25">
      <c r="A64" s="144" t="str">
        <f>'t1'!A64</f>
        <v>PSICOLOGI CON ALTRI INCAR. PROF.LI (RAPP. NON ESCL.)</v>
      </c>
      <c r="B64" s="206" t="str">
        <f>'t1'!B64</f>
        <v>SD0064</v>
      </c>
      <c r="C64" s="315"/>
      <c r="D64" s="316"/>
      <c r="E64" s="315"/>
      <c r="F64" s="316"/>
      <c r="G64" s="315"/>
      <c r="H64" s="317"/>
      <c r="I64" s="315"/>
      <c r="J64" s="317"/>
      <c r="K64" s="318"/>
      <c r="L64" s="319"/>
      <c r="M64" s="318"/>
      <c r="N64" s="319"/>
      <c r="O64" s="424">
        <f t="shared" si="0"/>
        <v>0</v>
      </c>
      <c r="P64" s="425">
        <f t="shared" si="1"/>
        <v>0</v>
      </c>
      <c r="Q64" s="27">
        <f>'t1'!M64</f>
        <v>0</v>
      </c>
    </row>
    <row r="65" spans="1:17" x14ac:dyDescent="0.25">
      <c r="A65" s="144" t="str">
        <f>'t1'!A65</f>
        <v>PSICOLOGI A T. DETERMINATO (ART. 15-SEPTIES D.LGS. 502/92)</v>
      </c>
      <c r="B65" s="206" t="str">
        <f>'t1'!B65</f>
        <v>SD0604</v>
      </c>
      <c r="C65" s="315"/>
      <c r="D65" s="316"/>
      <c r="E65" s="315"/>
      <c r="F65" s="316"/>
      <c r="G65" s="315"/>
      <c r="H65" s="317"/>
      <c r="I65" s="315"/>
      <c r="J65" s="317"/>
      <c r="K65" s="318"/>
      <c r="L65" s="319"/>
      <c r="M65" s="318"/>
      <c r="N65" s="319"/>
      <c r="O65" s="424">
        <f t="shared" si="0"/>
        <v>0</v>
      </c>
      <c r="P65" s="425">
        <f t="shared" si="1"/>
        <v>0</v>
      </c>
      <c r="Q65" s="27">
        <f>'t1'!M65</f>
        <v>0</v>
      </c>
    </row>
    <row r="66" spans="1:17" x14ac:dyDescent="0.25">
      <c r="A66" s="144" t="str">
        <f>'t1'!A66</f>
        <v>DIRIGENTE PROF. SANIT. INFERM/OSTETRICA (INC. STRUT. COMPL.)</v>
      </c>
      <c r="B66" s="206" t="str">
        <f>'t1'!B66</f>
        <v>SD0CO1</v>
      </c>
      <c r="C66" s="315"/>
      <c r="D66" s="316"/>
      <c r="E66" s="315"/>
      <c r="F66" s="316"/>
      <c r="G66" s="315"/>
      <c r="H66" s="317"/>
      <c r="I66" s="315"/>
      <c r="J66" s="317"/>
      <c r="K66" s="318"/>
      <c r="L66" s="319"/>
      <c r="M66" s="318"/>
      <c r="N66" s="319"/>
      <c r="O66" s="424">
        <f t="shared" si="0"/>
        <v>0</v>
      </c>
      <c r="P66" s="425">
        <f t="shared" si="1"/>
        <v>0</v>
      </c>
      <c r="Q66" s="27">
        <f>'t1'!M66</f>
        <v>0</v>
      </c>
    </row>
    <row r="67" spans="1:17" x14ac:dyDescent="0.25">
      <c r="A67" s="144" t="str">
        <f>'t1'!A67</f>
        <v>DIRIGENTE PROF. SANIT. INFERM/OSTETRICA (INC. STRUT. SEMPL.)</v>
      </c>
      <c r="B67" s="206" t="str">
        <f>'t1'!B67</f>
        <v>SD0SE1</v>
      </c>
      <c r="C67" s="315"/>
      <c r="D67" s="316"/>
      <c r="E67" s="315"/>
      <c r="F67" s="316"/>
      <c r="G67" s="315"/>
      <c r="H67" s="317"/>
      <c r="I67" s="315"/>
      <c r="J67" s="317"/>
      <c r="K67" s="318"/>
      <c r="L67" s="319"/>
      <c r="M67" s="318"/>
      <c r="N67" s="319"/>
      <c r="O67" s="424">
        <f t="shared" si="0"/>
        <v>0</v>
      </c>
      <c r="P67" s="425">
        <f t="shared" si="1"/>
        <v>0</v>
      </c>
      <c r="Q67" s="27">
        <f>'t1'!M67</f>
        <v>0</v>
      </c>
    </row>
    <row r="68" spans="1:17" x14ac:dyDescent="0.25">
      <c r="A68" s="144" t="str">
        <f>'t1'!A68</f>
        <v>DIRIGENTE PROF. SANIT. INFERM/OSTETRICA (ALTRI INC. PROF.LI)</v>
      </c>
      <c r="B68" s="206" t="str">
        <f>'t1'!B68</f>
        <v>SD0AI1</v>
      </c>
      <c r="C68" s="315"/>
      <c r="D68" s="316"/>
      <c r="E68" s="315"/>
      <c r="F68" s="316"/>
      <c r="G68" s="315"/>
      <c r="H68" s="317"/>
      <c r="I68" s="315"/>
      <c r="J68" s="317"/>
      <c r="K68" s="318"/>
      <c r="L68" s="319"/>
      <c r="M68" s="318"/>
      <c r="N68" s="319"/>
      <c r="O68" s="424">
        <f t="shared" si="0"/>
        <v>0</v>
      </c>
      <c r="P68" s="425">
        <f t="shared" si="1"/>
        <v>0</v>
      </c>
      <c r="Q68" s="27">
        <f>'t1'!M68</f>
        <v>0</v>
      </c>
    </row>
    <row r="69" spans="1:17" x14ac:dyDescent="0.25">
      <c r="A69" s="144" t="str">
        <f>'t1'!A69</f>
        <v>DIR. PROF.SAN.INFERM/OSTET T.DET.ART.15-SEPTIES DLGS 502/92</v>
      </c>
      <c r="B69" s="206" t="str">
        <f>'t1'!B69</f>
        <v>SD048B</v>
      </c>
      <c r="C69" s="315"/>
      <c r="D69" s="316"/>
      <c r="E69" s="315"/>
      <c r="F69" s="316"/>
      <c r="G69" s="315"/>
      <c r="H69" s="317"/>
      <c r="I69" s="315"/>
      <c r="J69" s="317"/>
      <c r="K69" s="318"/>
      <c r="L69" s="319"/>
      <c r="M69" s="318"/>
      <c r="N69" s="319"/>
      <c r="O69" s="424">
        <f t="shared" si="0"/>
        <v>0</v>
      </c>
      <c r="P69" s="425">
        <f t="shared" si="1"/>
        <v>0</v>
      </c>
      <c r="Q69" s="27">
        <f>'t1'!M69</f>
        <v>0</v>
      </c>
    </row>
    <row r="70" spans="1:17" x14ac:dyDescent="0.25">
      <c r="A70" s="144" t="str">
        <f>'t1'!A70</f>
        <v>DIRIGENTE PROF. SANIT. RIABILITATIVE (INC. STRUT. COMPL.)</v>
      </c>
      <c r="B70" s="206" t="str">
        <f>'t1'!B70</f>
        <v>SD0CO2</v>
      </c>
      <c r="C70" s="315"/>
      <c r="D70" s="316"/>
      <c r="E70" s="315"/>
      <c r="F70" s="316"/>
      <c r="G70" s="315"/>
      <c r="H70" s="317"/>
      <c r="I70" s="315"/>
      <c r="J70" s="317"/>
      <c r="K70" s="318"/>
      <c r="L70" s="319"/>
      <c r="M70" s="318"/>
      <c r="N70" s="319"/>
      <c r="O70" s="424">
        <f t="shared" si="0"/>
        <v>0</v>
      </c>
      <c r="P70" s="425">
        <f t="shared" si="1"/>
        <v>0</v>
      </c>
      <c r="Q70" s="27">
        <f>'t1'!M70</f>
        <v>0</v>
      </c>
    </row>
    <row r="71" spans="1:17" x14ac:dyDescent="0.25">
      <c r="A71" s="144" t="str">
        <f>'t1'!A71</f>
        <v>DIRIGENTE PROF. SANIT. RIABILITATIVE (INC. STRUT. SEMPL.)</v>
      </c>
      <c r="B71" s="206" t="str">
        <f>'t1'!B71</f>
        <v>SD0SE2</v>
      </c>
      <c r="C71" s="315"/>
      <c r="D71" s="316"/>
      <c r="E71" s="315"/>
      <c r="F71" s="316"/>
      <c r="G71" s="315"/>
      <c r="H71" s="317"/>
      <c r="I71" s="315"/>
      <c r="J71" s="317"/>
      <c r="K71" s="318"/>
      <c r="L71" s="319"/>
      <c r="M71" s="318"/>
      <c r="N71" s="319"/>
      <c r="O71" s="424">
        <f t="shared" si="0"/>
        <v>0</v>
      </c>
      <c r="P71" s="425">
        <f t="shared" si="1"/>
        <v>0</v>
      </c>
      <c r="Q71" s="27">
        <f>'t1'!M71</f>
        <v>0</v>
      </c>
    </row>
    <row r="72" spans="1:17" x14ac:dyDescent="0.25">
      <c r="A72" s="144" t="str">
        <f>'t1'!A72</f>
        <v>DIRIGENTE PROF. SANIT. RIABILITATIVE (ALTRI INC. PROF.LI)</v>
      </c>
      <c r="B72" s="206" t="str">
        <f>'t1'!B72</f>
        <v>SD0AI2</v>
      </c>
      <c r="C72" s="315"/>
      <c r="D72" s="316"/>
      <c r="E72" s="315"/>
      <c r="F72" s="316"/>
      <c r="G72" s="315"/>
      <c r="H72" s="317"/>
      <c r="I72" s="315"/>
      <c r="J72" s="317"/>
      <c r="K72" s="318"/>
      <c r="L72" s="319"/>
      <c r="M72" s="318"/>
      <c r="N72" s="319"/>
      <c r="O72" s="424">
        <f t="shared" ref="O72:O139" si="2">SUM(C72,E72,G72,I72,K72,M72)</f>
        <v>0</v>
      </c>
      <c r="P72" s="425">
        <f t="shared" ref="P72:P139" si="3">SUM(D72,F72,H72,J72,L72,N72)</f>
        <v>0</v>
      </c>
      <c r="Q72" s="27">
        <f>'t1'!M72</f>
        <v>0</v>
      </c>
    </row>
    <row r="73" spans="1:17" x14ac:dyDescent="0.25">
      <c r="A73" s="144" t="str">
        <f>'t1'!A73</f>
        <v>DIR. PROF. SAN. RIABILITAT. T.DET.ART.15-SEPTIES DLGS 502/92</v>
      </c>
      <c r="B73" s="206" t="str">
        <f>'t1'!B73</f>
        <v>SD048C</v>
      </c>
      <c r="C73" s="315"/>
      <c r="D73" s="316"/>
      <c r="E73" s="315"/>
      <c r="F73" s="316"/>
      <c r="G73" s="315"/>
      <c r="H73" s="317"/>
      <c r="I73" s="315"/>
      <c r="J73" s="317"/>
      <c r="K73" s="318"/>
      <c r="L73" s="319"/>
      <c r="M73" s="318"/>
      <c r="N73" s="319"/>
      <c r="O73" s="424">
        <f t="shared" si="2"/>
        <v>0</v>
      </c>
      <c r="P73" s="425">
        <f t="shared" si="3"/>
        <v>0</v>
      </c>
      <c r="Q73" s="27">
        <f>'t1'!M73</f>
        <v>0</v>
      </c>
    </row>
    <row r="74" spans="1:17" x14ac:dyDescent="0.25">
      <c r="A74" s="144" t="str">
        <f>'t1'!A74</f>
        <v>DIRIGENTE PROF. TECNICO SANITARIE (INC. STRUT. COMPL.)</v>
      </c>
      <c r="B74" s="206" t="str">
        <f>'t1'!B74</f>
        <v>SD0CO3</v>
      </c>
      <c r="C74" s="315"/>
      <c r="D74" s="316"/>
      <c r="E74" s="315"/>
      <c r="F74" s="316"/>
      <c r="G74" s="315"/>
      <c r="H74" s="317"/>
      <c r="I74" s="315"/>
      <c r="J74" s="317"/>
      <c r="K74" s="318"/>
      <c r="L74" s="319"/>
      <c r="M74" s="318"/>
      <c r="N74" s="319"/>
      <c r="O74" s="424">
        <f t="shared" si="2"/>
        <v>0</v>
      </c>
      <c r="P74" s="425">
        <f t="shared" si="3"/>
        <v>0</v>
      </c>
      <c r="Q74" s="27">
        <f>'t1'!M74</f>
        <v>0</v>
      </c>
    </row>
    <row r="75" spans="1:17" x14ac:dyDescent="0.25">
      <c r="A75" s="144" t="str">
        <f>'t1'!A75</f>
        <v>DIRIGENTE PROF. TECNICO SANITARIE (INC. STRUT. SEMPL.)</v>
      </c>
      <c r="B75" s="206" t="str">
        <f>'t1'!B75</f>
        <v>SD0SE3</v>
      </c>
      <c r="C75" s="315"/>
      <c r="D75" s="316"/>
      <c r="E75" s="315"/>
      <c r="F75" s="316"/>
      <c r="G75" s="315"/>
      <c r="H75" s="317"/>
      <c r="I75" s="315"/>
      <c r="J75" s="317"/>
      <c r="K75" s="318"/>
      <c r="L75" s="319"/>
      <c r="M75" s="318"/>
      <c r="N75" s="319"/>
      <c r="O75" s="424">
        <f t="shared" si="2"/>
        <v>0</v>
      </c>
      <c r="P75" s="425">
        <f t="shared" si="3"/>
        <v>0</v>
      </c>
      <c r="Q75" s="27">
        <f>'t1'!M75</f>
        <v>0</v>
      </c>
    </row>
    <row r="76" spans="1:17" x14ac:dyDescent="0.25">
      <c r="A76" s="144" t="str">
        <f>'t1'!A76</f>
        <v>DIRIGENTE PROF. TECNICO SANITARIE (ALTRI INC. PROF.LI)</v>
      </c>
      <c r="B76" s="206" t="str">
        <f>'t1'!B76</f>
        <v>SD0AI3</v>
      </c>
      <c r="C76" s="315"/>
      <c r="D76" s="316"/>
      <c r="E76" s="315"/>
      <c r="F76" s="316"/>
      <c r="G76" s="315"/>
      <c r="H76" s="317"/>
      <c r="I76" s="315"/>
      <c r="J76" s="317"/>
      <c r="K76" s="318"/>
      <c r="L76" s="319"/>
      <c r="M76" s="318"/>
      <c r="N76" s="319"/>
      <c r="O76" s="424">
        <f t="shared" si="2"/>
        <v>0</v>
      </c>
      <c r="P76" s="425">
        <f t="shared" si="3"/>
        <v>0</v>
      </c>
      <c r="Q76" s="27">
        <f>'t1'!M76</f>
        <v>0</v>
      </c>
    </row>
    <row r="77" spans="1:17" x14ac:dyDescent="0.25">
      <c r="A77" s="144" t="str">
        <f>'t1'!A77</f>
        <v>DIR. PROF.TECNICO SANITARIE T.DET.ART.15-SEPTIES DLGS 502/92</v>
      </c>
      <c r="B77" s="206" t="str">
        <f>'t1'!B77</f>
        <v>SD048D</v>
      </c>
      <c r="C77" s="315"/>
      <c r="D77" s="316"/>
      <c r="E77" s="315"/>
      <c r="F77" s="316"/>
      <c r="G77" s="315"/>
      <c r="H77" s="317"/>
      <c r="I77" s="315"/>
      <c r="J77" s="317"/>
      <c r="K77" s="318"/>
      <c r="L77" s="319"/>
      <c r="M77" s="318"/>
      <c r="N77" s="319"/>
      <c r="O77" s="424">
        <f t="shared" si="2"/>
        <v>0</v>
      </c>
      <c r="P77" s="425">
        <f t="shared" si="3"/>
        <v>0</v>
      </c>
      <c r="Q77" s="27">
        <f>'t1'!M77</f>
        <v>0</v>
      </c>
    </row>
    <row r="78" spans="1:17" x14ac:dyDescent="0.25">
      <c r="A78" s="144" t="str">
        <f>'t1'!A78</f>
        <v>DIRIGENTE PROF.TECNICHE DELLA PREVENZIONE (INC.STRUT.COMPL.)</v>
      </c>
      <c r="B78" s="206" t="str">
        <f>'t1'!B78</f>
        <v>SD0CO4</v>
      </c>
      <c r="C78" s="315"/>
      <c r="D78" s="316"/>
      <c r="E78" s="315"/>
      <c r="F78" s="316"/>
      <c r="G78" s="315"/>
      <c r="H78" s="317"/>
      <c r="I78" s="315"/>
      <c r="J78" s="317"/>
      <c r="K78" s="318"/>
      <c r="L78" s="319"/>
      <c r="M78" s="318"/>
      <c r="N78" s="319"/>
      <c r="O78" s="424">
        <f t="shared" si="2"/>
        <v>0</v>
      </c>
      <c r="P78" s="425">
        <f t="shared" si="3"/>
        <v>0</v>
      </c>
      <c r="Q78" s="27">
        <f>'t1'!M78</f>
        <v>0</v>
      </c>
    </row>
    <row r="79" spans="1:17" x14ac:dyDescent="0.25">
      <c r="A79" s="144" t="str">
        <f>'t1'!A79</f>
        <v>DIRIGENTE PROF.TECNICHE DELLA PREVENZIONE (INC.STRUT.SEMPL.)</v>
      </c>
      <c r="B79" s="206" t="str">
        <f>'t1'!B79</f>
        <v>SD0SE4</v>
      </c>
      <c r="C79" s="315"/>
      <c r="D79" s="316"/>
      <c r="E79" s="315"/>
      <c r="F79" s="316"/>
      <c r="G79" s="315"/>
      <c r="H79" s="317"/>
      <c r="I79" s="315"/>
      <c r="J79" s="317"/>
      <c r="K79" s="318"/>
      <c r="L79" s="319"/>
      <c r="M79" s="318"/>
      <c r="N79" s="319"/>
      <c r="O79" s="424">
        <f t="shared" si="2"/>
        <v>0</v>
      </c>
      <c r="P79" s="425">
        <f t="shared" si="3"/>
        <v>0</v>
      </c>
      <c r="Q79" s="27">
        <f>'t1'!M79</f>
        <v>0</v>
      </c>
    </row>
    <row r="80" spans="1:17" x14ac:dyDescent="0.25">
      <c r="A80" s="144" t="str">
        <f>'t1'!A80</f>
        <v>DIRIGENTE PROF.TECNICHE DELLA PREVENZIONE(ALTRI INC.PROF.LI)</v>
      </c>
      <c r="B80" s="206" t="str">
        <f>'t1'!B80</f>
        <v>SD0AI4</v>
      </c>
      <c r="C80" s="315"/>
      <c r="D80" s="316"/>
      <c r="E80" s="315"/>
      <c r="F80" s="316"/>
      <c r="G80" s="315"/>
      <c r="H80" s="317"/>
      <c r="I80" s="315"/>
      <c r="J80" s="317"/>
      <c r="K80" s="318"/>
      <c r="L80" s="319"/>
      <c r="M80" s="318"/>
      <c r="N80" s="319"/>
      <c r="O80" s="424">
        <f t="shared" si="2"/>
        <v>0</v>
      </c>
      <c r="P80" s="425">
        <f t="shared" si="3"/>
        <v>0</v>
      </c>
      <c r="Q80" s="27">
        <f>'t1'!M80</f>
        <v>0</v>
      </c>
    </row>
    <row r="81" spans="1:17" x14ac:dyDescent="0.25">
      <c r="A81" s="144" t="str">
        <f>'t1'!A81</f>
        <v>DIR. PROF.TECNICHE PREVENZ. T.DET.ART.15-SEPTIES DLGS 502/92</v>
      </c>
      <c r="B81" s="206" t="str">
        <f>'t1'!B81</f>
        <v>SD048E</v>
      </c>
      <c r="C81" s="315"/>
      <c r="D81" s="316"/>
      <c r="E81" s="315"/>
      <c r="F81" s="316"/>
      <c r="G81" s="315"/>
      <c r="H81" s="317"/>
      <c r="I81" s="315"/>
      <c r="J81" s="317"/>
      <c r="K81" s="318"/>
      <c r="L81" s="319"/>
      <c r="M81" s="318"/>
      <c r="N81" s="319"/>
      <c r="O81" s="424">
        <f t="shared" si="2"/>
        <v>0</v>
      </c>
      <c r="P81" s="425">
        <f t="shared" si="3"/>
        <v>0</v>
      </c>
      <c r="Q81" s="27">
        <f>'t1'!M81</f>
        <v>0</v>
      </c>
    </row>
    <row r="82" spans="1:17" x14ac:dyDescent="0.25">
      <c r="A82" s="144" t="str">
        <f>'t1'!A82</f>
        <v>AVVOCATO DIRIG. CON INCARICO DI STRUTTURA COMPLESSA</v>
      </c>
      <c r="B82" s="206" t="str">
        <f>'t1'!B82</f>
        <v>PD0010</v>
      </c>
      <c r="C82" s="315"/>
      <c r="D82" s="316"/>
      <c r="E82" s="315"/>
      <c r="F82" s="316"/>
      <c r="G82" s="315"/>
      <c r="H82" s="317"/>
      <c r="I82" s="315"/>
      <c r="J82" s="317"/>
      <c r="K82" s="318"/>
      <c r="L82" s="319"/>
      <c r="M82" s="318"/>
      <c r="N82" s="319"/>
      <c r="O82" s="424">
        <f t="shared" si="2"/>
        <v>0</v>
      </c>
      <c r="P82" s="425">
        <f t="shared" si="3"/>
        <v>0</v>
      </c>
      <c r="Q82" s="27">
        <f>'t1'!M82</f>
        <v>0</v>
      </c>
    </row>
    <row r="83" spans="1:17" x14ac:dyDescent="0.25">
      <c r="A83" s="144" t="str">
        <f>'t1'!A83</f>
        <v>AVVOCATO DIRIG. CON INCARICO DI STRUTTURA SEMPLICE</v>
      </c>
      <c r="B83" s="206" t="str">
        <f>'t1'!B83</f>
        <v>PD0S09</v>
      </c>
      <c r="C83" s="315"/>
      <c r="D83" s="316"/>
      <c r="E83" s="315"/>
      <c r="F83" s="316"/>
      <c r="G83" s="315"/>
      <c r="H83" s="317"/>
      <c r="I83" s="315"/>
      <c r="J83" s="317"/>
      <c r="K83" s="318"/>
      <c r="L83" s="319"/>
      <c r="M83" s="318"/>
      <c r="N83" s="319"/>
      <c r="O83" s="424">
        <f t="shared" si="2"/>
        <v>0</v>
      </c>
      <c r="P83" s="425">
        <f t="shared" si="3"/>
        <v>0</v>
      </c>
      <c r="Q83" s="27">
        <f>'t1'!M83</f>
        <v>0</v>
      </c>
    </row>
    <row r="84" spans="1:17" x14ac:dyDescent="0.25">
      <c r="A84" s="144" t="str">
        <f>'t1'!A84</f>
        <v>AVVOCATO DIRIG. CON ALTRI INCAR.PROF.LI</v>
      </c>
      <c r="B84" s="206" t="str">
        <f>'t1'!B84</f>
        <v>PD0A09</v>
      </c>
      <c r="C84" s="315"/>
      <c r="D84" s="316"/>
      <c r="E84" s="315"/>
      <c r="F84" s="316"/>
      <c r="G84" s="315"/>
      <c r="H84" s="317"/>
      <c r="I84" s="315"/>
      <c r="J84" s="317"/>
      <c r="K84" s="318"/>
      <c r="L84" s="319"/>
      <c r="M84" s="318"/>
      <c r="N84" s="319"/>
      <c r="O84" s="424">
        <f t="shared" si="2"/>
        <v>0</v>
      </c>
      <c r="P84" s="425">
        <f t="shared" si="3"/>
        <v>0</v>
      </c>
      <c r="Q84" s="27">
        <f>'t1'!M84</f>
        <v>0</v>
      </c>
    </row>
    <row r="85" spans="1:17" x14ac:dyDescent="0.25">
      <c r="A85" s="144" t="str">
        <f>'t1'!A85</f>
        <v>AVVOCATO DIR. A T. DETERMINATO(ART. 15-SEPTIES DLGS. 502/92)</v>
      </c>
      <c r="B85" s="206" t="str">
        <f>'t1'!B85</f>
        <v>PD0605</v>
      </c>
      <c r="C85" s="315"/>
      <c r="D85" s="316"/>
      <c r="E85" s="315"/>
      <c r="F85" s="316"/>
      <c r="G85" s="315"/>
      <c r="H85" s="317"/>
      <c r="I85" s="315"/>
      <c r="J85" s="317"/>
      <c r="K85" s="318"/>
      <c r="L85" s="319"/>
      <c r="M85" s="318"/>
      <c r="N85" s="319"/>
      <c r="O85" s="424">
        <f t="shared" si="2"/>
        <v>0</v>
      </c>
      <c r="P85" s="425">
        <f t="shared" si="3"/>
        <v>0</v>
      </c>
      <c r="Q85" s="27">
        <f>'t1'!M85</f>
        <v>0</v>
      </c>
    </row>
    <row r="86" spans="1:17" x14ac:dyDescent="0.25">
      <c r="A86" s="144" t="str">
        <f>'t1'!A86</f>
        <v>INGEGNERE DIRIG. CON INCARICO DI STRUTTURA COMPLESSA</v>
      </c>
      <c r="B86" s="206" t="str">
        <f>'t1'!B86</f>
        <v>PD0046</v>
      </c>
      <c r="C86" s="315"/>
      <c r="D86" s="316"/>
      <c r="E86" s="315"/>
      <c r="F86" s="316"/>
      <c r="G86" s="315"/>
      <c r="H86" s="317"/>
      <c r="I86" s="315"/>
      <c r="J86" s="317"/>
      <c r="K86" s="318"/>
      <c r="L86" s="319"/>
      <c r="M86" s="318"/>
      <c r="N86" s="319"/>
      <c r="O86" s="424">
        <f t="shared" si="2"/>
        <v>0</v>
      </c>
      <c r="P86" s="425">
        <f t="shared" si="3"/>
        <v>0</v>
      </c>
      <c r="Q86" s="27">
        <f>'t1'!M86</f>
        <v>0</v>
      </c>
    </row>
    <row r="87" spans="1:17" x14ac:dyDescent="0.25">
      <c r="A87" s="144" t="str">
        <f>'t1'!A87</f>
        <v>INGEGNERE DIRIG. CON INCARICO DI STRUTTURA SEMPLICE</v>
      </c>
      <c r="B87" s="206" t="str">
        <f>'t1'!B87</f>
        <v>PD0S45</v>
      </c>
      <c r="C87" s="315"/>
      <c r="D87" s="316"/>
      <c r="E87" s="315"/>
      <c r="F87" s="316"/>
      <c r="G87" s="315"/>
      <c r="H87" s="317"/>
      <c r="I87" s="315"/>
      <c r="J87" s="317"/>
      <c r="K87" s="318"/>
      <c r="L87" s="319"/>
      <c r="M87" s="318"/>
      <c r="N87" s="319"/>
      <c r="O87" s="424">
        <f t="shared" si="2"/>
        <v>0</v>
      </c>
      <c r="P87" s="425">
        <f t="shared" si="3"/>
        <v>0</v>
      </c>
      <c r="Q87" s="27">
        <f>'t1'!M87</f>
        <v>0</v>
      </c>
    </row>
    <row r="88" spans="1:17" x14ac:dyDescent="0.25">
      <c r="A88" s="144" t="str">
        <f>'t1'!A88</f>
        <v>INGEGNERE DIRIG. CON ALTRI INCAR.PROF.LI</v>
      </c>
      <c r="B88" s="206" t="str">
        <f>'t1'!B88</f>
        <v>PD0A45</v>
      </c>
      <c r="C88" s="315"/>
      <c r="D88" s="316"/>
      <c r="E88" s="315"/>
      <c r="F88" s="316"/>
      <c r="G88" s="315"/>
      <c r="H88" s="317"/>
      <c r="I88" s="315"/>
      <c r="J88" s="317"/>
      <c r="K88" s="318"/>
      <c r="L88" s="319"/>
      <c r="M88" s="318"/>
      <c r="N88" s="319"/>
      <c r="O88" s="424">
        <f t="shared" si="2"/>
        <v>0</v>
      </c>
      <c r="P88" s="425">
        <f t="shared" si="3"/>
        <v>0</v>
      </c>
      <c r="Q88" s="27">
        <f>'t1'!M88</f>
        <v>0</v>
      </c>
    </row>
    <row r="89" spans="1:17" x14ac:dyDescent="0.25">
      <c r="A89" s="144" t="str">
        <f>'t1'!A89</f>
        <v>INGEGNERE DIR. A T. DETERMINATO(ART.15-SEPTIES DLGS. 502/92)</v>
      </c>
      <c r="B89" s="206" t="str">
        <f>'t1'!B89</f>
        <v>PD0606</v>
      </c>
      <c r="C89" s="315"/>
      <c r="D89" s="316"/>
      <c r="E89" s="315"/>
      <c r="F89" s="316"/>
      <c r="G89" s="315"/>
      <c r="H89" s="317"/>
      <c r="I89" s="315"/>
      <c r="J89" s="317"/>
      <c r="K89" s="318"/>
      <c r="L89" s="319"/>
      <c r="M89" s="318"/>
      <c r="N89" s="319"/>
      <c r="O89" s="424">
        <f t="shared" si="2"/>
        <v>0</v>
      </c>
      <c r="P89" s="425">
        <f t="shared" si="3"/>
        <v>0</v>
      </c>
      <c r="Q89" s="27">
        <f>'t1'!M89</f>
        <v>0</v>
      </c>
    </row>
    <row r="90" spans="1:17" x14ac:dyDescent="0.25">
      <c r="A90" s="144" t="str">
        <f>'t1'!A90</f>
        <v>ARCHITETTI DIRIG. CON INCARICO DI STRUTTURA COMPLESSA</v>
      </c>
      <c r="B90" s="206" t="str">
        <f>'t1'!B90</f>
        <v>PD0004</v>
      </c>
      <c r="C90" s="315"/>
      <c r="D90" s="316"/>
      <c r="E90" s="315"/>
      <c r="F90" s="316"/>
      <c r="G90" s="315"/>
      <c r="H90" s="317"/>
      <c r="I90" s="315"/>
      <c r="J90" s="317"/>
      <c r="K90" s="318"/>
      <c r="L90" s="319"/>
      <c r="M90" s="318"/>
      <c r="N90" s="319"/>
      <c r="O90" s="424">
        <f t="shared" si="2"/>
        <v>0</v>
      </c>
      <c r="P90" s="425">
        <f t="shared" si="3"/>
        <v>0</v>
      </c>
      <c r="Q90" s="27">
        <f>'t1'!M90</f>
        <v>0</v>
      </c>
    </row>
    <row r="91" spans="1:17" x14ac:dyDescent="0.25">
      <c r="A91" s="144" t="str">
        <f>'t1'!A91</f>
        <v>ARCHITETTI DIRIG. CON INCARICO DI STRUTTURA SEMPLICE</v>
      </c>
      <c r="B91" s="206" t="str">
        <f>'t1'!B91</f>
        <v>PD0S03</v>
      </c>
      <c r="C91" s="315"/>
      <c r="D91" s="316"/>
      <c r="E91" s="315"/>
      <c r="F91" s="316"/>
      <c r="G91" s="315"/>
      <c r="H91" s="317"/>
      <c r="I91" s="315"/>
      <c r="J91" s="317"/>
      <c r="K91" s="318"/>
      <c r="L91" s="319"/>
      <c r="M91" s="318"/>
      <c r="N91" s="319"/>
      <c r="O91" s="424">
        <f t="shared" si="2"/>
        <v>0</v>
      </c>
      <c r="P91" s="425">
        <f t="shared" si="3"/>
        <v>0</v>
      </c>
      <c r="Q91" s="27">
        <f>'t1'!M91</f>
        <v>0</v>
      </c>
    </row>
    <row r="92" spans="1:17" x14ac:dyDescent="0.25">
      <c r="A92" s="144" t="str">
        <f>'t1'!A92</f>
        <v>ARCHITETTI DIRIG. CON ALTRI INCAR.PROF.LI</v>
      </c>
      <c r="B92" s="206" t="str">
        <f>'t1'!B92</f>
        <v>PD0A03</v>
      </c>
      <c r="C92" s="315"/>
      <c r="D92" s="316"/>
      <c r="E92" s="315"/>
      <c r="F92" s="316"/>
      <c r="G92" s="315"/>
      <c r="H92" s="317"/>
      <c r="I92" s="315"/>
      <c r="J92" s="317"/>
      <c r="K92" s="318"/>
      <c r="L92" s="319"/>
      <c r="M92" s="318"/>
      <c r="N92" s="319"/>
      <c r="O92" s="424">
        <f t="shared" si="2"/>
        <v>0</v>
      </c>
      <c r="P92" s="425">
        <f t="shared" si="3"/>
        <v>0</v>
      </c>
      <c r="Q92" s="27">
        <f>'t1'!M92</f>
        <v>0</v>
      </c>
    </row>
    <row r="93" spans="1:17" x14ac:dyDescent="0.25">
      <c r="A93" s="144" t="str">
        <f>'t1'!A93</f>
        <v>ARCHITETTI DIR. A T.DETERMINATO(ART. 15-SEPTIES DLGS.502/92)</v>
      </c>
      <c r="B93" s="206" t="str">
        <f>'t1'!B93</f>
        <v>PD0607</v>
      </c>
      <c r="C93" s="315"/>
      <c r="D93" s="316"/>
      <c r="E93" s="315"/>
      <c r="F93" s="316"/>
      <c r="G93" s="315"/>
      <c r="H93" s="317"/>
      <c r="I93" s="315"/>
      <c r="J93" s="317"/>
      <c r="K93" s="318"/>
      <c r="L93" s="319"/>
      <c r="M93" s="318"/>
      <c r="N93" s="319"/>
      <c r="O93" s="424">
        <f t="shared" si="2"/>
        <v>0</v>
      </c>
      <c r="P93" s="425">
        <f t="shared" si="3"/>
        <v>0</v>
      </c>
      <c r="Q93" s="27">
        <f>'t1'!M93</f>
        <v>0</v>
      </c>
    </row>
    <row r="94" spans="1:17" x14ac:dyDescent="0.25">
      <c r="A94" s="144" t="str">
        <f>'t1'!A94</f>
        <v>GEOLOGI DIRIG. CON INCARICO DI STRUTTURA COMPLESSA</v>
      </c>
      <c r="B94" s="206" t="str">
        <f>'t1'!B94</f>
        <v>PD0044</v>
      </c>
      <c r="C94" s="315"/>
      <c r="D94" s="316"/>
      <c r="E94" s="315"/>
      <c r="F94" s="316"/>
      <c r="G94" s="315"/>
      <c r="H94" s="317"/>
      <c r="I94" s="315"/>
      <c r="J94" s="317"/>
      <c r="K94" s="318"/>
      <c r="L94" s="319"/>
      <c r="M94" s="318"/>
      <c r="N94" s="319"/>
      <c r="O94" s="424">
        <f t="shared" si="2"/>
        <v>0</v>
      </c>
      <c r="P94" s="425">
        <f t="shared" si="3"/>
        <v>0</v>
      </c>
      <c r="Q94" s="27">
        <f>'t1'!M94</f>
        <v>0</v>
      </c>
    </row>
    <row r="95" spans="1:17" x14ac:dyDescent="0.25">
      <c r="A95" s="144" t="str">
        <f>'t1'!A95</f>
        <v>GEOLOGI DIRIG. CON INCARICO DI STRUTTURA SEMPLICE</v>
      </c>
      <c r="B95" s="206" t="str">
        <f>'t1'!B95</f>
        <v>PD0S43</v>
      </c>
      <c r="C95" s="315"/>
      <c r="D95" s="316"/>
      <c r="E95" s="315"/>
      <c r="F95" s="316"/>
      <c r="G95" s="315"/>
      <c r="H95" s="317"/>
      <c r="I95" s="315"/>
      <c r="J95" s="317"/>
      <c r="K95" s="318"/>
      <c r="L95" s="319"/>
      <c r="M95" s="318"/>
      <c r="N95" s="319"/>
      <c r="O95" s="424">
        <f t="shared" si="2"/>
        <v>0</v>
      </c>
      <c r="P95" s="425">
        <f t="shared" si="3"/>
        <v>0</v>
      </c>
      <c r="Q95" s="27">
        <f>'t1'!M95</f>
        <v>0</v>
      </c>
    </row>
    <row r="96" spans="1:17" x14ac:dyDescent="0.25">
      <c r="A96" s="144" t="str">
        <f>'t1'!A96</f>
        <v>GEOLOGI DIRIG. CON ALTRI INCAR.PROF.LI</v>
      </c>
      <c r="B96" s="206" t="str">
        <f>'t1'!B96</f>
        <v>PD0A43</v>
      </c>
      <c r="C96" s="315"/>
      <c r="D96" s="316"/>
      <c r="E96" s="315"/>
      <c r="F96" s="316"/>
      <c r="G96" s="315"/>
      <c r="H96" s="317"/>
      <c r="I96" s="315"/>
      <c r="J96" s="317"/>
      <c r="K96" s="318"/>
      <c r="L96" s="319"/>
      <c r="M96" s="318"/>
      <c r="N96" s="319"/>
      <c r="O96" s="424">
        <f t="shared" si="2"/>
        <v>0</v>
      </c>
      <c r="P96" s="425">
        <f t="shared" si="3"/>
        <v>0</v>
      </c>
      <c r="Q96" s="27">
        <f>'t1'!M96</f>
        <v>0</v>
      </c>
    </row>
    <row r="97" spans="1:17" x14ac:dyDescent="0.25">
      <c r="A97" s="144" t="str">
        <f>'t1'!A97</f>
        <v>GEOLOGI  DIR. A T. DETERMINATO(ART. 15-SEPTIES DLGS. 502/92)</v>
      </c>
      <c r="B97" s="206" t="str">
        <f>'t1'!B97</f>
        <v>PD0608</v>
      </c>
      <c r="C97" s="315"/>
      <c r="D97" s="316"/>
      <c r="E97" s="315"/>
      <c r="F97" s="316"/>
      <c r="G97" s="315"/>
      <c r="H97" s="317"/>
      <c r="I97" s="315"/>
      <c r="J97" s="317"/>
      <c r="K97" s="318"/>
      <c r="L97" s="319"/>
      <c r="M97" s="318"/>
      <c r="N97" s="319"/>
      <c r="O97" s="424">
        <f t="shared" si="2"/>
        <v>0</v>
      </c>
      <c r="P97" s="425">
        <f t="shared" si="3"/>
        <v>0</v>
      </c>
      <c r="Q97" s="27">
        <f>'t1'!M97</f>
        <v>0</v>
      </c>
    </row>
    <row r="98" spans="1:17" x14ac:dyDescent="0.25">
      <c r="A98" s="144" t="str">
        <f>'t1'!A98</f>
        <v>ANALISTI DIRIG. CON INCARICO DI STRUTTURA COMPLESSA</v>
      </c>
      <c r="B98" s="206" t="str">
        <f>'t1'!B98</f>
        <v>TD0002</v>
      </c>
      <c r="C98" s="315"/>
      <c r="D98" s="316"/>
      <c r="E98" s="315"/>
      <c r="F98" s="316"/>
      <c r="G98" s="315"/>
      <c r="H98" s="317"/>
      <c r="I98" s="315"/>
      <c r="J98" s="317"/>
      <c r="K98" s="318"/>
      <c r="L98" s="319"/>
      <c r="M98" s="318"/>
      <c r="N98" s="319"/>
      <c r="O98" s="424">
        <f t="shared" si="2"/>
        <v>0</v>
      </c>
      <c r="P98" s="425">
        <f t="shared" si="3"/>
        <v>0</v>
      </c>
      <c r="Q98" s="27">
        <f>'t1'!M98</f>
        <v>0</v>
      </c>
    </row>
    <row r="99" spans="1:17" x14ac:dyDescent="0.25">
      <c r="A99" s="144" t="str">
        <f>'t1'!A99</f>
        <v>ANALISTI DIRIG. CON INCARICO DI STRUTTURA SEMPLICE</v>
      </c>
      <c r="B99" s="206" t="str">
        <f>'t1'!B99</f>
        <v>TD0S01</v>
      </c>
      <c r="C99" s="315"/>
      <c r="D99" s="316"/>
      <c r="E99" s="315"/>
      <c r="F99" s="316"/>
      <c r="G99" s="315"/>
      <c r="H99" s="317"/>
      <c r="I99" s="315"/>
      <c r="J99" s="317"/>
      <c r="K99" s="318"/>
      <c r="L99" s="319"/>
      <c r="M99" s="318"/>
      <c r="N99" s="319"/>
      <c r="O99" s="424">
        <f t="shared" si="2"/>
        <v>0</v>
      </c>
      <c r="P99" s="425">
        <f t="shared" si="3"/>
        <v>0</v>
      </c>
      <c r="Q99" s="27">
        <f>'t1'!M99</f>
        <v>0</v>
      </c>
    </row>
    <row r="100" spans="1:17" x14ac:dyDescent="0.25">
      <c r="A100" s="144" t="str">
        <f>'t1'!A100</f>
        <v>ANALISTI DIRIG. CON ALTRI INCAR.PROF.LI</v>
      </c>
      <c r="B100" s="206" t="str">
        <f>'t1'!B100</f>
        <v>TD0A01</v>
      </c>
      <c r="C100" s="315"/>
      <c r="D100" s="316"/>
      <c r="E100" s="315"/>
      <c r="F100" s="316"/>
      <c r="G100" s="315"/>
      <c r="H100" s="317"/>
      <c r="I100" s="315"/>
      <c r="J100" s="317"/>
      <c r="K100" s="318"/>
      <c r="L100" s="319"/>
      <c r="M100" s="318"/>
      <c r="N100" s="319"/>
      <c r="O100" s="424">
        <f t="shared" si="2"/>
        <v>0</v>
      </c>
      <c r="P100" s="425">
        <f t="shared" si="3"/>
        <v>0</v>
      </c>
      <c r="Q100" s="27">
        <f>'t1'!M100</f>
        <v>0</v>
      </c>
    </row>
    <row r="101" spans="1:17" x14ac:dyDescent="0.25">
      <c r="A101" s="144" t="str">
        <f>'t1'!A101</f>
        <v>ANALISTI DIR. A T. DETERMINATO(ART. 15-SEPTIES DLGS. 502/92)</v>
      </c>
      <c r="B101" s="206" t="str">
        <f>'t1'!B101</f>
        <v>TD0609</v>
      </c>
      <c r="C101" s="315"/>
      <c r="D101" s="316"/>
      <c r="E101" s="315"/>
      <c r="F101" s="316"/>
      <c r="G101" s="315"/>
      <c r="H101" s="317"/>
      <c r="I101" s="315"/>
      <c r="J101" s="317"/>
      <c r="K101" s="318"/>
      <c r="L101" s="319"/>
      <c r="M101" s="318"/>
      <c r="N101" s="319"/>
      <c r="O101" s="424">
        <f t="shared" si="2"/>
        <v>0</v>
      </c>
      <c r="P101" s="425">
        <f t="shared" si="3"/>
        <v>0</v>
      </c>
      <c r="Q101" s="27">
        <f>'t1'!M101</f>
        <v>0</v>
      </c>
    </row>
    <row r="102" spans="1:17" x14ac:dyDescent="0.25">
      <c r="A102" s="144" t="str">
        <f>'t1'!A102</f>
        <v>STATISTICO DIRIG. CON INCARICO DI STRUTTURA COMPLESSA</v>
      </c>
      <c r="B102" s="206" t="str">
        <f>'t1'!B102</f>
        <v>TD0071</v>
      </c>
      <c r="C102" s="315"/>
      <c r="D102" s="316"/>
      <c r="E102" s="315"/>
      <c r="F102" s="316"/>
      <c r="G102" s="315"/>
      <c r="H102" s="317"/>
      <c r="I102" s="315"/>
      <c r="J102" s="317"/>
      <c r="K102" s="318"/>
      <c r="L102" s="319"/>
      <c r="M102" s="318"/>
      <c r="N102" s="319"/>
      <c r="O102" s="424">
        <f t="shared" si="2"/>
        <v>0</v>
      </c>
      <c r="P102" s="425">
        <f t="shared" si="3"/>
        <v>0</v>
      </c>
      <c r="Q102" s="27">
        <f>'t1'!M102</f>
        <v>0</v>
      </c>
    </row>
    <row r="103" spans="1:17" x14ac:dyDescent="0.25">
      <c r="A103" s="144" t="str">
        <f>'t1'!A103</f>
        <v>STATISTICO DIRIG. CON INCARICO DI STRUTTURA SEMPLICE</v>
      </c>
      <c r="B103" s="206" t="str">
        <f>'t1'!B103</f>
        <v>TD0S70</v>
      </c>
      <c r="C103" s="315"/>
      <c r="D103" s="316"/>
      <c r="E103" s="315"/>
      <c r="F103" s="316"/>
      <c r="G103" s="315"/>
      <c r="H103" s="317"/>
      <c r="I103" s="315"/>
      <c r="J103" s="317"/>
      <c r="K103" s="318"/>
      <c r="L103" s="319"/>
      <c r="M103" s="318"/>
      <c r="N103" s="319"/>
      <c r="O103" s="424">
        <f t="shared" si="2"/>
        <v>0</v>
      </c>
      <c r="P103" s="425">
        <f t="shared" si="3"/>
        <v>0</v>
      </c>
      <c r="Q103" s="27">
        <f>'t1'!M103</f>
        <v>0</v>
      </c>
    </row>
    <row r="104" spans="1:17" x14ac:dyDescent="0.25">
      <c r="A104" s="144" t="str">
        <f>'t1'!A104</f>
        <v>STATISTICO DIRIG. CON ALTRI INCAR.PROF.LI</v>
      </c>
      <c r="B104" s="206" t="str">
        <f>'t1'!B104</f>
        <v>TD0A70</v>
      </c>
      <c r="C104" s="315"/>
      <c r="D104" s="316"/>
      <c r="E104" s="315"/>
      <c r="F104" s="316"/>
      <c r="G104" s="315"/>
      <c r="H104" s="317"/>
      <c r="I104" s="315"/>
      <c r="J104" s="317"/>
      <c r="K104" s="318"/>
      <c r="L104" s="319"/>
      <c r="M104" s="318"/>
      <c r="N104" s="319"/>
      <c r="O104" s="424">
        <f t="shared" si="2"/>
        <v>0</v>
      </c>
      <c r="P104" s="425">
        <f t="shared" si="3"/>
        <v>0</v>
      </c>
      <c r="Q104" s="27">
        <f>'t1'!M104</f>
        <v>0</v>
      </c>
    </row>
    <row r="105" spans="1:17" x14ac:dyDescent="0.25">
      <c r="A105" s="144" t="str">
        <f>'t1'!A105</f>
        <v>STATISTICO DIR. A T.DETERMINATO(ART. 15-SEPTIES DLGS.502/92)</v>
      </c>
      <c r="B105" s="206" t="str">
        <f>'t1'!B105</f>
        <v>TD0610</v>
      </c>
      <c r="C105" s="315"/>
      <c r="D105" s="316"/>
      <c r="E105" s="315"/>
      <c r="F105" s="316"/>
      <c r="G105" s="315"/>
      <c r="H105" s="317"/>
      <c r="I105" s="315"/>
      <c r="J105" s="317"/>
      <c r="K105" s="318"/>
      <c r="L105" s="319"/>
      <c r="M105" s="318"/>
      <c r="N105" s="319"/>
      <c r="O105" s="424">
        <f t="shared" si="2"/>
        <v>0</v>
      </c>
      <c r="P105" s="425">
        <f t="shared" si="3"/>
        <v>0</v>
      </c>
      <c r="Q105" s="27">
        <f>'t1'!M105</f>
        <v>0</v>
      </c>
    </row>
    <row r="106" spans="1:17" x14ac:dyDescent="0.25">
      <c r="A106" s="144" t="str">
        <f>'t1'!A106</f>
        <v>SOCIOLOGO DIRIG. CON INCARICO DI STRUTTURA COMPLESSA</v>
      </c>
      <c r="B106" s="206" t="str">
        <f>'t1'!B106</f>
        <v>TD0068</v>
      </c>
      <c r="C106" s="315"/>
      <c r="D106" s="316"/>
      <c r="E106" s="315"/>
      <c r="F106" s="316"/>
      <c r="G106" s="315"/>
      <c r="H106" s="317"/>
      <c r="I106" s="315"/>
      <c r="J106" s="317"/>
      <c r="K106" s="318"/>
      <c r="L106" s="319"/>
      <c r="M106" s="318"/>
      <c r="N106" s="319"/>
      <c r="O106" s="424">
        <f t="shared" si="2"/>
        <v>0</v>
      </c>
      <c r="P106" s="425">
        <f t="shared" si="3"/>
        <v>0</v>
      </c>
      <c r="Q106" s="27">
        <f>'t1'!M106</f>
        <v>0</v>
      </c>
    </row>
    <row r="107" spans="1:17" x14ac:dyDescent="0.25">
      <c r="A107" s="144" t="str">
        <f>'t1'!A107</f>
        <v>SOCIOLOGO DIRIG. CON INCARICO DI STRUTTURA SEMPLICE</v>
      </c>
      <c r="B107" s="206" t="str">
        <f>'t1'!B107</f>
        <v>TD0S67</v>
      </c>
      <c r="C107" s="315"/>
      <c r="D107" s="316"/>
      <c r="E107" s="315"/>
      <c r="F107" s="316"/>
      <c r="G107" s="315"/>
      <c r="H107" s="317"/>
      <c r="I107" s="315"/>
      <c r="J107" s="317"/>
      <c r="K107" s="318"/>
      <c r="L107" s="319"/>
      <c r="M107" s="318"/>
      <c r="N107" s="319"/>
      <c r="O107" s="424">
        <f t="shared" si="2"/>
        <v>0</v>
      </c>
      <c r="P107" s="425">
        <f t="shared" si="3"/>
        <v>0</v>
      </c>
      <c r="Q107" s="27">
        <f>'t1'!M107</f>
        <v>0</v>
      </c>
    </row>
    <row r="108" spans="1:17" x14ac:dyDescent="0.25">
      <c r="A108" s="144" t="str">
        <f>'t1'!A108</f>
        <v>SOCIOLOGO DIRIG. CON ALTRI INCAR.PROF.LI</v>
      </c>
      <c r="B108" s="206" t="str">
        <f>'t1'!B108</f>
        <v>TD0A67</v>
      </c>
      <c r="C108" s="315"/>
      <c r="D108" s="316"/>
      <c r="E108" s="315"/>
      <c r="F108" s="316"/>
      <c r="G108" s="315"/>
      <c r="H108" s="317"/>
      <c r="I108" s="315"/>
      <c r="J108" s="317"/>
      <c r="K108" s="318"/>
      <c r="L108" s="319"/>
      <c r="M108" s="318"/>
      <c r="N108" s="319"/>
      <c r="O108" s="424">
        <f t="shared" si="2"/>
        <v>0</v>
      </c>
      <c r="P108" s="425">
        <f t="shared" si="3"/>
        <v>0</v>
      </c>
      <c r="Q108" s="27">
        <f>'t1'!M108</f>
        <v>0</v>
      </c>
    </row>
    <row r="109" spans="1:17" x14ac:dyDescent="0.25">
      <c r="A109" s="144" t="str">
        <f>'t1'!A109</f>
        <v>SOCIOLOGO DIR. A T. DETERMINATO(ART.15-SEPTIES DLGS. 502/92)</v>
      </c>
      <c r="B109" s="206" t="str">
        <f>'t1'!B109</f>
        <v>TD0611</v>
      </c>
      <c r="C109" s="315"/>
      <c r="D109" s="316"/>
      <c r="E109" s="315"/>
      <c r="F109" s="316"/>
      <c r="G109" s="315"/>
      <c r="H109" s="317"/>
      <c r="I109" s="315"/>
      <c r="J109" s="317"/>
      <c r="K109" s="318"/>
      <c r="L109" s="319"/>
      <c r="M109" s="318"/>
      <c r="N109" s="319"/>
      <c r="O109" s="424">
        <f t="shared" si="2"/>
        <v>0</v>
      </c>
      <c r="P109" s="425">
        <f t="shared" si="3"/>
        <v>0</v>
      </c>
      <c r="Q109" s="27">
        <f>'t1'!M109</f>
        <v>0</v>
      </c>
    </row>
    <row r="110" spans="1:17" x14ac:dyDescent="0.25">
      <c r="A110" s="144" t="str">
        <f>'t1'!A110</f>
        <v>DIR. AMBIENTALE CON INCARICO DI STRUTTURA COMPLESSA</v>
      </c>
      <c r="B110" s="206" t="str">
        <f>'t1'!B110</f>
        <v>TD0C02</v>
      </c>
      <c r="C110" s="315"/>
      <c r="D110" s="316"/>
      <c r="E110" s="315"/>
      <c r="F110" s="316"/>
      <c r="G110" s="315"/>
      <c r="H110" s="317"/>
      <c r="I110" s="315"/>
      <c r="J110" s="317"/>
      <c r="K110" s="318"/>
      <c r="L110" s="319"/>
      <c r="M110" s="318"/>
      <c r="N110" s="319"/>
      <c r="O110" s="424">
        <f t="shared" si="2"/>
        <v>0</v>
      </c>
      <c r="P110" s="425">
        <f t="shared" si="3"/>
        <v>0</v>
      </c>
      <c r="Q110" s="27">
        <f>'t1'!M110</f>
        <v>0</v>
      </c>
    </row>
    <row r="111" spans="1:17" x14ac:dyDescent="0.25">
      <c r="A111" s="144" t="str">
        <f>'t1'!A111</f>
        <v>DIR. AMBIENTALE CON INCARICO DI STRUTTURA SEMPLICE</v>
      </c>
      <c r="B111" s="206" t="str">
        <f>'t1'!B111</f>
        <v>TD0S02</v>
      </c>
      <c r="C111" s="315"/>
      <c r="D111" s="316"/>
      <c r="E111" s="315"/>
      <c r="F111" s="316"/>
      <c r="G111" s="315"/>
      <c r="H111" s="317"/>
      <c r="I111" s="315"/>
      <c r="J111" s="317"/>
      <c r="K111" s="318"/>
      <c r="L111" s="319"/>
      <c r="M111" s="318"/>
      <c r="N111" s="319"/>
      <c r="O111" s="424">
        <f t="shared" si="2"/>
        <v>0</v>
      </c>
      <c r="P111" s="425">
        <f t="shared" si="3"/>
        <v>0</v>
      </c>
      <c r="Q111" s="27">
        <f>'t1'!M111</f>
        <v>0</v>
      </c>
    </row>
    <row r="112" spans="1:17" x14ac:dyDescent="0.25">
      <c r="A112" s="144" t="str">
        <f>'t1'!A112</f>
        <v>DIR. AMBIENTALE CON ALTRI INCAR.PROF.LI</v>
      </c>
      <c r="B112" s="206" t="str">
        <f>'t1'!B112</f>
        <v>TD0A02</v>
      </c>
      <c r="C112" s="315"/>
      <c r="D112" s="316"/>
      <c r="E112" s="315"/>
      <c r="F112" s="316"/>
      <c r="G112" s="315"/>
      <c r="H112" s="317"/>
      <c r="I112" s="315"/>
      <c r="J112" s="317"/>
      <c r="K112" s="318"/>
      <c r="L112" s="319"/>
      <c r="M112" s="318"/>
      <c r="N112" s="319"/>
      <c r="O112" s="424">
        <f t="shared" si="2"/>
        <v>0</v>
      </c>
      <c r="P112" s="425">
        <f t="shared" si="3"/>
        <v>0</v>
      </c>
      <c r="Q112" s="27">
        <f>'t1'!M112</f>
        <v>0</v>
      </c>
    </row>
    <row r="113" spans="1:17" x14ac:dyDescent="0.25">
      <c r="A113" s="144" t="str">
        <f>'t1'!A113</f>
        <v>DIR. AMBIENTALE A T.DETERMINATO (ART.15-SEPTIES DLGS 502/92)</v>
      </c>
      <c r="B113" s="206" t="str">
        <f>'t1'!B113</f>
        <v>TD0810</v>
      </c>
      <c r="C113" s="315"/>
      <c r="D113" s="316"/>
      <c r="E113" s="315"/>
      <c r="F113" s="316"/>
      <c r="G113" s="315"/>
      <c r="H113" s="317"/>
      <c r="I113" s="315"/>
      <c r="J113" s="317"/>
      <c r="K113" s="318"/>
      <c r="L113" s="319"/>
      <c r="M113" s="318"/>
      <c r="N113" s="319"/>
      <c r="O113" s="424">
        <f t="shared" si="2"/>
        <v>0</v>
      </c>
      <c r="P113" s="425">
        <f t="shared" si="3"/>
        <v>0</v>
      </c>
      <c r="Q113" s="27">
        <f>'t1'!M113</f>
        <v>0</v>
      </c>
    </row>
    <row r="114" spans="1:17" x14ac:dyDescent="0.25">
      <c r="A114" s="144" t="str">
        <f>'t1'!A114</f>
        <v>DIRIGENTE AMM.VO CON INCARICO DI STRUTTURA COMPLESSA</v>
      </c>
      <c r="B114" s="206" t="str">
        <f>'t1'!B114</f>
        <v>AD0032</v>
      </c>
      <c r="C114" s="315"/>
      <c r="D114" s="316"/>
      <c r="E114" s="315"/>
      <c r="F114" s="316"/>
      <c r="G114" s="315"/>
      <c r="H114" s="317"/>
      <c r="I114" s="315"/>
      <c r="J114" s="317"/>
      <c r="K114" s="318"/>
      <c r="L114" s="319"/>
      <c r="M114" s="318"/>
      <c r="N114" s="319"/>
      <c r="O114" s="424">
        <f t="shared" si="2"/>
        <v>0</v>
      </c>
      <c r="P114" s="425">
        <f t="shared" si="3"/>
        <v>0</v>
      </c>
      <c r="Q114" s="27">
        <f>'t1'!M114</f>
        <v>0</v>
      </c>
    </row>
    <row r="115" spans="1:17" x14ac:dyDescent="0.25">
      <c r="A115" s="144" t="str">
        <f>'t1'!A115</f>
        <v>DIRIGENTE AMM.VO CON INCARICO DI STRUTTURA SEMPLICE</v>
      </c>
      <c r="B115" s="206" t="str">
        <f>'t1'!B115</f>
        <v>AD0S31</v>
      </c>
      <c r="C115" s="315"/>
      <c r="D115" s="316"/>
      <c r="E115" s="315"/>
      <c r="F115" s="316"/>
      <c r="G115" s="315"/>
      <c r="H115" s="317"/>
      <c r="I115" s="315"/>
      <c r="J115" s="317"/>
      <c r="K115" s="318"/>
      <c r="L115" s="319"/>
      <c r="M115" s="318"/>
      <c r="N115" s="319"/>
      <c r="O115" s="424">
        <f t="shared" si="2"/>
        <v>0</v>
      </c>
      <c r="P115" s="425">
        <f t="shared" si="3"/>
        <v>0</v>
      </c>
      <c r="Q115" s="27">
        <f>'t1'!M115</f>
        <v>0</v>
      </c>
    </row>
    <row r="116" spans="1:17" x14ac:dyDescent="0.25">
      <c r="A116" s="144" t="str">
        <f>'t1'!A116</f>
        <v>DIRIGENTE AMM.VO CON ALTRI INCAR.PROF.LI</v>
      </c>
      <c r="B116" s="206" t="str">
        <f>'t1'!B116</f>
        <v>AD0A31</v>
      </c>
      <c r="C116" s="315"/>
      <c r="D116" s="316"/>
      <c r="E116" s="315"/>
      <c r="F116" s="316"/>
      <c r="G116" s="315"/>
      <c r="H116" s="317"/>
      <c r="I116" s="315"/>
      <c r="J116" s="317"/>
      <c r="K116" s="318"/>
      <c r="L116" s="319"/>
      <c r="M116" s="318"/>
      <c r="N116" s="319"/>
      <c r="O116" s="424">
        <f t="shared" si="2"/>
        <v>0</v>
      </c>
      <c r="P116" s="425">
        <f t="shared" si="3"/>
        <v>0</v>
      </c>
      <c r="Q116" s="27">
        <f>'t1'!M116</f>
        <v>0</v>
      </c>
    </row>
    <row r="117" spans="1:17" x14ac:dyDescent="0.25">
      <c r="A117" s="144" t="str">
        <f>'t1'!A117</f>
        <v>DIRIG. AMM.VO A T. DETERMINATO (ART. 15-SEPTIES DLGS.502/92)</v>
      </c>
      <c r="B117" s="206" t="str">
        <f>'t1'!B117</f>
        <v>AD0612</v>
      </c>
      <c r="C117" s="315"/>
      <c r="D117" s="316"/>
      <c r="E117" s="315"/>
      <c r="F117" s="316"/>
      <c r="G117" s="315"/>
      <c r="H117" s="317"/>
      <c r="I117" s="315"/>
      <c r="J117" s="317"/>
      <c r="K117" s="318"/>
      <c r="L117" s="319"/>
      <c r="M117" s="318"/>
      <c r="N117" s="319"/>
      <c r="O117" s="424">
        <f t="shared" si="2"/>
        <v>0</v>
      </c>
      <c r="P117" s="425">
        <f t="shared" si="3"/>
        <v>0</v>
      </c>
      <c r="Q117" s="27">
        <f>'t1'!M117</f>
        <v>0</v>
      </c>
    </row>
    <row r="118" spans="1:17" x14ac:dyDescent="0.25">
      <c r="A118" s="144" t="str">
        <f>'t1'!A118</f>
        <v>RICERCATORE SANITARIO - DS</v>
      </c>
      <c r="B118" s="206" t="str">
        <f>'t1'!B118</f>
        <v>N18694</v>
      </c>
      <c r="C118" s="315"/>
      <c r="D118" s="316"/>
      <c r="E118" s="315"/>
      <c r="F118" s="316"/>
      <c r="G118" s="315"/>
      <c r="H118" s="317"/>
      <c r="I118" s="315"/>
      <c r="J118" s="317"/>
      <c r="K118" s="318"/>
      <c r="L118" s="319"/>
      <c r="M118" s="318"/>
      <c r="N118" s="319"/>
      <c r="O118" s="424">
        <f t="shared" si="2"/>
        <v>0</v>
      </c>
      <c r="P118" s="425">
        <f t="shared" si="3"/>
        <v>0</v>
      </c>
      <c r="Q118" s="27">
        <f>'t1'!M118</f>
        <v>0</v>
      </c>
    </row>
    <row r="119" spans="1:17" x14ac:dyDescent="0.25">
      <c r="A119" s="144" t="str">
        <f>'t1'!A119</f>
        <v>COLLABORATORE PROF.LE DI RICERCA SANITARIA - D</v>
      </c>
      <c r="B119" s="206" t="str">
        <f>'t1'!B119</f>
        <v>N16695</v>
      </c>
      <c r="C119" s="315"/>
      <c r="D119" s="316"/>
      <c r="E119" s="315"/>
      <c r="F119" s="316"/>
      <c r="G119" s="315"/>
      <c r="H119" s="317"/>
      <c r="I119" s="315"/>
      <c r="J119" s="317"/>
      <c r="K119" s="318"/>
      <c r="L119" s="319"/>
      <c r="M119" s="318"/>
      <c r="N119" s="319"/>
      <c r="O119" s="424">
        <f t="shared" si="2"/>
        <v>0</v>
      </c>
      <c r="P119" s="425">
        <f t="shared" si="3"/>
        <v>0</v>
      </c>
      <c r="Q119" s="27">
        <f>'t1'!M119</f>
        <v>0</v>
      </c>
    </row>
    <row r="120" spans="1:17" x14ac:dyDescent="0.25">
      <c r="A120" s="144" t="str">
        <f>'t1'!A120</f>
        <v>RUOLO SANITARIO - PROF. SANITARIE INFERMIERISTICHE E.Q.</v>
      </c>
      <c r="B120" s="206" t="str">
        <f>'t1'!B120</f>
        <v>SEQINF</v>
      </c>
      <c r="C120" s="315"/>
      <c r="D120" s="316"/>
      <c r="E120" s="315"/>
      <c r="F120" s="316"/>
      <c r="G120" s="315"/>
      <c r="H120" s="317"/>
      <c r="I120" s="315"/>
      <c r="J120" s="317"/>
      <c r="K120" s="318"/>
      <c r="L120" s="319"/>
      <c r="M120" s="318"/>
      <c r="N120" s="319"/>
      <c r="O120" s="424">
        <f t="shared" si="2"/>
        <v>0</v>
      </c>
      <c r="P120" s="425">
        <f t="shared" si="3"/>
        <v>0</v>
      </c>
      <c r="Q120" s="27">
        <f>'t1'!M120</f>
        <v>0</v>
      </c>
    </row>
    <row r="121" spans="1:17" x14ac:dyDescent="0.25">
      <c r="A121" s="144" t="str">
        <f>'t1'!A121</f>
        <v>RUOLO SANITARIO - PROF. SANITARIA OSTETRICA E.Q.</v>
      </c>
      <c r="B121" s="206" t="str">
        <f>'t1'!B121</f>
        <v>SEQOST</v>
      </c>
      <c r="C121" s="315"/>
      <c r="D121" s="316"/>
      <c r="E121" s="315"/>
      <c r="F121" s="316"/>
      <c r="G121" s="315"/>
      <c r="H121" s="317"/>
      <c r="I121" s="315"/>
      <c r="J121" s="317"/>
      <c r="K121" s="318"/>
      <c r="L121" s="319"/>
      <c r="M121" s="318"/>
      <c r="N121" s="319"/>
      <c r="O121" s="424">
        <f t="shared" si="2"/>
        <v>0</v>
      </c>
      <c r="P121" s="425">
        <f t="shared" si="3"/>
        <v>0</v>
      </c>
      <c r="Q121" s="27">
        <f>'t1'!M121</f>
        <v>0</v>
      </c>
    </row>
    <row r="122" spans="1:17" x14ac:dyDescent="0.25">
      <c r="A122" s="144" t="str">
        <f>'t1'!A122</f>
        <v>RUOLO SANITARIO - PROFESSIONI TECNICO SANITARIE E.Q.</v>
      </c>
      <c r="B122" s="206" t="str">
        <f>'t1'!B122</f>
        <v>SEQTCN</v>
      </c>
      <c r="C122" s="315"/>
      <c r="D122" s="316"/>
      <c r="E122" s="315"/>
      <c r="F122" s="316"/>
      <c r="G122" s="315"/>
      <c r="H122" s="317"/>
      <c r="I122" s="315"/>
      <c r="J122" s="317"/>
      <c r="K122" s="318"/>
      <c r="L122" s="319"/>
      <c r="M122" s="318"/>
      <c r="N122" s="319"/>
      <c r="O122" s="424">
        <f t="shared" si="2"/>
        <v>0</v>
      </c>
      <c r="P122" s="425">
        <f t="shared" si="3"/>
        <v>0</v>
      </c>
      <c r="Q122" s="27">
        <f>'t1'!M122</f>
        <v>0</v>
      </c>
    </row>
    <row r="123" spans="1:17" x14ac:dyDescent="0.25">
      <c r="A123" s="144" t="str">
        <f>'t1'!A123</f>
        <v>RUOLO SANITARIO - PROF. SANITARIE DELLA RIABILITAZIONE E.Q.</v>
      </c>
      <c r="B123" s="206" t="str">
        <f>'t1'!B123</f>
        <v>SEQRAB</v>
      </c>
      <c r="C123" s="315"/>
      <c r="D123" s="316"/>
      <c r="E123" s="315"/>
      <c r="F123" s="316"/>
      <c r="G123" s="315"/>
      <c r="H123" s="317"/>
      <c r="I123" s="315"/>
      <c r="J123" s="317"/>
      <c r="K123" s="318"/>
      <c r="L123" s="319"/>
      <c r="M123" s="318"/>
      <c r="N123" s="319"/>
      <c r="O123" s="424">
        <f t="shared" si="2"/>
        <v>0</v>
      </c>
      <c r="P123" s="425">
        <f t="shared" si="3"/>
        <v>0</v>
      </c>
      <c r="Q123" s="27">
        <f>'t1'!M123</f>
        <v>0</v>
      </c>
    </row>
    <row r="124" spans="1:17" x14ac:dyDescent="0.25">
      <c r="A124" s="144" t="str">
        <f>'t1'!A124</f>
        <v>RUOLO SANITARIO - PROF. SANITARIE DELLA PREVENZIONE E.Q.</v>
      </c>
      <c r="B124" s="206" t="str">
        <f>'t1'!B124</f>
        <v>SEQPRV</v>
      </c>
      <c r="C124" s="315"/>
      <c r="D124" s="316"/>
      <c r="E124" s="315"/>
      <c r="F124" s="316"/>
      <c r="G124" s="315"/>
      <c r="H124" s="317"/>
      <c r="I124" s="315"/>
      <c r="J124" s="317"/>
      <c r="K124" s="318"/>
      <c r="L124" s="319"/>
      <c r="M124" s="318"/>
      <c r="N124" s="319"/>
      <c r="O124" s="424">
        <f t="shared" si="2"/>
        <v>0</v>
      </c>
      <c r="P124" s="425">
        <f t="shared" si="3"/>
        <v>0</v>
      </c>
      <c r="Q124" s="27">
        <f>'t1'!M124</f>
        <v>0</v>
      </c>
    </row>
    <row r="125" spans="1:17" x14ac:dyDescent="0.25">
      <c r="A125" s="144" t="str">
        <f>'t1'!A125</f>
        <v>RUOLO SANITARIO - PROF. SAN. INFERM. SENIOR ESAURIMENTO E.Q.</v>
      </c>
      <c r="B125" s="206" t="str">
        <f>'t1'!B125</f>
        <v>SEQINE</v>
      </c>
      <c r="C125" s="315"/>
      <c r="D125" s="316"/>
      <c r="E125" s="315"/>
      <c r="F125" s="316"/>
      <c r="G125" s="315"/>
      <c r="H125" s="317"/>
      <c r="I125" s="315"/>
      <c r="J125" s="317"/>
      <c r="K125" s="318"/>
      <c r="L125" s="319"/>
      <c r="M125" s="318"/>
      <c r="N125" s="319"/>
      <c r="O125" s="424">
        <f t="shared" si="2"/>
        <v>0</v>
      </c>
      <c r="P125" s="425">
        <f t="shared" si="3"/>
        <v>0</v>
      </c>
      <c r="Q125" s="27">
        <f>'t1'!M125</f>
        <v>0</v>
      </c>
    </row>
    <row r="126" spans="1:17" x14ac:dyDescent="0.25">
      <c r="A126" s="144" t="str">
        <f>'t1'!A126</f>
        <v>RUOLO SANITARIO - ALTRI PROF. SAN. SENIOR A ESAURIMENTO E.Q.</v>
      </c>
      <c r="B126" s="206" t="str">
        <f>'t1'!B126</f>
        <v>SEQASE</v>
      </c>
      <c r="C126" s="315"/>
      <c r="D126" s="316"/>
      <c r="E126" s="315"/>
      <c r="F126" s="316"/>
      <c r="G126" s="315"/>
      <c r="H126" s="317"/>
      <c r="I126" s="315"/>
      <c r="J126" s="317"/>
      <c r="K126" s="318"/>
      <c r="L126" s="319"/>
      <c r="M126" s="318"/>
      <c r="N126" s="319"/>
      <c r="O126" s="424">
        <f t="shared" si="2"/>
        <v>0</v>
      </c>
      <c r="P126" s="425">
        <f t="shared" si="3"/>
        <v>0</v>
      </c>
      <c r="Q126" s="27">
        <f>'t1'!M126</f>
        <v>0</v>
      </c>
    </row>
    <row r="127" spans="1:17" x14ac:dyDescent="0.25">
      <c r="A127" s="144" t="str">
        <f>'t1'!A127</f>
        <v>RUOLO SOCIOSANITARIO - ASSISTENTE SOCIALE E.Q.</v>
      </c>
      <c r="B127" s="206" t="str">
        <f>'t1'!B127</f>
        <v>KEQASC</v>
      </c>
      <c r="C127" s="315"/>
      <c r="D127" s="316"/>
      <c r="E127" s="315"/>
      <c r="F127" s="316"/>
      <c r="G127" s="315"/>
      <c r="H127" s="317"/>
      <c r="I127" s="315"/>
      <c r="J127" s="317"/>
      <c r="K127" s="318"/>
      <c r="L127" s="319"/>
      <c r="M127" s="318"/>
      <c r="N127" s="319"/>
      <c r="O127" s="424">
        <f t="shared" si="2"/>
        <v>0</v>
      </c>
      <c r="P127" s="425">
        <f t="shared" si="3"/>
        <v>0</v>
      </c>
      <c r="Q127" s="27">
        <f>'t1'!M127</f>
        <v>0</v>
      </c>
    </row>
    <row r="128" spans="1:17" x14ac:dyDescent="0.25">
      <c r="A128" s="144" t="str">
        <f>'t1'!A128</f>
        <v>RUOLO SOCIOSANITARIO - ASSIST. SOC. SENIOR ESAURIMENTO E.Q.</v>
      </c>
      <c r="B128" s="206" t="str">
        <f>'t1'!B128</f>
        <v>KEQSCE</v>
      </c>
      <c r="C128" s="315"/>
      <c r="D128" s="316"/>
      <c r="E128" s="315"/>
      <c r="F128" s="316"/>
      <c r="G128" s="315"/>
      <c r="H128" s="317"/>
      <c r="I128" s="315"/>
      <c r="J128" s="317"/>
      <c r="K128" s="318"/>
      <c r="L128" s="319"/>
      <c r="M128" s="318"/>
      <c r="N128" s="319"/>
      <c r="O128" s="424">
        <f t="shared" si="2"/>
        <v>0</v>
      </c>
      <c r="P128" s="425">
        <f t="shared" si="3"/>
        <v>0</v>
      </c>
      <c r="Q128" s="27">
        <f>'t1'!M128</f>
        <v>0</v>
      </c>
    </row>
    <row r="129" spans="1:17" x14ac:dyDescent="0.25">
      <c r="A129" s="144" t="str">
        <f>'t1'!A129</f>
        <v>RUOLO PROFESSIONALE - SPECIALISTA DELLA COMUNIC. ISTIT. E.Q.</v>
      </c>
      <c r="B129" s="206" t="str">
        <f>'t1'!B129</f>
        <v>PEQ871</v>
      </c>
      <c r="C129" s="315"/>
      <c r="D129" s="316"/>
      <c r="E129" s="315"/>
      <c r="F129" s="316"/>
      <c r="G129" s="315"/>
      <c r="H129" s="317"/>
      <c r="I129" s="315"/>
      <c r="J129" s="317"/>
      <c r="K129" s="318"/>
      <c r="L129" s="319"/>
      <c r="M129" s="318"/>
      <c r="N129" s="319"/>
      <c r="O129" s="424">
        <f t="shared" si="2"/>
        <v>0</v>
      </c>
      <c r="P129" s="425">
        <f t="shared" si="3"/>
        <v>0</v>
      </c>
      <c r="Q129" s="27">
        <f>'t1'!M129</f>
        <v>0</v>
      </c>
    </row>
    <row r="130" spans="1:17" x14ac:dyDescent="0.25">
      <c r="A130" s="144" t="str">
        <f>'t1'!A130</f>
        <v>RUOLO PROFESSIONALE - SPECIALISTA RAPPORTI CON I MEDIA E.Q.</v>
      </c>
      <c r="B130" s="206" t="str">
        <f>'t1'!B130</f>
        <v>PEQ872</v>
      </c>
      <c r="C130" s="315"/>
      <c r="D130" s="316"/>
      <c r="E130" s="315"/>
      <c r="F130" s="316"/>
      <c r="G130" s="315"/>
      <c r="H130" s="317"/>
      <c r="I130" s="315"/>
      <c r="J130" s="317"/>
      <c r="K130" s="318"/>
      <c r="L130" s="319"/>
      <c r="M130" s="318"/>
      <c r="N130" s="319"/>
      <c r="O130" s="424">
        <f t="shared" si="2"/>
        <v>0</v>
      </c>
      <c r="P130" s="425">
        <f t="shared" si="3"/>
        <v>0</v>
      </c>
      <c r="Q130" s="27">
        <f>'t1'!M130</f>
        <v>0</v>
      </c>
    </row>
    <row r="131" spans="1:17" x14ac:dyDescent="0.25">
      <c r="A131" s="144" t="str">
        <f>'t1'!A131</f>
        <v>RUOLO PROFESSIONALE - ASSISTENTE RELIGIOSO E.Q.</v>
      </c>
      <c r="B131" s="206" t="str">
        <f>'t1'!B131</f>
        <v>PEQ006</v>
      </c>
      <c r="C131" s="315"/>
      <c r="D131" s="316"/>
      <c r="E131" s="315"/>
      <c r="F131" s="316"/>
      <c r="G131" s="315"/>
      <c r="H131" s="317"/>
      <c r="I131" s="315"/>
      <c r="J131" s="317"/>
      <c r="K131" s="318"/>
      <c r="L131" s="319"/>
      <c r="M131" s="318"/>
      <c r="N131" s="319"/>
      <c r="O131" s="424">
        <f t="shared" ref="O131:P135" si="4">SUM(C131,E131,G131,I131,K131,M131)</f>
        <v>0</v>
      </c>
      <c r="P131" s="425">
        <f t="shared" si="4"/>
        <v>0</v>
      </c>
      <c r="Q131" s="27">
        <f>'t1'!M131</f>
        <v>0</v>
      </c>
    </row>
    <row r="132" spans="1:17" x14ac:dyDescent="0.25">
      <c r="A132" s="144" t="str">
        <f>'t1'!A132</f>
        <v>RUOLO TECNICO - COLLABORATORE TECNICO PROFESSIONALE E.Q.</v>
      </c>
      <c r="B132" s="206" t="str">
        <f>'t1'!B132</f>
        <v>TEQ027</v>
      </c>
      <c r="C132" s="315"/>
      <c r="D132" s="316"/>
      <c r="E132" s="315"/>
      <c r="F132" s="316"/>
      <c r="G132" s="315"/>
      <c r="H132" s="317"/>
      <c r="I132" s="315"/>
      <c r="J132" s="317"/>
      <c r="K132" s="318"/>
      <c r="L132" s="319"/>
      <c r="M132" s="318"/>
      <c r="N132" s="319"/>
      <c r="O132" s="424">
        <f t="shared" si="4"/>
        <v>0</v>
      </c>
      <c r="P132" s="425">
        <f t="shared" si="4"/>
        <v>0</v>
      </c>
      <c r="Q132" s="27">
        <f>'t1'!M132</f>
        <v>0</v>
      </c>
    </row>
    <row r="133" spans="1:17" x14ac:dyDescent="0.25">
      <c r="A133" s="144" t="str">
        <f>'t1'!A133</f>
        <v>RUOLO TECNICO - COLLAB. TEC. PROF. SENIOR A ESAURIMENTO E.Q.</v>
      </c>
      <c r="B133" s="206" t="str">
        <f>'t1'!B133</f>
        <v>TEQCTS</v>
      </c>
      <c r="C133" s="315"/>
      <c r="D133" s="316"/>
      <c r="E133" s="315"/>
      <c r="F133" s="316"/>
      <c r="G133" s="315"/>
      <c r="H133" s="317"/>
      <c r="I133" s="315"/>
      <c r="J133" s="317"/>
      <c r="K133" s="318"/>
      <c r="L133" s="319"/>
      <c r="M133" s="318"/>
      <c r="N133" s="319"/>
      <c r="O133" s="424">
        <f t="shared" si="4"/>
        <v>0</v>
      </c>
      <c r="P133" s="425">
        <f t="shared" si="4"/>
        <v>0</v>
      </c>
      <c r="Q133" s="27">
        <f>'t1'!M133</f>
        <v>0</v>
      </c>
    </row>
    <row r="134" spans="1:17" x14ac:dyDescent="0.25">
      <c r="A134" s="144" t="str">
        <f>'t1'!A134</f>
        <v>RUOLO AMMINISTRATIVO - COLLAB. AMMINISTRATIVO PROFESS. E.Q.</v>
      </c>
      <c r="B134" s="206" t="str">
        <f>'t1'!B134</f>
        <v>AEQ029</v>
      </c>
      <c r="C134" s="315"/>
      <c r="D134" s="316"/>
      <c r="E134" s="315"/>
      <c r="F134" s="316"/>
      <c r="G134" s="315"/>
      <c r="H134" s="317"/>
      <c r="I134" s="315"/>
      <c r="J134" s="317"/>
      <c r="K134" s="318"/>
      <c r="L134" s="319"/>
      <c r="M134" s="318"/>
      <c r="N134" s="319"/>
      <c r="O134" s="424">
        <f t="shared" si="4"/>
        <v>0</v>
      </c>
      <c r="P134" s="425">
        <f t="shared" si="4"/>
        <v>0</v>
      </c>
      <c r="Q134" s="27">
        <f>'t1'!M134</f>
        <v>0</v>
      </c>
    </row>
    <row r="135" spans="1:17" x14ac:dyDescent="0.25">
      <c r="A135" s="144" t="str">
        <f>'t1'!A135</f>
        <v>RUOLO AMM.VO - COLLAB. AMM.VO PROF. SENIOR ESAURIMENTO E.Q.</v>
      </c>
      <c r="B135" s="206" t="str">
        <f>'t1'!B135</f>
        <v>AEQCAS</v>
      </c>
      <c r="C135" s="315"/>
      <c r="D135" s="316"/>
      <c r="E135" s="315"/>
      <c r="F135" s="316"/>
      <c r="G135" s="315"/>
      <c r="H135" s="317"/>
      <c r="I135" s="315"/>
      <c r="J135" s="317"/>
      <c r="K135" s="318"/>
      <c r="L135" s="319"/>
      <c r="M135" s="318"/>
      <c r="N135" s="319"/>
      <c r="O135" s="424">
        <f t="shared" si="4"/>
        <v>0</v>
      </c>
      <c r="P135" s="425">
        <f t="shared" si="4"/>
        <v>0</v>
      </c>
      <c r="Q135" s="27">
        <f>'t1'!M135</f>
        <v>0</v>
      </c>
    </row>
    <row r="136" spans="1:17" x14ac:dyDescent="0.25">
      <c r="A136" s="144" t="str">
        <f>'t1'!A136</f>
        <v>RUOLO SANITARIO - PROF. SANITARIE INFERMIERISTICHE</v>
      </c>
      <c r="B136" s="206" t="str">
        <f>'t1'!B136</f>
        <v>SPFINF</v>
      </c>
      <c r="C136" s="315"/>
      <c r="D136" s="316"/>
      <c r="E136" s="315"/>
      <c r="F136" s="316"/>
      <c r="G136" s="315"/>
      <c r="H136" s="317"/>
      <c r="I136" s="315"/>
      <c r="J136" s="317"/>
      <c r="K136" s="318"/>
      <c r="L136" s="319"/>
      <c r="M136" s="318"/>
      <c r="N136" s="319"/>
      <c r="O136" s="424">
        <f t="shared" si="2"/>
        <v>0</v>
      </c>
      <c r="P136" s="425">
        <f t="shared" si="3"/>
        <v>0</v>
      </c>
      <c r="Q136" s="27">
        <f>'t1'!M136</f>
        <v>0</v>
      </c>
    </row>
    <row r="137" spans="1:17" x14ac:dyDescent="0.25">
      <c r="A137" s="144" t="str">
        <f>'t1'!A137</f>
        <v>RUOLO SANITARIO - PROF. SANITARIA OSTETRICA</v>
      </c>
      <c r="B137" s="206" t="str">
        <f>'t1'!B137</f>
        <v>SPFOST</v>
      </c>
      <c r="C137" s="315"/>
      <c r="D137" s="316"/>
      <c r="E137" s="315"/>
      <c r="F137" s="316"/>
      <c r="G137" s="315"/>
      <c r="H137" s="317"/>
      <c r="I137" s="315"/>
      <c r="J137" s="317"/>
      <c r="K137" s="318"/>
      <c r="L137" s="319"/>
      <c r="M137" s="318"/>
      <c r="N137" s="319"/>
      <c r="O137" s="424">
        <f t="shared" si="2"/>
        <v>0</v>
      </c>
      <c r="P137" s="425">
        <f t="shared" si="3"/>
        <v>0</v>
      </c>
      <c r="Q137" s="27">
        <f>'t1'!M137</f>
        <v>0</v>
      </c>
    </row>
    <row r="138" spans="1:17" x14ac:dyDescent="0.25">
      <c r="A138" s="144" t="str">
        <f>'t1'!A138</f>
        <v>RUOLO SANITARIO - PROFESSIONI TECNICO SANITARIE</v>
      </c>
      <c r="B138" s="206" t="str">
        <f>'t1'!B138</f>
        <v>SPFTCN</v>
      </c>
      <c r="C138" s="315"/>
      <c r="D138" s="316"/>
      <c r="E138" s="315"/>
      <c r="F138" s="316"/>
      <c r="G138" s="315"/>
      <c r="H138" s="317"/>
      <c r="I138" s="315"/>
      <c r="J138" s="317"/>
      <c r="K138" s="318"/>
      <c r="L138" s="319"/>
      <c r="M138" s="318"/>
      <c r="N138" s="319"/>
      <c r="O138" s="424">
        <f t="shared" si="2"/>
        <v>0</v>
      </c>
      <c r="P138" s="425">
        <f t="shared" si="3"/>
        <v>0</v>
      </c>
      <c r="Q138" s="27">
        <f>'t1'!M138</f>
        <v>0</v>
      </c>
    </row>
    <row r="139" spans="1:17" x14ac:dyDescent="0.25">
      <c r="A139" s="144" t="str">
        <f>'t1'!A139</f>
        <v>RUOLO SANITARIO - PROF. SANITARIE DELLA RIABILITAZIONE</v>
      </c>
      <c r="B139" s="206" t="str">
        <f>'t1'!B139</f>
        <v>SPFRAB</v>
      </c>
      <c r="C139" s="315"/>
      <c r="D139" s="316"/>
      <c r="E139" s="315"/>
      <c r="F139" s="316"/>
      <c r="G139" s="315"/>
      <c r="H139" s="317"/>
      <c r="I139" s="315"/>
      <c r="J139" s="317"/>
      <c r="K139" s="318"/>
      <c r="L139" s="319"/>
      <c r="M139" s="318"/>
      <c r="N139" s="319"/>
      <c r="O139" s="424">
        <f t="shared" si="2"/>
        <v>0</v>
      </c>
      <c r="P139" s="425">
        <f t="shared" si="3"/>
        <v>0</v>
      </c>
      <c r="Q139" s="27">
        <f>'t1'!M139</f>
        <v>0</v>
      </c>
    </row>
    <row r="140" spans="1:17" x14ac:dyDescent="0.25">
      <c r="A140" s="144" t="str">
        <f>'t1'!A140</f>
        <v>RUOLO SANITARIO - PROF. SANITARIE DELLA PREVENZIONE</v>
      </c>
      <c r="B140" s="206" t="str">
        <f>'t1'!B140</f>
        <v>SPFPRV</v>
      </c>
      <c r="C140" s="315"/>
      <c r="D140" s="316"/>
      <c r="E140" s="315"/>
      <c r="F140" s="316"/>
      <c r="G140" s="315"/>
      <c r="H140" s="317"/>
      <c r="I140" s="315"/>
      <c r="J140" s="317"/>
      <c r="K140" s="318"/>
      <c r="L140" s="319"/>
      <c r="M140" s="318"/>
      <c r="N140" s="319"/>
      <c r="O140" s="424">
        <f t="shared" ref="O140:O157" si="5">SUM(C140,E140,G140,I140,K140,M140)</f>
        <v>0</v>
      </c>
      <c r="P140" s="425">
        <f t="shared" ref="P140:P157" si="6">SUM(D140,F140,H140,J140,L140,N140)</f>
        <v>0</v>
      </c>
      <c r="Q140" s="27">
        <f>'t1'!M140</f>
        <v>0</v>
      </c>
    </row>
    <row r="141" spans="1:17" x14ac:dyDescent="0.25">
      <c r="A141" s="144" t="str">
        <f>'t1'!A141</f>
        <v>RUOLO SANITARIO - PROF. SAN. INFERMIER. SENIOR A ESAURIMENTO</v>
      </c>
      <c r="B141" s="206" t="str">
        <f>'t1'!B141</f>
        <v>SPFINE</v>
      </c>
      <c r="C141" s="315"/>
      <c r="D141" s="316"/>
      <c r="E141" s="315"/>
      <c r="F141" s="316"/>
      <c r="G141" s="315"/>
      <c r="H141" s="317"/>
      <c r="I141" s="315"/>
      <c r="J141" s="317"/>
      <c r="K141" s="318"/>
      <c r="L141" s="319"/>
      <c r="M141" s="318"/>
      <c r="N141" s="319"/>
      <c r="O141" s="424">
        <f t="shared" si="5"/>
        <v>0</v>
      </c>
      <c r="P141" s="425">
        <f t="shared" si="6"/>
        <v>0</v>
      </c>
      <c r="Q141" s="27">
        <f>'t1'!M141</f>
        <v>0</v>
      </c>
    </row>
    <row r="142" spans="1:17" x14ac:dyDescent="0.25">
      <c r="A142" s="144" t="str">
        <f>'t1'!A142</f>
        <v>RUOLO SANITARIO - ALTRI PROFILI SANIT. SENIOR A ESAURIMENTO</v>
      </c>
      <c r="B142" s="206" t="str">
        <f>'t1'!B142</f>
        <v>SPFASE</v>
      </c>
      <c r="C142" s="315"/>
      <c r="D142" s="316"/>
      <c r="E142" s="315"/>
      <c r="F142" s="316"/>
      <c r="G142" s="315"/>
      <c r="H142" s="317"/>
      <c r="I142" s="315"/>
      <c r="J142" s="317"/>
      <c r="K142" s="318"/>
      <c r="L142" s="319"/>
      <c r="M142" s="318"/>
      <c r="N142" s="319"/>
      <c r="O142" s="424">
        <f t="shared" si="5"/>
        <v>0</v>
      </c>
      <c r="P142" s="425">
        <f t="shared" si="6"/>
        <v>0</v>
      </c>
      <c r="Q142" s="27">
        <f>'t1'!M142</f>
        <v>0</v>
      </c>
    </row>
    <row r="143" spans="1:17" x14ac:dyDescent="0.25">
      <c r="A143" s="144" t="str">
        <f>'t1'!A143</f>
        <v>RUOLO SOCIOSANITARIO - ASSISTENTE SOCIALE</v>
      </c>
      <c r="B143" s="206" t="str">
        <f>'t1'!B143</f>
        <v>KPFASC</v>
      </c>
      <c r="C143" s="315"/>
      <c r="D143" s="316"/>
      <c r="E143" s="315"/>
      <c r="F143" s="316"/>
      <c r="G143" s="315"/>
      <c r="H143" s="317"/>
      <c r="I143" s="315"/>
      <c r="J143" s="317"/>
      <c r="K143" s="318"/>
      <c r="L143" s="319"/>
      <c r="M143" s="318"/>
      <c r="N143" s="319"/>
      <c r="O143" s="424">
        <f t="shared" si="5"/>
        <v>0</v>
      </c>
      <c r="P143" s="425">
        <f t="shared" si="6"/>
        <v>0</v>
      </c>
      <c r="Q143" s="27">
        <f>'t1'!M143</f>
        <v>0</v>
      </c>
    </row>
    <row r="144" spans="1:17" x14ac:dyDescent="0.25">
      <c r="A144" s="144" t="str">
        <f>'t1'!A144</f>
        <v>RUOLO SOCIOSANITARIO - ASSISTENTE SOC. SENIOR AD ESAURIMENTO</v>
      </c>
      <c r="B144" s="206" t="str">
        <f>'t1'!B144</f>
        <v>KPFSCE</v>
      </c>
      <c r="C144" s="315"/>
      <c r="D144" s="316"/>
      <c r="E144" s="315"/>
      <c r="F144" s="316"/>
      <c r="G144" s="315"/>
      <c r="H144" s="317"/>
      <c r="I144" s="315"/>
      <c r="J144" s="317"/>
      <c r="K144" s="318"/>
      <c r="L144" s="319"/>
      <c r="M144" s="318"/>
      <c r="N144" s="319"/>
      <c r="O144" s="424">
        <f t="shared" si="5"/>
        <v>0</v>
      </c>
      <c r="P144" s="425">
        <f t="shared" si="6"/>
        <v>0</v>
      </c>
      <c r="Q144" s="27">
        <f>'t1'!M144</f>
        <v>0</v>
      </c>
    </row>
    <row r="145" spans="1:17" x14ac:dyDescent="0.25">
      <c r="A145" s="144" t="str">
        <f>'t1'!A145</f>
        <v>RUOLO PROFESSIONALE - SPECIALISTA DELLA COMUNIC. ISTIT.</v>
      </c>
      <c r="B145" s="206" t="str">
        <f>'t1'!B145</f>
        <v>PPF871</v>
      </c>
      <c r="C145" s="315"/>
      <c r="D145" s="316"/>
      <c r="E145" s="315"/>
      <c r="F145" s="316"/>
      <c r="G145" s="315"/>
      <c r="H145" s="317"/>
      <c r="I145" s="315"/>
      <c r="J145" s="317"/>
      <c r="K145" s="318"/>
      <c r="L145" s="319"/>
      <c r="M145" s="318"/>
      <c r="N145" s="319"/>
      <c r="O145" s="424">
        <f t="shared" si="5"/>
        <v>0</v>
      </c>
      <c r="P145" s="425">
        <f t="shared" si="6"/>
        <v>0</v>
      </c>
      <c r="Q145" s="27">
        <f>'t1'!M145</f>
        <v>0</v>
      </c>
    </row>
    <row r="146" spans="1:17" x14ac:dyDescent="0.25">
      <c r="A146" s="144" t="str">
        <f>'t1'!A146</f>
        <v>RUOLO PROFESSIONALE - SPECIALISTA RAPPORTI CON I MEDIA</v>
      </c>
      <c r="B146" s="206" t="str">
        <f>'t1'!B146</f>
        <v>PPF872</v>
      </c>
      <c r="C146" s="315"/>
      <c r="D146" s="316"/>
      <c r="E146" s="315"/>
      <c r="F146" s="316"/>
      <c r="G146" s="315"/>
      <c r="H146" s="317"/>
      <c r="I146" s="315"/>
      <c r="J146" s="317"/>
      <c r="K146" s="318"/>
      <c r="L146" s="319"/>
      <c r="M146" s="318"/>
      <c r="N146" s="319"/>
      <c r="O146" s="424">
        <f t="shared" si="5"/>
        <v>0</v>
      </c>
      <c r="P146" s="425">
        <f t="shared" si="6"/>
        <v>0</v>
      </c>
      <c r="Q146" s="27">
        <f>'t1'!M146</f>
        <v>0</v>
      </c>
    </row>
    <row r="147" spans="1:17" x14ac:dyDescent="0.25">
      <c r="A147" s="144" t="str">
        <f>'t1'!A147</f>
        <v>RUOLO PROFESSIONALE - ASSISTENTE RELIGIOSO</v>
      </c>
      <c r="B147" s="206" t="str">
        <f>'t1'!B147</f>
        <v>PPF006</v>
      </c>
      <c r="C147" s="315"/>
      <c r="D147" s="316"/>
      <c r="E147" s="315"/>
      <c r="F147" s="316"/>
      <c r="G147" s="315"/>
      <c r="H147" s="317"/>
      <c r="I147" s="315"/>
      <c r="J147" s="317"/>
      <c r="K147" s="318"/>
      <c r="L147" s="319"/>
      <c r="M147" s="318"/>
      <c r="N147" s="319"/>
      <c r="O147" s="424">
        <f t="shared" si="5"/>
        <v>0</v>
      </c>
      <c r="P147" s="425">
        <f t="shared" si="6"/>
        <v>0</v>
      </c>
      <c r="Q147" s="27">
        <f>'t1'!M147</f>
        <v>0</v>
      </c>
    </row>
    <row r="148" spans="1:17" x14ac:dyDescent="0.25">
      <c r="A148" s="144" t="str">
        <f>'t1'!A148</f>
        <v>RUOLO TECNICO - COLLABORATORE TECNICO PROFESSIONALE</v>
      </c>
      <c r="B148" s="206" t="str">
        <f>'t1'!B148</f>
        <v>TPF026</v>
      </c>
      <c r="C148" s="315"/>
      <c r="D148" s="316"/>
      <c r="E148" s="315"/>
      <c r="F148" s="316"/>
      <c r="G148" s="315"/>
      <c r="H148" s="317"/>
      <c r="I148" s="315"/>
      <c r="J148" s="317"/>
      <c r="K148" s="318"/>
      <c r="L148" s="319"/>
      <c r="M148" s="318"/>
      <c r="N148" s="319"/>
      <c r="O148" s="424">
        <f t="shared" si="5"/>
        <v>0</v>
      </c>
      <c r="P148" s="425">
        <f t="shared" si="6"/>
        <v>0</v>
      </c>
      <c r="Q148" s="27">
        <f>'t1'!M148</f>
        <v>0</v>
      </c>
    </row>
    <row r="149" spans="1:17" x14ac:dyDescent="0.25">
      <c r="A149" s="144" t="str">
        <f>'t1'!A149</f>
        <v>RUOLO TECNICO - COLLAB. TECNICO PROF. SENIOR AD ESAURIMENTO</v>
      </c>
      <c r="B149" s="206" t="str">
        <f>'t1'!B149</f>
        <v>TPFCTS</v>
      </c>
      <c r="C149" s="315"/>
      <c r="D149" s="316"/>
      <c r="E149" s="315"/>
      <c r="F149" s="316"/>
      <c r="G149" s="315"/>
      <c r="H149" s="317"/>
      <c r="I149" s="315"/>
      <c r="J149" s="317"/>
      <c r="K149" s="318"/>
      <c r="L149" s="319"/>
      <c r="M149" s="318"/>
      <c r="N149" s="319"/>
      <c r="O149" s="424">
        <f t="shared" si="5"/>
        <v>0</v>
      </c>
      <c r="P149" s="425">
        <f t="shared" si="6"/>
        <v>0</v>
      </c>
      <c r="Q149" s="27">
        <f>'t1'!M149</f>
        <v>0</v>
      </c>
    </row>
    <row r="150" spans="1:17" x14ac:dyDescent="0.25">
      <c r="A150" s="144" t="str">
        <f>'t1'!A150</f>
        <v>RUOLO AMMINISTRATIVO - COLLAB. AMMINISTRATIVO PROFESS.</v>
      </c>
      <c r="B150" s="206" t="str">
        <f>'t1'!B150</f>
        <v>APF028</v>
      </c>
      <c r="C150" s="315"/>
      <c r="D150" s="316"/>
      <c r="E150" s="315"/>
      <c r="F150" s="316"/>
      <c r="G150" s="315"/>
      <c r="H150" s="317"/>
      <c r="I150" s="315"/>
      <c r="J150" s="317"/>
      <c r="K150" s="318"/>
      <c r="L150" s="319"/>
      <c r="M150" s="318"/>
      <c r="N150" s="319"/>
      <c r="O150" s="424">
        <f t="shared" si="5"/>
        <v>0</v>
      </c>
      <c r="P150" s="425">
        <f t="shared" si="6"/>
        <v>0</v>
      </c>
      <c r="Q150" s="27">
        <f>'t1'!M150</f>
        <v>0</v>
      </c>
    </row>
    <row r="151" spans="1:17" x14ac:dyDescent="0.25">
      <c r="A151" s="144" t="str">
        <f>'t1'!A151</f>
        <v>RUOLO AMM.VO - COLLAB. AMM.VO PROFESS. SENIOR AD ESAURIMENTO</v>
      </c>
      <c r="B151" s="206" t="str">
        <f>'t1'!B151</f>
        <v>APFCAS</v>
      </c>
      <c r="C151" s="315"/>
      <c r="D151" s="316"/>
      <c r="E151" s="315"/>
      <c r="F151" s="316"/>
      <c r="G151" s="315"/>
      <c r="H151" s="317"/>
      <c r="I151" s="315"/>
      <c r="J151" s="317"/>
      <c r="K151" s="318"/>
      <c r="L151" s="319"/>
      <c r="M151" s="318"/>
      <c r="N151" s="319"/>
      <c r="O151" s="424">
        <f t="shared" si="5"/>
        <v>0</v>
      </c>
      <c r="P151" s="425">
        <f t="shared" si="6"/>
        <v>0</v>
      </c>
      <c r="Q151" s="27">
        <f>'t1'!M151</f>
        <v>0</v>
      </c>
    </row>
    <row r="152" spans="1:17" x14ac:dyDescent="0.25">
      <c r="A152" s="144" t="str">
        <f>'t1'!A152</f>
        <v>RUOLO SANITARIO - PROFILI AREA ASSITENTI AD ESAURIMENTO</v>
      </c>
      <c r="B152" s="206" t="str">
        <f>'t1'!B152</f>
        <v>SAT162</v>
      </c>
      <c r="C152" s="315"/>
      <c r="D152" s="316"/>
      <c r="E152" s="315"/>
      <c r="F152" s="316"/>
      <c r="G152" s="315"/>
      <c r="H152" s="317"/>
      <c r="I152" s="315"/>
      <c r="J152" s="317"/>
      <c r="K152" s="318"/>
      <c r="L152" s="319"/>
      <c r="M152" s="318"/>
      <c r="N152" s="319"/>
      <c r="O152" s="424">
        <f t="shared" si="5"/>
        <v>0</v>
      </c>
      <c r="P152" s="425">
        <f t="shared" si="6"/>
        <v>0</v>
      </c>
      <c r="Q152" s="27">
        <f>'t1'!M152</f>
        <v>0</v>
      </c>
    </row>
    <row r="153" spans="1:17" x14ac:dyDescent="0.25">
      <c r="A153" s="144" t="str">
        <f>'t1'!A153</f>
        <v>RUOLO SOCIOSANITARIO - OPERATORE SOCIOSANITARIO SENIOR</v>
      </c>
      <c r="B153" s="206" t="str">
        <f>'t1'!B153</f>
        <v>KAT660</v>
      </c>
      <c r="C153" s="315"/>
      <c r="D153" s="316"/>
      <c r="E153" s="315"/>
      <c r="F153" s="316"/>
      <c r="G153" s="315"/>
      <c r="H153" s="317"/>
      <c r="I153" s="315"/>
      <c r="J153" s="317"/>
      <c r="K153" s="318"/>
      <c r="L153" s="319"/>
      <c r="M153" s="318"/>
      <c r="N153" s="319"/>
      <c r="O153" s="424">
        <f t="shared" si="5"/>
        <v>0</v>
      </c>
      <c r="P153" s="425">
        <f t="shared" si="6"/>
        <v>0</v>
      </c>
      <c r="Q153" s="27">
        <f>'t1'!M153</f>
        <v>0</v>
      </c>
    </row>
    <row r="154" spans="1:17" x14ac:dyDescent="0.25">
      <c r="A154" s="144" t="str">
        <f>'t1'!A154</f>
        <v>RUOLO SOCIOSANITARIO - PROFILI AREA ASSITENTI AD ESAURIMENTO</v>
      </c>
      <c r="B154" s="206" t="str">
        <f>'t1'!B154</f>
        <v>KAT162</v>
      </c>
      <c r="C154" s="315"/>
      <c r="D154" s="316"/>
      <c r="E154" s="315"/>
      <c r="F154" s="316"/>
      <c r="G154" s="315"/>
      <c r="H154" s="317"/>
      <c r="I154" s="315"/>
      <c r="J154" s="317"/>
      <c r="K154" s="318"/>
      <c r="L154" s="319"/>
      <c r="M154" s="318"/>
      <c r="N154" s="319"/>
      <c r="O154" s="424">
        <f t="shared" si="5"/>
        <v>0</v>
      </c>
      <c r="P154" s="425">
        <f t="shared" si="6"/>
        <v>0</v>
      </c>
      <c r="Q154" s="27">
        <f>'t1'!M154</f>
        <v>0</v>
      </c>
    </row>
    <row r="155" spans="1:17" x14ac:dyDescent="0.25">
      <c r="A155" s="144" t="str">
        <f>'t1'!A155</f>
        <v>RUOLO PROFESSIONALE - ASSISTENTE DELLINFORMAZIONE</v>
      </c>
      <c r="B155" s="206" t="str">
        <f>'t1'!B155</f>
        <v>PATINZ</v>
      </c>
      <c r="C155" s="315"/>
      <c r="D155" s="316"/>
      <c r="E155" s="315"/>
      <c r="F155" s="316"/>
      <c r="G155" s="315"/>
      <c r="H155" s="317"/>
      <c r="I155" s="315"/>
      <c r="J155" s="317"/>
      <c r="K155" s="318"/>
      <c r="L155" s="319"/>
      <c r="M155" s="318"/>
      <c r="N155" s="319"/>
      <c r="O155" s="424">
        <f t="shared" si="5"/>
        <v>0</v>
      </c>
      <c r="P155" s="425">
        <f t="shared" si="6"/>
        <v>0</v>
      </c>
      <c r="Q155" s="27">
        <f>'t1'!M155</f>
        <v>0</v>
      </c>
    </row>
    <row r="156" spans="1:17" x14ac:dyDescent="0.25">
      <c r="A156" s="144" t="str">
        <f>'t1'!A156</f>
        <v>RUOLO TECNICO - ASSISTENTE INFORMATICO</v>
      </c>
      <c r="B156" s="206" t="str">
        <f>'t1'!B156</f>
        <v>TATIFC</v>
      </c>
      <c r="C156" s="315"/>
      <c r="D156" s="316"/>
      <c r="E156" s="315"/>
      <c r="F156" s="316"/>
      <c r="G156" s="315"/>
      <c r="H156" s="317"/>
      <c r="I156" s="315"/>
      <c r="J156" s="317"/>
      <c r="K156" s="318"/>
      <c r="L156" s="319"/>
      <c r="M156" s="318"/>
      <c r="N156" s="319"/>
      <c r="O156" s="424">
        <f t="shared" si="5"/>
        <v>0</v>
      </c>
      <c r="P156" s="425">
        <f t="shared" si="6"/>
        <v>0</v>
      </c>
      <c r="Q156" s="27">
        <f>'t1'!M156</f>
        <v>0</v>
      </c>
    </row>
    <row r="157" spans="1:17" x14ac:dyDescent="0.25">
      <c r="A157" s="144" t="str">
        <f>'t1'!A157</f>
        <v>RUOLO TECNICO - ASSISTENTE TECNICO</v>
      </c>
      <c r="B157" s="206" t="str">
        <f>'t1'!B157</f>
        <v>TAT119</v>
      </c>
      <c r="C157" s="315"/>
      <c r="D157" s="316"/>
      <c r="E157" s="315"/>
      <c r="F157" s="316"/>
      <c r="G157" s="315"/>
      <c r="H157" s="317"/>
      <c r="I157" s="315"/>
      <c r="J157" s="317"/>
      <c r="K157" s="318"/>
      <c r="L157" s="319"/>
      <c r="M157" s="318"/>
      <c r="N157" s="319"/>
      <c r="O157" s="424">
        <f t="shared" si="5"/>
        <v>0</v>
      </c>
      <c r="P157" s="425">
        <f t="shared" si="6"/>
        <v>0</v>
      </c>
      <c r="Q157" s="27">
        <f>'t1'!M157</f>
        <v>0</v>
      </c>
    </row>
    <row r="158" spans="1:17" x14ac:dyDescent="0.25">
      <c r="A158" s="144" t="str">
        <f>'t1'!A158</f>
        <v>RUOLO TECNICO - PROFILI AREA ASSITENTI AD ESAURIMENTO</v>
      </c>
      <c r="B158" s="206" t="str">
        <f>'t1'!B158</f>
        <v>TAT162</v>
      </c>
      <c r="C158" s="315"/>
      <c r="D158" s="316"/>
      <c r="E158" s="315"/>
      <c r="F158" s="316"/>
      <c r="G158" s="315"/>
      <c r="H158" s="317"/>
      <c r="I158" s="315"/>
      <c r="J158" s="317"/>
      <c r="K158" s="318"/>
      <c r="L158" s="319"/>
      <c r="M158" s="318"/>
      <c r="N158" s="319"/>
      <c r="O158" s="424">
        <f t="shared" ref="O158:O167" si="7">SUM(C158,E158,G158,I158,K158,M158)</f>
        <v>0</v>
      </c>
      <c r="P158" s="425">
        <f t="shared" ref="P158:P167" si="8">SUM(D158,F158,H158,J158,L158,N158)</f>
        <v>0</v>
      </c>
      <c r="Q158" s="27">
        <f>'t1'!M158</f>
        <v>0</v>
      </c>
    </row>
    <row r="159" spans="1:17" x14ac:dyDescent="0.25">
      <c r="A159" s="144" t="str">
        <f>'t1'!A159</f>
        <v>RUOLO AMMINISTRATIVO - ASSISTENTE AMMINISTRATIVO</v>
      </c>
      <c r="B159" s="206" t="str">
        <f>'t1'!B159</f>
        <v>AAT117</v>
      </c>
      <c r="C159" s="315"/>
      <c r="D159" s="316"/>
      <c r="E159" s="315"/>
      <c r="F159" s="316"/>
      <c r="G159" s="315"/>
      <c r="H159" s="317"/>
      <c r="I159" s="315"/>
      <c r="J159" s="317"/>
      <c r="K159" s="318"/>
      <c r="L159" s="319"/>
      <c r="M159" s="318"/>
      <c r="N159" s="319"/>
      <c r="O159" s="424">
        <f t="shared" si="7"/>
        <v>0</v>
      </c>
      <c r="P159" s="425">
        <f t="shared" si="8"/>
        <v>0</v>
      </c>
      <c r="Q159" s="27">
        <f>'t1'!M159</f>
        <v>0</v>
      </c>
    </row>
    <row r="160" spans="1:17" x14ac:dyDescent="0.25">
      <c r="A160" s="144" t="str">
        <f>'t1'!A160</f>
        <v>RUOLO SOCIOSANITARIO - OPERATORE SOCIOSANITARIO</v>
      </c>
      <c r="B160" s="206" t="str">
        <f>'t1'!B160</f>
        <v>KOP660</v>
      </c>
      <c r="C160" s="315"/>
      <c r="D160" s="316"/>
      <c r="E160" s="315"/>
      <c r="F160" s="316"/>
      <c r="G160" s="315"/>
      <c r="H160" s="317"/>
      <c r="I160" s="315"/>
      <c r="J160" s="317"/>
      <c r="K160" s="318"/>
      <c r="L160" s="319"/>
      <c r="M160" s="318"/>
      <c r="N160" s="319"/>
      <c r="O160" s="424">
        <f t="shared" si="7"/>
        <v>0</v>
      </c>
      <c r="P160" s="425">
        <f t="shared" si="8"/>
        <v>0</v>
      </c>
      <c r="Q160" s="27">
        <f>'t1'!M160</f>
        <v>0</v>
      </c>
    </row>
    <row r="161" spans="1:20" x14ac:dyDescent="0.25">
      <c r="A161" s="144" t="str">
        <f>'t1'!A161</f>
        <v>RUOLO TECNICO - OPERATORE TECNICO SPECIALIZZATO</v>
      </c>
      <c r="B161" s="206" t="str">
        <f>'t1'!B161</f>
        <v>TOP059</v>
      </c>
      <c r="C161" s="315"/>
      <c r="D161" s="316"/>
      <c r="E161" s="315"/>
      <c r="F161" s="316"/>
      <c r="G161" s="315"/>
      <c r="H161" s="317"/>
      <c r="I161" s="315"/>
      <c r="J161" s="317"/>
      <c r="K161" s="318"/>
      <c r="L161" s="319"/>
      <c r="M161" s="318"/>
      <c r="N161" s="319"/>
      <c r="O161" s="424">
        <f t="shared" si="7"/>
        <v>0</v>
      </c>
      <c r="P161" s="425">
        <f t="shared" si="8"/>
        <v>0</v>
      </c>
      <c r="Q161" s="27">
        <f>'t1'!M161</f>
        <v>0</v>
      </c>
    </row>
    <row r="162" spans="1:20" x14ac:dyDescent="0.25">
      <c r="A162" s="144" t="str">
        <f>'t1'!A162</f>
        <v>RUOLO AMMINISTRATIVO - COADIUTORE AMMINISTRATIVO SENIOR</v>
      </c>
      <c r="B162" s="206" t="str">
        <f>'t1'!B162</f>
        <v>AOP870</v>
      </c>
      <c r="C162" s="315"/>
      <c r="D162" s="316"/>
      <c r="E162" s="315"/>
      <c r="F162" s="316"/>
      <c r="G162" s="315"/>
      <c r="H162" s="317"/>
      <c r="I162" s="315"/>
      <c r="J162" s="317"/>
      <c r="K162" s="318"/>
      <c r="L162" s="319"/>
      <c r="M162" s="318"/>
      <c r="N162" s="319"/>
      <c r="O162" s="424">
        <f t="shared" si="7"/>
        <v>0</v>
      </c>
      <c r="P162" s="425">
        <f t="shared" si="8"/>
        <v>0</v>
      </c>
      <c r="Q162" s="27">
        <f>'t1'!M162</f>
        <v>0</v>
      </c>
    </row>
    <row r="163" spans="1:20" x14ac:dyDescent="0.25">
      <c r="A163" s="144" t="str">
        <f>'t1'!A163</f>
        <v>PROFILI AREA DEGLI OPERATORI AD ESAURIMENTO</v>
      </c>
      <c r="B163" s="206" t="str">
        <f>'t1'!B163</f>
        <v>0OP269</v>
      </c>
      <c r="C163" s="315"/>
      <c r="D163" s="316"/>
      <c r="E163" s="315"/>
      <c r="F163" s="316"/>
      <c r="G163" s="315"/>
      <c r="H163" s="317"/>
      <c r="I163" s="315"/>
      <c r="J163" s="317"/>
      <c r="K163" s="318"/>
      <c r="L163" s="319"/>
      <c r="M163" s="318"/>
      <c r="N163" s="319"/>
      <c r="O163" s="424">
        <f t="shared" si="7"/>
        <v>0</v>
      </c>
      <c r="P163" s="425">
        <f t="shared" si="8"/>
        <v>0</v>
      </c>
      <c r="Q163" s="27">
        <f>'t1'!M163</f>
        <v>0</v>
      </c>
    </row>
    <row r="164" spans="1:20" x14ac:dyDescent="0.25">
      <c r="A164" s="144" t="str">
        <f>'t1'!A164</f>
        <v>RUOLO TECNICO - OPERATORE TECNICO</v>
      </c>
      <c r="B164" s="206" t="str">
        <f>'t1'!B164</f>
        <v>TPT092</v>
      </c>
      <c r="C164" s="315"/>
      <c r="D164" s="316"/>
      <c r="E164" s="315"/>
      <c r="F164" s="316"/>
      <c r="G164" s="315"/>
      <c r="H164" s="317"/>
      <c r="I164" s="315"/>
      <c r="J164" s="317"/>
      <c r="K164" s="318"/>
      <c r="L164" s="319"/>
      <c r="M164" s="318"/>
      <c r="N164" s="319"/>
      <c r="O164" s="424">
        <f t="shared" si="7"/>
        <v>0</v>
      </c>
      <c r="P164" s="425">
        <f t="shared" si="8"/>
        <v>0</v>
      </c>
      <c r="Q164" s="27">
        <f>'t1'!M164</f>
        <v>0</v>
      </c>
    </row>
    <row r="165" spans="1:20" x14ac:dyDescent="0.25">
      <c r="A165" s="144" t="str">
        <f>'t1'!A165</f>
        <v>RUOLO AMMINISTRATIVO - COADIUTORE AMMINISTRATIVO</v>
      </c>
      <c r="B165" s="206" t="str">
        <f>'t1'!B165</f>
        <v>APT017</v>
      </c>
      <c r="C165" s="315"/>
      <c r="D165" s="316"/>
      <c r="E165" s="315"/>
      <c r="F165" s="316"/>
      <c r="G165" s="315"/>
      <c r="H165" s="317"/>
      <c r="I165" s="315"/>
      <c r="J165" s="317"/>
      <c r="K165" s="318"/>
      <c r="L165" s="319"/>
      <c r="M165" s="318"/>
      <c r="N165" s="319"/>
      <c r="O165" s="424">
        <f t="shared" si="7"/>
        <v>0</v>
      </c>
      <c r="P165" s="425">
        <f t="shared" si="8"/>
        <v>0</v>
      </c>
      <c r="Q165" s="27">
        <f>'t1'!M165</f>
        <v>0</v>
      </c>
    </row>
    <row r="166" spans="1:20" x14ac:dyDescent="0.25">
      <c r="A166" s="144" t="str">
        <f>'t1'!A166</f>
        <v>PROFILI AREA PERSONALE DI SUPPORTO AD ESAURIMENTO</v>
      </c>
      <c r="B166" s="206" t="str">
        <f>'t1'!B166</f>
        <v>0PTSPR</v>
      </c>
      <c r="C166" s="315"/>
      <c r="D166" s="316"/>
      <c r="E166" s="315"/>
      <c r="F166" s="316"/>
      <c r="G166" s="315"/>
      <c r="H166" s="317"/>
      <c r="I166" s="315"/>
      <c r="J166" s="317"/>
      <c r="K166" s="318"/>
      <c r="L166" s="319"/>
      <c r="M166" s="318"/>
      <c r="N166" s="319"/>
      <c r="O166" s="424">
        <f t="shared" si="7"/>
        <v>0</v>
      </c>
      <c r="P166" s="425">
        <f t="shared" si="8"/>
        <v>0</v>
      </c>
      <c r="Q166" s="27">
        <f>'t1'!M166</f>
        <v>0</v>
      </c>
    </row>
    <row r="167" spans="1:20" ht="14.1" customHeight="1" thickBot="1" x14ac:dyDescent="0.3">
      <c r="A167" s="144" t="str">
        <f>'t1'!A167</f>
        <v>CONTRATTISTI</v>
      </c>
      <c r="B167" s="206" t="str">
        <f>'t1'!B167</f>
        <v>000061</v>
      </c>
      <c r="C167" s="315"/>
      <c r="D167" s="316"/>
      <c r="E167" s="315"/>
      <c r="F167" s="316"/>
      <c r="G167" s="315"/>
      <c r="H167" s="317"/>
      <c r="I167" s="315"/>
      <c r="J167" s="317"/>
      <c r="K167" s="318"/>
      <c r="L167" s="319"/>
      <c r="M167" s="318"/>
      <c r="N167" s="319"/>
      <c r="O167" s="424">
        <f t="shared" si="7"/>
        <v>0</v>
      </c>
      <c r="P167" s="425">
        <f t="shared" si="8"/>
        <v>0</v>
      </c>
      <c r="Q167" s="27">
        <f>'t1'!M167</f>
        <v>0</v>
      </c>
    </row>
    <row r="168" spans="1:20" ht="18.75" customHeight="1" thickTop="1" thickBot="1" x14ac:dyDescent="0.3">
      <c r="A168" s="35" t="s">
        <v>265</v>
      </c>
      <c r="B168" s="36"/>
      <c r="C168" s="426">
        <f>SUM(C6:C167)</f>
        <v>0</v>
      </c>
      <c r="D168" s="427">
        <f t="shared" ref="D168:P168" si="9">SUM(D6:D167)</f>
        <v>0</v>
      </c>
      <c r="E168" s="426">
        <f t="shared" si="9"/>
        <v>0</v>
      </c>
      <c r="F168" s="427">
        <f t="shared" si="9"/>
        <v>0</v>
      </c>
      <c r="G168" s="426">
        <f t="shared" si="9"/>
        <v>0</v>
      </c>
      <c r="H168" s="427">
        <f t="shared" si="9"/>
        <v>0</v>
      </c>
      <c r="I168" s="426">
        <f>SUM(I6:I167)</f>
        <v>0</v>
      </c>
      <c r="J168" s="427">
        <f>SUM(J6:J167)</f>
        <v>0</v>
      </c>
      <c r="K168" s="426">
        <f t="shared" si="9"/>
        <v>0</v>
      </c>
      <c r="L168" s="427">
        <f t="shared" si="9"/>
        <v>0</v>
      </c>
      <c r="M168" s="426">
        <f>SUM(M6:M167)</f>
        <v>0</v>
      </c>
      <c r="N168" s="427">
        <f>SUM(N6:N167)</f>
        <v>0</v>
      </c>
      <c r="O168" s="426">
        <f t="shared" si="9"/>
        <v>0</v>
      </c>
      <c r="P168" s="427">
        <f t="shared" si="9"/>
        <v>0</v>
      </c>
    </row>
    <row r="169" spans="1:20" x14ac:dyDescent="0.25">
      <c r="A169" s="2004" t="s">
        <v>659</v>
      </c>
      <c r="B169" s="2004"/>
      <c r="C169" s="2004"/>
      <c r="D169" s="2004"/>
      <c r="E169" s="2004"/>
      <c r="F169" s="2004"/>
      <c r="G169" s="2004"/>
      <c r="H169" s="2004"/>
      <c r="I169" s="2004"/>
      <c r="J169" s="2004"/>
      <c r="K169" s="2004"/>
      <c r="L169" s="2004"/>
      <c r="M169" s="2004"/>
      <c r="N169" s="2004"/>
      <c r="O169" s="2004"/>
      <c r="P169" s="2004"/>
      <c r="R169" s="37"/>
      <c r="S169" s="37"/>
      <c r="T169" s="37"/>
    </row>
    <row r="170" spans="1:20" x14ac:dyDescent="0.25">
      <c r="A170" s="19" t="s">
        <v>663</v>
      </c>
      <c r="B170" s="441"/>
      <c r="C170" s="19"/>
      <c r="D170" s="19"/>
      <c r="E170" s="19"/>
      <c r="F170" s="19"/>
      <c r="G170" s="19"/>
      <c r="H170" s="19"/>
      <c r="I170" s="19"/>
      <c r="J170" s="19"/>
      <c r="K170" s="19"/>
      <c r="L170" s="19"/>
      <c r="M170" s="19"/>
      <c r="N170" s="19"/>
      <c r="O170" s="19"/>
      <c r="P170" s="19"/>
    </row>
    <row r="171" spans="1:20" x14ac:dyDescent="0.25">
      <c r="A171" s="2004" t="s">
        <v>661</v>
      </c>
      <c r="B171" s="2004"/>
      <c r="C171" s="2004"/>
      <c r="D171" s="2004"/>
      <c r="E171" s="2004"/>
      <c r="F171" s="2004"/>
      <c r="G171" s="2004"/>
      <c r="H171" s="2004"/>
      <c r="I171" s="2004"/>
      <c r="J171" s="2004"/>
      <c r="K171" s="2004"/>
      <c r="L171" s="2004"/>
      <c r="M171" s="2004"/>
      <c r="N171" s="2004"/>
      <c r="O171" s="2004"/>
      <c r="P171" s="2004"/>
    </row>
    <row r="172" spans="1:20" x14ac:dyDescent="0.25">
      <c r="A172" s="19" t="s">
        <v>662</v>
      </c>
      <c r="B172" s="441"/>
      <c r="C172" s="19"/>
      <c r="D172" s="19"/>
      <c r="E172" s="19"/>
      <c r="F172" s="19"/>
      <c r="G172" s="19"/>
      <c r="H172" s="19"/>
      <c r="I172" s="19"/>
      <c r="J172" s="19"/>
      <c r="K172" s="19"/>
      <c r="L172" s="19"/>
      <c r="M172" s="19"/>
      <c r="N172" s="19"/>
      <c r="O172" s="19"/>
      <c r="P172" s="19"/>
    </row>
  </sheetData>
  <sheetProtection algorithmName="SHA-512" hashValue="SpyY8R+RuadGpfgRgUmYzv+fbTkv4lrckZRQUiTyEXGdj6yzF1OmVxIL1u+R/sFMnTVv3Y67VPloQj8FOnbDuw==" saltValue="OP0xC2OyenFmr1cO+EEhwA==" spinCount="100000" sheet="1" formatColumns="0" selectLockedCells="1" autoFilter="0"/>
  <mergeCells count="8">
    <mergeCell ref="K3:P3"/>
    <mergeCell ref="A1:L1"/>
    <mergeCell ref="A169:P169"/>
    <mergeCell ref="A171:P171"/>
    <mergeCell ref="G4:H4"/>
    <mergeCell ref="I4:J4"/>
    <mergeCell ref="K4:L4"/>
    <mergeCell ref="M4:N4"/>
  </mergeCells>
  <phoneticPr fontId="30" type="noConversion"/>
  <conditionalFormatting sqref="A6:P167">
    <cfRule type="expression" dxfId="17" priority="1" stopIfTrue="1">
      <formula>$Q6&gt;0</formula>
    </cfRule>
  </conditionalFormatting>
  <printOptions horizontalCentered="1" verticalCentered="1"/>
  <pageMargins left="0" right="0" top="0.15748031496062992" bottom="0.15748031496062992" header="0.15748031496062992" footer="0.15748031496062992"/>
  <pageSetup paperSize="9" scale="8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8"/>
  <dimension ref="A1:AO173"/>
  <sheetViews>
    <sheetView showGridLines="0" zoomScaleNormal="100" workbookViewId="0">
      <pane xSplit="2" ySplit="5" topLeftCell="N6" activePane="bottomRight" state="frozen"/>
      <selection activeCell="A117" sqref="A117:IV119"/>
      <selection pane="topRight" activeCell="A117" sqref="A117:IV119"/>
      <selection pane="bottomLeft" activeCell="A117" sqref="A117:IV119"/>
      <selection pane="bottomRight" activeCell="AA6" sqref="AA6"/>
    </sheetView>
  </sheetViews>
  <sheetFormatPr defaultColWidth="9.28515625" defaultRowHeight="10.199999999999999" x14ac:dyDescent="0.2"/>
  <cols>
    <col min="1" max="1" width="75.42578125" style="3" customWidth="1"/>
    <col min="2" max="2" width="9.7109375" style="2" customWidth="1"/>
    <col min="3" max="12" width="13.7109375" style="3" hidden="1" customWidth="1"/>
    <col min="13" max="13" width="9.28515625" style="802" hidden="1" customWidth="1"/>
    <col min="14" max="26" width="9.28515625" style="3" hidden="1" customWidth="1"/>
    <col min="27" max="36" width="13.7109375" style="3" customWidth="1"/>
    <col min="37" max="37" width="9.28515625" style="802" hidden="1" customWidth="1"/>
    <col min="38" max="38" width="62.28515625" style="3" hidden="1" customWidth="1"/>
    <col min="39" max="40" width="9.28515625" style="3"/>
    <col min="41" max="41" width="9.140625" customWidth="1"/>
    <col min="42" max="16384" width="9.28515625" style="3"/>
  </cols>
  <sheetData>
    <row r="1" spans="1:38" ht="87" customHeight="1" thickBot="1" x14ac:dyDescent="0.25">
      <c r="A1" s="820" t="str">
        <f>"SERVIZIO SANITARIO NAZIONALE"&amp;" - anno "&amp;$L$1</f>
        <v>SERVIZIO SANITARIO NAZIONALE - anno 2023</v>
      </c>
      <c r="B1" s="820"/>
      <c r="C1" s="820"/>
      <c r="D1" s="820"/>
      <c r="E1" s="820"/>
      <c r="F1" s="820"/>
      <c r="G1" s="820"/>
      <c r="H1" s="820"/>
      <c r="I1" s="820"/>
      <c r="J1" s="820"/>
      <c r="K1" s="293"/>
      <c r="L1" s="651">
        <v>2023</v>
      </c>
      <c r="AI1" s="293"/>
      <c r="AJ1" s="651"/>
    </row>
    <row r="2" spans="1:38" ht="30" customHeight="1" thickBot="1" x14ac:dyDescent="0.25">
      <c r="A2" s="5"/>
      <c r="H2" s="1867"/>
      <c r="I2" s="1868"/>
      <c r="J2" s="1868"/>
      <c r="K2" s="1868"/>
      <c r="L2" s="1869"/>
      <c r="AF2" s="1867"/>
      <c r="AG2" s="1868"/>
      <c r="AH2" s="1868"/>
      <c r="AI2" s="1868"/>
      <c r="AJ2" s="1869"/>
    </row>
    <row r="3" spans="1:38" ht="15" customHeight="1" thickBot="1" x14ac:dyDescent="0.25">
      <c r="A3" s="343"/>
      <c r="B3" s="344"/>
      <c r="C3" s="1870" t="s">
        <v>261</v>
      </c>
      <c r="D3" s="1870"/>
      <c r="E3" s="1870"/>
      <c r="F3" s="1870"/>
      <c r="G3" s="1870"/>
      <c r="H3" s="1871"/>
      <c r="I3" s="1871"/>
      <c r="J3" s="1871"/>
      <c r="K3" s="1871"/>
      <c r="L3" s="1872"/>
      <c r="AA3" s="1870" t="s">
        <v>261</v>
      </c>
      <c r="AB3" s="1870"/>
      <c r="AC3" s="1870"/>
      <c r="AD3" s="1870"/>
      <c r="AE3" s="1870"/>
      <c r="AF3" s="1871"/>
      <c r="AG3" s="1871"/>
      <c r="AH3" s="1871"/>
      <c r="AI3" s="1871"/>
      <c r="AJ3" s="1872"/>
    </row>
    <row r="4" spans="1:38" ht="21" thickTop="1" x14ac:dyDescent="0.2">
      <c r="A4" s="798" t="s">
        <v>327</v>
      </c>
      <c r="B4" s="1873" t="s">
        <v>262</v>
      </c>
      <c r="C4" s="16" t="str">
        <f>"Totale dipendenti al 31/12/"&amp;L1-1&amp;" (*)"</f>
        <v>Totale dipendenti al 31/12/2022 (*)</v>
      </c>
      <c r="D4" s="15"/>
      <c r="E4" s="14" t="s">
        <v>266</v>
      </c>
      <c r="F4" s="15"/>
      <c r="G4" s="16" t="s">
        <v>321</v>
      </c>
      <c r="H4" s="15"/>
      <c r="I4" s="16" t="s">
        <v>322</v>
      </c>
      <c r="J4" s="15"/>
      <c r="K4" s="16" t="str">
        <f>"Totale dipendenti al 31/12/"&amp;L1&amp;" (**)"</f>
        <v>Totale dipendenti al 31/12/2023 (**)</v>
      </c>
      <c r="L4" s="279"/>
      <c r="AA4" s="16" t="str">
        <f>"Totale dipendenti al 31/12/"&amp;L1-1&amp;" (*)"</f>
        <v>Totale dipendenti al 31/12/2022 (*)</v>
      </c>
      <c r="AB4" s="15"/>
      <c r="AC4" s="14" t="s">
        <v>266</v>
      </c>
      <c r="AD4" s="15"/>
      <c r="AE4" s="16" t="s">
        <v>321</v>
      </c>
      <c r="AF4" s="15"/>
      <c r="AG4" s="16" t="s">
        <v>322</v>
      </c>
      <c r="AH4" s="15"/>
      <c r="AI4" s="16" t="str">
        <f>"Totale dipendenti al 31/12/"&amp;L1&amp;" (**)"</f>
        <v>Totale dipendenti al 31/12/2023 (**)</v>
      </c>
      <c r="AJ4" s="279"/>
      <c r="AL4" s="956" t="s">
        <v>1206</v>
      </c>
    </row>
    <row r="5" spans="1:38" ht="10.8" thickBot="1" x14ac:dyDescent="0.25">
      <c r="A5" s="799" t="s">
        <v>961</v>
      </c>
      <c r="B5" s="1874"/>
      <c r="C5" s="227" t="s">
        <v>263</v>
      </c>
      <c r="D5" s="228" t="s">
        <v>264</v>
      </c>
      <c r="E5" s="227" t="s">
        <v>263</v>
      </c>
      <c r="F5" s="228" t="s">
        <v>264</v>
      </c>
      <c r="G5" s="227" t="s">
        <v>263</v>
      </c>
      <c r="H5" s="228" t="s">
        <v>264</v>
      </c>
      <c r="I5" s="227" t="s">
        <v>263</v>
      </c>
      <c r="J5" s="228" t="s">
        <v>264</v>
      </c>
      <c r="K5" s="227" t="s">
        <v>263</v>
      </c>
      <c r="L5" s="280" t="s">
        <v>264</v>
      </c>
      <c r="AA5" s="227" t="s">
        <v>263</v>
      </c>
      <c r="AB5" s="228" t="s">
        <v>264</v>
      </c>
      <c r="AC5" s="227" t="s">
        <v>263</v>
      </c>
      <c r="AD5" s="228" t="s">
        <v>264</v>
      </c>
      <c r="AE5" s="227" t="s">
        <v>263</v>
      </c>
      <c r="AF5" s="228" t="s">
        <v>264</v>
      </c>
      <c r="AG5" s="227" t="s">
        <v>263</v>
      </c>
      <c r="AH5" s="228" t="s">
        <v>264</v>
      </c>
      <c r="AI5" s="227" t="s">
        <v>263</v>
      </c>
      <c r="AJ5" s="280" t="s">
        <v>264</v>
      </c>
      <c r="AL5" s="957"/>
    </row>
    <row r="6" spans="1:38" ht="12.75" customHeight="1" thickTop="1" x14ac:dyDescent="0.2">
      <c r="A6" s="933" t="s">
        <v>1576</v>
      </c>
      <c r="B6" s="332" t="s">
        <v>508</v>
      </c>
      <c r="C6" s="811">
        <f t="shared" ref="C6:C37" si="0">ROUND(AA6,0)</f>
        <v>0</v>
      </c>
      <c r="D6" s="812">
        <f t="shared" ref="D6:D37" si="1">ROUND(AB6,0)</f>
        <v>0</v>
      </c>
      <c r="E6" s="813">
        <f t="shared" ref="E6:E37" si="2">ROUND(AC6,0)</f>
        <v>0</v>
      </c>
      <c r="F6" s="814">
        <f t="shared" ref="F6:F37" si="3">ROUND(AD6,0)</f>
        <v>0</v>
      </c>
      <c r="G6" s="813">
        <f t="shared" ref="G6:G69" si="4">ROUND(AE6,0)</f>
        <v>0</v>
      </c>
      <c r="H6" s="814">
        <f t="shared" ref="H6:H69" si="5">ROUND(AF6,0)</f>
        <v>0</v>
      </c>
      <c r="I6" s="813">
        <f t="shared" ref="I6:I69" si="6">ROUND(AG6,0)</f>
        <v>0</v>
      </c>
      <c r="J6" s="814">
        <f t="shared" ref="J6:J69" si="7">ROUND(AH6,0)</f>
        <v>0</v>
      </c>
      <c r="K6" s="387">
        <f>E6+G6+I6</f>
        <v>0</v>
      </c>
      <c r="L6" s="388">
        <f>F6+H6+J6</f>
        <v>0</v>
      </c>
      <c r="M6" s="802">
        <f>IF((K6+L6)&gt;0,1,0)</f>
        <v>0</v>
      </c>
      <c r="N6" s="896" t="s">
        <v>1174</v>
      </c>
      <c r="AA6" s="307"/>
      <c r="AB6" s="308"/>
      <c r="AC6" s="192"/>
      <c r="AD6" s="234"/>
      <c r="AE6" s="192"/>
      <c r="AF6" s="234"/>
      <c r="AG6" s="192"/>
      <c r="AH6" s="234"/>
      <c r="AI6" s="387">
        <f t="shared" ref="AI6:AI37" si="8">AC6+AE6+AG6</f>
        <v>0</v>
      </c>
      <c r="AJ6" s="388">
        <f t="shared" ref="AJ6:AJ37" si="9">AD6+AF6+AH6</f>
        <v>0</v>
      </c>
      <c r="AK6" s="802">
        <f>IF((AI6+AJ6)&gt;0,1,0)</f>
        <v>0</v>
      </c>
      <c r="AL6" s="958" t="s">
        <v>1197</v>
      </c>
    </row>
    <row r="7" spans="1:38" ht="12.75" customHeight="1" x14ac:dyDescent="0.2">
      <c r="A7" s="933" t="s">
        <v>1577</v>
      </c>
      <c r="B7" s="333" t="s">
        <v>509</v>
      </c>
      <c r="C7" s="811">
        <f t="shared" si="0"/>
        <v>0</v>
      </c>
      <c r="D7" s="812">
        <f t="shared" si="1"/>
        <v>0</v>
      </c>
      <c r="E7" s="813">
        <f t="shared" si="2"/>
        <v>0</v>
      </c>
      <c r="F7" s="814">
        <f t="shared" si="3"/>
        <v>0</v>
      </c>
      <c r="G7" s="813">
        <f t="shared" si="4"/>
        <v>0</v>
      </c>
      <c r="H7" s="814">
        <f t="shared" si="5"/>
        <v>0</v>
      </c>
      <c r="I7" s="813">
        <f t="shared" si="6"/>
        <v>0</v>
      </c>
      <c r="J7" s="814">
        <f t="shared" si="7"/>
        <v>0</v>
      </c>
      <c r="K7" s="387">
        <f t="shared" ref="K7:K38" si="10">E7+G7+I7</f>
        <v>0</v>
      </c>
      <c r="L7" s="388">
        <f t="shared" ref="L7:L38" si="11">F7+H7+J7</f>
        <v>0</v>
      </c>
      <c r="M7" s="802">
        <f t="shared" ref="M7:M70" si="12">IF((K7+L7)&gt;0,1,0)</f>
        <v>0</v>
      </c>
      <c r="N7" s="896" t="s">
        <v>1174</v>
      </c>
      <c r="AA7" s="307"/>
      <c r="AB7" s="308"/>
      <c r="AC7" s="192"/>
      <c r="AD7" s="234"/>
      <c r="AE7" s="192"/>
      <c r="AF7" s="234"/>
      <c r="AG7" s="192"/>
      <c r="AH7" s="234"/>
      <c r="AI7" s="387">
        <f t="shared" si="8"/>
        <v>0</v>
      </c>
      <c r="AJ7" s="388">
        <f t="shared" si="9"/>
        <v>0</v>
      </c>
      <c r="AK7" s="802">
        <f t="shared" ref="AK7:AK70" si="13">IF((AI7+AJ7)&gt;0,1,0)</f>
        <v>0</v>
      </c>
      <c r="AL7" s="958" t="s">
        <v>1197</v>
      </c>
    </row>
    <row r="8" spans="1:38" ht="12.75" customHeight="1" x14ac:dyDescent="0.2">
      <c r="A8" s="933" t="s">
        <v>1578</v>
      </c>
      <c r="B8" s="333" t="s">
        <v>467</v>
      </c>
      <c r="C8" s="811">
        <f t="shared" si="0"/>
        <v>0</v>
      </c>
      <c r="D8" s="812">
        <f t="shared" si="1"/>
        <v>0</v>
      </c>
      <c r="E8" s="813">
        <f t="shared" si="2"/>
        <v>0</v>
      </c>
      <c r="F8" s="814">
        <f t="shared" si="3"/>
        <v>0</v>
      </c>
      <c r="G8" s="813">
        <f t="shared" si="4"/>
        <v>0</v>
      </c>
      <c r="H8" s="814">
        <f t="shared" si="5"/>
        <v>0</v>
      </c>
      <c r="I8" s="813">
        <f t="shared" si="6"/>
        <v>0</v>
      </c>
      <c r="J8" s="814">
        <f t="shared" si="7"/>
        <v>0</v>
      </c>
      <c r="K8" s="387">
        <f t="shared" si="10"/>
        <v>0</v>
      </c>
      <c r="L8" s="388">
        <f t="shared" si="11"/>
        <v>0</v>
      </c>
      <c r="M8" s="802">
        <f t="shared" si="12"/>
        <v>0</v>
      </c>
      <c r="N8" s="896" t="s">
        <v>1174</v>
      </c>
      <c r="AA8" s="307"/>
      <c r="AB8" s="308"/>
      <c r="AC8" s="192"/>
      <c r="AD8" s="234"/>
      <c r="AE8" s="192"/>
      <c r="AF8" s="234"/>
      <c r="AG8" s="192"/>
      <c r="AH8" s="234"/>
      <c r="AI8" s="387">
        <f t="shared" si="8"/>
        <v>0</v>
      </c>
      <c r="AJ8" s="388">
        <f t="shared" si="9"/>
        <v>0</v>
      </c>
      <c r="AK8" s="802">
        <f t="shared" si="13"/>
        <v>0</v>
      </c>
      <c r="AL8" s="958" t="s">
        <v>1197</v>
      </c>
    </row>
    <row r="9" spans="1:38" ht="12.75" customHeight="1" x14ac:dyDescent="0.2">
      <c r="A9" s="933" t="s">
        <v>1579</v>
      </c>
      <c r="B9" s="333" t="s">
        <v>510</v>
      </c>
      <c r="C9" s="811">
        <f t="shared" si="0"/>
        <v>0</v>
      </c>
      <c r="D9" s="812">
        <f t="shared" si="1"/>
        <v>0</v>
      </c>
      <c r="E9" s="813">
        <f t="shared" si="2"/>
        <v>0</v>
      </c>
      <c r="F9" s="814">
        <f t="shared" si="3"/>
        <v>0</v>
      </c>
      <c r="G9" s="813">
        <f t="shared" si="4"/>
        <v>0</v>
      </c>
      <c r="H9" s="814">
        <f t="shared" si="5"/>
        <v>0</v>
      </c>
      <c r="I9" s="813">
        <f t="shared" si="6"/>
        <v>0</v>
      </c>
      <c r="J9" s="814">
        <f t="shared" si="7"/>
        <v>0</v>
      </c>
      <c r="K9" s="387">
        <f t="shared" si="10"/>
        <v>0</v>
      </c>
      <c r="L9" s="388">
        <f t="shared" si="11"/>
        <v>0</v>
      </c>
      <c r="M9" s="802">
        <f t="shared" si="12"/>
        <v>0</v>
      </c>
      <c r="N9" s="896" t="s">
        <v>1174</v>
      </c>
      <c r="AA9" s="307"/>
      <c r="AB9" s="308"/>
      <c r="AC9" s="192"/>
      <c r="AD9" s="234"/>
      <c r="AE9" s="192"/>
      <c r="AF9" s="234"/>
      <c r="AG9" s="192"/>
      <c r="AH9" s="234"/>
      <c r="AI9" s="387">
        <f t="shared" si="8"/>
        <v>0</v>
      </c>
      <c r="AJ9" s="388">
        <f t="shared" si="9"/>
        <v>0</v>
      </c>
      <c r="AK9" s="802">
        <f t="shared" si="13"/>
        <v>0</v>
      </c>
      <c r="AL9" s="958" t="s">
        <v>1197</v>
      </c>
    </row>
    <row r="10" spans="1:38" ht="12.75" customHeight="1" x14ac:dyDescent="0.2">
      <c r="A10" s="933" t="s">
        <v>1580</v>
      </c>
      <c r="B10" s="333" t="s">
        <v>511</v>
      </c>
      <c r="C10" s="811">
        <f t="shared" si="0"/>
        <v>0</v>
      </c>
      <c r="D10" s="812">
        <f t="shared" si="1"/>
        <v>0</v>
      </c>
      <c r="E10" s="813">
        <f t="shared" si="2"/>
        <v>0</v>
      </c>
      <c r="F10" s="814">
        <f t="shared" si="3"/>
        <v>0</v>
      </c>
      <c r="G10" s="813">
        <f t="shared" si="4"/>
        <v>0</v>
      </c>
      <c r="H10" s="814">
        <f t="shared" si="5"/>
        <v>0</v>
      </c>
      <c r="I10" s="813">
        <f t="shared" si="6"/>
        <v>0</v>
      </c>
      <c r="J10" s="814">
        <f t="shared" si="7"/>
        <v>0</v>
      </c>
      <c r="K10" s="387">
        <f t="shared" si="10"/>
        <v>0</v>
      </c>
      <c r="L10" s="388">
        <f t="shared" si="11"/>
        <v>0</v>
      </c>
      <c r="M10" s="802">
        <f t="shared" si="12"/>
        <v>0</v>
      </c>
      <c r="N10" s="896" t="s">
        <v>505</v>
      </c>
      <c r="AA10" s="307"/>
      <c r="AB10" s="308"/>
      <c r="AC10" s="192"/>
      <c r="AD10" s="234"/>
      <c r="AE10" s="192"/>
      <c r="AF10" s="234"/>
      <c r="AG10" s="192"/>
      <c r="AH10" s="234"/>
      <c r="AI10" s="387">
        <f t="shared" si="8"/>
        <v>0</v>
      </c>
      <c r="AJ10" s="388">
        <f t="shared" si="9"/>
        <v>0</v>
      </c>
      <c r="AK10" s="802">
        <f t="shared" si="13"/>
        <v>0</v>
      </c>
      <c r="AL10" s="958" t="s">
        <v>1198</v>
      </c>
    </row>
    <row r="11" spans="1:38" ht="12.75" customHeight="1" x14ac:dyDescent="0.2">
      <c r="A11" s="933" t="s">
        <v>1581</v>
      </c>
      <c r="B11" s="333" t="s">
        <v>512</v>
      </c>
      <c r="C11" s="811">
        <f t="shared" si="0"/>
        <v>0</v>
      </c>
      <c r="D11" s="812">
        <f t="shared" si="1"/>
        <v>0</v>
      </c>
      <c r="E11" s="813">
        <f t="shared" si="2"/>
        <v>0</v>
      </c>
      <c r="F11" s="814">
        <f t="shared" si="3"/>
        <v>0</v>
      </c>
      <c r="G11" s="813">
        <f t="shared" si="4"/>
        <v>0</v>
      </c>
      <c r="H11" s="814">
        <f t="shared" si="5"/>
        <v>0</v>
      </c>
      <c r="I11" s="813">
        <f t="shared" si="6"/>
        <v>0</v>
      </c>
      <c r="J11" s="814">
        <f t="shared" si="7"/>
        <v>0</v>
      </c>
      <c r="K11" s="387">
        <f t="shared" si="10"/>
        <v>0</v>
      </c>
      <c r="L11" s="388">
        <f t="shared" si="11"/>
        <v>0</v>
      </c>
      <c r="M11" s="802">
        <f t="shared" si="12"/>
        <v>0</v>
      </c>
      <c r="N11" s="896" t="s">
        <v>505</v>
      </c>
      <c r="AA11" s="307"/>
      <c r="AB11" s="308"/>
      <c r="AC11" s="192"/>
      <c r="AD11" s="234"/>
      <c r="AE11" s="192"/>
      <c r="AF11" s="234"/>
      <c r="AG11" s="192"/>
      <c r="AH11" s="234"/>
      <c r="AI11" s="387">
        <f t="shared" si="8"/>
        <v>0</v>
      </c>
      <c r="AJ11" s="388">
        <f t="shared" si="9"/>
        <v>0</v>
      </c>
      <c r="AK11" s="802">
        <f t="shared" si="13"/>
        <v>0</v>
      </c>
      <c r="AL11" s="958" t="s">
        <v>1198</v>
      </c>
    </row>
    <row r="12" spans="1:38" ht="12.75" customHeight="1" x14ac:dyDescent="0.2">
      <c r="A12" s="933" t="s">
        <v>1582</v>
      </c>
      <c r="B12" s="333" t="s">
        <v>513</v>
      </c>
      <c r="C12" s="811">
        <f t="shared" si="0"/>
        <v>0</v>
      </c>
      <c r="D12" s="812">
        <f t="shared" si="1"/>
        <v>0</v>
      </c>
      <c r="E12" s="813">
        <f t="shared" si="2"/>
        <v>0</v>
      </c>
      <c r="F12" s="814">
        <f t="shared" si="3"/>
        <v>0</v>
      </c>
      <c r="G12" s="813">
        <f t="shared" si="4"/>
        <v>0</v>
      </c>
      <c r="H12" s="814">
        <f t="shared" si="5"/>
        <v>0</v>
      </c>
      <c r="I12" s="813">
        <f t="shared" si="6"/>
        <v>0</v>
      </c>
      <c r="J12" s="814">
        <f t="shared" si="7"/>
        <v>0</v>
      </c>
      <c r="K12" s="387">
        <f t="shared" si="10"/>
        <v>0</v>
      </c>
      <c r="L12" s="388">
        <f t="shared" si="11"/>
        <v>0</v>
      </c>
      <c r="M12" s="802">
        <f t="shared" si="12"/>
        <v>0</v>
      </c>
      <c r="N12" s="896" t="s">
        <v>505</v>
      </c>
      <c r="AA12" s="307"/>
      <c r="AB12" s="308"/>
      <c r="AC12" s="192"/>
      <c r="AD12" s="234"/>
      <c r="AE12" s="192"/>
      <c r="AF12" s="234"/>
      <c r="AG12" s="192"/>
      <c r="AH12" s="234"/>
      <c r="AI12" s="387">
        <f t="shared" si="8"/>
        <v>0</v>
      </c>
      <c r="AJ12" s="388">
        <f t="shared" si="9"/>
        <v>0</v>
      </c>
      <c r="AK12" s="802">
        <f t="shared" si="13"/>
        <v>0</v>
      </c>
      <c r="AL12" s="958" t="s">
        <v>1198</v>
      </c>
    </row>
    <row r="13" spans="1:38" ht="12.75" customHeight="1" x14ac:dyDescent="0.2">
      <c r="A13" s="933" t="s">
        <v>1583</v>
      </c>
      <c r="B13" s="333" t="s">
        <v>514</v>
      </c>
      <c r="C13" s="811">
        <f t="shared" si="0"/>
        <v>0</v>
      </c>
      <c r="D13" s="812">
        <f t="shared" si="1"/>
        <v>0</v>
      </c>
      <c r="E13" s="813">
        <f t="shared" si="2"/>
        <v>0</v>
      </c>
      <c r="F13" s="814">
        <f t="shared" si="3"/>
        <v>0</v>
      </c>
      <c r="G13" s="813">
        <f t="shared" si="4"/>
        <v>0</v>
      </c>
      <c r="H13" s="814">
        <f t="shared" si="5"/>
        <v>0</v>
      </c>
      <c r="I13" s="813">
        <f t="shared" si="6"/>
        <v>0</v>
      </c>
      <c r="J13" s="814">
        <f t="shared" si="7"/>
        <v>0</v>
      </c>
      <c r="K13" s="387">
        <f t="shared" si="10"/>
        <v>0</v>
      </c>
      <c r="L13" s="388">
        <f t="shared" si="11"/>
        <v>0</v>
      </c>
      <c r="M13" s="802">
        <f t="shared" si="12"/>
        <v>0</v>
      </c>
      <c r="N13" s="896" t="s">
        <v>505</v>
      </c>
      <c r="AA13" s="307"/>
      <c r="AB13" s="308"/>
      <c r="AC13" s="192"/>
      <c r="AD13" s="234"/>
      <c r="AE13" s="192"/>
      <c r="AF13" s="234"/>
      <c r="AG13" s="192"/>
      <c r="AH13" s="234"/>
      <c r="AI13" s="387">
        <f t="shared" si="8"/>
        <v>0</v>
      </c>
      <c r="AJ13" s="388">
        <f t="shared" si="9"/>
        <v>0</v>
      </c>
      <c r="AK13" s="802">
        <f t="shared" si="13"/>
        <v>0</v>
      </c>
      <c r="AL13" s="958" t="s">
        <v>1198</v>
      </c>
    </row>
    <row r="14" spans="1:38" ht="12.75" customHeight="1" x14ac:dyDescent="0.2">
      <c r="A14" s="933" t="s">
        <v>1584</v>
      </c>
      <c r="B14" s="333" t="s">
        <v>515</v>
      </c>
      <c r="C14" s="811">
        <f t="shared" si="0"/>
        <v>0</v>
      </c>
      <c r="D14" s="812">
        <f t="shared" si="1"/>
        <v>0</v>
      </c>
      <c r="E14" s="813">
        <f t="shared" si="2"/>
        <v>0</v>
      </c>
      <c r="F14" s="814">
        <f t="shared" si="3"/>
        <v>0</v>
      </c>
      <c r="G14" s="813">
        <f t="shared" si="4"/>
        <v>0</v>
      </c>
      <c r="H14" s="814">
        <f t="shared" si="5"/>
        <v>0</v>
      </c>
      <c r="I14" s="813">
        <f t="shared" si="6"/>
        <v>0</v>
      </c>
      <c r="J14" s="814">
        <f t="shared" si="7"/>
        <v>0</v>
      </c>
      <c r="K14" s="387">
        <f t="shared" si="10"/>
        <v>0</v>
      </c>
      <c r="L14" s="388">
        <f t="shared" si="11"/>
        <v>0</v>
      </c>
      <c r="M14" s="802">
        <f t="shared" si="12"/>
        <v>0</v>
      </c>
      <c r="N14" s="896" t="s">
        <v>505</v>
      </c>
      <c r="AA14" s="307"/>
      <c r="AB14" s="308"/>
      <c r="AC14" s="192"/>
      <c r="AD14" s="234"/>
      <c r="AE14" s="192"/>
      <c r="AF14" s="234"/>
      <c r="AG14" s="192"/>
      <c r="AH14" s="234"/>
      <c r="AI14" s="387">
        <f t="shared" si="8"/>
        <v>0</v>
      </c>
      <c r="AJ14" s="388">
        <f t="shared" si="9"/>
        <v>0</v>
      </c>
      <c r="AK14" s="802">
        <f t="shared" si="13"/>
        <v>0</v>
      </c>
      <c r="AL14" s="958" t="s">
        <v>1198</v>
      </c>
    </row>
    <row r="15" spans="1:38" ht="12.75" customHeight="1" x14ac:dyDescent="0.2">
      <c r="A15" s="933" t="s">
        <v>1585</v>
      </c>
      <c r="B15" s="333" t="s">
        <v>516</v>
      </c>
      <c r="C15" s="811">
        <f t="shared" si="0"/>
        <v>0</v>
      </c>
      <c r="D15" s="812">
        <f t="shared" si="1"/>
        <v>0</v>
      </c>
      <c r="E15" s="813">
        <f t="shared" si="2"/>
        <v>0</v>
      </c>
      <c r="F15" s="814">
        <f t="shared" si="3"/>
        <v>0</v>
      </c>
      <c r="G15" s="813">
        <f t="shared" si="4"/>
        <v>0</v>
      </c>
      <c r="H15" s="814">
        <f t="shared" si="5"/>
        <v>0</v>
      </c>
      <c r="I15" s="813">
        <f t="shared" si="6"/>
        <v>0</v>
      </c>
      <c r="J15" s="814">
        <f t="shared" si="7"/>
        <v>0</v>
      </c>
      <c r="K15" s="387">
        <f t="shared" si="10"/>
        <v>0</v>
      </c>
      <c r="L15" s="388">
        <f t="shared" si="11"/>
        <v>0</v>
      </c>
      <c r="M15" s="802">
        <f t="shared" si="12"/>
        <v>0</v>
      </c>
      <c r="N15" s="896" t="s">
        <v>505</v>
      </c>
      <c r="AA15" s="307"/>
      <c r="AB15" s="308"/>
      <c r="AC15" s="192"/>
      <c r="AD15" s="234"/>
      <c r="AE15" s="192"/>
      <c r="AF15" s="234"/>
      <c r="AG15" s="192"/>
      <c r="AH15" s="234"/>
      <c r="AI15" s="387">
        <f t="shared" si="8"/>
        <v>0</v>
      </c>
      <c r="AJ15" s="388">
        <f t="shared" si="9"/>
        <v>0</v>
      </c>
      <c r="AK15" s="802">
        <f t="shared" si="13"/>
        <v>0</v>
      </c>
      <c r="AL15" s="958" t="s">
        <v>1198</v>
      </c>
    </row>
    <row r="16" spans="1:38" ht="12.75" customHeight="1" x14ac:dyDescent="0.2">
      <c r="A16" s="933" t="s">
        <v>1586</v>
      </c>
      <c r="B16" s="333" t="s">
        <v>517</v>
      </c>
      <c r="C16" s="811">
        <f t="shared" si="0"/>
        <v>0</v>
      </c>
      <c r="D16" s="812">
        <f t="shared" si="1"/>
        <v>0</v>
      </c>
      <c r="E16" s="813">
        <f t="shared" si="2"/>
        <v>0</v>
      </c>
      <c r="F16" s="814">
        <f t="shared" si="3"/>
        <v>0</v>
      </c>
      <c r="G16" s="813">
        <f t="shared" si="4"/>
        <v>0</v>
      </c>
      <c r="H16" s="814">
        <f t="shared" si="5"/>
        <v>0</v>
      </c>
      <c r="I16" s="813">
        <f t="shared" si="6"/>
        <v>0</v>
      </c>
      <c r="J16" s="814">
        <f t="shared" si="7"/>
        <v>0</v>
      </c>
      <c r="K16" s="387">
        <f t="shared" si="10"/>
        <v>0</v>
      </c>
      <c r="L16" s="388">
        <f t="shared" si="11"/>
        <v>0</v>
      </c>
      <c r="M16" s="802">
        <f t="shared" si="12"/>
        <v>0</v>
      </c>
      <c r="N16" s="896" t="s">
        <v>505</v>
      </c>
      <c r="AA16" s="307"/>
      <c r="AB16" s="308"/>
      <c r="AC16" s="192"/>
      <c r="AD16" s="234"/>
      <c r="AE16" s="192"/>
      <c r="AF16" s="234"/>
      <c r="AG16" s="192"/>
      <c r="AH16" s="234"/>
      <c r="AI16" s="387">
        <f t="shared" si="8"/>
        <v>0</v>
      </c>
      <c r="AJ16" s="388">
        <f t="shared" si="9"/>
        <v>0</v>
      </c>
      <c r="AK16" s="802">
        <f t="shared" si="13"/>
        <v>0</v>
      </c>
      <c r="AL16" s="958" t="s">
        <v>1198</v>
      </c>
    </row>
    <row r="17" spans="1:38" ht="12.75" customHeight="1" x14ac:dyDescent="0.2">
      <c r="A17" s="933" t="s">
        <v>1587</v>
      </c>
      <c r="B17" s="333" t="s">
        <v>518</v>
      </c>
      <c r="C17" s="811">
        <f t="shared" si="0"/>
        <v>0</v>
      </c>
      <c r="D17" s="812">
        <f t="shared" si="1"/>
        <v>0</v>
      </c>
      <c r="E17" s="813">
        <f t="shared" si="2"/>
        <v>0</v>
      </c>
      <c r="F17" s="814">
        <f t="shared" si="3"/>
        <v>0</v>
      </c>
      <c r="G17" s="813">
        <f t="shared" si="4"/>
        <v>0</v>
      </c>
      <c r="H17" s="814">
        <f t="shared" si="5"/>
        <v>0</v>
      </c>
      <c r="I17" s="813">
        <f t="shared" si="6"/>
        <v>0</v>
      </c>
      <c r="J17" s="814">
        <f t="shared" si="7"/>
        <v>0</v>
      </c>
      <c r="K17" s="387">
        <f t="shared" si="10"/>
        <v>0</v>
      </c>
      <c r="L17" s="388">
        <f t="shared" si="11"/>
        <v>0</v>
      </c>
      <c r="M17" s="802">
        <f t="shared" si="12"/>
        <v>0</v>
      </c>
      <c r="N17" s="896" t="s">
        <v>505</v>
      </c>
      <c r="AA17" s="307"/>
      <c r="AB17" s="308"/>
      <c r="AC17" s="192"/>
      <c r="AD17" s="234"/>
      <c r="AE17" s="192"/>
      <c r="AF17" s="234"/>
      <c r="AG17" s="192"/>
      <c r="AH17" s="234"/>
      <c r="AI17" s="387">
        <f t="shared" si="8"/>
        <v>0</v>
      </c>
      <c r="AJ17" s="388">
        <f t="shared" si="9"/>
        <v>0</v>
      </c>
      <c r="AK17" s="802">
        <f t="shared" si="13"/>
        <v>0</v>
      </c>
      <c r="AL17" s="958" t="s">
        <v>1199</v>
      </c>
    </row>
    <row r="18" spans="1:38" ht="12.75" customHeight="1" x14ac:dyDescent="0.2">
      <c r="A18" s="933" t="s">
        <v>1588</v>
      </c>
      <c r="B18" s="333" t="s">
        <v>519</v>
      </c>
      <c r="C18" s="811">
        <f t="shared" si="0"/>
        <v>0</v>
      </c>
      <c r="D18" s="812">
        <f t="shared" si="1"/>
        <v>0</v>
      </c>
      <c r="E18" s="813">
        <f t="shared" si="2"/>
        <v>0</v>
      </c>
      <c r="F18" s="814">
        <f t="shared" si="3"/>
        <v>0</v>
      </c>
      <c r="G18" s="813">
        <f t="shared" si="4"/>
        <v>0</v>
      </c>
      <c r="H18" s="814">
        <f t="shared" si="5"/>
        <v>0</v>
      </c>
      <c r="I18" s="813">
        <f t="shared" si="6"/>
        <v>0</v>
      </c>
      <c r="J18" s="815">
        <f t="shared" si="7"/>
        <v>0</v>
      </c>
      <c r="K18" s="387">
        <f t="shared" si="10"/>
        <v>0</v>
      </c>
      <c r="L18" s="388">
        <f t="shared" si="11"/>
        <v>0</v>
      </c>
      <c r="M18" s="802">
        <f t="shared" si="12"/>
        <v>0</v>
      </c>
      <c r="N18" s="896" t="s">
        <v>505</v>
      </c>
      <c r="AA18" s="307"/>
      <c r="AB18" s="308"/>
      <c r="AC18" s="192"/>
      <c r="AD18" s="234"/>
      <c r="AE18" s="192"/>
      <c r="AF18" s="234"/>
      <c r="AG18" s="192"/>
      <c r="AH18" s="235"/>
      <c r="AI18" s="387">
        <f t="shared" si="8"/>
        <v>0</v>
      </c>
      <c r="AJ18" s="388">
        <f t="shared" si="9"/>
        <v>0</v>
      </c>
      <c r="AK18" s="802">
        <f t="shared" si="13"/>
        <v>0</v>
      </c>
      <c r="AL18" s="958" t="s">
        <v>1199</v>
      </c>
    </row>
    <row r="19" spans="1:38" ht="12.75" customHeight="1" x14ac:dyDescent="0.2">
      <c r="A19" s="933" t="s">
        <v>1589</v>
      </c>
      <c r="B19" s="333" t="s">
        <v>520</v>
      </c>
      <c r="C19" s="811">
        <f t="shared" si="0"/>
        <v>0</v>
      </c>
      <c r="D19" s="816">
        <f t="shared" si="1"/>
        <v>0</v>
      </c>
      <c r="E19" s="813">
        <f t="shared" si="2"/>
        <v>0</v>
      </c>
      <c r="F19" s="814">
        <f t="shared" si="3"/>
        <v>0</v>
      </c>
      <c r="G19" s="813">
        <f t="shared" si="4"/>
        <v>0</v>
      </c>
      <c r="H19" s="814">
        <f t="shared" si="5"/>
        <v>0</v>
      </c>
      <c r="I19" s="813">
        <f t="shared" si="6"/>
        <v>0</v>
      </c>
      <c r="J19" s="814">
        <f t="shared" si="7"/>
        <v>0</v>
      </c>
      <c r="K19" s="387">
        <f t="shared" si="10"/>
        <v>0</v>
      </c>
      <c r="L19" s="388">
        <f t="shared" si="11"/>
        <v>0</v>
      </c>
      <c r="M19" s="802">
        <f t="shared" si="12"/>
        <v>0</v>
      </c>
      <c r="N19" s="896" t="s">
        <v>505</v>
      </c>
      <c r="AA19" s="307"/>
      <c r="AB19" s="308"/>
      <c r="AC19" s="192"/>
      <c r="AD19" s="234"/>
      <c r="AE19" s="192"/>
      <c r="AF19" s="234"/>
      <c r="AG19" s="192"/>
      <c r="AH19" s="234"/>
      <c r="AI19" s="387">
        <f t="shared" si="8"/>
        <v>0</v>
      </c>
      <c r="AJ19" s="388">
        <f t="shared" si="9"/>
        <v>0</v>
      </c>
      <c r="AK19" s="802">
        <f t="shared" si="13"/>
        <v>0</v>
      </c>
      <c r="AL19" s="958" t="s">
        <v>1199</v>
      </c>
    </row>
    <row r="20" spans="1:38" ht="12.75" customHeight="1" x14ac:dyDescent="0.2">
      <c r="A20" s="933" t="s">
        <v>1590</v>
      </c>
      <c r="B20" s="333" t="s">
        <v>521</v>
      </c>
      <c r="C20" s="811">
        <f t="shared" si="0"/>
        <v>0</v>
      </c>
      <c r="D20" s="812">
        <f t="shared" si="1"/>
        <v>0</v>
      </c>
      <c r="E20" s="813">
        <f t="shared" si="2"/>
        <v>0</v>
      </c>
      <c r="F20" s="814">
        <f t="shared" si="3"/>
        <v>0</v>
      </c>
      <c r="G20" s="813">
        <f t="shared" si="4"/>
        <v>0</v>
      </c>
      <c r="H20" s="814">
        <f t="shared" si="5"/>
        <v>0</v>
      </c>
      <c r="I20" s="813">
        <f t="shared" si="6"/>
        <v>0</v>
      </c>
      <c r="J20" s="814">
        <f t="shared" si="7"/>
        <v>0</v>
      </c>
      <c r="K20" s="387">
        <f t="shared" si="10"/>
        <v>0</v>
      </c>
      <c r="L20" s="388">
        <f t="shared" si="11"/>
        <v>0</v>
      </c>
      <c r="M20" s="802">
        <f t="shared" si="12"/>
        <v>0</v>
      </c>
      <c r="N20" s="896" t="s">
        <v>505</v>
      </c>
      <c r="AA20" s="307"/>
      <c r="AB20" s="308"/>
      <c r="AC20" s="192"/>
      <c r="AD20" s="234"/>
      <c r="AE20" s="192"/>
      <c r="AF20" s="234"/>
      <c r="AG20" s="192"/>
      <c r="AH20" s="234"/>
      <c r="AI20" s="387">
        <f t="shared" si="8"/>
        <v>0</v>
      </c>
      <c r="AJ20" s="388">
        <f t="shared" si="9"/>
        <v>0</v>
      </c>
      <c r="AK20" s="802">
        <f t="shared" si="13"/>
        <v>0</v>
      </c>
      <c r="AL20" s="958" t="s">
        <v>1199</v>
      </c>
    </row>
    <row r="21" spans="1:38" ht="12.75" customHeight="1" x14ac:dyDescent="0.2">
      <c r="A21" s="933" t="s">
        <v>1591</v>
      </c>
      <c r="B21" s="334" t="s">
        <v>522</v>
      </c>
      <c r="C21" s="811">
        <f t="shared" si="0"/>
        <v>0</v>
      </c>
      <c r="D21" s="812">
        <f t="shared" si="1"/>
        <v>0</v>
      </c>
      <c r="E21" s="813">
        <f t="shared" si="2"/>
        <v>0</v>
      </c>
      <c r="F21" s="814">
        <f t="shared" si="3"/>
        <v>0</v>
      </c>
      <c r="G21" s="813">
        <f t="shared" si="4"/>
        <v>0</v>
      </c>
      <c r="H21" s="814">
        <f t="shared" si="5"/>
        <v>0</v>
      </c>
      <c r="I21" s="813">
        <f t="shared" si="6"/>
        <v>0</v>
      </c>
      <c r="J21" s="814">
        <f t="shared" si="7"/>
        <v>0</v>
      </c>
      <c r="K21" s="387">
        <f t="shared" si="10"/>
        <v>0</v>
      </c>
      <c r="L21" s="388">
        <f t="shared" si="11"/>
        <v>0</v>
      </c>
      <c r="M21" s="802">
        <f t="shared" si="12"/>
        <v>0</v>
      </c>
      <c r="N21" s="896" t="s">
        <v>505</v>
      </c>
      <c r="AA21" s="307"/>
      <c r="AB21" s="308"/>
      <c r="AC21" s="192"/>
      <c r="AD21" s="234"/>
      <c r="AE21" s="192"/>
      <c r="AF21" s="234"/>
      <c r="AG21" s="192"/>
      <c r="AH21" s="234"/>
      <c r="AI21" s="387">
        <f t="shared" si="8"/>
        <v>0</v>
      </c>
      <c r="AJ21" s="388">
        <f t="shared" si="9"/>
        <v>0</v>
      </c>
      <c r="AK21" s="802">
        <f t="shared" si="13"/>
        <v>0</v>
      </c>
      <c r="AL21" s="958" t="s">
        <v>1199</v>
      </c>
    </row>
    <row r="22" spans="1:38" ht="12.75" customHeight="1" x14ac:dyDescent="0.2">
      <c r="A22" s="933" t="s">
        <v>1592</v>
      </c>
      <c r="B22" s="334" t="s">
        <v>523</v>
      </c>
      <c r="C22" s="811">
        <f t="shared" si="0"/>
        <v>0</v>
      </c>
      <c r="D22" s="812">
        <f t="shared" si="1"/>
        <v>0</v>
      </c>
      <c r="E22" s="813">
        <f t="shared" si="2"/>
        <v>0</v>
      </c>
      <c r="F22" s="814">
        <f t="shared" si="3"/>
        <v>0</v>
      </c>
      <c r="G22" s="813">
        <f t="shared" si="4"/>
        <v>0</v>
      </c>
      <c r="H22" s="814">
        <f t="shared" si="5"/>
        <v>0</v>
      </c>
      <c r="I22" s="813">
        <f t="shared" si="6"/>
        <v>0</v>
      </c>
      <c r="J22" s="814">
        <f t="shared" si="7"/>
        <v>0</v>
      </c>
      <c r="K22" s="387">
        <f t="shared" si="10"/>
        <v>0</v>
      </c>
      <c r="L22" s="388">
        <f t="shared" si="11"/>
        <v>0</v>
      </c>
      <c r="M22" s="802">
        <f t="shared" si="12"/>
        <v>0</v>
      </c>
      <c r="N22" s="896" t="s">
        <v>505</v>
      </c>
      <c r="AA22" s="307"/>
      <c r="AB22" s="308"/>
      <c r="AC22" s="192"/>
      <c r="AD22" s="234"/>
      <c r="AE22" s="192"/>
      <c r="AF22" s="234"/>
      <c r="AG22" s="192"/>
      <c r="AH22" s="234"/>
      <c r="AI22" s="387">
        <f t="shared" si="8"/>
        <v>0</v>
      </c>
      <c r="AJ22" s="388">
        <f t="shared" si="9"/>
        <v>0</v>
      </c>
      <c r="AK22" s="802">
        <f t="shared" si="13"/>
        <v>0</v>
      </c>
      <c r="AL22" s="958" t="s">
        <v>1199</v>
      </c>
    </row>
    <row r="23" spans="1:38" ht="12.75" customHeight="1" x14ac:dyDescent="0.2">
      <c r="A23" s="933" t="s">
        <v>1593</v>
      </c>
      <c r="B23" s="334" t="s">
        <v>524</v>
      </c>
      <c r="C23" s="811">
        <f t="shared" si="0"/>
        <v>0</v>
      </c>
      <c r="D23" s="812">
        <f t="shared" si="1"/>
        <v>0</v>
      </c>
      <c r="E23" s="813">
        <f t="shared" si="2"/>
        <v>0</v>
      </c>
      <c r="F23" s="814">
        <f t="shared" si="3"/>
        <v>0</v>
      </c>
      <c r="G23" s="813">
        <f t="shared" si="4"/>
        <v>0</v>
      </c>
      <c r="H23" s="814">
        <f t="shared" si="5"/>
        <v>0</v>
      </c>
      <c r="I23" s="813">
        <f t="shared" si="6"/>
        <v>0</v>
      </c>
      <c r="J23" s="814">
        <f t="shared" si="7"/>
        <v>0</v>
      </c>
      <c r="K23" s="387">
        <f t="shared" si="10"/>
        <v>0</v>
      </c>
      <c r="L23" s="388">
        <f t="shared" si="11"/>
        <v>0</v>
      </c>
      <c r="M23" s="802">
        <f t="shared" si="12"/>
        <v>0</v>
      </c>
      <c r="N23" s="896" t="s">
        <v>505</v>
      </c>
      <c r="AA23" s="307"/>
      <c r="AB23" s="308"/>
      <c r="AC23" s="192"/>
      <c r="AD23" s="234"/>
      <c r="AE23" s="192"/>
      <c r="AF23" s="234"/>
      <c r="AG23" s="192"/>
      <c r="AH23" s="234"/>
      <c r="AI23" s="387">
        <f t="shared" si="8"/>
        <v>0</v>
      </c>
      <c r="AJ23" s="388">
        <f t="shared" si="9"/>
        <v>0</v>
      </c>
      <c r="AK23" s="802">
        <f t="shared" si="13"/>
        <v>0</v>
      </c>
      <c r="AL23" s="958" t="s">
        <v>1199</v>
      </c>
    </row>
    <row r="24" spans="1:38" ht="12.75" customHeight="1" x14ac:dyDescent="0.2">
      <c r="A24" s="933" t="s">
        <v>1594</v>
      </c>
      <c r="B24" s="334" t="s">
        <v>525</v>
      </c>
      <c r="C24" s="811">
        <f t="shared" si="0"/>
        <v>0</v>
      </c>
      <c r="D24" s="812">
        <f t="shared" si="1"/>
        <v>0</v>
      </c>
      <c r="E24" s="813">
        <f t="shared" si="2"/>
        <v>0</v>
      </c>
      <c r="F24" s="814">
        <f t="shared" si="3"/>
        <v>0</v>
      </c>
      <c r="G24" s="813">
        <f t="shared" si="4"/>
        <v>0</v>
      </c>
      <c r="H24" s="814">
        <f t="shared" si="5"/>
        <v>0</v>
      </c>
      <c r="I24" s="813">
        <f t="shared" si="6"/>
        <v>0</v>
      </c>
      <c r="J24" s="814">
        <f t="shared" si="7"/>
        <v>0</v>
      </c>
      <c r="K24" s="387">
        <f t="shared" si="10"/>
        <v>0</v>
      </c>
      <c r="L24" s="388">
        <f t="shared" si="11"/>
        <v>0</v>
      </c>
      <c r="M24" s="802">
        <f t="shared" si="12"/>
        <v>0</v>
      </c>
      <c r="N24" s="896" t="s">
        <v>505</v>
      </c>
      <c r="AA24" s="307"/>
      <c r="AB24" s="308"/>
      <c r="AC24" s="192"/>
      <c r="AD24" s="234"/>
      <c r="AE24" s="192"/>
      <c r="AF24" s="234"/>
      <c r="AG24" s="192"/>
      <c r="AH24" s="234"/>
      <c r="AI24" s="387">
        <f t="shared" si="8"/>
        <v>0</v>
      </c>
      <c r="AJ24" s="388">
        <f t="shared" si="9"/>
        <v>0</v>
      </c>
      <c r="AK24" s="802">
        <f t="shared" si="13"/>
        <v>0</v>
      </c>
      <c r="AL24" s="958" t="s">
        <v>1200</v>
      </c>
    </row>
    <row r="25" spans="1:38" ht="12.75" customHeight="1" x14ac:dyDescent="0.2">
      <c r="A25" s="933" t="s">
        <v>1595</v>
      </c>
      <c r="B25" s="333" t="s">
        <v>526</v>
      </c>
      <c r="C25" s="811">
        <f t="shared" si="0"/>
        <v>0</v>
      </c>
      <c r="D25" s="812">
        <f t="shared" si="1"/>
        <v>0</v>
      </c>
      <c r="E25" s="813">
        <f t="shared" si="2"/>
        <v>0</v>
      </c>
      <c r="F25" s="814">
        <f t="shared" si="3"/>
        <v>0</v>
      </c>
      <c r="G25" s="813">
        <f t="shared" si="4"/>
        <v>0</v>
      </c>
      <c r="H25" s="814">
        <f t="shared" si="5"/>
        <v>0</v>
      </c>
      <c r="I25" s="813">
        <f t="shared" si="6"/>
        <v>0</v>
      </c>
      <c r="J25" s="814">
        <f t="shared" si="7"/>
        <v>0</v>
      </c>
      <c r="K25" s="387">
        <f t="shared" si="10"/>
        <v>0</v>
      </c>
      <c r="L25" s="388">
        <f t="shared" si="11"/>
        <v>0</v>
      </c>
      <c r="M25" s="802">
        <f t="shared" si="12"/>
        <v>0</v>
      </c>
      <c r="N25" s="896" t="s">
        <v>505</v>
      </c>
      <c r="AA25" s="307"/>
      <c r="AB25" s="308"/>
      <c r="AC25" s="192"/>
      <c r="AD25" s="234"/>
      <c r="AE25" s="192"/>
      <c r="AF25" s="234"/>
      <c r="AG25" s="192"/>
      <c r="AH25" s="234"/>
      <c r="AI25" s="387">
        <f t="shared" si="8"/>
        <v>0</v>
      </c>
      <c r="AJ25" s="388">
        <f t="shared" si="9"/>
        <v>0</v>
      </c>
      <c r="AK25" s="802">
        <f t="shared" si="13"/>
        <v>0</v>
      </c>
      <c r="AL25" s="958" t="s">
        <v>1200</v>
      </c>
    </row>
    <row r="26" spans="1:38" ht="12.75" customHeight="1" x14ac:dyDescent="0.2">
      <c r="A26" s="933" t="s">
        <v>1596</v>
      </c>
      <c r="B26" s="333" t="s">
        <v>527</v>
      </c>
      <c r="C26" s="811">
        <f t="shared" si="0"/>
        <v>0</v>
      </c>
      <c r="D26" s="812">
        <f t="shared" si="1"/>
        <v>0</v>
      </c>
      <c r="E26" s="813">
        <f t="shared" si="2"/>
        <v>0</v>
      </c>
      <c r="F26" s="814">
        <f t="shared" si="3"/>
        <v>0</v>
      </c>
      <c r="G26" s="813">
        <f t="shared" si="4"/>
        <v>0</v>
      </c>
      <c r="H26" s="814">
        <f t="shared" si="5"/>
        <v>0</v>
      </c>
      <c r="I26" s="813">
        <f t="shared" si="6"/>
        <v>0</v>
      </c>
      <c r="J26" s="814">
        <f t="shared" si="7"/>
        <v>0</v>
      </c>
      <c r="K26" s="387">
        <f t="shared" si="10"/>
        <v>0</v>
      </c>
      <c r="L26" s="388">
        <f t="shared" si="11"/>
        <v>0</v>
      </c>
      <c r="M26" s="802">
        <f t="shared" si="12"/>
        <v>0</v>
      </c>
      <c r="N26" s="896" t="s">
        <v>505</v>
      </c>
      <c r="AA26" s="307"/>
      <c r="AB26" s="308"/>
      <c r="AC26" s="192"/>
      <c r="AD26" s="234"/>
      <c r="AE26" s="192"/>
      <c r="AF26" s="234"/>
      <c r="AG26" s="192"/>
      <c r="AH26" s="234"/>
      <c r="AI26" s="387">
        <f t="shared" si="8"/>
        <v>0</v>
      </c>
      <c r="AJ26" s="388">
        <f t="shared" si="9"/>
        <v>0</v>
      </c>
      <c r="AK26" s="802">
        <f t="shared" si="13"/>
        <v>0</v>
      </c>
      <c r="AL26" s="958" t="s">
        <v>1200</v>
      </c>
    </row>
    <row r="27" spans="1:38" ht="12.75" customHeight="1" x14ac:dyDescent="0.2">
      <c r="A27" s="934" t="s">
        <v>1597</v>
      </c>
      <c r="B27" s="333" t="s">
        <v>528</v>
      </c>
      <c r="C27" s="811">
        <f t="shared" si="0"/>
        <v>0</v>
      </c>
      <c r="D27" s="812">
        <f t="shared" si="1"/>
        <v>0</v>
      </c>
      <c r="E27" s="813">
        <f t="shared" si="2"/>
        <v>0</v>
      </c>
      <c r="F27" s="814">
        <f t="shared" si="3"/>
        <v>0</v>
      </c>
      <c r="G27" s="813">
        <f t="shared" si="4"/>
        <v>0</v>
      </c>
      <c r="H27" s="814">
        <f t="shared" si="5"/>
        <v>0</v>
      </c>
      <c r="I27" s="813">
        <f t="shared" si="6"/>
        <v>0</v>
      </c>
      <c r="J27" s="814">
        <f t="shared" si="7"/>
        <v>0</v>
      </c>
      <c r="K27" s="387">
        <f t="shared" si="10"/>
        <v>0</v>
      </c>
      <c r="L27" s="388">
        <f t="shared" si="11"/>
        <v>0</v>
      </c>
      <c r="M27" s="802">
        <f t="shared" si="12"/>
        <v>0</v>
      </c>
      <c r="N27" s="896" t="s">
        <v>505</v>
      </c>
      <c r="AA27" s="307"/>
      <c r="AB27" s="308"/>
      <c r="AC27" s="192"/>
      <c r="AD27" s="234"/>
      <c r="AE27" s="192"/>
      <c r="AF27" s="234"/>
      <c r="AG27" s="192"/>
      <c r="AH27" s="234"/>
      <c r="AI27" s="387">
        <f t="shared" si="8"/>
        <v>0</v>
      </c>
      <c r="AJ27" s="388">
        <f t="shared" si="9"/>
        <v>0</v>
      </c>
      <c r="AK27" s="802">
        <f t="shared" si="13"/>
        <v>0</v>
      </c>
      <c r="AL27" s="958" t="s">
        <v>1200</v>
      </c>
    </row>
    <row r="28" spans="1:38" ht="12.75" customHeight="1" x14ac:dyDescent="0.2">
      <c r="A28" s="933" t="s">
        <v>1598</v>
      </c>
      <c r="B28" s="334" t="s">
        <v>529</v>
      </c>
      <c r="C28" s="811">
        <f t="shared" si="0"/>
        <v>0</v>
      </c>
      <c r="D28" s="812">
        <f t="shared" si="1"/>
        <v>0</v>
      </c>
      <c r="E28" s="813">
        <f t="shared" si="2"/>
        <v>0</v>
      </c>
      <c r="F28" s="814">
        <f t="shared" si="3"/>
        <v>0</v>
      </c>
      <c r="G28" s="813">
        <f t="shared" si="4"/>
        <v>0</v>
      </c>
      <c r="H28" s="814">
        <f t="shared" si="5"/>
        <v>0</v>
      </c>
      <c r="I28" s="813">
        <f t="shared" si="6"/>
        <v>0</v>
      </c>
      <c r="J28" s="814">
        <f t="shared" si="7"/>
        <v>0</v>
      </c>
      <c r="K28" s="387">
        <f t="shared" si="10"/>
        <v>0</v>
      </c>
      <c r="L28" s="388">
        <f t="shared" si="11"/>
        <v>0</v>
      </c>
      <c r="M28" s="802">
        <f t="shared" si="12"/>
        <v>0</v>
      </c>
      <c r="N28" s="896" t="s">
        <v>505</v>
      </c>
      <c r="AA28" s="307"/>
      <c r="AB28" s="308"/>
      <c r="AC28" s="192"/>
      <c r="AD28" s="234"/>
      <c r="AE28" s="192"/>
      <c r="AF28" s="234"/>
      <c r="AG28" s="192"/>
      <c r="AH28" s="234"/>
      <c r="AI28" s="387">
        <f t="shared" si="8"/>
        <v>0</v>
      </c>
      <c r="AJ28" s="388">
        <f t="shared" si="9"/>
        <v>0</v>
      </c>
      <c r="AK28" s="802">
        <f t="shared" si="13"/>
        <v>0</v>
      </c>
      <c r="AL28" s="958" t="s">
        <v>1200</v>
      </c>
    </row>
    <row r="29" spans="1:38" ht="12.75" customHeight="1" x14ac:dyDescent="0.2">
      <c r="A29" s="933" t="s">
        <v>1599</v>
      </c>
      <c r="B29" s="334" t="s">
        <v>530</v>
      </c>
      <c r="C29" s="811">
        <f t="shared" si="0"/>
        <v>0</v>
      </c>
      <c r="D29" s="812">
        <f t="shared" si="1"/>
        <v>0</v>
      </c>
      <c r="E29" s="813">
        <f t="shared" si="2"/>
        <v>0</v>
      </c>
      <c r="F29" s="814">
        <f t="shared" si="3"/>
        <v>0</v>
      </c>
      <c r="G29" s="813">
        <f t="shared" si="4"/>
        <v>0</v>
      </c>
      <c r="H29" s="814">
        <f t="shared" si="5"/>
        <v>0</v>
      </c>
      <c r="I29" s="813">
        <f t="shared" si="6"/>
        <v>0</v>
      </c>
      <c r="J29" s="814">
        <f t="shared" si="7"/>
        <v>0</v>
      </c>
      <c r="K29" s="387">
        <f t="shared" si="10"/>
        <v>0</v>
      </c>
      <c r="L29" s="388">
        <f t="shared" si="11"/>
        <v>0</v>
      </c>
      <c r="M29" s="802">
        <f t="shared" si="12"/>
        <v>0</v>
      </c>
      <c r="N29" s="896" t="s">
        <v>505</v>
      </c>
      <c r="AA29" s="307"/>
      <c r="AB29" s="308"/>
      <c r="AC29" s="192"/>
      <c r="AD29" s="234"/>
      <c r="AE29" s="192"/>
      <c r="AF29" s="234"/>
      <c r="AG29" s="192"/>
      <c r="AH29" s="234"/>
      <c r="AI29" s="387">
        <f t="shared" si="8"/>
        <v>0</v>
      </c>
      <c r="AJ29" s="388">
        <f t="shared" si="9"/>
        <v>0</v>
      </c>
      <c r="AK29" s="802">
        <f t="shared" si="13"/>
        <v>0</v>
      </c>
      <c r="AL29" s="958" t="s">
        <v>1200</v>
      </c>
    </row>
    <row r="30" spans="1:38" ht="12.75" customHeight="1" x14ac:dyDescent="0.2">
      <c r="A30" s="933" t="s">
        <v>1600</v>
      </c>
      <c r="B30" s="333" t="s">
        <v>531</v>
      </c>
      <c r="C30" s="811">
        <f t="shared" si="0"/>
        <v>0</v>
      </c>
      <c r="D30" s="812">
        <f t="shared" si="1"/>
        <v>0</v>
      </c>
      <c r="E30" s="813">
        <f t="shared" si="2"/>
        <v>0</v>
      </c>
      <c r="F30" s="814">
        <f t="shared" si="3"/>
        <v>0</v>
      </c>
      <c r="G30" s="813">
        <f t="shared" si="4"/>
        <v>0</v>
      </c>
      <c r="H30" s="814">
        <f t="shared" si="5"/>
        <v>0</v>
      </c>
      <c r="I30" s="813">
        <f t="shared" si="6"/>
        <v>0</v>
      </c>
      <c r="J30" s="814">
        <f t="shared" si="7"/>
        <v>0</v>
      </c>
      <c r="K30" s="387">
        <f t="shared" si="10"/>
        <v>0</v>
      </c>
      <c r="L30" s="388">
        <f t="shared" si="11"/>
        <v>0</v>
      </c>
      <c r="M30" s="802">
        <f t="shared" si="12"/>
        <v>0</v>
      </c>
      <c r="N30" s="896" t="s">
        <v>505</v>
      </c>
      <c r="AA30" s="307"/>
      <c r="AB30" s="308"/>
      <c r="AC30" s="192"/>
      <c r="AD30" s="234"/>
      <c r="AE30" s="192"/>
      <c r="AF30" s="234"/>
      <c r="AG30" s="192"/>
      <c r="AH30" s="234"/>
      <c r="AI30" s="387">
        <f t="shared" si="8"/>
        <v>0</v>
      </c>
      <c r="AJ30" s="388">
        <f t="shared" si="9"/>
        <v>0</v>
      </c>
      <c r="AK30" s="802">
        <f t="shared" si="13"/>
        <v>0</v>
      </c>
      <c r="AL30" s="958" t="s">
        <v>1200</v>
      </c>
    </row>
    <row r="31" spans="1:38" ht="12.75" customHeight="1" x14ac:dyDescent="0.2">
      <c r="A31" s="933" t="s">
        <v>1601</v>
      </c>
      <c r="B31" s="333" t="s">
        <v>532</v>
      </c>
      <c r="C31" s="811">
        <f t="shared" si="0"/>
        <v>0</v>
      </c>
      <c r="D31" s="812">
        <f t="shared" si="1"/>
        <v>0</v>
      </c>
      <c r="E31" s="813">
        <f t="shared" si="2"/>
        <v>0</v>
      </c>
      <c r="F31" s="814">
        <f t="shared" si="3"/>
        <v>0</v>
      </c>
      <c r="G31" s="813">
        <f t="shared" si="4"/>
        <v>0</v>
      </c>
      <c r="H31" s="814">
        <f t="shared" si="5"/>
        <v>0</v>
      </c>
      <c r="I31" s="813">
        <f t="shared" si="6"/>
        <v>0</v>
      </c>
      <c r="J31" s="814">
        <f t="shared" si="7"/>
        <v>0</v>
      </c>
      <c r="K31" s="387">
        <f t="shared" si="10"/>
        <v>0</v>
      </c>
      <c r="L31" s="388">
        <f t="shared" si="11"/>
        <v>0</v>
      </c>
      <c r="M31" s="802">
        <f t="shared" si="12"/>
        <v>0</v>
      </c>
      <c r="N31" s="896" t="s">
        <v>507</v>
      </c>
      <c r="AA31" s="307"/>
      <c r="AB31" s="308"/>
      <c r="AC31" s="192"/>
      <c r="AD31" s="234"/>
      <c r="AE31" s="192"/>
      <c r="AF31" s="234"/>
      <c r="AG31" s="192"/>
      <c r="AH31" s="234"/>
      <c r="AI31" s="387">
        <f t="shared" si="8"/>
        <v>0</v>
      </c>
      <c r="AJ31" s="388">
        <f t="shared" si="9"/>
        <v>0</v>
      </c>
      <c r="AK31" s="802">
        <f t="shared" si="13"/>
        <v>0</v>
      </c>
      <c r="AL31" s="958" t="s">
        <v>1201</v>
      </c>
    </row>
    <row r="32" spans="1:38" ht="12.75" customHeight="1" x14ac:dyDescent="0.2">
      <c r="A32" s="933" t="s">
        <v>1602</v>
      </c>
      <c r="B32" s="333" t="s">
        <v>533</v>
      </c>
      <c r="C32" s="811">
        <f t="shared" si="0"/>
        <v>0</v>
      </c>
      <c r="D32" s="812">
        <f t="shared" si="1"/>
        <v>0</v>
      </c>
      <c r="E32" s="813">
        <f t="shared" si="2"/>
        <v>0</v>
      </c>
      <c r="F32" s="814">
        <f t="shared" si="3"/>
        <v>0</v>
      </c>
      <c r="G32" s="813">
        <f t="shared" si="4"/>
        <v>0</v>
      </c>
      <c r="H32" s="814">
        <f t="shared" si="5"/>
        <v>0</v>
      </c>
      <c r="I32" s="813">
        <f t="shared" si="6"/>
        <v>0</v>
      </c>
      <c r="J32" s="814">
        <f t="shared" si="7"/>
        <v>0</v>
      </c>
      <c r="K32" s="387">
        <f t="shared" si="10"/>
        <v>0</v>
      </c>
      <c r="L32" s="388">
        <f t="shared" si="11"/>
        <v>0</v>
      </c>
      <c r="M32" s="802">
        <f t="shared" si="12"/>
        <v>0</v>
      </c>
      <c r="N32" s="896" t="s">
        <v>507</v>
      </c>
      <c r="AA32" s="307"/>
      <c r="AB32" s="308"/>
      <c r="AC32" s="192"/>
      <c r="AD32" s="234"/>
      <c r="AE32" s="192"/>
      <c r="AF32" s="234"/>
      <c r="AG32" s="192"/>
      <c r="AH32" s="234"/>
      <c r="AI32" s="387">
        <f t="shared" si="8"/>
        <v>0</v>
      </c>
      <c r="AJ32" s="388">
        <f t="shared" si="9"/>
        <v>0</v>
      </c>
      <c r="AK32" s="802">
        <f t="shared" si="13"/>
        <v>0</v>
      </c>
      <c r="AL32" s="958" t="s">
        <v>1201</v>
      </c>
    </row>
    <row r="33" spans="1:38" ht="12.75" customHeight="1" x14ac:dyDescent="0.2">
      <c r="A33" s="933" t="s">
        <v>1603</v>
      </c>
      <c r="B33" s="333" t="s">
        <v>534</v>
      </c>
      <c r="C33" s="811">
        <f t="shared" si="0"/>
        <v>0</v>
      </c>
      <c r="D33" s="812">
        <f t="shared" si="1"/>
        <v>0</v>
      </c>
      <c r="E33" s="813">
        <f t="shared" si="2"/>
        <v>0</v>
      </c>
      <c r="F33" s="814">
        <f t="shared" si="3"/>
        <v>0</v>
      </c>
      <c r="G33" s="813">
        <f t="shared" si="4"/>
        <v>0</v>
      </c>
      <c r="H33" s="814">
        <f t="shared" si="5"/>
        <v>0</v>
      </c>
      <c r="I33" s="813">
        <f t="shared" si="6"/>
        <v>0</v>
      </c>
      <c r="J33" s="814">
        <f t="shared" si="7"/>
        <v>0</v>
      </c>
      <c r="K33" s="387">
        <f t="shared" si="10"/>
        <v>0</v>
      </c>
      <c r="L33" s="388">
        <f t="shared" si="11"/>
        <v>0</v>
      </c>
      <c r="M33" s="802">
        <f t="shared" si="12"/>
        <v>0</v>
      </c>
      <c r="N33" s="896" t="s">
        <v>507</v>
      </c>
      <c r="AA33" s="307"/>
      <c r="AB33" s="308"/>
      <c r="AC33" s="192"/>
      <c r="AD33" s="234"/>
      <c r="AE33" s="192"/>
      <c r="AF33" s="234"/>
      <c r="AG33" s="192"/>
      <c r="AH33" s="234"/>
      <c r="AI33" s="387">
        <f t="shared" si="8"/>
        <v>0</v>
      </c>
      <c r="AJ33" s="388">
        <f t="shared" si="9"/>
        <v>0</v>
      </c>
      <c r="AK33" s="802">
        <f t="shared" si="13"/>
        <v>0</v>
      </c>
      <c r="AL33" s="958" t="s">
        <v>1201</v>
      </c>
    </row>
    <row r="34" spans="1:38" ht="12.75" customHeight="1" x14ac:dyDescent="0.2">
      <c r="A34" s="933" t="s">
        <v>1604</v>
      </c>
      <c r="B34" s="333" t="s">
        <v>535</v>
      </c>
      <c r="C34" s="811">
        <f t="shared" si="0"/>
        <v>0</v>
      </c>
      <c r="D34" s="812">
        <f t="shared" si="1"/>
        <v>0</v>
      </c>
      <c r="E34" s="813">
        <f t="shared" si="2"/>
        <v>0</v>
      </c>
      <c r="F34" s="814">
        <f t="shared" si="3"/>
        <v>0</v>
      </c>
      <c r="G34" s="813">
        <f t="shared" si="4"/>
        <v>0</v>
      </c>
      <c r="H34" s="814">
        <f t="shared" si="5"/>
        <v>0</v>
      </c>
      <c r="I34" s="813">
        <f t="shared" si="6"/>
        <v>0</v>
      </c>
      <c r="J34" s="814">
        <f t="shared" si="7"/>
        <v>0</v>
      </c>
      <c r="K34" s="387">
        <f t="shared" si="10"/>
        <v>0</v>
      </c>
      <c r="L34" s="388">
        <f t="shared" si="11"/>
        <v>0</v>
      </c>
      <c r="M34" s="802">
        <f t="shared" si="12"/>
        <v>0</v>
      </c>
      <c r="N34" s="896" t="s">
        <v>507</v>
      </c>
      <c r="AA34" s="307"/>
      <c r="AB34" s="308"/>
      <c r="AC34" s="192"/>
      <c r="AD34" s="234"/>
      <c r="AE34" s="192"/>
      <c r="AF34" s="234"/>
      <c r="AG34" s="192"/>
      <c r="AH34" s="234"/>
      <c r="AI34" s="387">
        <f t="shared" si="8"/>
        <v>0</v>
      </c>
      <c r="AJ34" s="388">
        <f t="shared" si="9"/>
        <v>0</v>
      </c>
      <c r="AK34" s="802">
        <f t="shared" si="13"/>
        <v>0</v>
      </c>
      <c r="AL34" s="958" t="s">
        <v>1201</v>
      </c>
    </row>
    <row r="35" spans="1:38" ht="12.75" customHeight="1" x14ac:dyDescent="0.2">
      <c r="A35" s="933" t="s">
        <v>1605</v>
      </c>
      <c r="B35" s="334" t="s">
        <v>536</v>
      </c>
      <c r="C35" s="811">
        <f t="shared" si="0"/>
        <v>0</v>
      </c>
      <c r="D35" s="812">
        <f t="shared" si="1"/>
        <v>0</v>
      </c>
      <c r="E35" s="813">
        <f t="shared" si="2"/>
        <v>0</v>
      </c>
      <c r="F35" s="814">
        <f t="shared" si="3"/>
        <v>0</v>
      </c>
      <c r="G35" s="813">
        <f t="shared" si="4"/>
        <v>0</v>
      </c>
      <c r="H35" s="814">
        <f t="shared" si="5"/>
        <v>0</v>
      </c>
      <c r="I35" s="813">
        <f t="shared" si="6"/>
        <v>0</v>
      </c>
      <c r="J35" s="814">
        <f t="shared" si="7"/>
        <v>0</v>
      </c>
      <c r="K35" s="387">
        <f t="shared" si="10"/>
        <v>0</v>
      </c>
      <c r="L35" s="388">
        <f t="shared" si="11"/>
        <v>0</v>
      </c>
      <c r="M35" s="802">
        <f t="shared" si="12"/>
        <v>0</v>
      </c>
      <c r="N35" s="896" t="s">
        <v>507</v>
      </c>
      <c r="AA35" s="307"/>
      <c r="AB35" s="308"/>
      <c r="AC35" s="192"/>
      <c r="AD35" s="234"/>
      <c r="AE35" s="192"/>
      <c r="AF35" s="234"/>
      <c r="AG35" s="192"/>
      <c r="AH35" s="234"/>
      <c r="AI35" s="387">
        <f t="shared" si="8"/>
        <v>0</v>
      </c>
      <c r="AJ35" s="388">
        <f t="shared" si="9"/>
        <v>0</v>
      </c>
      <c r="AK35" s="802">
        <f t="shared" si="13"/>
        <v>0</v>
      </c>
      <c r="AL35" s="958" t="s">
        <v>1201</v>
      </c>
    </row>
    <row r="36" spans="1:38" ht="12.75" customHeight="1" x14ac:dyDescent="0.2">
      <c r="A36" s="933" t="s">
        <v>1606</v>
      </c>
      <c r="B36" s="334" t="s">
        <v>537</v>
      </c>
      <c r="C36" s="811">
        <f t="shared" si="0"/>
        <v>0</v>
      </c>
      <c r="D36" s="812">
        <f t="shared" si="1"/>
        <v>0</v>
      </c>
      <c r="E36" s="813">
        <f t="shared" si="2"/>
        <v>0</v>
      </c>
      <c r="F36" s="814">
        <f t="shared" si="3"/>
        <v>0</v>
      </c>
      <c r="G36" s="813">
        <f t="shared" si="4"/>
        <v>0</v>
      </c>
      <c r="H36" s="814">
        <f t="shared" si="5"/>
        <v>0</v>
      </c>
      <c r="I36" s="813">
        <f t="shared" si="6"/>
        <v>0</v>
      </c>
      <c r="J36" s="814">
        <f t="shared" si="7"/>
        <v>0</v>
      </c>
      <c r="K36" s="387">
        <f t="shared" si="10"/>
        <v>0</v>
      </c>
      <c r="L36" s="388">
        <f t="shared" si="11"/>
        <v>0</v>
      </c>
      <c r="M36" s="802">
        <f t="shared" si="12"/>
        <v>0</v>
      </c>
      <c r="N36" s="896" t="s">
        <v>507</v>
      </c>
      <c r="AA36" s="307"/>
      <c r="AB36" s="308"/>
      <c r="AC36" s="192"/>
      <c r="AD36" s="234"/>
      <c r="AE36" s="192"/>
      <c r="AF36" s="234"/>
      <c r="AG36" s="192"/>
      <c r="AH36" s="234"/>
      <c r="AI36" s="387">
        <f t="shared" si="8"/>
        <v>0</v>
      </c>
      <c r="AJ36" s="388">
        <f t="shared" si="9"/>
        <v>0</v>
      </c>
      <c r="AK36" s="802">
        <f t="shared" si="13"/>
        <v>0</v>
      </c>
      <c r="AL36" s="958" t="s">
        <v>1201</v>
      </c>
    </row>
    <row r="37" spans="1:38" ht="12.75" customHeight="1" x14ac:dyDescent="0.2">
      <c r="A37" s="933" t="s">
        <v>1607</v>
      </c>
      <c r="B37" s="333" t="s">
        <v>538</v>
      </c>
      <c r="C37" s="811">
        <f t="shared" si="0"/>
        <v>0</v>
      </c>
      <c r="D37" s="812">
        <f t="shared" si="1"/>
        <v>0</v>
      </c>
      <c r="E37" s="813">
        <f t="shared" si="2"/>
        <v>0</v>
      </c>
      <c r="F37" s="814">
        <f t="shared" si="3"/>
        <v>0</v>
      </c>
      <c r="G37" s="813">
        <f t="shared" si="4"/>
        <v>0</v>
      </c>
      <c r="H37" s="814">
        <f t="shared" si="5"/>
        <v>0</v>
      </c>
      <c r="I37" s="813">
        <f t="shared" si="6"/>
        <v>0</v>
      </c>
      <c r="J37" s="814">
        <f t="shared" si="7"/>
        <v>0</v>
      </c>
      <c r="K37" s="387">
        <f t="shared" si="10"/>
        <v>0</v>
      </c>
      <c r="L37" s="388">
        <f t="shared" si="11"/>
        <v>0</v>
      </c>
      <c r="M37" s="802">
        <f t="shared" si="12"/>
        <v>0</v>
      </c>
      <c r="N37" s="896" t="s">
        <v>507</v>
      </c>
      <c r="AA37" s="307"/>
      <c r="AB37" s="308"/>
      <c r="AC37" s="192"/>
      <c r="AD37" s="234"/>
      <c r="AE37" s="192"/>
      <c r="AF37" s="234"/>
      <c r="AG37" s="192"/>
      <c r="AH37" s="234"/>
      <c r="AI37" s="387">
        <f t="shared" si="8"/>
        <v>0</v>
      </c>
      <c r="AJ37" s="388">
        <f t="shared" si="9"/>
        <v>0</v>
      </c>
      <c r="AK37" s="802">
        <f t="shared" si="13"/>
        <v>0</v>
      </c>
      <c r="AL37" s="958" t="s">
        <v>1201</v>
      </c>
    </row>
    <row r="38" spans="1:38" ht="12.75" customHeight="1" x14ac:dyDescent="0.2">
      <c r="A38" s="933" t="s">
        <v>1608</v>
      </c>
      <c r="B38" s="333" t="s">
        <v>539</v>
      </c>
      <c r="C38" s="811">
        <f t="shared" ref="C38:C69" si="14">ROUND(AA38,0)</f>
        <v>0</v>
      </c>
      <c r="D38" s="812">
        <f t="shared" ref="D38:D69" si="15">ROUND(AB38,0)</f>
        <v>0</v>
      </c>
      <c r="E38" s="813">
        <f t="shared" ref="E38:E69" si="16">ROUND(AC38,0)</f>
        <v>0</v>
      </c>
      <c r="F38" s="814">
        <f t="shared" ref="F38:F69" si="17">ROUND(AD38,0)</f>
        <v>0</v>
      </c>
      <c r="G38" s="813">
        <f t="shared" si="4"/>
        <v>0</v>
      </c>
      <c r="H38" s="814">
        <f t="shared" si="5"/>
        <v>0</v>
      </c>
      <c r="I38" s="813">
        <f t="shared" si="6"/>
        <v>0</v>
      </c>
      <c r="J38" s="814">
        <f t="shared" si="7"/>
        <v>0</v>
      </c>
      <c r="K38" s="387">
        <f t="shared" si="10"/>
        <v>0</v>
      </c>
      <c r="L38" s="388">
        <f t="shared" si="11"/>
        <v>0</v>
      </c>
      <c r="M38" s="802">
        <f t="shared" si="12"/>
        <v>0</v>
      </c>
      <c r="N38" s="896" t="s">
        <v>507</v>
      </c>
      <c r="AA38" s="307"/>
      <c r="AB38" s="308"/>
      <c r="AC38" s="192"/>
      <c r="AD38" s="234"/>
      <c r="AE38" s="192"/>
      <c r="AF38" s="234"/>
      <c r="AG38" s="192"/>
      <c r="AH38" s="234"/>
      <c r="AI38" s="387">
        <f t="shared" ref="AI38:AI69" si="18">AC38+AE38+AG38</f>
        <v>0</v>
      </c>
      <c r="AJ38" s="388">
        <f t="shared" ref="AJ38:AJ69" si="19">AD38+AF38+AH38</f>
        <v>0</v>
      </c>
      <c r="AK38" s="802">
        <f t="shared" si="13"/>
        <v>0</v>
      </c>
      <c r="AL38" s="958" t="s">
        <v>1201</v>
      </c>
    </row>
    <row r="39" spans="1:38" ht="12.75" customHeight="1" x14ac:dyDescent="0.2">
      <c r="A39" s="933" t="s">
        <v>1609</v>
      </c>
      <c r="B39" s="333" t="s">
        <v>540</v>
      </c>
      <c r="C39" s="811">
        <f t="shared" si="14"/>
        <v>0</v>
      </c>
      <c r="D39" s="812">
        <f t="shared" si="15"/>
        <v>0</v>
      </c>
      <c r="E39" s="813">
        <f t="shared" si="16"/>
        <v>0</v>
      </c>
      <c r="F39" s="814">
        <f t="shared" si="17"/>
        <v>0</v>
      </c>
      <c r="G39" s="813">
        <f t="shared" si="4"/>
        <v>0</v>
      </c>
      <c r="H39" s="814">
        <f t="shared" si="5"/>
        <v>0</v>
      </c>
      <c r="I39" s="813">
        <f t="shared" si="6"/>
        <v>0</v>
      </c>
      <c r="J39" s="814">
        <f t="shared" si="7"/>
        <v>0</v>
      </c>
      <c r="K39" s="387">
        <f t="shared" ref="K39:K103" si="20">E39+G39+I39</f>
        <v>0</v>
      </c>
      <c r="L39" s="388">
        <f t="shared" ref="L39:L103" si="21">F39+H39+J39</f>
        <v>0</v>
      </c>
      <c r="M39" s="802">
        <f t="shared" si="12"/>
        <v>0</v>
      </c>
      <c r="N39" s="896" t="s">
        <v>507</v>
      </c>
      <c r="AA39" s="307"/>
      <c r="AB39" s="308"/>
      <c r="AC39" s="192"/>
      <c r="AD39" s="234"/>
      <c r="AE39" s="192"/>
      <c r="AF39" s="234"/>
      <c r="AG39" s="192"/>
      <c r="AH39" s="234"/>
      <c r="AI39" s="387">
        <f t="shared" si="18"/>
        <v>0</v>
      </c>
      <c r="AJ39" s="388">
        <f t="shared" si="19"/>
        <v>0</v>
      </c>
      <c r="AK39" s="802">
        <f t="shared" si="13"/>
        <v>0</v>
      </c>
      <c r="AL39" s="958" t="s">
        <v>1201</v>
      </c>
    </row>
    <row r="40" spans="1:38" ht="12.75" customHeight="1" x14ac:dyDescent="0.2">
      <c r="A40" s="933" t="s">
        <v>1610</v>
      </c>
      <c r="B40" s="333" t="s">
        <v>541</v>
      </c>
      <c r="C40" s="811">
        <f t="shared" si="14"/>
        <v>0</v>
      </c>
      <c r="D40" s="812">
        <f t="shared" si="15"/>
        <v>0</v>
      </c>
      <c r="E40" s="813">
        <f t="shared" si="16"/>
        <v>0</v>
      </c>
      <c r="F40" s="814">
        <f t="shared" si="17"/>
        <v>0</v>
      </c>
      <c r="G40" s="813">
        <f t="shared" si="4"/>
        <v>0</v>
      </c>
      <c r="H40" s="814">
        <f t="shared" si="5"/>
        <v>0</v>
      </c>
      <c r="I40" s="813">
        <f t="shared" si="6"/>
        <v>0</v>
      </c>
      <c r="J40" s="814">
        <f t="shared" si="7"/>
        <v>0</v>
      </c>
      <c r="K40" s="387">
        <f t="shared" si="20"/>
        <v>0</v>
      </c>
      <c r="L40" s="388">
        <f t="shared" si="21"/>
        <v>0</v>
      </c>
      <c r="M40" s="802">
        <f t="shared" si="12"/>
        <v>0</v>
      </c>
      <c r="N40" s="896" t="s">
        <v>507</v>
      </c>
      <c r="AA40" s="307"/>
      <c r="AB40" s="308"/>
      <c r="AC40" s="192"/>
      <c r="AD40" s="234"/>
      <c r="AE40" s="192"/>
      <c r="AF40" s="234"/>
      <c r="AG40" s="192"/>
      <c r="AH40" s="234"/>
      <c r="AI40" s="387">
        <f t="shared" si="18"/>
        <v>0</v>
      </c>
      <c r="AJ40" s="388">
        <f t="shared" si="19"/>
        <v>0</v>
      </c>
      <c r="AK40" s="802">
        <f t="shared" si="13"/>
        <v>0</v>
      </c>
      <c r="AL40" s="958" t="s">
        <v>1201</v>
      </c>
    </row>
    <row r="41" spans="1:38" ht="12.75" customHeight="1" x14ac:dyDescent="0.2">
      <c r="A41" s="933" t="s">
        <v>1611</v>
      </c>
      <c r="B41" s="333" t="s">
        <v>588</v>
      </c>
      <c r="C41" s="811">
        <f t="shared" si="14"/>
        <v>0</v>
      </c>
      <c r="D41" s="812">
        <f t="shared" si="15"/>
        <v>0</v>
      </c>
      <c r="E41" s="813">
        <f t="shared" si="16"/>
        <v>0</v>
      </c>
      <c r="F41" s="814">
        <f t="shared" si="17"/>
        <v>0</v>
      </c>
      <c r="G41" s="813">
        <f t="shared" si="4"/>
        <v>0</v>
      </c>
      <c r="H41" s="814">
        <f t="shared" si="5"/>
        <v>0</v>
      </c>
      <c r="I41" s="813">
        <f t="shared" si="6"/>
        <v>0</v>
      </c>
      <c r="J41" s="814">
        <f t="shared" si="7"/>
        <v>0</v>
      </c>
      <c r="K41" s="387">
        <f t="shared" si="20"/>
        <v>0</v>
      </c>
      <c r="L41" s="388">
        <f t="shared" si="21"/>
        <v>0</v>
      </c>
      <c r="M41" s="802">
        <f t="shared" si="12"/>
        <v>0</v>
      </c>
      <c r="N41" s="896" t="s">
        <v>507</v>
      </c>
      <c r="AA41" s="307"/>
      <c r="AB41" s="308"/>
      <c r="AC41" s="192"/>
      <c r="AD41" s="234"/>
      <c r="AE41" s="192"/>
      <c r="AF41" s="234"/>
      <c r="AG41" s="192"/>
      <c r="AH41" s="234"/>
      <c r="AI41" s="387">
        <f t="shared" si="18"/>
        <v>0</v>
      </c>
      <c r="AJ41" s="388">
        <f t="shared" si="19"/>
        <v>0</v>
      </c>
      <c r="AK41" s="802">
        <f t="shared" si="13"/>
        <v>0</v>
      </c>
      <c r="AL41" s="958" t="s">
        <v>1201</v>
      </c>
    </row>
    <row r="42" spans="1:38" ht="12.75" customHeight="1" x14ac:dyDescent="0.2">
      <c r="A42" s="933" t="s">
        <v>1612</v>
      </c>
      <c r="B42" s="334" t="s">
        <v>589</v>
      </c>
      <c r="C42" s="811">
        <f t="shared" si="14"/>
        <v>0</v>
      </c>
      <c r="D42" s="812">
        <f t="shared" si="15"/>
        <v>0</v>
      </c>
      <c r="E42" s="813">
        <f t="shared" si="16"/>
        <v>0</v>
      </c>
      <c r="F42" s="814">
        <f t="shared" si="17"/>
        <v>0</v>
      </c>
      <c r="G42" s="813">
        <f t="shared" si="4"/>
        <v>0</v>
      </c>
      <c r="H42" s="814">
        <f t="shared" si="5"/>
        <v>0</v>
      </c>
      <c r="I42" s="813">
        <f t="shared" si="6"/>
        <v>0</v>
      </c>
      <c r="J42" s="814">
        <f t="shared" si="7"/>
        <v>0</v>
      </c>
      <c r="K42" s="387">
        <f t="shared" si="20"/>
        <v>0</v>
      </c>
      <c r="L42" s="388">
        <f t="shared" si="21"/>
        <v>0</v>
      </c>
      <c r="M42" s="802">
        <f t="shared" si="12"/>
        <v>0</v>
      </c>
      <c r="N42" s="896" t="s">
        <v>507</v>
      </c>
      <c r="AA42" s="307"/>
      <c r="AB42" s="308"/>
      <c r="AC42" s="192"/>
      <c r="AD42" s="234"/>
      <c r="AE42" s="192"/>
      <c r="AF42" s="234"/>
      <c r="AG42" s="192"/>
      <c r="AH42" s="234"/>
      <c r="AI42" s="387">
        <f t="shared" si="18"/>
        <v>0</v>
      </c>
      <c r="AJ42" s="388">
        <f t="shared" si="19"/>
        <v>0</v>
      </c>
      <c r="AK42" s="802">
        <f t="shared" si="13"/>
        <v>0</v>
      </c>
      <c r="AL42" s="958" t="s">
        <v>1201</v>
      </c>
    </row>
    <row r="43" spans="1:38" ht="12.75" customHeight="1" x14ac:dyDescent="0.2">
      <c r="A43" s="933" t="s">
        <v>1613</v>
      </c>
      <c r="B43" s="334" t="s">
        <v>590</v>
      </c>
      <c r="C43" s="811">
        <f t="shared" si="14"/>
        <v>0</v>
      </c>
      <c r="D43" s="812">
        <f t="shared" si="15"/>
        <v>0</v>
      </c>
      <c r="E43" s="813">
        <f t="shared" si="16"/>
        <v>0</v>
      </c>
      <c r="F43" s="814">
        <f t="shared" si="17"/>
        <v>0</v>
      </c>
      <c r="G43" s="813">
        <f t="shared" si="4"/>
        <v>0</v>
      </c>
      <c r="H43" s="814">
        <f t="shared" si="5"/>
        <v>0</v>
      </c>
      <c r="I43" s="813">
        <f t="shared" si="6"/>
        <v>0</v>
      </c>
      <c r="J43" s="814">
        <f t="shared" si="7"/>
        <v>0</v>
      </c>
      <c r="K43" s="387">
        <f t="shared" si="20"/>
        <v>0</v>
      </c>
      <c r="L43" s="388">
        <f t="shared" si="21"/>
        <v>0</v>
      </c>
      <c r="M43" s="802">
        <f t="shared" si="12"/>
        <v>0</v>
      </c>
      <c r="N43" s="896" t="s">
        <v>507</v>
      </c>
      <c r="AA43" s="307"/>
      <c r="AB43" s="308"/>
      <c r="AC43" s="192"/>
      <c r="AD43" s="234"/>
      <c r="AE43" s="192"/>
      <c r="AF43" s="234"/>
      <c r="AG43" s="192"/>
      <c r="AH43" s="234"/>
      <c r="AI43" s="387">
        <f t="shared" si="18"/>
        <v>0</v>
      </c>
      <c r="AJ43" s="388">
        <f t="shared" si="19"/>
        <v>0</v>
      </c>
      <c r="AK43" s="802">
        <f t="shared" si="13"/>
        <v>0</v>
      </c>
      <c r="AL43" s="958" t="s">
        <v>1201</v>
      </c>
    </row>
    <row r="44" spans="1:38" ht="12.75" customHeight="1" x14ac:dyDescent="0.2">
      <c r="A44" s="933" t="s">
        <v>1614</v>
      </c>
      <c r="B44" s="333" t="s">
        <v>591</v>
      </c>
      <c r="C44" s="811">
        <f t="shared" si="14"/>
        <v>0</v>
      </c>
      <c r="D44" s="812">
        <f t="shared" si="15"/>
        <v>0</v>
      </c>
      <c r="E44" s="813">
        <f t="shared" si="16"/>
        <v>0</v>
      </c>
      <c r="F44" s="814">
        <f t="shared" si="17"/>
        <v>0</v>
      </c>
      <c r="G44" s="813">
        <f t="shared" si="4"/>
        <v>0</v>
      </c>
      <c r="H44" s="814">
        <f t="shared" si="5"/>
        <v>0</v>
      </c>
      <c r="I44" s="813">
        <f t="shared" si="6"/>
        <v>0</v>
      </c>
      <c r="J44" s="814">
        <f t="shared" si="7"/>
        <v>0</v>
      </c>
      <c r="K44" s="387">
        <f t="shared" si="20"/>
        <v>0</v>
      </c>
      <c r="L44" s="388">
        <f t="shared" si="21"/>
        <v>0</v>
      </c>
      <c r="M44" s="802">
        <f t="shared" si="12"/>
        <v>0</v>
      </c>
      <c r="N44" s="896" t="s">
        <v>507</v>
      </c>
      <c r="AA44" s="307"/>
      <c r="AB44" s="308"/>
      <c r="AC44" s="192"/>
      <c r="AD44" s="234"/>
      <c r="AE44" s="192"/>
      <c r="AF44" s="234"/>
      <c r="AG44" s="192"/>
      <c r="AH44" s="234"/>
      <c r="AI44" s="387">
        <f t="shared" si="18"/>
        <v>0</v>
      </c>
      <c r="AJ44" s="388">
        <f t="shared" si="19"/>
        <v>0</v>
      </c>
      <c r="AK44" s="802">
        <f t="shared" si="13"/>
        <v>0</v>
      </c>
      <c r="AL44" s="958" t="s">
        <v>1201</v>
      </c>
    </row>
    <row r="45" spans="1:38" ht="12.75" customHeight="1" x14ac:dyDescent="0.2">
      <c r="A45" s="933" t="s">
        <v>1615</v>
      </c>
      <c r="B45" s="333" t="s">
        <v>592</v>
      </c>
      <c r="C45" s="811">
        <f t="shared" si="14"/>
        <v>0</v>
      </c>
      <c r="D45" s="812">
        <f t="shared" si="15"/>
        <v>0</v>
      </c>
      <c r="E45" s="813">
        <f t="shared" si="16"/>
        <v>0</v>
      </c>
      <c r="F45" s="814">
        <f t="shared" si="17"/>
        <v>0</v>
      </c>
      <c r="G45" s="813">
        <f t="shared" si="4"/>
        <v>0</v>
      </c>
      <c r="H45" s="814">
        <f t="shared" si="5"/>
        <v>0</v>
      </c>
      <c r="I45" s="813">
        <f t="shared" si="6"/>
        <v>0</v>
      </c>
      <c r="J45" s="814">
        <f t="shared" si="7"/>
        <v>0</v>
      </c>
      <c r="K45" s="387">
        <f t="shared" si="20"/>
        <v>0</v>
      </c>
      <c r="L45" s="388">
        <f t="shared" si="21"/>
        <v>0</v>
      </c>
      <c r="M45" s="802">
        <f t="shared" si="12"/>
        <v>0</v>
      </c>
      <c r="N45" s="896" t="s">
        <v>507</v>
      </c>
      <c r="AA45" s="307"/>
      <c r="AB45" s="308"/>
      <c r="AC45" s="192"/>
      <c r="AD45" s="234"/>
      <c r="AE45" s="192"/>
      <c r="AF45" s="234"/>
      <c r="AG45" s="192"/>
      <c r="AH45" s="234"/>
      <c r="AI45" s="387">
        <f t="shared" si="18"/>
        <v>0</v>
      </c>
      <c r="AJ45" s="388">
        <f t="shared" si="19"/>
        <v>0</v>
      </c>
      <c r="AK45" s="802">
        <f t="shared" si="13"/>
        <v>0</v>
      </c>
      <c r="AL45" s="958" t="s">
        <v>1201</v>
      </c>
    </row>
    <row r="46" spans="1:38" ht="12.75" customHeight="1" x14ac:dyDescent="0.2">
      <c r="A46" s="933" t="s">
        <v>1616</v>
      </c>
      <c r="B46" s="335" t="s">
        <v>593</v>
      </c>
      <c r="C46" s="811">
        <f t="shared" si="14"/>
        <v>0</v>
      </c>
      <c r="D46" s="812">
        <f t="shared" si="15"/>
        <v>0</v>
      </c>
      <c r="E46" s="813">
        <f t="shared" si="16"/>
        <v>0</v>
      </c>
      <c r="F46" s="814">
        <f t="shared" si="17"/>
        <v>0</v>
      </c>
      <c r="G46" s="813">
        <f t="shared" si="4"/>
        <v>0</v>
      </c>
      <c r="H46" s="814">
        <f t="shared" si="5"/>
        <v>0</v>
      </c>
      <c r="I46" s="813">
        <f t="shared" si="6"/>
        <v>0</v>
      </c>
      <c r="J46" s="814">
        <f t="shared" si="7"/>
        <v>0</v>
      </c>
      <c r="K46" s="387">
        <f t="shared" si="20"/>
        <v>0</v>
      </c>
      <c r="L46" s="388">
        <f t="shared" si="21"/>
        <v>0</v>
      </c>
      <c r="M46" s="802">
        <f t="shared" si="12"/>
        <v>0</v>
      </c>
      <c r="N46" s="896" t="s">
        <v>507</v>
      </c>
      <c r="AA46" s="307"/>
      <c r="AB46" s="308"/>
      <c r="AC46" s="192"/>
      <c r="AD46" s="234"/>
      <c r="AE46" s="192"/>
      <c r="AF46" s="234"/>
      <c r="AG46" s="192"/>
      <c r="AH46" s="234"/>
      <c r="AI46" s="387">
        <f t="shared" si="18"/>
        <v>0</v>
      </c>
      <c r="AJ46" s="388">
        <f t="shared" si="19"/>
        <v>0</v>
      </c>
      <c r="AK46" s="802">
        <f t="shared" si="13"/>
        <v>0</v>
      </c>
      <c r="AL46" s="958" t="s">
        <v>1201</v>
      </c>
    </row>
    <row r="47" spans="1:38" ht="12.75" customHeight="1" x14ac:dyDescent="0.2">
      <c r="A47" s="933" t="s">
        <v>1617</v>
      </c>
      <c r="B47" s="335" t="s">
        <v>594</v>
      </c>
      <c r="C47" s="811">
        <f t="shared" si="14"/>
        <v>0</v>
      </c>
      <c r="D47" s="812">
        <f t="shared" si="15"/>
        <v>0</v>
      </c>
      <c r="E47" s="813">
        <f t="shared" si="16"/>
        <v>0</v>
      </c>
      <c r="F47" s="814">
        <f t="shared" si="17"/>
        <v>0</v>
      </c>
      <c r="G47" s="813">
        <f t="shared" si="4"/>
        <v>0</v>
      </c>
      <c r="H47" s="814">
        <f t="shared" si="5"/>
        <v>0</v>
      </c>
      <c r="I47" s="813">
        <f t="shared" si="6"/>
        <v>0</v>
      </c>
      <c r="J47" s="814">
        <f t="shared" si="7"/>
        <v>0</v>
      </c>
      <c r="K47" s="387">
        <f t="shared" si="20"/>
        <v>0</v>
      </c>
      <c r="L47" s="388">
        <f t="shared" si="21"/>
        <v>0</v>
      </c>
      <c r="M47" s="802">
        <f t="shared" si="12"/>
        <v>0</v>
      </c>
      <c r="N47" s="896" t="s">
        <v>507</v>
      </c>
      <c r="AA47" s="307"/>
      <c r="AB47" s="308"/>
      <c r="AC47" s="192"/>
      <c r="AD47" s="234"/>
      <c r="AE47" s="192"/>
      <c r="AF47" s="234"/>
      <c r="AG47" s="192"/>
      <c r="AH47" s="234"/>
      <c r="AI47" s="387">
        <f t="shared" si="18"/>
        <v>0</v>
      </c>
      <c r="AJ47" s="388">
        <f t="shared" si="19"/>
        <v>0</v>
      </c>
      <c r="AK47" s="802">
        <f t="shared" si="13"/>
        <v>0</v>
      </c>
      <c r="AL47" s="958" t="s">
        <v>1201</v>
      </c>
    </row>
    <row r="48" spans="1:38" ht="12.75" customHeight="1" x14ac:dyDescent="0.2">
      <c r="A48" s="933" t="s">
        <v>1618</v>
      </c>
      <c r="B48" s="335" t="s">
        <v>595</v>
      </c>
      <c r="C48" s="811">
        <f t="shared" si="14"/>
        <v>0</v>
      </c>
      <c r="D48" s="812">
        <f t="shared" si="15"/>
        <v>0</v>
      </c>
      <c r="E48" s="813">
        <f t="shared" si="16"/>
        <v>0</v>
      </c>
      <c r="F48" s="814">
        <f t="shared" si="17"/>
        <v>0</v>
      </c>
      <c r="G48" s="813">
        <f t="shared" si="4"/>
        <v>0</v>
      </c>
      <c r="H48" s="814">
        <f t="shared" si="5"/>
        <v>0</v>
      </c>
      <c r="I48" s="813">
        <f t="shared" si="6"/>
        <v>0</v>
      </c>
      <c r="J48" s="814">
        <f t="shared" si="7"/>
        <v>0</v>
      </c>
      <c r="K48" s="387">
        <f t="shared" si="20"/>
        <v>0</v>
      </c>
      <c r="L48" s="388">
        <f t="shared" si="21"/>
        <v>0</v>
      </c>
      <c r="M48" s="802">
        <f t="shared" si="12"/>
        <v>0</v>
      </c>
      <c r="N48" s="896" t="s">
        <v>507</v>
      </c>
      <c r="AA48" s="307"/>
      <c r="AB48" s="308"/>
      <c r="AC48" s="192"/>
      <c r="AD48" s="234"/>
      <c r="AE48" s="192"/>
      <c r="AF48" s="234"/>
      <c r="AG48" s="192"/>
      <c r="AH48" s="234"/>
      <c r="AI48" s="387">
        <f t="shared" si="18"/>
        <v>0</v>
      </c>
      <c r="AJ48" s="388">
        <f t="shared" si="19"/>
        <v>0</v>
      </c>
      <c r="AK48" s="802">
        <f t="shared" si="13"/>
        <v>0</v>
      </c>
      <c r="AL48" s="958" t="s">
        <v>1201</v>
      </c>
    </row>
    <row r="49" spans="1:38" ht="12.75" customHeight="1" x14ac:dyDescent="0.2">
      <c r="A49" s="933" t="s">
        <v>1619</v>
      </c>
      <c r="B49" s="336" t="s">
        <v>596</v>
      </c>
      <c r="C49" s="811">
        <f t="shared" si="14"/>
        <v>0</v>
      </c>
      <c r="D49" s="812">
        <f t="shared" si="15"/>
        <v>0</v>
      </c>
      <c r="E49" s="813">
        <f t="shared" si="16"/>
        <v>0</v>
      </c>
      <c r="F49" s="814">
        <f t="shared" si="17"/>
        <v>0</v>
      </c>
      <c r="G49" s="813">
        <f t="shared" si="4"/>
        <v>0</v>
      </c>
      <c r="H49" s="814">
        <f t="shared" si="5"/>
        <v>0</v>
      </c>
      <c r="I49" s="813">
        <f t="shared" si="6"/>
        <v>0</v>
      </c>
      <c r="J49" s="814">
        <f t="shared" si="7"/>
        <v>0</v>
      </c>
      <c r="K49" s="387">
        <f t="shared" si="20"/>
        <v>0</v>
      </c>
      <c r="L49" s="388">
        <f t="shared" si="21"/>
        <v>0</v>
      </c>
      <c r="M49" s="802">
        <f t="shared" si="12"/>
        <v>0</v>
      </c>
      <c r="N49" s="896" t="s">
        <v>507</v>
      </c>
      <c r="AA49" s="307"/>
      <c r="AB49" s="308"/>
      <c r="AC49" s="192"/>
      <c r="AD49" s="234"/>
      <c r="AE49" s="192"/>
      <c r="AF49" s="234"/>
      <c r="AG49" s="192"/>
      <c r="AH49" s="234"/>
      <c r="AI49" s="387">
        <f t="shared" si="18"/>
        <v>0</v>
      </c>
      <c r="AJ49" s="388">
        <f t="shared" si="19"/>
        <v>0</v>
      </c>
      <c r="AK49" s="802">
        <f t="shared" si="13"/>
        <v>0</v>
      </c>
      <c r="AL49" s="958" t="s">
        <v>1201</v>
      </c>
    </row>
    <row r="50" spans="1:38" ht="12.75" customHeight="1" x14ac:dyDescent="0.2">
      <c r="A50" s="933" t="s">
        <v>1620</v>
      </c>
      <c r="B50" s="336" t="s">
        <v>597</v>
      </c>
      <c r="C50" s="817">
        <f t="shared" si="14"/>
        <v>0</v>
      </c>
      <c r="D50" s="818">
        <f t="shared" si="15"/>
        <v>0</v>
      </c>
      <c r="E50" s="813">
        <f t="shared" si="16"/>
        <v>0</v>
      </c>
      <c r="F50" s="814">
        <f t="shared" si="17"/>
        <v>0</v>
      </c>
      <c r="G50" s="813">
        <f t="shared" si="4"/>
        <v>0</v>
      </c>
      <c r="H50" s="814">
        <f t="shared" si="5"/>
        <v>0</v>
      </c>
      <c r="I50" s="813">
        <f t="shared" si="6"/>
        <v>0</v>
      </c>
      <c r="J50" s="814">
        <f t="shared" si="7"/>
        <v>0</v>
      </c>
      <c r="K50" s="387">
        <f t="shared" si="20"/>
        <v>0</v>
      </c>
      <c r="L50" s="388">
        <f t="shared" si="21"/>
        <v>0</v>
      </c>
      <c r="M50" s="802">
        <f t="shared" si="12"/>
        <v>0</v>
      </c>
      <c r="N50" s="896" t="s">
        <v>507</v>
      </c>
      <c r="AA50" s="307"/>
      <c r="AB50" s="308"/>
      <c r="AC50" s="192"/>
      <c r="AD50" s="234"/>
      <c r="AE50" s="192"/>
      <c r="AF50" s="234"/>
      <c r="AG50" s="192"/>
      <c r="AH50" s="234"/>
      <c r="AI50" s="387">
        <f t="shared" si="18"/>
        <v>0</v>
      </c>
      <c r="AJ50" s="388">
        <f t="shared" si="19"/>
        <v>0</v>
      </c>
      <c r="AK50" s="802">
        <f t="shared" si="13"/>
        <v>0</v>
      </c>
      <c r="AL50" s="958" t="s">
        <v>1201</v>
      </c>
    </row>
    <row r="51" spans="1:38" ht="12.75" customHeight="1" x14ac:dyDescent="0.2">
      <c r="A51" s="933" t="s">
        <v>1621</v>
      </c>
      <c r="B51" s="335" t="s">
        <v>598</v>
      </c>
      <c r="C51" s="817">
        <f t="shared" si="14"/>
        <v>0</v>
      </c>
      <c r="D51" s="819">
        <f t="shared" si="15"/>
        <v>0</v>
      </c>
      <c r="E51" s="813">
        <f t="shared" si="16"/>
        <v>0</v>
      </c>
      <c r="F51" s="814">
        <f t="shared" si="17"/>
        <v>0</v>
      </c>
      <c r="G51" s="813">
        <f t="shared" si="4"/>
        <v>0</v>
      </c>
      <c r="H51" s="814">
        <f t="shared" si="5"/>
        <v>0</v>
      </c>
      <c r="I51" s="813">
        <f t="shared" si="6"/>
        <v>0</v>
      </c>
      <c r="J51" s="815">
        <f t="shared" si="7"/>
        <v>0</v>
      </c>
      <c r="K51" s="387">
        <f t="shared" si="20"/>
        <v>0</v>
      </c>
      <c r="L51" s="388">
        <f t="shared" si="21"/>
        <v>0</v>
      </c>
      <c r="M51" s="802">
        <f t="shared" si="12"/>
        <v>0</v>
      </c>
      <c r="N51" s="896" t="s">
        <v>507</v>
      </c>
      <c r="AA51" s="307"/>
      <c r="AB51" s="308"/>
      <c r="AC51" s="192"/>
      <c r="AD51" s="234"/>
      <c r="AE51" s="192"/>
      <c r="AF51" s="234"/>
      <c r="AG51" s="192"/>
      <c r="AH51" s="235"/>
      <c r="AI51" s="387">
        <f t="shared" si="18"/>
        <v>0</v>
      </c>
      <c r="AJ51" s="388">
        <f t="shared" si="19"/>
        <v>0</v>
      </c>
      <c r="AK51" s="802">
        <f t="shared" si="13"/>
        <v>0</v>
      </c>
      <c r="AL51" s="958" t="s">
        <v>1201</v>
      </c>
    </row>
    <row r="52" spans="1:38" ht="12.75" customHeight="1" x14ac:dyDescent="0.2">
      <c r="A52" s="933" t="s">
        <v>1622</v>
      </c>
      <c r="B52" s="335" t="s">
        <v>599</v>
      </c>
      <c r="C52" s="817">
        <f t="shared" si="14"/>
        <v>0</v>
      </c>
      <c r="D52" s="819">
        <f t="shared" si="15"/>
        <v>0</v>
      </c>
      <c r="E52" s="813">
        <f t="shared" si="16"/>
        <v>0</v>
      </c>
      <c r="F52" s="814">
        <f t="shared" si="17"/>
        <v>0</v>
      </c>
      <c r="G52" s="813">
        <f t="shared" si="4"/>
        <v>0</v>
      </c>
      <c r="H52" s="814">
        <f t="shared" si="5"/>
        <v>0</v>
      </c>
      <c r="I52" s="813">
        <f t="shared" si="6"/>
        <v>0</v>
      </c>
      <c r="J52" s="815">
        <f t="shared" si="7"/>
        <v>0</v>
      </c>
      <c r="K52" s="387">
        <f t="shared" si="20"/>
        <v>0</v>
      </c>
      <c r="L52" s="388">
        <f t="shared" si="21"/>
        <v>0</v>
      </c>
      <c r="M52" s="802">
        <f t="shared" si="12"/>
        <v>0</v>
      </c>
      <c r="N52" s="896" t="s">
        <v>507</v>
      </c>
      <c r="AA52" s="307"/>
      <c r="AB52" s="308"/>
      <c r="AC52" s="192"/>
      <c r="AD52" s="234"/>
      <c r="AE52" s="192"/>
      <c r="AF52" s="234"/>
      <c r="AG52" s="192"/>
      <c r="AH52" s="235"/>
      <c r="AI52" s="387">
        <f t="shared" si="18"/>
        <v>0</v>
      </c>
      <c r="AJ52" s="388">
        <f t="shared" si="19"/>
        <v>0</v>
      </c>
      <c r="AK52" s="802">
        <f t="shared" si="13"/>
        <v>0</v>
      </c>
      <c r="AL52" s="958" t="s">
        <v>1201</v>
      </c>
    </row>
    <row r="53" spans="1:38" ht="12.75" customHeight="1" x14ac:dyDescent="0.2">
      <c r="A53" s="933" t="s">
        <v>1623</v>
      </c>
      <c r="B53" s="335" t="s">
        <v>600</v>
      </c>
      <c r="C53" s="817">
        <f t="shared" si="14"/>
        <v>0</v>
      </c>
      <c r="D53" s="819">
        <f t="shared" si="15"/>
        <v>0</v>
      </c>
      <c r="E53" s="813">
        <f t="shared" si="16"/>
        <v>0</v>
      </c>
      <c r="F53" s="814">
        <f t="shared" si="17"/>
        <v>0</v>
      </c>
      <c r="G53" s="813">
        <f t="shared" si="4"/>
        <v>0</v>
      </c>
      <c r="H53" s="814">
        <f t="shared" si="5"/>
        <v>0</v>
      </c>
      <c r="I53" s="813">
        <f t="shared" si="6"/>
        <v>0</v>
      </c>
      <c r="J53" s="815">
        <f t="shared" si="7"/>
        <v>0</v>
      </c>
      <c r="K53" s="387">
        <f t="shared" si="20"/>
        <v>0</v>
      </c>
      <c r="L53" s="388">
        <f t="shared" si="21"/>
        <v>0</v>
      </c>
      <c r="M53" s="802">
        <f t="shared" si="12"/>
        <v>0</v>
      </c>
      <c r="N53" s="896" t="s">
        <v>507</v>
      </c>
      <c r="AA53" s="307"/>
      <c r="AB53" s="308"/>
      <c r="AC53" s="192"/>
      <c r="AD53" s="234"/>
      <c r="AE53" s="192"/>
      <c r="AF53" s="234"/>
      <c r="AG53" s="192"/>
      <c r="AH53" s="235"/>
      <c r="AI53" s="387">
        <f t="shared" si="18"/>
        <v>0</v>
      </c>
      <c r="AJ53" s="388">
        <f t="shared" si="19"/>
        <v>0</v>
      </c>
      <c r="AK53" s="802">
        <f t="shared" si="13"/>
        <v>0</v>
      </c>
      <c r="AL53" s="958" t="s">
        <v>1201</v>
      </c>
    </row>
    <row r="54" spans="1:38" ht="12.75" customHeight="1" x14ac:dyDescent="0.2">
      <c r="A54" s="933" t="s">
        <v>1624</v>
      </c>
      <c r="B54" s="335" t="s">
        <v>601</v>
      </c>
      <c r="C54" s="817">
        <f t="shared" si="14"/>
        <v>0</v>
      </c>
      <c r="D54" s="819">
        <f t="shared" si="15"/>
        <v>0</v>
      </c>
      <c r="E54" s="813">
        <f t="shared" si="16"/>
        <v>0</v>
      </c>
      <c r="F54" s="814">
        <f t="shared" si="17"/>
        <v>0</v>
      </c>
      <c r="G54" s="813">
        <f t="shared" si="4"/>
        <v>0</v>
      </c>
      <c r="H54" s="814">
        <f t="shared" si="5"/>
        <v>0</v>
      </c>
      <c r="I54" s="813">
        <f t="shared" si="6"/>
        <v>0</v>
      </c>
      <c r="J54" s="815">
        <f t="shared" si="7"/>
        <v>0</v>
      </c>
      <c r="K54" s="387">
        <f t="shared" si="20"/>
        <v>0</v>
      </c>
      <c r="L54" s="388">
        <f t="shared" si="21"/>
        <v>0</v>
      </c>
      <c r="M54" s="802">
        <f t="shared" si="12"/>
        <v>0</v>
      </c>
      <c r="N54" s="896" t="s">
        <v>507</v>
      </c>
      <c r="AA54" s="307"/>
      <c r="AB54" s="308"/>
      <c r="AC54" s="192"/>
      <c r="AD54" s="234"/>
      <c r="AE54" s="192"/>
      <c r="AF54" s="234"/>
      <c r="AG54" s="192"/>
      <c r="AH54" s="235"/>
      <c r="AI54" s="387">
        <f t="shared" si="18"/>
        <v>0</v>
      </c>
      <c r="AJ54" s="388">
        <f t="shared" si="19"/>
        <v>0</v>
      </c>
      <c r="AK54" s="802">
        <f t="shared" si="13"/>
        <v>0</v>
      </c>
      <c r="AL54" s="958" t="s">
        <v>1201</v>
      </c>
    </row>
    <row r="55" spans="1:38" ht="12.75" customHeight="1" x14ac:dyDescent="0.2">
      <c r="A55" s="933" t="s">
        <v>1625</v>
      </c>
      <c r="B55" s="335" t="s">
        <v>602</v>
      </c>
      <c r="C55" s="817">
        <f t="shared" si="14"/>
        <v>0</v>
      </c>
      <c r="D55" s="819">
        <f t="shared" si="15"/>
        <v>0</v>
      </c>
      <c r="E55" s="813">
        <f t="shared" si="16"/>
        <v>0</v>
      </c>
      <c r="F55" s="814">
        <f t="shared" si="17"/>
        <v>0</v>
      </c>
      <c r="G55" s="813">
        <f t="shared" si="4"/>
        <v>0</v>
      </c>
      <c r="H55" s="814">
        <f t="shared" si="5"/>
        <v>0</v>
      </c>
      <c r="I55" s="813">
        <f t="shared" si="6"/>
        <v>0</v>
      </c>
      <c r="J55" s="815">
        <f t="shared" si="7"/>
        <v>0</v>
      </c>
      <c r="K55" s="387">
        <f t="shared" si="20"/>
        <v>0</v>
      </c>
      <c r="L55" s="388">
        <f t="shared" si="21"/>
        <v>0</v>
      </c>
      <c r="M55" s="802">
        <f t="shared" si="12"/>
        <v>0</v>
      </c>
      <c r="N55" s="896" t="s">
        <v>507</v>
      </c>
      <c r="AA55" s="307"/>
      <c r="AB55" s="308"/>
      <c r="AC55" s="192"/>
      <c r="AD55" s="234"/>
      <c r="AE55" s="192"/>
      <c r="AF55" s="234"/>
      <c r="AG55" s="192"/>
      <c r="AH55" s="235"/>
      <c r="AI55" s="387">
        <f t="shared" si="18"/>
        <v>0</v>
      </c>
      <c r="AJ55" s="388">
        <f t="shared" si="19"/>
        <v>0</v>
      </c>
      <c r="AK55" s="802">
        <f t="shared" si="13"/>
        <v>0</v>
      </c>
      <c r="AL55" s="958" t="s">
        <v>1201</v>
      </c>
    </row>
    <row r="56" spans="1:38" ht="12.75" customHeight="1" x14ac:dyDescent="0.2">
      <c r="A56" s="933" t="s">
        <v>1626</v>
      </c>
      <c r="B56" s="335" t="s">
        <v>603</v>
      </c>
      <c r="C56" s="817">
        <f t="shared" si="14"/>
        <v>0</v>
      </c>
      <c r="D56" s="819">
        <f t="shared" si="15"/>
        <v>0</v>
      </c>
      <c r="E56" s="813">
        <f t="shared" si="16"/>
        <v>0</v>
      </c>
      <c r="F56" s="814">
        <f t="shared" si="17"/>
        <v>0</v>
      </c>
      <c r="G56" s="813">
        <f t="shared" si="4"/>
        <v>0</v>
      </c>
      <c r="H56" s="814">
        <f t="shared" si="5"/>
        <v>0</v>
      </c>
      <c r="I56" s="813">
        <f t="shared" si="6"/>
        <v>0</v>
      </c>
      <c r="J56" s="815">
        <f t="shared" si="7"/>
        <v>0</v>
      </c>
      <c r="K56" s="387">
        <f t="shared" si="20"/>
        <v>0</v>
      </c>
      <c r="L56" s="388">
        <f t="shared" si="21"/>
        <v>0</v>
      </c>
      <c r="M56" s="802">
        <f t="shared" si="12"/>
        <v>0</v>
      </c>
      <c r="N56" s="896" t="s">
        <v>507</v>
      </c>
      <c r="AA56" s="307"/>
      <c r="AB56" s="308"/>
      <c r="AC56" s="192"/>
      <c r="AD56" s="234"/>
      <c r="AE56" s="192"/>
      <c r="AF56" s="234"/>
      <c r="AG56" s="192"/>
      <c r="AH56" s="235"/>
      <c r="AI56" s="387">
        <f t="shared" si="18"/>
        <v>0</v>
      </c>
      <c r="AJ56" s="388">
        <f t="shared" si="19"/>
        <v>0</v>
      </c>
      <c r="AK56" s="802">
        <f t="shared" si="13"/>
        <v>0</v>
      </c>
      <c r="AL56" s="958" t="s">
        <v>1201</v>
      </c>
    </row>
    <row r="57" spans="1:38" ht="12.75" customHeight="1" x14ac:dyDescent="0.2">
      <c r="A57" s="933" t="s">
        <v>1627</v>
      </c>
      <c r="B57" s="335" t="s">
        <v>604</v>
      </c>
      <c r="C57" s="817">
        <f t="shared" si="14"/>
        <v>0</v>
      </c>
      <c r="D57" s="819">
        <f t="shared" si="15"/>
        <v>0</v>
      </c>
      <c r="E57" s="813">
        <f t="shared" si="16"/>
        <v>0</v>
      </c>
      <c r="F57" s="814">
        <f t="shared" si="17"/>
        <v>0</v>
      </c>
      <c r="G57" s="813">
        <f t="shared" si="4"/>
        <v>0</v>
      </c>
      <c r="H57" s="814">
        <f t="shared" si="5"/>
        <v>0</v>
      </c>
      <c r="I57" s="813">
        <f t="shared" si="6"/>
        <v>0</v>
      </c>
      <c r="J57" s="815">
        <f t="shared" si="7"/>
        <v>0</v>
      </c>
      <c r="K57" s="387">
        <f t="shared" si="20"/>
        <v>0</v>
      </c>
      <c r="L57" s="388">
        <f t="shared" si="21"/>
        <v>0</v>
      </c>
      <c r="M57" s="802">
        <f t="shared" si="12"/>
        <v>0</v>
      </c>
      <c r="N57" s="896" t="s">
        <v>507</v>
      </c>
      <c r="AA57" s="307"/>
      <c r="AB57" s="308"/>
      <c r="AC57" s="192"/>
      <c r="AD57" s="234"/>
      <c r="AE57" s="192"/>
      <c r="AF57" s="234"/>
      <c r="AG57" s="192"/>
      <c r="AH57" s="235"/>
      <c r="AI57" s="387">
        <f t="shared" si="18"/>
        <v>0</v>
      </c>
      <c r="AJ57" s="388">
        <f t="shared" si="19"/>
        <v>0</v>
      </c>
      <c r="AK57" s="802">
        <f t="shared" si="13"/>
        <v>0</v>
      </c>
      <c r="AL57" s="958" t="s">
        <v>1201</v>
      </c>
    </row>
    <row r="58" spans="1:38" ht="12.75" customHeight="1" x14ac:dyDescent="0.2">
      <c r="A58" s="933" t="s">
        <v>1628</v>
      </c>
      <c r="B58" s="335" t="s">
        <v>605</v>
      </c>
      <c r="C58" s="817">
        <f t="shared" si="14"/>
        <v>0</v>
      </c>
      <c r="D58" s="819">
        <f t="shared" si="15"/>
        <v>0</v>
      </c>
      <c r="E58" s="813">
        <f t="shared" si="16"/>
        <v>0</v>
      </c>
      <c r="F58" s="814">
        <f t="shared" si="17"/>
        <v>0</v>
      </c>
      <c r="G58" s="813">
        <f t="shared" si="4"/>
        <v>0</v>
      </c>
      <c r="H58" s="814">
        <f t="shared" si="5"/>
        <v>0</v>
      </c>
      <c r="I58" s="813">
        <f t="shared" si="6"/>
        <v>0</v>
      </c>
      <c r="J58" s="815">
        <f t="shared" si="7"/>
        <v>0</v>
      </c>
      <c r="K58" s="387">
        <f t="shared" si="20"/>
        <v>0</v>
      </c>
      <c r="L58" s="388">
        <f t="shared" si="21"/>
        <v>0</v>
      </c>
      <c r="M58" s="802">
        <f t="shared" si="12"/>
        <v>0</v>
      </c>
      <c r="N58" s="896" t="s">
        <v>507</v>
      </c>
      <c r="AA58" s="307"/>
      <c r="AB58" s="308"/>
      <c r="AC58" s="192"/>
      <c r="AD58" s="234"/>
      <c r="AE58" s="192"/>
      <c r="AF58" s="234"/>
      <c r="AG58" s="192"/>
      <c r="AH58" s="235"/>
      <c r="AI58" s="387">
        <f t="shared" si="18"/>
        <v>0</v>
      </c>
      <c r="AJ58" s="388">
        <f t="shared" si="19"/>
        <v>0</v>
      </c>
      <c r="AK58" s="802">
        <f t="shared" si="13"/>
        <v>0</v>
      </c>
      <c r="AL58" s="958" t="s">
        <v>1201</v>
      </c>
    </row>
    <row r="59" spans="1:38" ht="12.75" customHeight="1" x14ac:dyDescent="0.2">
      <c r="A59" s="933" t="s">
        <v>1629</v>
      </c>
      <c r="B59" s="335" t="s">
        <v>606</v>
      </c>
      <c r="C59" s="817">
        <f t="shared" si="14"/>
        <v>0</v>
      </c>
      <c r="D59" s="819">
        <f t="shared" si="15"/>
        <v>0</v>
      </c>
      <c r="E59" s="813">
        <f t="shared" si="16"/>
        <v>0</v>
      </c>
      <c r="F59" s="814">
        <f t="shared" si="17"/>
        <v>0</v>
      </c>
      <c r="G59" s="813">
        <f t="shared" si="4"/>
        <v>0</v>
      </c>
      <c r="H59" s="814">
        <f t="shared" si="5"/>
        <v>0</v>
      </c>
      <c r="I59" s="813">
        <f t="shared" si="6"/>
        <v>0</v>
      </c>
      <c r="J59" s="815">
        <f t="shared" si="7"/>
        <v>0</v>
      </c>
      <c r="K59" s="387">
        <f t="shared" si="20"/>
        <v>0</v>
      </c>
      <c r="L59" s="388">
        <f t="shared" si="21"/>
        <v>0</v>
      </c>
      <c r="M59" s="802">
        <f t="shared" si="12"/>
        <v>0</v>
      </c>
      <c r="N59" s="896" t="s">
        <v>507</v>
      </c>
      <c r="AA59" s="307"/>
      <c r="AB59" s="308"/>
      <c r="AC59" s="192"/>
      <c r="AD59" s="234"/>
      <c r="AE59" s="192"/>
      <c r="AF59" s="234"/>
      <c r="AG59" s="192"/>
      <c r="AH59" s="235"/>
      <c r="AI59" s="387">
        <f t="shared" si="18"/>
        <v>0</v>
      </c>
      <c r="AJ59" s="388">
        <f t="shared" si="19"/>
        <v>0</v>
      </c>
      <c r="AK59" s="802">
        <f t="shared" si="13"/>
        <v>0</v>
      </c>
      <c r="AL59" s="958" t="s">
        <v>1201</v>
      </c>
    </row>
    <row r="60" spans="1:38" ht="12.75" customHeight="1" x14ac:dyDescent="0.2">
      <c r="A60" s="933" t="s">
        <v>1630</v>
      </c>
      <c r="B60" s="335" t="s">
        <v>607</v>
      </c>
      <c r="C60" s="817">
        <f t="shared" si="14"/>
        <v>0</v>
      </c>
      <c r="D60" s="819">
        <f t="shared" si="15"/>
        <v>0</v>
      </c>
      <c r="E60" s="813">
        <f t="shared" si="16"/>
        <v>0</v>
      </c>
      <c r="F60" s="814">
        <f t="shared" si="17"/>
        <v>0</v>
      </c>
      <c r="G60" s="813">
        <f t="shared" si="4"/>
        <v>0</v>
      </c>
      <c r="H60" s="814">
        <f t="shared" si="5"/>
        <v>0</v>
      </c>
      <c r="I60" s="813">
        <f t="shared" si="6"/>
        <v>0</v>
      </c>
      <c r="J60" s="815">
        <f t="shared" si="7"/>
        <v>0</v>
      </c>
      <c r="K60" s="387">
        <f t="shared" si="20"/>
        <v>0</v>
      </c>
      <c r="L60" s="388">
        <f t="shared" si="21"/>
        <v>0</v>
      </c>
      <c r="M60" s="802">
        <f t="shared" si="12"/>
        <v>0</v>
      </c>
      <c r="N60" s="896" t="s">
        <v>507</v>
      </c>
      <c r="AA60" s="307"/>
      <c r="AB60" s="308"/>
      <c r="AC60" s="192"/>
      <c r="AD60" s="234"/>
      <c r="AE60" s="192"/>
      <c r="AF60" s="234"/>
      <c r="AG60" s="192"/>
      <c r="AH60" s="235"/>
      <c r="AI60" s="387">
        <f t="shared" si="18"/>
        <v>0</v>
      </c>
      <c r="AJ60" s="388">
        <f t="shared" si="19"/>
        <v>0</v>
      </c>
      <c r="AK60" s="802">
        <f t="shared" si="13"/>
        <v>0</v>
      </c>
      <c r="AL60" s="958" t="s">
        <v>1201</v>
      </c>
    </row>
    <row r="61" spans="1:38" ht="12.75" customHeight="1" x14ac:dyDescent="0.2">
      <c r="A61" s="933" t="s">
        <v>1631</v>
      </c>
      <c r="B61" s="335" t="s">
        <v>608</v>
      </c>
      <c r="C61" s="817">
        <f t="shared" si="14"/>
        <v>0</v>
      </c>
      <c r="D61" s="819">
        <f t="shared" si="15"/>
        <v>0</v>
      </c>
      <c r="E61" s="813">
        <f t="shared" si="16"/>
        <v>0</v>
      </c>
      <c r="F61" s="814">
        <f t="shared" si="17"/>
        <v>0</v>
      </c>
      <c r="G61" s="813">
        <f t="shared" si="4"/>
        <v>0</v>
      </c>
      <c r="H61" s="814">
        <f t="shared" si="5"/>
        <v>0</v>
      </c>
      <c r="I61" s="813">
        <f t="shared" si="6"/>
        <v>0</v>
      </c>
      <c r="J61" s="815">
        <f t="shared" si="7"/>
        <v>0</v>
      </c>
      <c r="K61" s="387">
        <f t="shared" si="20"/>
        <v>0</v>
      </c>
      <c r="L61" s="388">
        <f t="shared" si="21"/>
        <v>0</v>
      </c>
      <c r="M61" s="802">
        <f t="shared" si="12"/>
        <v>0</v>
      </c>
      <c r="N61" s="896" t="s">
        <v>507</v>
      </c>
      <c r="AA61" s="307"/>
      <c r="AB61" s="308"/>
      <c r="AC61" s="192"/>
      <c r="AD61" s="234"/>
      <c r="AE61" s="192"/>
      <c r="AF61" s="234"/>
      <c r="AG61" s="192"/>
      <c r="AH61" s="235"/>
      <c r="AI61" s="387">
        <f t="shared" si="18"/>
        <v>0</v>
      </c>
      <c r="AJ61" s="388">
        <f t="shared" si="19"/>
        <v>0</v>
      </c>
      <c r="AK61" s="802">
        <f t="shared" si="13"/>
        <v>0</v>
      </c>
      <c r="AL61" s="958" t="s">
        <v>1201</v>
      </c>
    </row>
    <row r="62" spans="1:38" ht="12.75" customHeight="1" x14ac:dyDescent="0.2">
      <c r="A62" s="933" t="s">
        <v>1632</v>
      </c>
      <c r="B62" s="335" t="s">
        <v>609</v>
      </c>
      <c r="C62" s="817">
        <f t="shared" si="14"/>
        <v>0</v>
      </c>
      <c r="D62" s="819">
        <f t="shared" si="15"/>
        <v>0</v>
      </c>
      <c r="E62" s="813">
        <f t="shared" si="16"/>
        <v>0</v>
      </c>
      <c r="F62" s="814">
        <f t="shared" si="17"/>
        <v>0</v>
      </c>
      <c r="G62" s="813">
        <f t="shared" si="4"/>
        <v>0</v>
      </c>
      <c r="H62" s="814">
        <f t="shared" si="5"/>
        <v>0</v>
      </c>
      <c r="I62" s="813">
        <f t="shared" si="6"/>
        <v>0</v>
      </c>
      <c r="J62" s="815">
        <f t="shared" si="7"/>
        <v>0</v>
      </c>
      <c r="K62" s="387">
        <f t="shared" si="20"/>
        <v>0</v>
      </c>
      <c r="L62" s="388">
        <f t="shared" si="21"/>
        <v>0</v>
      </c>
      <c r="M62" s="802">
        <f t="shared" si="12"/>
        <v>0</v>
      </c>
      <c r="N62" s="896" t="s">
        <v>507</v>
      </c>
      <c r="AA62" s="307"/>
      <c r="AB62" s="308"/>
      <c r="AC62" s="192"/>
      <c r="AD62" s="234"/>
      <c r="AE62" s="192"/>
      <c r="AF62" s="234"/>
      <c r="AG62" s="192"/>
      <c r="AH62" s="235"/>
      <c r="AI62" s="387">
        <f t="shared" si="18"/>
        <v>0</v>
      </c>
      <c r="AJ62" s="388">
        <f t="shared" si="19"/>
        <v>0</v>
      </c>
      <c r="AK62" s="802">
        <f t="shared" si="13"/>
        <v>0</v>
      </c>
      <c r="AL62" s="958" t="s">
        <v>1201</v>
      </c>
    </row>
    <row r="63" spans="1:38" ht="12.75" customHeight="1" x14ac:dyDescent="0.2">
      <c r="A63" s="933" t="s">
        <v>1633</v>
      </c>
      <c r="B63" s="335" t="s">
        <v>610</v>
      </c>
      <c r="C63" s="817">
        <f t="shared" si="14"/>
        <v>0</v>
      </c>
      <c r="D63" s="819">
        <f t="shared" si="15"/>
        <v>0</v>
      </c>
      <c r="E63" s="813">
        <f t="shared" si="16"/>
        <v>0</v>
      </c>
      <c r="F63" s="814">
        <f t="shared" si="17"/>
        <v>0</v>
      </c>
      <c r="G63" s="813">
        <f t="shared" si="4"/>
        <v>0</v>
      </c>
      <c r="H63" s="814">
        <f t="shared" si="5"/>
        <v>0</v>
      </c>
      <c r="I63" s="813">
        <f t="shared" si="6"/>
        <v>0</v>
      </c>
      <c r="J63" s="815">
        <f t="shared" si="7"/>
        <v>0</v>
      </c>
      <c r="K63" s="387">
        <f t="shared" si="20"/>
        <v>0</v>
      </c>
      <c r="L63" s="388">
        <f t="shared" si="21"/>
        <v>0</v>
      </c>
      <c r="M63" s="802">
        <f t="shared" si="12"/>
        <v>0</v>
      </c>
      <c r="N63" s="896" t="s">
        <v>507</v>
      </c>
      <c r="AA63" s="307"/>
      <c r="AB63" s="308"/>
      <c r="AC63" s="192"/>
      <c r="AD63" s="234"/>
      <c r="AE63" s="192"/>
      <c r="AF63" s="234"/>
      <c r="AG63" s="192"/>
      <c r="AH63" s="235"/>
      <c r="AI63" s="387">
        <f t="shared" si="18"/>
        <v>0</v>
      </c>
      <c r="AJ63" s="388">
        <f t="shared" si="19"/>
        <v>0</v>
      </c>
      <c r="AK63" s="802">
        <f t="shared" si="13"/>
        <v>0</v>
      </c>
      <c r="AL63" s="958" t="s">
        <v>1201</v>
      </c>
    </row>
    <row r="64" spans="1:38" ht="12.75" customHeight="1" x14ac:dyDescent="0.2">
      <c r="A64" s="933" t="s">
        <v>1634</v>
      </c>
      <c r="B64" s="335" t="s">
        <v>611</v>
      </c>
      <c r="C64" s="817">
        <f t="shared" si="14"/>
        <v>0</v>
      </c>
      <c r="D64" s="819">
        <f t="shared" si="15"/>
        <v>0</v>
      </c>
      <c r="E64" s="813">
        <f t="shared" si="16"/>
        <v>0</v>
      </c>
      <c r="F64" s="814">
        <f t="shared" si="17"/>
        <v>0</v>
      </c>
      <c r="G64" s="813">
        <f t="shared" si="4"/>
        <v>0</v>
      </c>
      <c r="H64" s="814">
        <f t="shared" si="5"/>
        <v>0</v>
      </c>
      <c r="I64" s="813">
        <f t="shared" si="6"/>
        <v>0</v>
      </c>
      <c r="J64" s="815">
        <f t="shared" si="7"/>
        <v>0</v>
      </c>
      <c r="K64" s="387">
        <f t="shared" si="20"/>
        <v>0</v>
      </c>
      <c r="L64" s="388">
        <f t="shared" si="21"/>
        <v>0</v>
      </c>
      <c r="M64" s="802">
        <f t="shared" si="12"/>
        <v>0</v>
      </c>
      <c r="N64" s="896" t="s">
        <v>507</v>
      </c>
      <c r="AA64" s="307"/>
      <c r="AB64" s="308"/>
      <c r="AC64" s="192"/>
      <c r="AD64" s="234"/>
      <c r="AE64" s="192"/>
      <c r="AF64" s="234"/>
      <c r="AG64" s="192"/>
      <c r="AH64" s="235"/>
      <c r="AI64" s="387">
        <f t="shared" si="18"/>
        <v>0</v>
      </c>
      <c r="AJ64" s="388">
        <f t="shared" si="19"/>
        <v>0</v>
      </c>
      <c r="AK64" s="802">
        <f t="shared" si="13"/>
        <v>0</v>
      </c>
      <c r="AL64" s="958" t="s">
        <v>1201</v>
      </c>
    </row>
    <row r="65" spans="1:38" ht="12.75" customHeight="1" x14ac:dyDescent="0.2">
      <c r="A65" s="933" t="s">
        <v>1635</v>
      </c>
      <c r="B65" s="335" t="s">
        <v>612</v>
      </c>
      <c r="C65" s="817">
        <f t="shared" si="14"/>
        <v>0</v>
      </c>
      <c r="D65" s="819">
        <f t="shared" si="15"/>
        <v>0</v>
      </c>
      <c r="E65" s="813">
        <f t="shared" si="16"/>
        <v>0</v>
      </c>
      <c r="F65" s="814">
        <f t="shared" si="17"/>
        <v>0</v>
      </c>
      <c r="G65" s="813">
        <f t="shared" si="4"/>
        <v>0</v>
      </c>
      <c r="H65" s="814">
        <f t="shared" si="5"/>
        <v>0</v>
      </c>
      <c r="I65" s="813">
        <f t="shared" si="6"/>
        <v>0</v>
      </c>
      <c r="J65" s="815">
        <f t="shared" si="7"/>
        <v>0</v>
      </c>
      <c r="K65" s="387">
        <f t="shared" si="20"/>
        <v>0</v>
      </c>
      <c r="L65" s="388">
        <f t="shared" si="21"/>
        <v>0</v>
      </c>
      <c r="M65" s="802">
        <f t="shared" si="12"/>
        <v>0</v>
      </c>
      <c r="N65" s="896" t="s">
        <v>507</v>
      </c>
      <c r="AA65" s="307"/>
      <c r="AB65" s="308"/>
      <c r="AC65" s="192"/>
      <c r="AD65" s="234"/>
      <c r="AE65" s="192"/>
      <c r="AF65" s="234"/>
      <c r="AG65" s="192"/>
      <c r="AH65" s="235"/>
      <c r="AI65" s="387">
        <f t="shared" si="18"/>
        <v>0</v>
      </c>
      <c r="AJ65" s="388">
        <f t="shared" si="19"/>
        <v>0</v>
      </c>
      <c r="AK65" s="802">
        <f t="shared" si="13"/>
        <v>0</v>
      </c>
      <c r="AL65" s="958" t="s">
        <v>1201</v>
      </c>
    </row>
    <row r="66" spans="1:38" ht="12.75" customHeight="1" x14ac:dyDescent="0.2">
      <c r="A66" s="933" t="s">
        <v>1636</v>
      </c>
      <c r="B66" s="335" t="s">
        <v>1118</v>
      </c>
      <c r="C66" s="817">
        <f t="shared" si="14"/>
        <v>0</v>
      </c>
      <c r="D66" s="819">
        <f t="shared" si="15"/>
        <v>0</v>
      </c>
      <c r="E66" s="813">
        <f t="shared" si="16"/>
        <v>0</v>
      </c>
      <c r="F66" s="814">
        <f t="shared" si="17"/>
        <v>0</v>
      </c>
      <c r="G66" s="813">
        <f t="shared" si="4"/>
        <v>0</v>
      </c>
      <c r="H66" s="814">
        <f t="shared" si="5"/>
        <v>0</v>
      </c>
      <c r="I66" s="813">
        <f t="shared" si="6"/>
        <v>0</v>
      </c>
      <c r="J66" s="815">
        <f t="shared" si="7"/>
        <v>0</v>
      </c>
      <c r="K66" s="387">
        <f t="shared" si="20"/>
        <v>0</v>
      </c>
      <c r="L66" s="388">
        <f t="shared" si="21"/>
        <v>0</v>
      </c>
      <c r="M66" s="802">
        <f t="shared" si="12"/>
        <v>0</v>
      </c>
      <c r="N66" s="896" t="s">
        <v>507</v>
      </c>
      <c r="AA66" s="307"/>
      <c r="AB66" s="308"/>
      <c r="AC66" s="192"/>
      <c r="AD66" s="234"/>
      <c r="AE66" s="192"/>
      <c r="AF66" s="234"/>
      <c r="AG66" s="192"/>
      <c r="AH66" s="235"/>
      <c r="AI66" s="387">
        <f t="shared" si="18"/>
        <v>0</v>
      </c>
      <c r="AJ66" s="388">
        <f t="shared" si="19"/>
        <v>0</v>
      </c>
      <c r="AK66" s="802">
        <f t="shared" si="13"/>
        <v>0</v>
      </c>
      <c r="AL66" s="958" t="s">
        <v>1202</v>
      </c>
    </row>
    <row r="67" spans="1:38" ht="12.75" customHeight="1" x14ac:dyDescent="0.2">
      <c r="A67" s="933" t="s">
        <v>1637</v>
      </c>
      <c r="B67" s="335" t="s">
        <v>1119</v>
      </c>
      <c r="C67" s="817">
        <f t="shared" si="14"/>
        <v>0</v>
      </c>
      <c r="D67" s="819">
        <f t="shared" si="15"/>
        <v>0</v>
      </c>
      <c r="E67" s="813">
        <f t="shared" si="16"/>
        <v>0</v>
      </c>
      <c r="F67" s="814">
        <f t="shared" si="17"/>
        <v>0</v>
      </c>
      <c r="G67" s="813">
        <f t="shared" si="4"/>
        <v>0</v>
      </c>
      <c r="H67" s="814">
        <f t="shared" si="5"/>
        <v>0</v>
      </c>
      <c r="I67" s="813">
        <f t="shared" si="6"/>
        <v>0</v>
      </c>
      <c r="J67" s="815">
        <f t="shared" si="7"/>
        <v>0</v>
      </c>
      <c r="K67" s="387">
        <f>E67+G67+I67</f>
        <v>0</v>
      </c>
      <c r="L67" s="388">
        <f>F67+H67+J67</f>
        <v>0</v>
      </c>
      <c r="M67" s="802">
        <f t="shared" si="12"/>
        <v>0</v>
      </c>
      <c r="N67" s="896" t="s">
        <v>507</v>
      </c>
      <c r="AA67" s="307"/>
      <c r="AB67" s="308"/>
      <c r="AC67" s="192"/>
      <c r="AD67" s="234"/>
      <c r="AE67" s="192"/>
      <c r="AF67" s="234"/>
      <c r="AG67" s="192"/>
      <c r="AH67" s="235"/>
      <c r="AI67" s="387">
        <f t="shared" si="18"/>
        <v>0</v>
      </c>
      <c r="AJ67" s="388">
        <f t="shared" si="19"/>
        <v>0</v>
      </c>
      <c r="AK67" s="802">
        <f t="shared" si="13"/>
        <v>0</v>
      </c>
      <c r="AL67" s="958" t="s">
        <v>1202</v>
      </c>
    </row>
    <row r="68" spans="1:38" ht="12.75" customHeight="1" x14ac:dyDescent="0.2">
      <c r="A68" s="933" t="s">
        <v>1638</v>
      </c>
      <c r="B68" s="335" t="s">
        <v>1120</v>
      </c>
      <c r="C68" s="817">
        <f t="shared" si="14"/>
        <v>0</v>
      </c>
      <c r="D68" s="819">
        <f t="shared" si="15"/>
        <v>0</v>
      </c>
      <c r="E68" s="813">
        <f t="shared" si="16"/>
        <v>0</v>
      </c>
      <c r="F68" s="814">
        <f t="shared" si="17"/>
        <v>0</v>
      </c>
      <c r="G68" s="813">
        <f t="shared" si="4"/>
        <v>0</v>
      </c>
      <c r="H68" s="814">
        <f t="shared" si="5"/>
        <v>0</v>
      </c>
      <c r="I68" s="813">
        <f t="shared" si="6"/>
        <v>0</v>
      </c>
      <c r="J68" s="815">
        <f t="shared" si="7"/>
        <v>0</v>
      </c>
      <c r="K68" s="387">
        <f t="shared" si="20"/>
        <v>0</v>
      </c>
      <c r="L68" s="388">
        <f t="shared" si="21"/>
        <v>0</v>
      </c>
      <c r="M68" s="802">
        <f t="shared" si="12"/>
        <v>0</v>
      </c>
      <c r="N68" s="896" t="s">
        <v>507</v>
      </c>
      <c r="AA68" s="307"/>
      <c r="AB68" s="308"/>
      <c r="AC68" s="192"/>
      <c r="AD68" s="234"/>
      <c r="AE68" s="192"/>
      <c r="AF68" s="234"/>
      <c r="AG68" s="192"/>
      <c r="AH68" s="235"/>
      <c r="AI68" s="387">
        <f t="shared" si="18"/>
        <v>0</v>
      </c>
      <c r="AJ68" s="388">
        <f t="shared" si="19"/>
        <v>0</v>
      </c>
      <c r="AK68" s="802">
        <f t="shared" si="13"/>
        <v>0</v>
      </c>
      <c r="AL68" s="958" t="s">
        <v>1202</v>
      </c>
    </row>
    <row r="69" spans="1:38" ht="12.75" customHeight="1" x14ac:dyDescent="0.2">
      <c r="A69" s="933" t="s">
        <v>1639</v>
      </c>
      <c r="B69" s="335" t="s">
        <v>1121</v>
      </c>
      <c r="C69" s="817">
        <f t="shared" si="14"/>
        <v>0</v>
      </c>
      <c r="D69" s="819">
        <f t="shared" si="15"/>
        <v>0</v>
      </c>
      <c r="E69" s="813">
        <f t="shared" si="16"/>
        <v>0</v>
      </c>
      <c r="F69" s="814">
        <f t="shared" si="17"/>
        <v>0</v>
      </c>
      <c r="G69" s="813">
        <f t="shared" si="4"/>
        <v>0</v>
      </c>
      <c r="H69" s="814">
        <f t="shared" si="5"/>
        <v>0</v>
      </c>
      <c r="I69" s="813">
        <f t="shared" si="6"/>
        <v>0</v>
      </c>
      <c r="J69" s="815">
        <f t="shared" si="7"/>
        <v>0</v>
      </c>
      <c r="K69" s="387">
        <f t="shared" si="20"/>
        <v>0</v>
      </c>
      <c r="L69" s="388">
        <f t="shared" si="21"/>
        <v>0</v>
      </c>
      <c r="M69" s="802">
        <f t="shared" si="12"/>
        <v>0</v>
      </c>
      <c r="N69" s="896" t="s">
        <v>507</v>
      </c>
      <c r="AA69" s="307"/>
      <c r="AB69" s="308"/>
      <c r="AC69" s="192"/>
      <c r="AD69" s="234"/>
      <c r="AE69" s="192"/>
      <c r="AF69" s="234"/>
      <c r="AG69" s="192"/>
      <c r="AH69" s="235"/>
      <c r="AI69" s="387">
        <f t="shared" si="18"/>
        <v>0</v>
      </c>
      <c r="AJ69" s="388">
        <f t="shared" si="19"/>
        <v>0</v>
      </c>
      <c r="AK69" s="802">
        <f t="shared" si="13"/>
        <v>0</v>
      </c>
      <c r="AL69" s="958" t="s">
        <v>1202</v>
      </c>
    </row>
    <row r="70" spans="1:38" ht="12.75" customHeight="1" x14ac:dyDescent="0.2">
      <c r="A70" s="933" t="s">
        <v>1640</v>
      </c>
      <c r="B70" s="335" t="s">
        <v>1122</v>
      </c>
      <c r="C70" s="817">
        <f t="shared" ref="C70:C101" si="22">ROUND(AA70,0)</f>
        <v>0</v>
      </c>
      <c r="D70" s="819">
        <f t="shared" ref="D70:D101" si="23">ROUND(AB70,0)</f>
        <v>0</v>
      </c>
      <c r="E70" s="813">
        <f t="shared" ref="E70:E101" si="24">ROUND(AC70,0)</f>
        <v>0</v>
      </c>
      <c r="F70" s="814">
        <f t="shared" ref="F70:F101" si="25">ROUND(AD70,0)</f>
        <v>0</v>
      </c>
      <c r="G70" s="813">
        <f t="shared" ref="G70:G130" si="26">ROUND(AE70,0)</f>
        <v>0</v>
      </c>
      <c r="H70" s="814">
        <f t="shared" ref="H70:H130" si="27">ROUND(AF70,0)</f>
        <v>0</v>
      </c>
      <c r="I70" s="813">
        <f t="shared" ref="I70:I130" si="28">ROUND(AG70,0)</f>
        <v>0</v>
      </c>
      <c r="J70" s="815">
        <f t="shared" ref="J70:J130" si="29">ROUND(AH70,0)</f>
        <v>0</v>
      </c>
      <c r="K70" s="387">
        <f t="shared" si="20"/>
        <v>0</v>
      </c>
      <c r="L70" s="388">
        <f t="shared" si="21"/>
        <v>0</v>
      </c>
      <c r="M70" s="802">
        <f t="shared" si="12"/>
        <v>0</v>
      </c>
      <c r="N70" s="896" t="s">
        <v>507</v>
      </c>
      <c r="AA70" s="307"/>
      <c r="AB70" s="308"/>
      <c r="AC70" s="192"/>
      <c r="AD70" s="234"/>
      <c r="AE70" s="192"/>
      <c r="AF70" s="234"/>
      <c r="AG70" s="192"/>
      <c r="AH70" s="235"/>
      <c r="AI70" s="387">
        <f t="shared" ref="AI70:AI101" si="30">AC70+AE70+AG70</f>
        <v>0</v>
      </c>
      <c r="AJ70" s="388">
        <f t="shared" ref="AJ70:AJ101" si="31">AD70+AF70+AH70</f>
        <v>0</v>
      </c>
      <c r="AK70" s="802">
        <f t="shared" si="13"/>
        <v>0</v>
      </c>
      <c r="AL70" s="958" t="s">
        <v>1202</v>
      </c>
    </row>
    <row r="71" spans="1:38" ht="12.75" customHeight="1" x14ac:dyDescent="0.2">
      <c r="A71" s="933" t="s">
        <v>1641</v>
      </c>
      <c r="B71" s="335" t="s">
        <v>1123</v>
      </c>
      <c r="C71" s="817">
        <f t="shared" si="22"/>
        <v>0</v>
      </c>
      <c r="D71" s="819">
        <f t="shared" si="23"/>
        <v>0</v>
      </c>
      <c r="E71" s="813">
        <f t="shared" si="24"/>
        <v>0</v>
      </c>
      <c r="F71" s="814">
        <f t="shared" si="25"/>
        <v>0</v>
      </c>
      <c r="G71" s="813">
        <f t="shared" si="26"/>
        <v>0</v>
      </c>
      <c r="H71" s="814">
        <f t="shared" si="27"/>
        <v>0</v>
      </c>
      <c r="I71" s="813">
        <f t="shared" si="28"/>
        <v>0</v>
      </c>
      <c r="J71" s="815">
        <f t="shared" si="29"/>
        <v>0</v>
      </c>
      <c r="K71" s="387">
        <f t="shared" si="20"/>
        <v>0</v>
      </c>
      <c r="L71" s="388">
        <f t="shared" si="21"/>
        <v>0</v>
      </c>
      <c r="M71" s="802">
        <f t="shared" ref="M71:M136" si="32">IF((K71+L71)&gt;0,1,0)</f>
        <v>0</v>
      </c>
      <c r="N71" s="896" t="s">
        <v>507</v>
      </c>
      <c r="AA71" s="307"/>
      <c r="AB71" s="308"/>
      <c r="AC71" s="192"/>
      <c r="AD71" s="234"/>
      <c r="AE71" s="192"/>
      <c r="AF71" s="234"/>
      <c r="AG71" s="192"/>
      <c r="AH71" s="235"/>
      <c r="AI71" s="387">
        <f t="shared" si="30"/>
        <v>0</v>
      </c>
      <c r="AJ71" s="388">
        <f t="shared" si="31"/>
        <v>0</v>
      </c>
      <c r="AK71" s="802">
        <f t="shared" ref="AK71:AK138" si="33">IF((AI71+AJ71)&gt;0,1,0)</f>
        <v>0</v>
      </c>
      <c r="AL71" s="958" t="s">
        <v>1202</v>
      </c>
    </row>
    <row r="72" spans="1:38" ht="12.75" customHeight="1" x14ac:dyDescent="0.2">
      <c r="A72" s="933" t="s">
        <v>1642</v>
      </c>
      <c r="B72" s="335" t="s">
        <v>1124</v>
      </c>
      <c r="C72" s="817">
        <f t="shared" si="22"/>
        <v>0</v>
      </c>
      <c r="D72" s="819">
        <f t="shared" si="23"/>
        <v>0</v>
      </c>
      <c r="E72" s="813">
        <f t="shared" si="24"/>
        <v>0</v>
      </c>
      <c r="F72" s="814">
        <f t="shared" si="25"/>
        <v>0</v>
      </c>
      <c r="G72" s="813">
        <f t="shared" si="26"/>
        <v>0</v>
      </c>
      <c r="H72" s="814">
        <f t="shared" si="27"/>
        <v>0</v>
      </c>
      <c r="I72" s="813">
        <f t="shared" si="28"/>
        <v>0</v>
      </c>
      <c r="J72" s="815">
        <f t="shared" si="29"/>
        <v>0</v>
      </c>
      <c r="K72" s="387">
        <f t="shared" si="20"/>
        <v>0</v>
      </c>
      <c r="L72" s="388">
        <f t="shared" si="21"/>
        <v>0</v>
      </c>
      <c r="M72" s="802">
        <f t="shared" si="32"/>
        <v>0</v>
      </c>
      <c r="N72" s="896" t="s">
        <v>507</v>
      </c>
      <c r="AA72" s="307"/>
      <c r="AB72" s="308"/>
      <c r="AC72" s="192"/>
      <c r="AD72" s="234"/>
      <c r="AE72" s="192"/>
      <c r="AF72" s="234"/>
      <c r="AG72" s="192"/>
      <c r="AH72" s="235"/>
      <c r="AI72" s="387">
        <f t="shared" si="30"/>
        <v>0</v>
      </c>
      <c r="AJ72" s="388">
        <f t="shared" si="31"/>
        <v>0</v>
      </c>
      <c r="AK72" s="802">
        <f t="shared" si="33"/>
        <v>0</v>
      </c>
      <c r="AL72" s="958" t="s">
        <v>1202</v>
      </c>
    </row>
    <row r="73" spans="1:38" ht="12.75" customHeight="1" x14ac:dyDescent="0.2">
      <c r="A73" s="933" t="s">
        <v>1643</v>
      </c>
      <c r="B73" s="335" t="s">
        <v>1125</v>
      </c>
      <c r="C73" s="817">
        <f t="shared" si="22"/>
        <v>0</v>
      </c>
      <c r="D73" s="819">
        <f t="shared" si="23"/>
        <v>0</v>
      </c>
      <c r="E73" s="813">
        <f t="shared" si="24"/>
        <v>0</v>
      </c>
      <c r="F73" s="814">
        <f t="shared" si="25"/>
        <v>0</v>
      </c>
      <c r="G73" s="813">
        <f t="shared" si="26"/>
        <v>0</v>
      </c>
      <c r="H73" s="814">
        <f t="shared" si="27"/>
        <v>0</v>
      </c>
      <c r="I73" s="813">
        <f t="shared" si="28"/>
        <v>0</v>
      </c>
      <c r="J73" s="815">
        <f t="shared" si="29"/>
        <v>0</v>
      </c>
      <c r="K73" s="387">
        <f t="shared" si="20"/>
        <v>0</v>
      </c>
      <c r="L73" s="388">
        <f t="shared" si="21"/>
        <v>0</v>
      </c>
      <c r="M73" s="802">
        <f t="shared" si="32"/>
        <v>0</v>
      </c>
      <c r="N73" s="896" t="s">
        <v>507</v>
      </c>
      <c r="AA73" s="307"/>
      <c r="AB73" s="308"/>
      <c r="AC73" s="192"/>
      <c r="AD73" s="234"/>
      <c r="AE73" s="192"/>
      <c r="AF73" s="234"/>
      <c r="AG73" s="192"/>
      <c r="AH73" s="235"/>
      <c r="AI73" s="387">
        <f t="shared" si="30"/>
        <v>0</v>
      </c>
      <c r="AJ73" s="388">
        <f t="shared" si="31"/>
        <v>0</v>
      </c>
      <c r="AK73" s="802">
        <f t="shared" si="33"/>
        <v>0</v>
      </c>
      <c r="AL73" s="958" t="s">
        <v>1202</v>
      </c>
    </row>
    <row r="74" spans="1:38" ht="12.75" customHeight="1" x14ac:dyDescent="0.2">
      <c r="A74" s="933" t="s">
        <v>1644</v>
      </c>
      <c r="B74" s="335" t="s">
        <v>1126</v>
      </c>
      <c r="C74" s="817">
        <f t="shared" si="22"/>
        <v>0</v>
      </c>
      <c r="D74" s="819">
        <f t="shared" si="23"/>
        <v>0</v>
      </c>
      <c r="E74" s="813">
        <f t="shared" si="24"/>
        <v>0</v>
      </c>
      <c r="F74" s="814">
        <f t="shared" si="25"/>
        <v>0</v>
      </c>
      <c r="G74" s="813">
        <f t="shared" si="26"/>
        <v>0</v>
      </c>
      <c r="H74" s="814">
        <f t="shared" si="27"/>
        <v>0</v>
      </c>
      <c r="I74" s="813">
        <f t="shared" si="28"/>
        <v>0</v>
      </c>
      <c r="J74" s="815">
        <f t="shared" si="29"/>
        <v>0</v>
      </c>
      <c r="K74" s="387">
        <f t="shared" si="20"/>
        <v>0</v>
      </c>
      <c r="L74" s="388">
        <f t="shared" si="21"/>
        <v>0</v>
      </c>
      <c r="M74" s="802">
        <f t="shared" si="32"/>
        <v>0</v>
      </c>
      <c r="N74" s="896" t="s">
        <v>507</v>
      </c>
      <c r="AA74" s="307"/>
      <c r="AB74" s="308"/>
      <c r="AC74" s="192"/>
      <c r="AD74" s="234"/>
      <c r="AE74" s="192"/>
      <c r="AF74" s="234"/>
      <c r="AG74" s="192"/>
      <c r="AH74" s="235"/>
      <c r="AI74" s="387">
        <f t="shared" si="30"/>
        <v>0</v>
      </c>
      <c r="AJ74" s="388">
        <f t="shared" si="31"/>
        <v>0</v>
      </c>
      <c r="AK74" s="802">
        <f t="shared" si="33"/>
        <v>0</v>
      </c>
      <c r="AL74" s="958" t="s">
        <v>1202</v>
      </c>
    </row>
    <row r="75" spans="1:38" ht="12.75" customHeight="1" x14ac:dyDescent="0.2">
      <c r="A75" s="933" t="s">
        <v>1645</v>
      </c>
      <c r="B75" s="335" t="s">
        <v>1127</v>
      </c>
      <c r="C75" s="817">
        <f t="shared" si="22"/>
        <v>0</v>
      </c>
      <c r="D75" s="819">
        <f t="shared" si="23"/>
        <v>0</v>
      </c>
      <c r="E75" s="813">
        <f t="shared" si="24"/>
        <v>0</v>
      </c>
      <c r="F75" s="814">
        <f t="shared" si="25"/>
        <v>0</v>
      </c>
      <c r="G75" s="813">
        <f t="shared" si="26"/>
        <v>0</v>
      </c>
      <c r="H75" s="814">
        <f t="shared" si="27"/>
        <v>0</v>
      </c>
      <c r="I75" s="813">
        <f t="shared" si="28"/>
        <v>0</v>
      </c>
      <c r="J75" s="815">
        <f t="shared" si="29"/>
        <v>0</v>
      </c>
      <c r="K75" s="387">
        <f t="shared" si="20"/>
        <v>0</v>
      </c>
      <c r="L75" s="388">
        <f t="shared" si="21"/>
        <v>0</v>
      </c>
      <c r="M75" s="802">
        <f t="shared" si="32"/>
        <v>0</v>
      </c>
      <c r="N75" s="896" t="s">
        <v>507</v>
      </c>
      <c r="AA75" s="307"/>
      <c r="AB75" s="308"/>
      <c r="AC75" s="192"/>
      <c r="AD75" s="234"/>
      <c r="AE75" s="192"/>
      <c r="AF75" s="234"/>
      <c r="AG75" s="192"/>
      <c r="AH75" s="235"/>
      <c r="AI75" s="387">
        <f t="shared" si="30"/>
        <v>0</v>
      </c>
      <c r="AJ75" s="388">
        <f t="shared" si="31"/>
        <v>0</v>
      </c>
      <c r="AK75" s="802">
        <f t="shared" si="33"/>
        <v>0</v>
      </c>
      <c r="AL75" s="958" t="s">
        <v>1202</v>
      </c>
    </row>
    <row r="76" spans="1:38" ht="12.75" customHeight="1" x14ac:dyDescent="0.2">
      <c r="A76" s="933" t="s">
        <v>1646</v>
      </c>
      <c r="B76" s="335" t="s">
        <v>1128</v>
      </c>
      <c r="C76" s="817">
        <f t="shared" si="22"/>
        <v>0</v>
      </c>
      <c r="D76" s="819">
        <f t="shared" si="23"/>
        <v>0</v>
      </c>
      <c r="E76" s="813">
        <f t="shared" si="24"/>
        <v>0</v>
      </c>
      <c r="F76" s="814">
        <f t="shared" si="25"/>
        <v>0</v>
      </c>
      <c r="G76" s="813">
        <f t="shared" si="26"/>
        <v>0</v>
      </c>
      <c r="H76" s="814">
        <f t="shared" si="27"/>
        <v>0</v>
      </c>
      <c r="I76" s="813">
        <f t="shared" si="28"/>
        <v>0</v>
      </c>
      <c r="J76" s="815">
        <f t="shared" si="29"/>
        <v>0</v>
      </c>
      <c r="K76" s="387">
        <f t="shared" si="20"/>
        <v>0</v>
      </c>
      <c r="L76" s="388">
        <f t="shared" si="21"/>
        <v>0</v>
      </c>
      <c r="M76" s="802">
        <f t="shared" si="32"/>
        <v>0</v>
      </c>
      <c r="N76" s="896" t="s">
        <v>507</v>
      </c>
      <c r="AA76" s="307"/>
      <c r="AB76" s="308"/>
      <c r="AC76" s="192"/>
      <c r="AD76" s="234"/>
      <c r="AE76" s="192"/>
      <c r="AF76" s="234"/>
      <c r="AG76" s="192"/>
      <c r="AH76" s="235"/>
      <c r="AI76" s="387">
        <f t="shared" si="30"/>
        <v>0</v>
      </c>
      <c r="AJ76" s="388">
        <f t="shared" si="31"/>
        <v>0</v>
      </c>
      <c r="AK76" s="802">
        <f t="shared" si="33"/>
        <v>0</v>
      </c>
      <c r="AL76" s="958" t="s">
        <v>1202</v>
      </c>
    </row>
    <row r="77" spans="1:38" ht="12.75" customHeight="1" x14ac:dyDescent="0.2">
      <c r="A77" s="933" t="s">
        <v>1647</v>
      </c>
      <c r="B77" s="335" t="s">
        <v>1129</v>
      </c>
      <c r="C77" s="817">
        <f t="shared" si="22"/>
        <v>0</v>
      </c>
      <c r="D77" s="819">
        <f t="shared" si="23"/>
        <v>0</v>
      </c>
      <c r="E77" s="813">
        <f t="shared" si="24"/>
        <v>0</v>
      </c>
      <c r="F77" s="814">
        <f t="shared" si="25"/>
        <v>0</v>
      </c>
      <c r="G77" s="813">
        <f t="shared" si="26"/>
        <v>0</v>
      </c>
      <c r="H77" s="814">
        <f t="shared" si="27"/>
        <v>0</v>
      </c>
      <c r="I77" s="813">
        <f t="shared" si="28"/>
        <v>0</v>
      </c>
      <c r="J77" s="815">
        <f t="shared" si="29"/>
        <v>0</v>
      </c>
      <c r="K77" s="387">
        <f t="shared" si="20"/>
        <v>0</v>
      </c>
      <c r="L77" s="388">
        <f t="shared" si="21"/>
        <v>0</v>
      </c>
      <c r="M77" s="802">
        <f t="shared" si="32"/>
        <v>0</v>
      </c>
      <c r="N77" s="896" t="s">
        <v>507</v>
      </c>
      <c r="AA77" s="307"/>
      <c r="AB77" s="308"/>
      <c r="AC77" s="192"/>
      <c r="AD77" s="234"/>
      <c r="AE77" s="192"/>
      <c r="AF77" s="234"/>
      <c r="AG77" s="192"/>
      <c r="AH77" s="235"/>
      <c r="AI77" s="387">
        <f t="shared" si="30"/>
        <v>0</v>
      </c>
      <c r="AJ77" s="388">
        <f t="shared" si="31"/>
        <v>0</v>
      </c>
      <c r="AK77" s="802">
        <f t="shared" si="33"/>
        <v>0</v>
      </c>
      <c r="AL77" s="958" t="s">
        <v>1202</v>
      </c>
    </row>
    <row r="78" spans="1:38" ht="12.75" customHeight="1" x14ac:dyDescent="0.2">
      <c r="A78" s="933" t="s">
        <v>1648</v>
      </c>
      <c r="B78" s="335" t="s">
        <v>1130</v>
      </c>
      <c r="C78" s="817">
        <f t="shared" si="22"/>
        <v>0</v>
      </c>
      <c r="D78" s="819">
        <f t="shared" si="23"/>
        <v>0</v>
      </c>
      <c r="E78" s="813">
        <f t="shared" si="24"/>
        <v>0</v>
      </c>
      <c r="F78" s="814">
        <f t="shared" si="25"/>
        <v>0</v>
      </c>
      <c r="G78" s="813">
        <f t="shared" si="26"/>
        <v>0</v>
      </c>
      <c r="H78" s="814">
        <f t="shared" si="27"/>
        <v>0</v>
      </c>
      <c r="I78" s="813">
        <f t="shared" si="28"/>
        <v>0</v>
      </c>
      <c r="J78" s="815">
        <f t="shared" si="29"/>
        <v>0</v>
      </c>
      <c r="K78" s="387">
        <f t="shared" si="20"/>
        <v>0</v>
      </c>
      <c r="L78" s="388">
        <f t="shared" si="21"/>
        <v>0</v>
      </c>
      <c r="M78" s="802">
        <f t="shared" si="32"/>
        <v>0</v>
      </c>
      <c r="N78" s="896" t="s">
        <v>507</v>
      </c>
      <c r="AA78" s="307"/>
      <c r="AB78" s="308"/>
      <c r="AC78" s="192"/>
      <c r="AD78" s="234"/>
      <c r="AE78" s="192"/>
      <c r="AF78" s="234"/>
      <c r="AG78" s="192"/>
      <c r="AH78" s="235"/>
      <c r="AI78" s="387">
        <f t="shared" si="30"/>
        <v>0</v>
      </c>
      <c r="AJ78" s="388">
        <f t="shared" si="31"/>
        <v>0</v>
      </c>
      <c r="AK78" s="802">
        <f t="shared" si="33"/>
        <v>0</v>
      </c>
      <c r="AL78" s="958" t="s">
        <v>1202</v>
      </c>
    </row>
    <row r="79" spans="1:38" ht="12.75" customHeight="1" x14ac:dyDescent="0.2">
      <c r="A79" s="933" t="s">
        <v>1649</v>
      </c>
      <c r="B79" s="335" t="s">
        <v>1131</v>
      </c>
      <c r="C79" s="817">
        <f t="shared" si="22"/>
        <v>0</v>
      </c>
      <c r="D79" s="819">
        <f t="shared" si="23"/>
        <v>0</v>
      </c>
      <c r="E79" s="813">
        <f t="shared" si="24"/>
        <v>0</v>
      </c>
      <c r="F79" s="814">
        <f t="shared" si="25"/>
        <v>0</v>
      </c>
      <c r="G79" s="813">
        <f t="shared" si="26"/>
        <v>0</v>
      </c>
      <c r="H79" s="814">
        <f t="shared" si="27"/>
        <v>0</v>
      </c>
      <c r="I79" s="813">
        <f t="shared" si="28"/>
        <v>0</v>
      </c>
      <c r="J79" s="815">
        <f t="shared" si="29"/>
        <v>0</v>
      </c>
      <c r="K79" s="387">
        <f t="shared" si="20"/>
        <v>0</v>
      </c>
      <c r="L79" s="388">
        <f t="shared" si="21"/>
        <v>0</v>
      </c>
      <c r="M79" s="802">
        <f t="shared" si="32"/>
        <v>0</v>
      </c>
      <c r="N79" s="896" t="s">
        <v>507</v>
      </c>
      <c r="AA79" s="307"/>
      <c r="AB79" s="308"/>
      <c r="AC79" s="192"/>
      <c r="AD79" s="234"/>
      <c r="AE79" s="192"/>
      <c r="AF79" s="234"/>
      <c r="AG79" s="192"/>
      <c r="AH79" s="235"/>
      <c r="AI79" s="387">
        <f t="shared" si="30"/>
        <v>0</v>
      </c>
      <c r="AJ79" s="388">
        <f t="shared" si="31"/>
        <v>0</v>
      </c>
      <c r="AK79" s="802">
        <f t="shared" si="33"/>
        <v>0</v>
      </c>
      <c r="AL79" s="958" t="s">
        <v>1202</v>
      </c>
    </row>
    <row r="80" spans="1:38" ht="12.75" customHeight="1" x14ac:dyDescent="0.2">
      <c r="A80" s="933" t="s">
        <v>1650</v>
      </c>
      <c r="B80" s="335" t="s">
        <v>1132</v>
      </c>
      <c r="C80" s="817">
        <f t="shared" si="22"/>
        <v>0</v>
      </c>
      <c r="D80" s="819">
        <f t="shared" si="23"/>
        <v>0</v>
      </c>
      <c r="E80" s="813">
        <f t="shared" si="24"/>
        <v>0</v>
      </c>
      <c r="F80" s="814">
        <f t="shared" si="25"/>
        <v>0</v>
      </c>
      <c r="G80" s="813">
        <f t="shared" si="26"/>
        <v>0</v>
      </c>
      <c r="H80" s="814">
        <f t="shared" si="27"/>
        <v>0</v>
      </c>
      <c r="I80" s="813">
        <f t="shared" si="28"/>
        <v>0</v>
      </c>
      <c r="J80" s="815">
        <f t="shared" si="29"/>
        <v>0</v>
      </c>
      <c r="K80" s="387">
        <f t="shared" si="20"/>
        <v>0</v>
      </c>
      <c r="L80" s="388">
        <f t="shared" si="21"/>
        <v>0</v>
      </c>
      <c r="M80" s="802">
        <f t="shared" si="32"/>
        <v>0</v>
      </c>
      <c r="N80" s="896" t="s">
        <v>507</v>
      </c>
      <c r="AA80" s="307"/>
      <c r="AB80" s="308"/>
      <c r="AC80" s="192"/>
      <c r="AD80" s="234"/>
      <c r="AE80" s="192"/>
      <c r="AF80" s="234"/>
      <c r="AG80" s="192"/>
      <c r="AH80" s="235"/>
      <c r="AI80" s="387">
        <f t="shared" si="30"/>
        <v>0</v>
      </c>
      <c r="AJ80" s="388">
        <f t="shared" si="31"/>
        <v>0</v>
      </c>
      <c r="AK80" s="802">
        <f t="shared" si="33"/>
        <v>0</v>
      </c>
      <c r="AL80" s="958" t="s">
        <v>1202</v>
      </c>
    </row>
    <row r="81" spans="1:38" ht="12.75" customHeight="1" x14ac:dyDescent="0.2">
      <c r="A81" s="933" t="s">
        <v>1651</v>
      </c>
      <c r="B81" s="335" t="s">
        <v>1133</v>
      </c>
      <c r="C81" s="817">
        <f t="shared" si="22"/>
        <v>0</v>
      </c>
      <c r="D81" s="819">
        <f t="shared" si="23"/>
        <v>0</v>
      </c>
      <c r="E81" s="813">
        <f t="shared" si="24"/>
        <v>0</v>
      </c>
      <c r="F81" s="814">
        <f t="shared" si="25"/>
        <v>0</v>
      </c>
      <c r="G81" s="813">
        <f t="shared" si="26"/>
        <v>0</v>
      </c>
      <c r="H81" s="814">
        <f t="shared" si="27"/>
        <v>0</v>
      </c>
      <c r="I81" s="813">
        <f t="shared" si="28"/>
        <v>0</v>
      </c>
      <c r="J81" s="815">
        <f t="shared" si="29"/>
        <v>0</v>
      </c>
      <c r="K81" s="387">
        <f t="shared" si="20"/>
        <v>0</v>
      </c>
      <c r="L81" s="388">
        <f t="shared" si="21"/>
        <v>0</v>
      </c>
      <c r="M81" s="802">
        <f t="shared" si="32"/>
        <v>0</v>
      </c>
      <c r="N81" s="896" t="s">
        <v>507</v>
      </c>
      <c r="AA81" s="307"/>
      <c r="AB81" s="308"/>
      <c r="AC81" s="192"/>
      <c r="AD81" s="234"/>
      <c r="AE81" s="192"/>
      <c r="AF81" s="234"/>
      <c r="AG81" s="192"/>
      <c r="AH81" s="235"/>
      <c r="AI81" s="387">
        <f t="shared" si="30"/>
        <v>0</v>
      </c>
      <c r="AJ81" s="388">
        <f t="shared" si="31"/>
        <v>0</v>
      </c>
      <c r="AK81" s="802">
        <f t="shared" si="33"/>
        <v>0</v>
      </c>
      <c r="AL81" s="958" t="s">
        <v>1202</v>
      </c>
    </row>
    <row r="82" spans="1:38" ht="12.75" customHeight="1" x14ac:dyDescent="0.2">
      <c r="A82" s="933" t="s">
        <v>1652</v>
      </c>
      <c r="B82" s="335" t="s">
        <v>613</v>
      </c>
      <c r="C82" s="817">
        <f t="shared" si="22"/>
        <v>0</v>
      </c>
      <c r="D82" s="819">
        <f t="shared" si="23"/>
        <v>0</v>
      </c>
      <c r="E82" s="813">
        <f t="shared" si="24"/>
        <v>0</v>
      </c>
      <c r="F82" s="814">
        <f t="shared" si="25"/>
        <v>0</v>
      </c>
      <c r="G82" s="813">
        <f t="shared" si="26"/>
        <v>0</v>
      </c>
      <c r="H82" s="814">
        <f t="shared" si="27"/>
        <v>0</v>
      </c>
      <c r="I82" s="813">
        <f t="shared" si="28"/>
        <v>0</v>
      </c>
      <c r="J82" s="815">
        <f t="shared" si="29"/>
        <v>0</v>
      </c>
      <c r="K82" s="387">
        <f t="shared" si="20"/>
        <v>0</v>
      </c>
      <c r="L82" s="388">
        <f t="shared" si="21"/>
        <v>0</v>
      </c>
      <c r="M82" s="802">
        <f t="shared" si="32"/>
        <v>0</v>
      </c>
      <c r="N82" s="896" t="s">
        <v>1299</v>
      </c>
      <c r="AA82" s="307"/>
      <c r="AB82" s="308"/>
      <c r="AC82" s="192"/>
      <c r="AD82" s="234"/>
      <c r="AE82" s="192"/>
      <c r="AF82" s="234"/>
      <c r="AG82" s="192"/>
      <c r="AH82" s="235"/>
      <c r="AI82" s="387">
        <f t="shared" si="30"/>
        <v>0</v>
      </c>
      <c r="AJ82" s="388">
        <f t="shared" si="31"/>
        <v>0</v>
      </c>
      <c r="AK82" s="802">
        <f t="shared" si="33"/>
        <v>0</v>
      </c>
      <c r="AL82" s="959" t="s">
        <v>1141</v>
      </c>
    </row>
    <row r="83" spans="1:38" ht="12.75" customHeight="1" x14ac:dyDescent="0.2">
      <c r="A83" s="933" t="s">
        <v>1653</v>
      </c>
      <c r="B83" s="335" t="s">
        <v>614</v>
      </c>
      <c r="C83" s="817">
        <f t="shared" si="22"/>
        <v>0</v>
      </c>
      <c r="D83" s="819">
        <f t="shared" si="23"/>
        <v>0</v>
      </c>
      <c r="E83" s="813">
        <f t="shared" si="24"/>
        <v>0</v>
      </c>
      <c r="F83" s="814">
        <f t="shared" si="25"/>
        <v>0</v>
      </c>
      <c r="G83" s="813">
        <f t="shared" si="26"/>
        <v>0</v>
      </c>
      <c r="H83" s="814">
        <f t="shared" si="27"/>
        <v>0</v>
      </c>
      <c r="I83" s="813">
        <f t="shared" si="28"/>
        <v>0</v>
      </c>
      <c r="J83" s="815">
        <f t="shared" si="29"/>
        <v>0</v>
      </c>
      <c r="K83" s="387">
        <f t="shared" si="20"/>
        <v>0</v>
      </c>
      <c r="L83" s="388">
        <f t="shared" si="21"/>
        <v>0</v>
      </c>
      <c r="M83" s="802">
        <f t="shared" si="32"/>
        <v>0</v>
      </c>
      <c r="N83" s="896" t="s">
        <v>1299</v>
      </c>
      <c r="AA83" s="307"/>
      <c r="AB83" s="308"/>
      <c r="AC83" s="192"/>
      <c r="AD83" s="234"/>
      <c r="AE83" s="192"/>
      <c r="AF83" s="234"/>
      <c r="AG83" s="192"/>
      <c r="AH83" s="235"/>
      <c r="AI83" s="387">
        <f t="shared" si="30"/>
        <v>0</v>
      </c>
      <c r="AJ83" s="388">
        <f t="shared" si="31"/>
        <v>0</v>
      </c>
      <c r="AK83" s="802">
        <f t="shared" si="33"/>
        <v>0</v>
      </c>
      <c r="AL83" s="959" t="s">
        <v>1141</v>
      </c>
    </row>
    <row r="84" spans="1:38" ht="12.75" customHeight="1" x14ac:dyDescent="0.2">
      <c r="A84" s="933" t="s">
        <v>1654</v>
      </c>
      <c r="B84" s="335" t="s">
        <v>615</v>
      </c>
      <c r="C84" s="817">
        <f t="shared" si="22"/>
        <v>0</v>
      </c>
      <c r="D84" s="819">
        <f t="shared" si="23"/>
        <v>0</v>
      </c>
      <c r="E84" s="813">
        <f t="shared" si="24"/>
        <v>0</v>
      </c>
      <c r="F84" s="814">
        <f t="shared" si="25"/>
        <v>0</v>
      </c>
      <c r="G84" s="813">
        <f t="shared" si="26"/>
        <v>0</v>
      </c>
      <c r="H84" s="814">
        <f t="shared" si="27"/>
        <v>0</v>
      </c>
      <c r="I84" s="813">
        <f t="shared" si="28"/>
        <v>0</v>
      </c>
      <c r="J84" s="815">
        <f t="shared" si="29"/>
        <v>0</v>
      </c>
      <c r="K84" s="387">
        <f t="shared" si="20"/>
        <v>0</v>
      </c>
      <c r="L84" s="388">
        <f t="shared" si="21"/>
        <v>0</v>
      </c>
      <c r="M84" s="802">
        <f t="shared" si="32"/>
        <v>0</v>
      </c>
      <c r="N84" s="896" t="s">
        <v>1299</v>
      </c>
      <c r="AA84" s="307"/>
      <c r="AB84" s="308"/>
      <c r="AC84" s="192"/>
      <c r="AD84" s="234"/>
      <c r="AE84" s="192"/>
      <c r="AF84" s="234"/>
      <c r="AG84" s="192"/>
      <c r="AH84" s="235"/>
      <c r="AI84" s="387">
        <f t="shared" si="30"/>
        <v>0</v>
      </c>
      <c r="AJ84" s="388">
        <f t="shared" si="31"/>
        <v>0</v>
      </c>
      <c r="AK84" s="802">
        <f t="shared" si="33"/>
        <v>0</v>
      </c>
      <c r="AL84" s="959" t="s">
        <v>1141</v>
      </c>
    </row>
    <row r="85" spans="1:38" ht="12.75" customHeight="1" x14ac:dyDescent="0.2">
      <c r="A85" s="933" t="s">
        <v>1655</v>
      </c>
      <c r="B85" s="335" t="s">
        <v>616</v>
      </c>
      <c r="C85" s="817">
        <f t="shared" si="22"/>
        <v>0</v>
      </c>
      <c r="D85" s="819">
        <f t="shared" si="23"/>
        <v>0</v>
      </c>
      <c r="E85" s="813">
        <f t="shared" si="24"/>
        <v>0</v>
      </c>
      <c r="F85" s="814">
        <f t="shared" si="25"/>
        <v>0</v>
      </c>
      <c r="G85" s="813">
        <f t="shared" si="26"/>
        <v>0</v>
      </c>
      <c r="H85" s="814">
        <f t="shared" si="27"/>
        <v>0</v>
      </c>
      <c r="I85" s="813">
        <f t="shared" si="28"/>
        <v>0</v>
      </c>
      <c r="J85" s="815">
        <f t="shared" si="29"/>
        <v>0</v>
      </c>
      <c r="K85" s="387">
        <f t="shared" si="20"/>
        <v>0</v>
      </c>
      <c r="L85" s="388">
        <f t="shared" si="21"/>
        <v>0</v>
      </c>
      <c r="M85" s="802">
        <f t="shared" si="32"/>
        <v>0</v>
      </c>
      <c r="N85" s="896" t="s">
        <v>1299</v>
      </c>
      <c r="AA85" s="307"/>
      <c r="AB85" s="308"/>
      <c r="AC85" s="192"/>
      <c r="AD85" s="234"/>
      <c r="AE85" s="192"/>
      <c r="AF85" s="234"/>
      <c r="AG85" s="192"/>
      <c r="AH85" s="235"/>
      <c r="AI85" s="387">
        <f t="shared" si="30"/>
        <v>0</v>
      </c>
      <c r="AJ85" s="388">
        <f t="shared" si="31"/>
        <v>0</v>
      </c>
      <c r="AK85" s="802">
        <f t="shared" si="33"/>
        <v>0</v>
      </c>
      <c r="AL85" s="959" t="s">
        <v>1141</v>
      </c>
    </row>
    <row r="86" spans="1:38" ht="12.75" customHeight="1" x14ac:dyDescent="0.2">
      <c r="A86" s="933" t="s">
        <v>1656</v>
      </c>
      <c r="B86" s="335" t="s">
        <v>617</v>
      </c>
      <c r="C86" s="817">
        <f t="shared" si="22"/>
        <v>0</v>
      </c>
      <c r="D86" s="819">
        <f t="shared" si="23"/>
        <v>0</v>
      </c>
      <c r="E86" s="813">
        <f t="shared" si="24"/>
        <v>0</v>
      </c>
      <c r="F86" s="814">
        <f t="shared" si="25"/>
        <v>0</v>
      </c>
      <c r="G86" s="813">
        <f t="shared" si="26"/>
        <v>0</v>
      </c>
      <c r="H86" s="814">
        <f t="shared" si="27"/>
        <v>0</v>
      </c>
      <c r="I86" s="813">
        <f t="shared" si="28"/>
        <v>0</v>
      </c>
      <c r="J86" s="815">
        <f t="shared" si="29"/>
        <v>0</v>
      </c>
      <c r="K86" s="387">
        <f t="shared" si="20"/>
        <v>0</v>
      </c>
      <c r="L86" s="388">
        <f t="shared" si="21"/>
        <v>0</v>
      </c>
      <c r="M86" s="802">
        <f t="shared" si="32"/>
        <v>0</v>
      </c>
      <c r="N86" s="896" t="s">
        <v>1299</v>
      </c>
      <c r="AA86" s="307"/>
      <c r="AB86" s="308"/>
      <c r="AC86" s="192"/>
      <c r="AD86" s="234"/>
      <c r="AE86" s="192"/>
      <c r="AF86" s="234"/>
      <c r="AG86" s="192"/>
      <c r="AH86" s="235"/>
      <c r="AI86" s="387">
        <f t="shared" si="30"/>
        <v>0</v>
      </c>
      <c r="AJ86" s="388">
        <f t="shared" si="31"/>
        <v>0</v>
      </c>
      <c r="AK86" s="802">
        <f t="shared" si="33"/>
        <v>0</v>
      </c>
      <c r="AL86" s="959" t="s">
        <v>1141</v>
      </c>
    </row>
    <row r="87" spans="1:38" ht="12.75" customHeight="1" x14ac:dyDescent="0.2">
      <c r="A87" s="933" t="s">
        <v>1657</v>
      </c>
      <c r="B87" s="335" t="s">
        <v>618</v>
      </c>
      <c r="C87" s="817">
        <f t="shared" si="22"/>
        <v>0</v>
      </c>
      <c r="D87" s="819">
        <f t="shared" si="23"/>
        <v>0</v>
      </c>
      <c r="E87" s="813">
        <f t="shared" si="24"/>
        <v>0</v>
      </c>
      <c r="F87" s="814">
        <f t="shared" si="25"/>
        <v>0</v>
      </c>
      <c r="G87" s="813">
        <f t="shared" si="26"/>
        <v>0</v>
      </c>
      <c r="H87" s="814">
        <f t="shared" si="27"/>
        <v>0</v>
      </c>
      <c r="I87" s="813">
        <f t="shared" si="28"/>
        <v>0</v>
      </c>
      <c r="J87" s="815">
        <f t="shared" si="29"/>
        <v>0</v>
      </c>
      <c r="K87" s="387">
        <f t="shared" si="20"/>
        <v>0</v>
      </c>
      <c r="L87" s="388">
        <f t="shared" si="21"/>
        <v>0</v>
      </c>
      <c r="M87" s="802">
        <f t="shared" si="32"/>
        <v>0</v>
      </c>
      <c r="N87" s="896" t="s">
        <v>1299</v>
      </c>
      <c r="AA87" s="307"/>
      <c r="AB87" s="308"/>
      <c r="AC87" s="192"/>
      <c r="AD87" s="234"/>
      <c r="AE87" s="192"/>
      <c r="AF87" s="234"/>
      <c r="AG87" s="192"/>
      <c r="AH87" s="235"/>
      <c r="AI87" s="387">
        <f t="shared" si="30"/>
        <v>0</v>
      </c>
      <c r="AJ87" s="388">
        <f t="shared" si="31"/>
        <v>0</v>
      </c>
      <c r="AK87" s="802">
        <f t="shared" si="33"/>
        <v>0</v>
      </c>
      <c r="AL87" s="959" t="s">
        <v>1142</v>
      </c>
    </row>
    <row r="88" spans="1:38" ht="12.75" customHeight="1" x14ac:dyDescent="0.2">
      <c r="A88" s="933" t="s">
        <v>1658</v>
      </c>
      <c r="B88" s="335" t="s">
        <v>619</v>
      </c>
      <c r="C88" s="817">
        <f t="shared" si="22"/>
        <v>0</v>
      </c>
      <c r="D88" s="819">
        <f t="shared" si="23"/>
        <v>0</v>
      </c>
      <c r="E88" s="813">
        <f t="shared" si="24"/>
        <v>0</v>
      </c>
      <c r="F88" s="814">
        <f t="shared" si="25"/>
        <v>0</v>
      </c>
      <c r="G88" s="813">
        <f t="shared" si="26"/>
        <v>0</v>
      </c>
      <c r="H88" s="814">
        <f t="shared" si="27"/>
        <v>0</v>
      </c>
      <c r="I88" s="813">
        <f t="shared" si="28"/>
        <v>0</v>
      </c>
      <c r="J88" s="815">
        <f t="shared" si="29"/>
        <v>0</v>
      </c>
      <c r="K88" s="387">
        <f t="shared" si="20"/>
        <v>0</v>
      </c>
      <c r="L88" s="388">
        <f t="shared" si="21"/>
        <v>0</v>
      </c>
      <c r="M88" s="802">
        <f t="shared" si="32"/>
        <v>0</v>
      </c>
      <c r="N88" s="896" t="s">
        <v>1299</v>
      </c>
      <c r="AA88" s="307"/>
      <c r="AB88" s="308"/>
      <c r="AC88" s="192"/>
      <c r="AD88" s="234"/>
      <c r="AE88" s="192"/>
      <c r="AF88" s="234"/>
      <c r="AG88" s="192"/>
      <c r="AH88" s="235"/>
      <c r="AI88" s="387">
        <f t="shared" si="30"/>
        <v>0</v>
      </c>
      <c r="AJ88" s="388">
        <f t="shared" si="31"/>
        <v>0</v>
      </c>
      <c r="AK88" s="802">
        <f t="shared" si="33"/>
        <v>0</v>
      </c>
      <c r="AL88" s="959" t="s">
        <v>1142</v>
      </c>
    </row>
    <row r="89" spans="1:38" ht="12.75" customHeight="1" x14ac:dyDescent="0.2">
      <c r="A89" s="933" t="s">
        <v>1659</v>
      </c>
      <c r="B89" s="13" t="s">
        <v>620</v>
      </c>
      <c r="C89" s="817">
        <f t="shared" si="22"/>
        <v>0</v>
      </c>
      <c r="D89" s="819">
        <f t="shared" si="23"/>
        <v>0</v>
      </c>
      <c r="E89" s="813">
        <f t="shared" si="24"/>
        <v>0</v>
      </c>
      <c r="F89" s="814">
        <f t="shared" si="25"/>
        <v>0</v>
      </c>
      <c r="G89" s="813">
        <f t="shared" si="26"/>
        <v>0</v>
      </c>
      <c r="H89" s="814">
        <f t="shared" si="27"/>
        <v>0</v>
      </c>
      <c r="I89" s="813">
        <f t="shared" si="28"/>
        <v>0</v>
      </c>
      <c r="J89" s="815">
        <f t="shared" si="29"/>
        <v>0</v>
      </c>
      <c r="K89" s="387">
        <f t="shared" si="20"/>
        <v>0</v>
      </c>
      <c r="L89" s="388">
        <f t="shared" si="21"/>
        <v>0</v>
      </c>
      <c r="M89" s="802">
        <f t="shared" si="32"/>
        <v>0</v>
      </c>
      <c r="N89" s="896" t="s">
        <v>1299</v>
      </c>
      <c r="AA89" s="307"/>
      <c r="AB89" s="308"/>
      <c r="AC89" s="192"/>
      <c r="AD89" s="234"/>
      <c r="AE89" s="192"/>
      <c r="AF89" s="234"/>
      <c r="AG89" s="192"/>
      <c r="AH89" s="235"/>
      <c r="AI89" s="387">
        <f t="shared" si="30"/>
        <v>0</v>
      </c>
      <c r="AJ89" s="388">
        <f t="shared" si="31"/>
        <v>0</v>
      </c>
      <c r="AK89" s="802">
        <f t="shared" si="33"/>
        <v>0</v>
      </c>
      <c r="AL89" s="959" t="s">
        <v>1142</v>
      </c>
    </row>
    <row r="90" spans="1:38" ht="12.75" customHeight="1" x14ac:dyDescent="0.2">
      <c r="A90" s="933" t="s">
        <v>1660</v>
      </c>
      <c r="B90" s="13" t="s">
        <v>621</v>
      </c>
      <c r="C90" s="817">
        <f t="shared" si="22"/>
        <v>0</v>
      </c>
      <c r="D90" s="819">
        <f t="shared" si="23"/>
        <v>0</v>
      </c>
      <c r="E90" s="813">
        <f t="shared" si="24"/>
        <v>0</v>
      </c>
      <c r="F90" s="814">
        <f t="shared" si="25"/>
        <v>0</v>
      </c>
      <c r="G90" s="813">
        <f t="shared" si="26"/>
        <v>0</v>
      </c>
      <c r="H90" s="814">
        <f t="shared" si="27"/>
        <v>0</v>
      </c>
      <c r="I90" s="813">
        <f t="shared" si="28"/>
        <v>0</v>
      </c>
      <c r="J90" s="815">
        <f t="shared" si="29"/>
        <v>0</v>
      </c>
      <c r="K90" s="387">
        <f t="shared" si="20"/>
        <v>0</v>
      </c>
      <c r="L90" s="388">
        <f t="shared" si="21"/>
        <v>0</v>
      </c>
      <c r="M90" s="802">
        <f t="shared" si="32"/>
        <v>0</v>
      </c>
      <c r="N90" s="896" t="s">
        <v>1299</v>
      </c>
      <c r="AA90" s="307"/>
      <c r="AB90" s="308"/>
      <c r="AC90" s="192"/>
      <c r="AD90" s="234"/>
      <c r="AE90" s="192"/>
      <c r="AF90" s="234"/>
      <c r="AG90" s="192"/>
      <c r="AH90" s="235"/>
      <c r="AI90" s="387">
        <f t="shared" si="30"/>
        <v>0</v>
      </c>
      <c r="AJ90" s="388">
        <f t="shared" si="31"/>
        <v>0</v>
      </c>
      <c r="AK90" s="802">
        <f t="shared" si="33"/>
        <v>0</v>
      </c>
      <c r="AL90" s="959" t="s">
        <v>1143</v>
      </c>
    </row>
    <row r="91" spans="1:38" ht="12.75" customHeight="1" x14ac:dyDescent="0.2">
      <c r="A91" s="933" t="s">
        <v>1661</v>
      </c>
      <c r="B91" s="13" t="s">
        <v>622</v>
      </c>
      <c r="C91" s="817">
        <f t="shared" si="22"/>
        <v>0</v>
      </c>
      <c r="D91" s="819">
        <f t="shared" si="23"/>
        <v>0</v>
      </c>
      <c r="E91" s="813">
        <f t="shared" si="24"/>
        <v>0</v>
      </c>
      <c r="F91" s="814">
        <f t="shared" si="25"/>
        <v>0</v>
      </c>
      <c r="G91" s="813">
        <f t="shared" si="26"/>
        <v>0</v>
      </c>
      <c r="H91" s="814">
        <f t="shared" si="27"/>
        <v>0</v>
      </c>
      <c r="I91" s="813">
        <f t="shared" si="28"/>
        <v>0</v>
      </c>
      <c r="J91" s="815">
        <f t="shared" si="29"/>
        <v>0</v>
      </c>
      <c r="K91" s="387">
        <f t="shared" si="20"/>
        <v>0</v>
      </c>
      <c r="L91" s="388">
        <f t="shared" si="21"/>
        <v>0</v>
      </c>
      <c r="M91" s="802">
        <f t="shared" si="32"/>
        <v>0</v>
      </c>
      <c r="N91" s="896" t="s">
        <v>1299</v>
      </c>
      <c r="AA91" s="307"/>
      <c r="AB91" s="308"/>
      <c r="AC91" s="192"/>
      <c r="AD91" s="234"/>
      <c r="AE91" s="192"/>
      <c r="AF91" s="234"/>
      <c r="AG91" s="192"/>
      <c r="AH91" s="235"/>
      <c r="AI91" s="387">
        <f t="shared" si="30"/>
        <v>0</v>
      </c>
      <c r="AJ91" s="388">
        <f t="shared" si="31"/>
        <v>0</v>
      </c>
      <c r="AK91" s="802">
        <f t="shared" si="33"/>
        <v>0</v>
      </c>
      <c r="AL91" s="959" t="s">
        <v>1143</v>
      </c>
    </row>
    <row r="92" spans="1:38" ht="12.75" customHeight="1" x14ac:dyDescent="0.2">
      <c r="A92" s="933" t="s">
        <v>1662</v>
      </c>
      <c r="B92" s="13" t="s">
        <v>623</v>
      </c>
      <c r="C92" s="817">
        <f t="shared" si="22"/>
        <v>0</v>
      </c>
      <c r="D92" s="819">
        <f t="shared" si="23"/>
        <v>0</v>
      </c>
      <c r="E92" s="813">
        <f t="shared" si="24"/>
        <v>0</v>
      </c>
      <c r="F92" s="814">
        <f t="shared" si="25"/>
        <v>0</v>
      </c>
      <c r="G92" s="813">
        <f t="shared" si="26"/>
        <v>0</v>
      </c>
      <c r="H92" s="814">
        <f t="shared" si="27"/>
        <v>0</v>
      </c>
      <c r="I92" s="813">
        <f t="shared" si="28"/>
        <v>0</v>
      </c>
      <c r="J92" s="815">
        <f t="shared" si="29"/>
        <v>0</v>
      </c>
      <c r="K92" s="387">
        <f t="shared" si="20"/>
        <v>0</v>
      </c>
      <c r="L92" s="388">
        <f t="shared" si="21"/>
        <v>0</v>
      </c>
      <c r="M92" s="802">
        <f t="shared" si="32"/>
        <v>0</v>
      </c>
      <c r="N92" s="896" t="s">
        <v>1299</v>
      </c>
      <c r="AA92" s="307"/>
      <c r="AB92" s="308"/>
      <c r="AC92" s="192"/>
      <c r="AD92" s="234"/>
      <c r="AE92" s="192"/>
      <c r="AF92" s="234"/>
      <c r="AG92" s="192"/>
      <c r="AH92" s="235"/>
      <c r="AI92" s="387">
        <f t="shared" si="30"/>
        <v>0</v>
      </c>
      <c r="AJ92" s="388">
        <f t="shared" si="31"/>
        <v>0</v>
      </c>
      <c r="AK92" s="802">
        <f t="shared" si="33"/>
        <v>0</v>
      </c>
      <c r="AL92" s="959" t="s">
        <v>1143</v>
      </c>
    </row>
    <row r="93" spans="1:38" ht="12.75" customHeight="1" x14ac:dyDescent="0.2">
      <c r="A93" s="933" t="s">
        <v>1663</v>
      </c>
      <c r="B93" s="13" t="s">
        <v>624</v>
      </c>
      <c r="C93" s="817">
        <f t="shared" si="22"/>
        <v>0</v>
      </c>
      <c r="D93" s="819">
        <f t="shared" si="23"/>
        <v>0</v>
      </c>
      <c r="E93" s="813">
        <f t="shared" si="24"/>
        <v>0</v>
      </c>
      <c r="F93" s="814">
        <f t="shared" si="25"/>
        <v>0</v>
      </c>
      <c r="G93" s="813">
        <f t="shared" si="26"/>
        <v>0</v>
      </c>
      <c r="H93" s="814">
        <f t="shared" si="27"/>
        <v>0</v>
      </c>
      <c r="I93" s="813">
        <f t="shared" si="28"/>
        <v>0</v>
      </c>
      <c r="J93" s="815">
        <f t="shared" si="29"/>
        <v>0</v>
      </c>
      <c r="K93" s="387">
        <f t="shared" si="20"/>
        <v>0</v>
      </c>
      <c r="L93" s="388">
        <f t="shared" si="21"/>
        <v>0</v>
      </c>
      <c r="M93" s="802">
        <f t="shared" si="32"/>
        <v>0</v>
      </c>
      <c r="N93" s="896" t="s">
        <v>1299</v>
      </c>
      <c r="AA93" s="307"/>
      <c r="AB93" s="308"/>
      <c r="AC93" s="192"/>
      <c r="AD93" s="234"/>
      <c r="AE93" s="192"/>
      <c r="AF93" s="234"/>
      <c r="AG93" s="192"/>
      <c r="AH93" s="235"/>
      <c r="AI93" s="387">
        <f t="shared" si="30"/>
        <v>0</v>
      </c>
      <c r="AJ93" s="388">
        <f t="shared" si="31"/>
        <v>0</v>
      </c>
      <c r="AK93" s="802">
        <f t="shared" si="33"/>
        <v>0</v>
      </c>
      <c r="AL93" s="959" t="s">
        <v>1144</v>
      </c>
    </row>
    <row r="94" spans="1:38" ht="12.75" customHeight="1" x14ac:dyDescent="0.2">
      <c r="A94" s="933" t="s">
        <v>1664</v>
      </c>
      <c r="B94" s="13" t="s">
        <v>625</v>
      </c>
      <c r="C94" s="817">
        <f t="shared" si="22"/>
        <v>0</v>
      </c>
      <c r="D94" s="819">
        <f t="shared" si="23"/>
        <v>0</v>
      </c>
      <c r="E94" s="813">
        <f t="shared" si="24"/>
        <v>0</v>
      </c>
      <c r="F94" s="814">
        <f t="shared" si="25"/>
        <v>0</v>
      </c>
      <c r="G94" s="813">
        <f t="shared" si="26"/>
        <v>0</v>
      </c>
      <c r="H94" s="814">
        <f t="shared" si="27"/>
        <v>0</v>
      </c>
      <c r="I94" s="813">
        <f t="shared" si="28"/>
        <v>0</v>
      </c>
      <c r="J94" s="815">
        <f t="shared" si="29"/>
        <v>0</v>
      </c>
      <c r="K94" s="387">
        <f t="shared" si="20"/>
        <v>0</v>
      </c>
      <c r="L94" s="388">
        <f t="shared" si="21"/>
        <v>0</v>
      </c>
      <c r="M94" s="802">
        <f t="shared" si="32"/>
        <v>0</v>
      </c>
      <c r="N94" s="896" t="s">
        <v>1299</v>
      </c>
      <c r="AA94" s="307"/>
      <c r="AB94" s="308"/>
      <c r="AC94" s="192"/>
      <c r="AD94" s="234"/>
      <c r="AE94" s="192"/>
      <c r="AF94" s="234"/>
      <c r="AG94" s="192"/>
      <c r="AH94" s="235"/>
      <c r="AI94" s="387">
        <f t="shared" si="30"/>
        <v>0</v>
      </c>
      <c r="AJ94" s="388">
        <f t="shared" si="31"/>
        <v>0</v>
      </c>
      <c r="AK94" s="802">
        <f t="shared" si="33"/>
        <v>0</v>
      </c>
      <c r="AL94" s="959" t="s">
        <v>1144</v>
      </c>
    </row>
    <row r="95" spans="1:38" ht="12.75" customHeight="1" x14ac:dyDescent="0.2">
      <c r="A95" s="933" t="s">
        <v>1665</v>
      </c>
      <c r="B95" s="13" t="s">
        <v>626</v>
      </c>
      <c r="C95" s="817">
        <f t="shared" si="22"/>
        <v>0</v>
      </c>
      <c r="D95" s="819">
        <f t="shared" si="23"/>
        <v>0</v>
      </c>
      <c r="E95" s="813">
        <f t="shared" si="24"/>
        <v>0</v>
      </c>
      <c r="F95" s="814">
        <f t="shared" si="25"/>
        <v>0</v>
      </c>
      <c r="G95" s="813">
        <f t="shared" si="26"/>
        <v>0</v>
      </c>
      <c r="H95" s="814">
        <f t="shared" si="27"/>
        <v>0</v>
      </c>
      <c r="I95" s="813">
        <f t="shared" si="28"/>
        <v>0</v>
      </c>
      <c r="J95" s="815">
        <f t="shared" si="29"/>
        <v>0</v>
      </c>
      <c r="K95" s="387">
        <f t="shared" si="20"/>
        <v>0</v>
      </c>
      <c r="L95" s="388">
        <f t="shared" si="21"/>
        <v>0</v>
      </c>
      <c r="M95" s="802">
        <f t="shared" si="32"/>
        <v>0</v>
      </c>
      <c r="N95" s="896" t="s">
        <v>1299</v>
      </c>
      <c r="AA95" s="307"/>
      <c r="AB95" s="308"/>
      <c r="AC95" s="192"/>
      <c r="AD95" s="234"/>
      <c r="AE95" s="192"/>
      <c r="AF95" s="234"/>
      <c r="AG95" s="192"/>
      <c r="AH95" s="235"/>
      <c r="AI95" s="387">
        <f t="shared" si="30"/>
        <v>0</v>
      </c>
      <c r="AJ95" s="388">
        <f t="shared" si="31"/>
        <v>0</v>
      </c>
      <c r="AK95" s="802">
        <f t="shared" si="33"/>
        <v>0</v>
      </c>
      <c r="AL95" s="959" t="s">
        <v>1144</v>
      </c>
    </row>
    <row r="96" spans="1:38" ht="12.75" customHeight="1" x14ac:dyDescent="0.2">
      <c r="A96" s="933" t="s">
        <v>1666</v>
      </c>
      <c r="B96" s="13" t="s">
        <v>627</v>
      </c>
      <c r="C96" s="817">
        <f t="shared" si="22"/>
        <v>0</v>
      </c>
      <c r="D96" s="819">
        <f t="shared" si="23"/>
        <v>0</v>
      </c>
      <c r="E96" s="813">
        <f t="shared" si="24"/>
        <v>0</v>
      </c>
      <c r="F96" s="814">
        <f t="shared" si="25"/>
        <v>0</v>
      </c>
      <c r="G96" s="813">
        <f t="shared" si="26"/>
        <v>0</v>
      </c>
      <c r="H96" s="814">
        <f t="shared" si="27"/>
        <v>0</v>
      </c>
      <c r="I96" s="813">
        <f t="shared" si="28"/>
        <v>0</v>
      </c>
      <c r="J96" s="815">
        <f t="shared" si="29"/>
        <v>0</v>
      </c>
      <c r="K96" s="387">
        <f t="shared" si="20"/>
        <v>0</v>
      </c>
      <c r="L96" s="388">
        <f t="shared" si="21"/>
        <v>0</v>
      </c>
      <c r="M96" s="802">
        <f t="shared" si="32"/>
        <v>0</v>
      </c>
      <c r="N96" s="896" t="s">
        <v>1299</v>
      </c>
      <c r="AA96" s="307"/>
      <c r="AB96" s="308"/>
      <c r="AC96" s="192"/>
      <c r="AD96" s="234"/>
      <c r="AE96" s="192"/>
      <c r="AF96" s="234"/>
      <c r="AG96" s="192"/>
      <c r="AH96" s="235"/>
      <c r="AI96" s="387">
        <f t="shared" si="30"/>
        <v>0</v>
      </c>
      <c r="AJ96" s="388">
        <f t="shared" si="31"/>
        <v>0</v>
      </c>
      <c r="AK96" s="802">
        <f t="shared" si="33"/>
        <v>0</v>
      </c>
      <c r="AL96" s="959" t="s">
        <v>1144</v>
      </c>
    </row>
    <row r="97" spans="1:38" ht="12.75" customHeight="1" x14ac:dyDescent="0.2">
      <c r="A97" s="933" t="s">
        <v>1667</v>
      </c>
      <c r="B97" s="13" t="s">
        <v>628</v>
      </c>
      <c r="C97" s="817">
        <f t="shared" si="22"/>
        <v>0</v>
      </c>
      <c r="D97" s="819">
        <f t="shared" si="23"/>
        <v>0</v>
      </c>
      <c r="E97" s="813">
        <f t="shared" si="24"/>
        <v>0</v>
      </c>
      <c r="F97" s="814">
        <f t="shared" si="25"/>
        <v>0</v>
      </c>
      <c r="G97" s="813">
        <f t="shared" si="26"/>
        <v>0</v>
      </c>
      <c r="H97" s="814">
        <f t="shared" si="27"/>
        <v>0</v>
      </c>
      <c r="I97" s="813">
        <f t="shared" si="28"/>
        <v>0</v>
      </c>
      <c r="J97" s="815">
        <f t="shared" si="29"/>
        <v>0</v>
      </c>
      <c r="K97" s="387">
        <f t="shared" si="20"/>
        <v>0</v>
      </c>
      <c r="L97" s="388">
        <f t="shared" si="21"/>
        <v>0</v>
      </c>
      <c r="M97" s="802">
        <f t="shared" si="32"/>
        <v>0</v>
      </c>
      <c r="N97" s="896" t="s">
        <v>1299</v>
      </c>
      <c r="AA97" s="307"/>
      <c r="AB97" s="308"/>
      <c r="AC97" s="192"/>
      <c r="AD97" s="234"/>
      <c r="AE97" s="192"/>
      <c r="AF97" s="234"/>
      <c r="AG97" s="192"/>
      <c r="AH97" s="235"/>
      <c r="AI97" s="387">
        <f t="shared" si="30"/>
        <v>0</v>
      </c>
      <c r="AJ97" s="388">
        <f t="shared" si="31"/>
        <v>0</v>
      </c>
      <c r="AK97" s="802">
        <f t="shared" si="33"/>
        <v>0</v>
      </c>
      <c r="AL97" s="959" t="s">
        <v>1144</v>
      </c>
    </row>
    <row r="98" spans="1:38" ht="12.75" customHeight="1" x14ac:dyDescent="0.2">
      <c r="A98" s="933" t="s">
        <v>1668</v>
      </c>
      <c r="B98" s="13" t="s">
        <v>629</v>
      </c>
      <c r="C98" s="817">
        <f t="shared" ref="C98:J98" si="34">ROUND(AA98,0)</f>
        <v>0</v>
      </c>
      <c r="D98" s="819">
        <f t="shared" si="34"/>
        <v>0</v>
      </c>
      <c r="E98" s="813">
        <f t="shared" si="34"/>
        <v>0</v>
      </c>
      <c r="F98" s="814">
        <f t="shared" si="34"/>
        <v>0</v>
      </c>
      <c r="G98" s="813">
        <f t="shared" si="34"/>
        <v>0</v>
      </c>
      <c r="H98" s="814">
        <f t="shared" si="34"/>
        <v>0</v>
      </c>
      <c r="I98" s="813">
        <f t="shared" si="34"/>
        <v>0</v>
      </c>
      <c r="J98" s="815">
        <f t="shared" si="34"/>
        <v>0</v>
      </c>
      <c r="K98" s="387">
        <f>E98+G98+I98</f>
        <v>0</v>
      </c>
      <c r="L98" s="388">
        <f>F98+H98+J98</f>
        <v>0</v>
      </c>
      <c r="M98" s="802">
        <f>IF((K98+L98)&gt;0,1,0)</f>
        <v>0</v>
      </c>
      <c r="N98" s="896" t="s">
        <v>1299</v>
      </c>
      <c r="AA98" s="307"/>
      <c r="AB98" s="308"/>
      <c r="AC98" s="192"/>
      <c r="AD98" s="234"/>
      <c r="AE98" s="192"/>
      <c r="AF98" s="234"/>
      <c r="AG98" s="192"/>
      <c r="AH98" s="235"/>
      <c r="AI98" s="387">
        <f>AC98+AE98+AG98</f>
        <v>0</v>
      </c>
      <c r="AJ98" s="388">
        <f>AD98+AF98+AH98</f>
        <v>0</v>
      </c>
      <c r="AK98" s="802">
        <f>IF((AI98+AJ98)&gt;0,1,0)</f>
        <v>0</v>
      </c>
      <c r="AL98" s="959" t="s">
        <v>1142</v>
      </c>
    </row>
    <row r="99" spans="1:38" ht="12.75" customHeight="1" x14ac:dyDescent="0.2">
      <c r="A99" s="933" t="s">
        <v>1669</v>
      </c>
      <c r="B99" s="335" t="s">
        <v>630</v>
      </c>
      <c r="C99" s="817">
        <f t="shared" si="22"/>
        <v>0</v>
      </c>
      <c r="D99" s="819">
        <f t="shared" si="23"/>
        <v>0</v>
      </c>
      <c r="E99" s="813">
        <f t="shared" si="24"/>
        <v>0</v>
      </c>
      <c r="F99" s="814">
        <f t="shared" si="25"/>
        <v>0</v>
      </c>
      <c r="G99" s="813">
        <f t="shared" si="26"/>
        <v>0</v>
      </c>
      <c r="H99" s="814">
        <f t="shared" si="27"/>
        <v>0</v>
      </c>
      <c r="I99" s="813">
        <f t="shared" si="28"/>
        <v>0</v>
      </c>
      <c r="J99" s="815">
        <f t="shared" si="29"/>
        <v>0</v>
      </c>
      <c r="K99" s="387">
        <f t="shared" si="20"/>
        <v>0</v>
      </c>
      <c r="L99" s="388">
        <f t="shared" si="21"/>
        <v>0</v>
      </c>
      <c r="M99" s="802">
        <f t="shared" si="32"/>
        <v>0</v>
      </c>
      <c r="N99" s="896" t="s">
        <v>1299</v>
      </c>
      <c r="AA99" s="307"/>
      <c r="AB99" s="308"/>
      <c r="AC99" s="192"/>
      <c r="AD99" s="234"/>
      <c r="AE99" s="192"/>
      <c r="AF99" s="234"/>
      <c r="AG99" s="192"/>
      <c r="AH99" s="235"/>
      <c r="AI99" s="387">
        <f t="shared" si="30"/>
        <v>0</v>
      </c>
      <c r="AJ99" s="388">
        <f t="shared" si="31"/>
        <v>0</v>
      </c>
      <c r="AK99" s="802">
        <f t="shared" si="33"/>
        <v>0</v>
      </c>
      <c r="AL99" s="958" t="s">
        <v>1203</v>
      </c>
    </row>
    <row r="100" spans="1:38" ht="12.75" customHeight="1" x14ac:dyDescent="0.2">
      <c r="A100" s="933" t="s">
        <v>1670</v>
      </c>
      <c r="B100" s="335" t="s">
        <v>631</v>
      </c>
      <c r="C100" s="817">
        <f t="shared" si="22"/>
        <v>0</v>
      </c>
      <c r="D100" s="819">
        <f t="shared" si="23"/>
        <v>0</v>
      </c>
      <c r="E100" s="813">
        <f t="shared" si="24"/>
        <v>0</v>
      </c>
      <c r="F100" s="814">
        <f t="shared" si="25"/>
        <v>0</v>
      </c>
      <c r="G100" s="813">
        <f t="shared" si="26"/>
        <v>0</v>
      </c>
      <c r="H100" s="814">
        <f t="shared" si="27"/>
        <v>0</v>
      </c>
      <c r="I100" s="813">
        <f t="shared" si="28"/>
        <v>0</v>
      </c>
      <c r="J100" s="815">
        <f t="shared" si="29"/>
        <v>0</v>
      </c>
      <c r="K100" s="387">
        <f t="shared" si="20"/>
        <v>0</v>
      </c>
      <c r="L100" s="388">
        <f t="shared" si="21"/>
        <v>0</v>
      </c>
      <c r="M100" s="802">
        <f t="shared" si="32"/>
        <v>0</v>
      </c>
      <c r="N100" s="896" t="s">
        <v>1299</v>
      </c>
      <c r="AA100" s="307"/>
      <c r="AB100" s="308"/>
      <c r="AC100" s="192"/>
      <c r="AD100" s="234"/>
      <c r="AE100" s="192"/>
      <c r="AF100" s="234"/>
      <c r="AG100" s="192"/>
      <c r="AH100" s="235"/>
      <c r="AI100" s="387">
        <f t="shared" si="30"/>
        <v>0</v>
      </c>
      <c r="AJ100" s="388">
        <f t="shared" si="31"/>
        <v>0</v>
      </c>
      <c r="AK100" s="802">
        <f t="shared" si="33"/>
        <v>0</v>
      </c>
      <c r="AL100" s="958" t="s">
        <v>1203</v>
      </c>
    </row>
    <row r="101" spans="1:38" ht="12.75" customHeight="1" x14ac:dyDescent="0.2">
      <c r="A101" s="933" t="s">
        <v>1671</v>
      </c>
      <c r="B101" s="335" t="s">
        <v>632</v>
      </c>
      <c r="C101" s="817">
        <f t="shared" si="22"/>
        <v>0</v>
      </c>
      <c r="D101" s="819">
        <f t="shared" si="23"/>
        <v>0</v>
      </c>
      <c r="E101" s="813">
        <f t="shared" si="24"/>
        <v>0</v>
      </c>
      <c r="F101" s="814">
        <f t="shared" si="25"/>
        <v>0</v>
      </c>
      <c r="G101" s="813">
        <f t="shared" si="26"/>
        <v>0</v>
      </c>
      <c r="H101" s="814">
        <f t="shared" si="27"/>
        <v>0</v>
      </c>
      <c r="I101" s="813">
        <f t="shared" si="28"/>
        <v>0</v>
      </c>
      <c r="J101" s="815">
        <f t="shared" si="29"/>
        <v>0</v>
      </c>
      <c r="K101" s="387">
        <f t="shared" si="20"/>
        <v>0</v>
      </c>
      <c r="L101" s="388">
        <f t="shared" si="21"/>
        <v>0</v>
      </c>
      <c r="M101" s="802">
        <f t="shared" si="32"/>
        <v>0</v>
      </c>
      <c r="N101" s="896" t="s">
        <v>1299</v>
      </c>
      <c r="AA101" s="307"/>
      <c r="AB101" s="308"/>
      <c r="AC101" s="192"/>
      <c r="AD101" s="234"/>
      <c r="AE101" s="192"/>
      <c r="AF101" s="234"/>
      <c r="AG101" s="192"/>
      <c r="AH101" s="235"/>
      <c r="AI101" s="387">
        <f t="shared" si="30"/>
        <v>0</v>
      </c>
      <c r="AJ101" s="388">
        <f t="shared" si="31"/>
        <v>0</v>
      </c>
      <c r="AK101" s="802">
        <f t="shared" si="33"/>
        <v>0</v>
      </c>
      <c r="AL101" s="958" t="s">
        <v>1203</v>
      </c>
    </row>
    <row r="102" spans="1:38" ht="12.75" customHeight="1" x14ac:dyDescent="0.2">
      <c r="A102" s="933" t="s">
        <v>1672</v>
      </c>
      <c r="B102" s="335" t="s">
        <v>633</v>
      </c>
      <c r="C102" s="817">
        <f t="shared" ref="C102:C130" si="35">ROUND(AA102,0)</f>
        <v>0</v>
      </c>
      <c r="D102" s="819">
        <f t="shared" ref="D102:D130" si="36">ROUND(AB102,0)</f>
        <v>0</v>
      </c>
      <c r="E102" s="813">
        <f t="shared" ref="E102:E130" si="37">ROUND(AC102,0)</f>
        <v>0</v>
      </c>
      <c r="F102" s="814">
        <f t="shared" ref="F102:F130" si="38">ROUND(AD102,0)</f>
        <v>0</v>
      </c>
      <c r="G102" s="813">
        <f t="shared" si="26"/>
        <v>0</v>
      </c>
      <c r="H102" s="814">
        <f t="shared" si="27"/>
        <v>0</v>
      </c>
      <c r="I102" s="813">
        <f t="shared" si="28"/>
        <v>0</v>
      </c>
      <c r="J102" s="815">
        <f t="shared" si="29"/>
        <v>0</v>
      </c>
      <c r="K102" s="387">
        <f t="shared" si="20"/>
        <v>0</v>
      </c>
      <c r="L102" s="388">
        <f t="shared" si="21"/>
        <v>0</v>
      </c>
      <c r="M102" s="802">
        <f t="shared" si="32"/>
        <v>0</v>
      </c>
      <c r="N102" s="896" t="s">
        <v>1299</v>
      </c>
      <c r="AA102" s="307"/>
      <c r="AB102" s="308"/>
      <c r="AC102" s="192"/>
      <c r="AD102" s="234"/>
      <c r="AE102" s="192"/>
      <c r="AF102" s="234"/>
      <c r="AG102" s="192"/>
      <c r="AH102" s="235"/>
      <c r="AI102" s="387">
        <f t="shared" ref="AI102:AI137" si="39">AC102+AE102+AG102</f>
        <v>0</v>
      </c>
      <c r="AJ102" s="388">
        <f t="shared" ref="AJ102:AJ137" si="40">AD102+AF102+AH102</f>
        <v>0</v>
      </c>
      <c r="AK102" s="802">
        <f t="shared" si="33"/>
        <v>0</v>
      </c>
      <c r="AL102" s="958" t="s">
        <v>1203</v>
      </c>
    </row>
    <row r="103" spans="1:38" ht="12.75" customHeight="1" x14ac:dyDescent="0.2">
      <c r="A103" s="933" t="s">
        <v>1673</v>
      </c>
      <c r="B103" s="335" t="s">
        <v>634</v>
      </c>
      <c r="C103" s="817">
        <f t="shared" si="35"/>
        <v>0</v>
      </c>
      <c r="D103" s="819">
        <f t="shared" si="36"/>
        <v>0</v>
      </c>
      <c r="E103" s="813">
        <f t="shared" si="37"/>
        <v>0</v>
      </c>
      <c r="F103" s="814">
        <f t="shared" si="38"/>
        <v>0</v>
      </c>
      <c r="G103" s="813">
        <f t="shared" si="26"/>
        <v>0</v>
      </c>
      <c r="H103" s="814">
        <f t="shared" si="27"/>
        <v>0</v>
      </c>
      <c r="I103" s="813">
        <f t="shared" si="28"/>
        <v>0</v>
      </c>
      <c r="J103" s="815">
        <f t="shared" si="29"/>
        <v>0</v>
      </c>
      <c r="K103" s="387">
        <f t="shared" si="20"/>
        <v>0</v>
      </c>
      <c r="L103" s="388">
        <f t="shared" si="21"/>
        <v>0</v>
      </c>
      <c r="M103" s="802">
        <f t="shared" si="32"/>
        <v>0</v>
      </c>
      <c r="N103" s="896" t="s">
        <v>1299</v>
      </c>
      <c r="AA103" s="307"/>
      <c r="AB103" s="308"/>
      <c r="AC103" s="192"/>
      <c r="AD103" s="234"/>
      <c r="AE103" s="192"/>
      <c r="AF103" s="234"/>
      <c r="AG103" s="192"/>
      <c r="AH103" s="235"/>
      <c r="AI103" s="387">
        <f t="shared" si="39"/>
        <v>0</v>
      </c>
      <c r="AJ103" s="388">
        <f t="shared" si="40"/>
        <v>0</v>
      </c>
      <c r="AK103" s="802">
        <f t="shared" si="33"/>
        <v>0</v>
      </c>
      <c r="AL103" s="958" t="s">
        <v>1203</v>
      </c>
    </row>
    <row r="104" spans="1:38" ht="12.75" customHeight="1" x14ac:dyDescent="0.2">
      <c r="A104" s="933" t="s">
        <v>1674</v>
      </c>
      <c r="B104" s="335" t="s">
        <v>635</v>
      </c>
      <c r="C104" s="817">
        <f t="shared" si="35"/>
        <v>0</v>
      </c>
      <c r="D104" s="819">
        <f t="shared" si="36"/>
        <v>0</v>
      </c>
      <c r="E104" s="813">
        <f t="shared" si="37"/>
        <v>0</v>
      </c>
      <c r="F104" s="814">
        <f t="shared" si="38"/>
        <v>0</v>
      </c>
      <c r="G104" s="813">
        <f t="shared" si="26"/>
        <v>0</v>
      </c>
      <c r="H104" s="814">
        <f t="shared" si="27"/>
        <v>0</v>
      </c>
      <c r="I104" s="813">
        <f t="shared" si="28"/>
        <v>0</v>
      </c>
      <c r="J104" s="815">
        <f t="shared" si="29"/>
        <v>0</v>
      </c>
      <c r="K104" s="387">
        <f t="shared" ref="K104:K143" si="41">E104+G104+I104</f>
        <v>0</v>
      </c>
      <c r="L104" s="388">
        <f t="shared" ref="L104:L143" si="42">F104+H104+J104</f>
        <v>0</v>
      </c>
      <c r="M104" s="802">
        <f t="shared" si="32"/>
        <v>0</v>
      </c>
      <c r="N104" s="896" t="s">
        <v>1299</v>
      </c>
      <c r="AA104" s="307"/>
      <c r="AB104" s="308"/>
      <c r="AC104" s="192"/>
      <c r="AD104" s="234"/>
      <c r="AE104" s="192"/>
      <c r="AF104" s="234"/>
      <c r="AG104" s="192"/>
      <c r="AH104" s="235"/>
      <c r="AI104" s="387">
        <f t="shared" si="39"/>
        <v>0</v>
      </c>
      <c r="AJ104" s="388">
        <f t="shared" si="40"/>
        <v>0</v>
      </c>
      <c r="AK104" s="802">
        <f t="shared" si="33"/>
        <v>0</v>
      </c>
      <c r="AL104" s="958" t="s">
        <v>1203</v>
      </c>
    </row>
    <row r="105" spans="1:38" ht="12.75" customHeight="1" x14ac:dyDescent="0.2">
      <c r="A105" s="933" t="s">
        <v>1675</v>
      </c>
      <c r="B105" s="335" t="s">
        <v>636</v>
      </c>
      <c r="C105" s="817">
        <f t="shared" si="35"/>
        <v>0</v>
      </c>
      <c r="D105" s="819">
        <f t="shared" si="36"/>
        <v>0</v>
      </c>
      <c r="E105" s="813">
        <f t="shared" si="37"/>
        <v>0</v>
      </c>
      <c r="F105" s="814">
        <f t="shared" si="38"/>
        <v>0</v>
      </c>
      <c r="G105" s="813">
        <f t="shared" si="26"/>
        <v>0</v>
      </c>
      <c r="H105" s="814">
        <f t="shared" si="27"/>
        <v>0</v>
      </c>
      <c r="I105" s="813">
        <f t="shared" si="28"/>
        <v>0</v>
      </c>
      <c r="J105" s="815">
        <f t="shared" si="29"/>
        <v>0</v>
      </c>
      <c r="K105" s="387">
        <f t="shared" si="41"/>
        <v>0</v>
      </c>
      <c r="L105" s="388">
        <f t="shared" si="42"/>
        <v>0</v>
      </c>
      <c r="M105" s="802">
        <f t="shared" ref="M105:M115" si="43">IF((K105+L105)&gt;0,1,0)</f>
        <v>0</v>
      </c>
      <c r="N105" s="896" t="s">
        <v>1299</v>
      </c>
      <c r="AA105" s="307"/>
      <c r="AB105" s="308"/>
      <c r="AC105" s="192"/>
      <c r="AD105" s="234"/>
      <c r="AE105" s="192"/>
      <c r="AF105" s="234"/>
      <c r="AG105" s="192"/>
      <c r="AH105" s="235"/>
      <c r="AI105" s="387">
        <f t="shared" si="39"/>
        <v>0</v>
      </c>
      <c r="AJ105" s="388">
        <f t="shared" si="40"/>
        <v>0</v>
      </c>
      <c r="AK105" s="802">
        <f t="shared" si="33"/>
        <v>0</v>
      </c>
      <c r="AL105" s="958" t="s">
        <v>1203</v>
      </c>
    </row>
    <row r="106" spans="1:38" ht="12.75" customHeight="1" x14ac:dyDescent="0.2">
      <c r="A106" s="933" t="s">
        <v>1676</v>
      </c>
      <c r="B106" s="335" t="s">
        <v>637</v>
      </c>
      <c r="C106" s="817">
        <f t="shared" si="35"/>
        <v>0</v>
      </c>
      <c r="D106" s="819">
        <f t="shared" si="36"/>
        <v>0</v>
      </c>
      <c r="E106" s="813">
        <f t="shared" si="37"/>
        <v>0</v>
      </c>
      <c r="F106" s="814">
        <f t="shared" si="38"/>
        <v>0</v>
      </c>
      <c r="G106" s="813">
        <f t="shared" si="26"/>
        <v>0</v>
      </c>
      <c r="H106" s="814">
        <f t="shared" si="27"/>
        <v>0</v>
      </c>
      <c r="I106" s="813">
        <f t="shared" si="28"/>
        <v>0</v>
      </c>
      <c r="J106" s="815">
        <f t="shared" si="29"/>
        <v>0</v>
      </c>
      <c r="K106" s="387">
        <f t="shared" si="41"/>
        <v>0</v>
      </c>
      <c r="L106" s="388">
        <f t="shared" si="42"/>
        <v>0</v>
      </c>
      <c r="M106" s="802">
        <f t="shared" si="43"/>
        <v>0</v>
      </c>
      <c r="N106" s="896" t="s">
        <v>1299</v>
      </c>
      <c r="AA106" s="307"/>
      <c r="AB106" s="308"/>
      <c r="AC106" s="192"/>
      <c r="AD106" s="234"/>
      <c r="AE106" s="192"/>
      <c r="AF106" s="234"/>
      <c r="AG106" s="192"/>
      <c r="AH106" s="235"/>
      <c r="AI106" s="387">
        <f t="shared" si="39"/>
        <v>0</v>
      </c>
      <c r="AJ106" s="388">
        <f t="shared" si="40"/>
        <v>0</v>
      </c>
      <c r="AK106" s="802">
        <f t="shared" si="33"/>
        <v>0</v>
      </c>
      <c r="AL106" s="958" t="s">
        <v>1203</v>
      </c>
    </row>
    <row r="107" spans="1:38" ht="12.75" customHeight="1" x14ac:dyDescent="0.2">
      <c r="A107" s="933" t="s">
        <v>1677</v>
      </c>
      <c r="B107" s="335" t="s">
        <v>638</v>
      </c>
      <c r="C107" s="817">
        <f t="shared" si="35"/>
        <v>0</v>
      </c>
      <c r="D107" s="819">
        <f t="shared" si="36"/>
        <v>0</v>
      </c>
      <c r="E107" s="813">
        <f t="shared" si="37"/>
        <v>0</v>
      </c>
      <c r="F107" s="814">
        <f t="shared" si="38"/>
        <v>0</v>
      </c>
      <c r="G107" s="813">
        <f t="shared" si="26"/>
        <v>0</v>
      </c>
      <c r="H107" s="814">
        <f t="shared" si="27"/>
        <v>0</v>
      </c>
      <c r="I107" s="813">
        <f t="shared" si="28"/>
        <v>0</v>
      </c>
      <c r="J107" s="815">
        <f t="shared" si="29"/>
        <v>0</v>
      </c>
      <c r="K107" s="387">
        <f t="shared" si="41"/>
        <v>0</v>
      </c>
      <c r="L107" s="388">
        <f t="shared" si="42"/>
        <v>0</v>
      </c>
      <c r="M107" s="802">
        <f t="shared" si="43"/>
        <v>0</v>
      </c>
      <c r="N107" s="896" t="s">
        <v>1299</v>
      </c>
      <c r="AA107" s="307"/>
      <c r="AB107" s="308"/>
      <c r="AC107" s="192"/>
      <c r="AD107" s="234"/>
      <c r="AE107" s="192"/>
      <c r="AF107" s="234"/>
      <c r="AG107" s="192"/>
      <c r="AH107" s="235"/>
      <c r="AI107" s="387">
        <f t="shared" si="39"/>
        <v>0</v>
      </c>
      <c r="AJ107" s="388">
        <f t="shared" si="40"/>
        <v>0</v>
      </c>
      <c r="AK107" s="802">
        <f t="shared" si="33"/>
        <v>0</v>
      </c>
      <c r="AL107" s="958" t="s">
        <v>1203</v>
      </c>
    </row>
    <row r="108" spans="1:38" ht="12.75" customHeight="1" x14ac:dyDescent="0.2">
      <c r="A108" s="933" t="s">
        <v>1678</v>
      </c>
      <c r="B108" s="335" t="s">
        <v>639</v>
      </c>
      <c r="C108" s="817">
        <f t="shared" si="35"/>
        <v>0</v>
      </c>
      <c r="D108" s="819">
        <f t="shared" si="36"/>
        <v>0</v>
      </c>
      <c r="E108" s="813">
        <f t="shared" si="37"/>
        <v>0</v>
      </c>
      <c r="F108" s="814">
        <f t="shared" si="38"/>
        <v>0</v>
      </c>
      <c r="G108" s="813">
        <f t="shared" si="26"/>
        <v>0</v>
      </c>
      <c r="H108" s="814">
        <f t="shared" si="27"/>
        <v>0</v>
      </c>
      <c r="I108" s="813">
        <f t="shared" si="28"/>
        <v>0</v>
      </c>
      <c r="J108" s="815">
        <f t="shared" si="29"/>
        <v>0</v>
      </c>
      <c r="K108" s="387">
        <f t="shared" si="41"/>
        <v>0</v>
      </c>
      <c r="L108" s="388">
        <f t="shared" si="42"/>
        <v>0</v>
      </c>
      <c r="M108" s="802">
        <f t="shared" si="43"/>
        <v>0</v>
      </c>
      <c r="N108" s="896" t="s">
        <v>1299</v>
      </c>
      <c r="AA108" s="307"/>
      <c r="AB108" s="308"/>
      <c r="AC108" s="192"/>
      <c r="AD108" s="234"/>
      <c r="AE108" s="192"/>
      <c r="AF108" s="234"/>
      <c r="AG108" s="192"/>
      <c r="AH108" s="235"/>
      <c r="AI108" s="387">
        <f t="shared" si="39"/>
        <v>0</v>
      </c>
      <c r="AJ108" s="388">
        <f t="shared" si="40"/>
        <v>0</v>
      </c>
      <c r="AK108" s="802">
        <f t="shared" si="33"/>
        <v>0</v>
      </c>
      <c r="AL108" s="958" t="s">
        <v>1203</v>
      </c>
    </row>
    <row r="109" spans="1:38" ht="12.75" customHeight="1" x14ac:dyDescent="0.2">
      <c r="A109" s="933" t="s">
        <v>1679</v>
      </c>
      <c r="B109" s="335" t="s">
        <v>640</v>
      </c>
      <c r="C109" s="817">
        <f t="shared" si="35"/>
        <v>0</v>
      </c>
      <c r="D109" s="819">
        <f t="shared" si="36"/>
        <v>0</v>
      </c>
      <c r="E109" s="813">
        <f t="shared" si="37"/>
        <v>0</v>
      </c>
      <c r="F109" s="814">
        <f t="shared" si="38"/>
        <v>0</v>
      </c>
      <c r="G109" s="813">
        <f t="shared" si="26"/>
        <v>0</v>
      </c>
      <c r="H109" s="814">
        <f t="shared" si="27"/>
        <v>0</v>
      </c>
      <c r="I109" s="813">
        <f t="shared" si="28"/>
        <v>0</v>
      </c>
      <c r="J109" s="815">
        <f t="shared" si="29"/>
        <v>0</v>
      </c>
      <c r="K109" s="387">
        <f t="shared" si="41"/>
        <v>0</v>
      </c>
      <c r="L109" s="388">
        <f t="shared" si="42"/>
        <v>0</v>
      </c>
      <c r="M109" s="802">
        <f t="shared" si="43"/>
        <v>0</v>
      </c>
      <c r="N109" s="896" t="s">
        <v>1299</v>
      </c>
      <c r="AA109" s="307"/>
      <c r="AB109" s="308"/>
      <c r="AC109" s="192"/>
      <c r="AD109" s="234"/>
      <c r="AE109" s="192"/>
      <c r="AF109" s="234"/>
      <c r="AG109" s="192"/>
      <c r="AH109" s="235"/>
      <c r="AI109" s="387">
        <f t="shared" si="39"/>
        <v>0</v>
      </c>
      <c r="AJ109" s="388">
        <f t="shared" si="40"/>
        <v>0</v>
      </c>
      <c r="AK109" s="802">
        <f t="shared" si="33"/>
        <v>0</v>
      </c>
      <c r="AL109" s="958" t="s">
        <v>1203</v>
      </c>
    </row>
    <row r="110" spans="1:38" ht="12.75" customHeight="1" x14ac:dyDescent="0.2">
      <c r="A110" s="933" t="s">
        <v>1680</v>
      </c>
      <c r="B110" s="335" t="s">
        <v>1225</v>
      </c>
      <c r="C110" s="817">
        <f t="shared" si="35"/>
        <v>0</v>
      </c>
      <c r="D110" s="819">
        <f t="shared" si="36"/>
        <v>0</v>
      </c>
      <c r="E110" s="813">
        <f t="shared" si="37"/>
        <v>0</v>
      </c>
      <c r="F110" s="814">
        <f t="shared" si="38"/>
        <v>0</v>
      </c>
      <c r="G110" s="813">
        <f t="shared" si="26"/>
        <v>0</v>
      </c>
      <c r="H110" s="814">
        <f t="shared" si="27"/>
        <v>0</v>
      </c>
      <c r="I110" s="813">
        <f t="shared" si="28"/>
        <v>0</v>
      </c>
      <c r="J110" s="815">
        <f t="shared" si="29"/>
        <v>0</v>
      </c>
      <c r="K110" s="387">
        <f t="shared" si="41"/>
        <v>0</v>
      </c>
      <c r="L110" s="388">
        <f t="shared" si="42"/>
        <v>0</v>
      </c>
      <c r="M110" s="802">
        <f t="shared" si="43"/>
        <v>0</v>
      </c>
      <c r="N110" s="896" t="s">
        <v>1299</v>
      </c>
      <c r="AA110" s="307"/>
      <c r="AB110" s="308"/>
      <c r="AC110" s="192"/>
      <c r="AD110" s="234"/>
      <c r="AE110" s="192"/>
      <c r="AF110" s="234"/>
      <c r="AG110" s="192"/>
      <c r="AH110" s="235"/>
      <c r="AI110" s="387">
        <f t="shared" si="39"/>
        <v>0</v>
      </c>
      <c r="AJ110" s="388">
        <f t="shared" si="40"/>
        <v>0</v>
      </c>
      <c r="AK110" s="802">
        <f t="shared" si="33"/>
        <v>0</v>
      </c>
      <c r="AL110" s="958" t="s">
        <v>1203</v>
      </c>
    </row>
    <row r="111" spans="1:38" ht="12.75" customHeight="1" x14ac:dyDescent="0.2">
      <c r="A111" s="933" t="s">
        <v>1681</v>
      </c>
      <c r="B111" s="335" t="s">
        <v>1226</v>
      </c>
      <c r="C111" s="817">
        <f t="shared" si="35"/>
        <v>0</v>
      </c>
      <c r="D111" s="819">
        <f t="shared" si="36"/>
        <v>0</v>
      </c>
      <c r="E111" s="813">
        <f t="shared" si="37"/>
        <v>0</v>
      </c>
      <c r="F111" s="814">
        <f t="shared" si="38"/>
        <v>0</v>
      </c>
      <c r="G111" s="813">
        <f t="shared" si="26"/>
        <v>0</v>
      </c>
      <c r="H111" s="814">
        <f t="shared" si="27"/>
        <v>0</v>
      </c>
      <c r="I111" s="813">
        <f t="shared" si="28"/>
        <v>0</v>
      </c>
      <c r="J111" s="815">
        <f t="shared" si="29"/>
        <v>0</v>
      </c>
      <c r="K111" s="387">
        <f t="shared" si="41"/>
        <v>0</v>
      </c>
      <c r="L111" s="388">
        <f t="shared" si="42"/>
        <v>0</v>
      </c>
      <c r="M111" s="802">
        <f t="shared" si="43"/>
        <v>0</v>
      </c>
      <c r="N111" s="896" t="s">
        <v>1299</v>
      </c>
      <c r="AA111" s="307"/>
      <c r="AB111" s="308"/>
      <c r="AC111" s="192"/>
      <c r="AD111" s="234"/>
      <c r="AE111" s="192"/>
      <c r="AF111" s="234"/>
      <c r="AG111" s="192"/>
      <c r="AH111" s="235"/>
      <c r="AI111" s="387">
        <f t="shared" si="39"/>
        <v>0</v>
      </c>
      <c r="AJ111" s="388">
        <f t="shared" si="40"/>
        <v>0</v>
      </c>
      <c r="AK111" s="802">
        <f t="shared" si="33"/>
        <v>0</v>
      </c>
      <c r="AL111" s="958" t="s">
        <v>1203</v>
      </c>
    </row>
    <row r="112" spans="1:38" ht="12.75" customHeight="1" x14ac:dyDescent="0.2">
      <c r="A112" s="933" t="s">
        <v>1682</v>
      </c>
      <c r="B112" s="335" t="s">
        <v>1227</v>
      </c>
      <c r="C112" s="817">
        <f t="shared" si="35"/>
        <v>0</v>
      </c>
      <c r="D112" s="819">
        <f t="shared" si="36"/>
        <v>0</v>
      </c>
      <c r="E112" s="813">
        <f t="shared" si="37"/>
        <v>0</v>
      </c>
      <c r="F112" s="814">
        <f t="shared" si="38"/>
        <v>0</v>
      </c>
      <c r="G112" s="813">
        <f t="shared" si="26"/>
        <v>0</v>
      </c>
      <c r="H112" s="814">
        <f t="shared" si="27"/>
        <v>0</v>
      </c>
      <c r="I112" s="813">
        <f t="shared" si="28"/>
        <v>0</v>
      </c>
      <c r="J112" s="815">
        <f t="shared" si="29"/>
        <v>0</v>
      </c>
      <c r="K112" s="387">
        <f t="shared" si="41"/>
        <v>0</v>
      </c>
      <c r="L112" s="388">
        <f t="shared" si="42"/>
        <v>0</v>
      </c>
      <c r="M112" s="802">
        <f t="shared" si="43"/>
        <v>0</v>
      </c>
      <c r="N112" s="896" t="s">
        <v>1299</v>
      </c>
      <c r="AA112" s="307"/>
      <c r="AB112" s="308"/>
      <c r="AC112" s="192"/>
      <c r="AD112" s="234"/>
      <c r="AE112" s="192"/>
      <c r="AF112" s="234"/>
      <c r="AG112" s="192"/>
      <c r="AH112" s="235"/>
      <c r="AI112" s="387">
        <f t="shared" si="39"/>
        <v>0</v>
      </c>
      <c r="AJ112" s="388">
        <f t="shared" si="40"/>
        <v>0</v>
      </c>
      <c r="AK112" s="802">
        <f t="shared" si="33"/>
        <v>0</v>
      </c>
      <c r="AL112" s="958" t="s">
        <v>1203</v>
      </c>
    </row>
    <row r="113" spans="1:41" ht="12.75" customHeight="1" x14ac:dyDescent="0.2">
      <c r="A113" s="933" t="s">
        <v>1683</v>
      </c>
      <c r="B113" s="335" t="s">
        <v>1228</v>
      </c>
      <c r="C113" s="817">
        <f t="shared" si="35"/>
        <v>0</v>
      </c>
      <c r="D113" s="819">
        <f t="shared" si="36"/>
        <v>0</v>
      </c>
      <c r="E113" s="813">
        <f t="shared" si="37"/>
        <v>0</v>
      </c>
      <c r="F113" s="814">
        <f t="shared" si="38"/>
        <v>0</v>
      </c>
      <c r="G113" s="813">
        <f t="shared" si="26"/>
        <v>0</v>
      </c>
      <c r="H113" s="814">
        <f t="shared" si="27"/>
        <v>0</v>
      </c>
      <c r="I113" s="813">
        <f t="shared" si="28"/>
        <v>0</v>
      </c>
      <c r="J113" s="815">
        <f t="shared" si="29"/>
        <v>0</v>
      </c>
      <c r="K113" s="387">
        <f t="shared" si="41"/>
        <v>0</v>
      </c>
      <c r="L113" s="388">
        <f t="shared" si="42"/>
        <v>0</v>
      </c>
      <c r="M113" s="802">
        <f t="shared" si="43"/>
        <v>0</v>
      </c>
      <c r="N113" s="896" t="s">
        <v>1299</v>
      </c>
      <c r="AA113" s="307"/>
      <c r="AB113" s="308"/>
      <c r="AC113" s="192"/>
      <c r="AD113" s="234"/>
      <c r="AE113" s="192"/>
      <c r="AF113" s="234"/>
      <c r="AG113" s="192"/>
      <c r="AH113" s="235"/>
      <c r="AI113" s="387">
        <f t="shared" si="39"/>
        <v>0</v>
      </c>
      <c r="AJ113" s="388">
        <f t="shared" si="40"/>
        <v>0</v>
      </c>
      <c r="AK113" s="802">
        <f t="shared" si="33"/>
        <v>0</v>
      </c>
      <c r="AL113" s="958" t="s">
        <v>1203</v>
      </c>
    </row>
    <row r="114" spans="1:41" ht="12.75" customHeight="1" x14ac:dyDescent="0.2">
      <c r="A114" s="933" t="s">
        <v>1684</v>
      </c>
      <c r="B114" s="335" t="s">
        <v>641</v>
      </c>
      <c r="C114" s="817">
        <f t="shared" si="35"/>
        <v>0</v>
      </c>
      <c r="D114" s="819">
        <f t="shared" si="36"/>
        <v>0</v>
      </c>
      <c r="E114" s="813">
        <f t="shared" si="37"/>
        <v>0</v>
      </c>
      <c r="F114" s="814">
        <f t="shared" si="38"/>
        <v>0</v>
      </c>
      <c r="G114" s="813">
        <f t="shared" si="26"/>
        <v>0</v>
      </c>
      <c r="H114" s="814">
        <f t="shared" si="27"/>
        <v>0</v>
      </c>
      <c r="I114" s="813">
        <f t="shared" si="28"/>
        <v>0</v>
      </c>
      <c r="J114" s="815">
        <f t="shared" si="29"/>
        <v>0</v>
      </c>
      <c r="K114" s="387">
        <f t="shared" si="41"/>
        <v>0</v>
      </c>
      <c r="L114" s="388">
        <f t="shared" si="42"/>
        <v>0</v>
      </c>
      <c r="M114" s="802">
        <f t="shared" si="43"/>
        <v>0</v>
      </c>
      <c r="N114" s="896" t="s">
        <v>1299</v>
      </c>
      <c r="AA114" s="307"/>
      <c r="AB114" s="308"/>
      <c r="AC114" s="192"/>
      <c r="AD114" s="234"/>
      <c r="AE114" s="192"/>
      <c r="AF114" s="234"/>
      <c r="AG114" s="192"/>
      <c r="AH114" s="235"/>
      <c r="AI114" s="387">
        <f t="shared" si="39"/>
        <v>0</v>
      </c>
      <c r="AJ114" s="388">
        <f t="shared" si="40"/>
        <v>0</v>
      </c>
      <c r="AK114" s="802">
        <f t="shared" si="33"/>
        <v>0</v>
      </c>
      <c r="AL114" s="958" t="s">
        <v>1203</v>
      </c>
    </row>
    <row r="115" spans="1:41" ht="12.75" customHeight="1" x14ac:dyDescent="0.2">
      <c r="A115" s="933" t="s">
        <v>1685</v>
      </c>
      <c r="B115" s="335" t="s">
        <v>642</v>
      </c>
      <c r="C115" s="817">
        <f t="shared" si="35"/>
        <v>0</v>
      </c>
      <c r="D115" s="819">
        <f t="shared" si="36"/>
        <v>0</v>
      </c>
      <c r="E115" s="813">
        <f t="shared" si="37"/>
        <v>0</v>
      </c>
      <c r="F115" s="814">
        <f t="shared" si="38"/>
        <v>0</v>
      </c>
      <c r="G115" s="813">
        <f t="shared" si="26"/>
        <v>0</v>
      </c>
      <c r="H115" s="814">
        <f t="shared" si="27"/>
        <v>0</v>
      </c>
      <c r="I115" s="813">
        <f t="shared" si="28"/>
        <v>0</v>
      </c>
      <c r="J115" s="815">
        <f t="shared" si="29"/>
        <v>0</v>
      </c>
      <c r="K115" s="387">
        <f t="shared" si="41"/>
        <v>0</v>
      </c>
      <c r="L115" s="388">
        <f t="shared" si="42"/>
        <v>0</v>
      </c>
      <c r="M115" s="802">
        <f t="shared" si="43"/>
        <v>0</v>
      </c>
      <c r="N115" s="896" t="s">
        <v>1299</v>
      </c>
      <c r="AA115" s="307"/>
      <c r="AB115" s="308"/>
      <c r="AC115" s="192"/>
      <c r="AD115" s="234"/>
      <c r="AE115" s="192"/>
      <c r="AF115" s="234"/>
      <c r="AG115" s="192"/>
      <c r="AH115" s="235"/>
      <c r="AI115" s="387">
        <f t="shared" si="39"/>
        <v>0</v>
      </c>
      <c r="AJ115" s="388">
        <f t="shared" si="40"/>
        <v>0</v>
      </c>
      <c r="AK115" s="802">
        <f t="shared" si="33"/>
        <v>0</v>
      </c>
      <c r="AL115" s="959" t="s">
        <v>1146</v>
      </c>
    </row>
    <row r="116" spans="1:41" ht="12.75" customHeight="1" x14ac:dyDescent="0.2">
      <c r="A116" s="933" t="s">
        <v>1686</v>
      </c>
      <c r="B116" s="335" t="s">
        <v>643</v>
      </c>
      <c r="C116" s="817">
        <f t="shared" si="35"/>
        <v>0</v>
      </c>
      <c r="D116" s="819">
        <f t="shared" si="36"/>
        <v>0</v>
      </c>
      <c r="E116" s="813">
        <f t="shared" si="37"/>
        <v>0</v>
      </c>
      <c r="F116" s="814">
        <f t="shared" si="38"/>
        <v>0</v>
      </c>
      <c r="G116" s="813">
        <f t="shared" si="26"/>
        <v>0</v>
      </c>
      <c r="H116" s="814">
        <f t="shared" si="27"/>
        <v>0</v>
      </c>
      <c r="I116" s="813">
        <f t="shared" si="28"/>
        <v>0</v>
      </c>
      <c r="J116" s="815">
        <f t="shared" si="29"/>
        <v>0</v>
      </c>
      <c r="K116" s="387">
        <f t="shared" si="41"/>
        <v>0</v>
      </c>
      <c r="L116" s="388">
        <f t="shared" si="42"/>
        <v>0</v>
      </c>
      <c r="M116" s="802">
        <f t="shared" si="32"/>
        <v>0</v>
      </c>
      <c r="N116" s="896" t="s">
        <v>1299</v>
      </c>
      <c r="AA116" s="307"/>
      <c r="AB116" s="308"/>
      <c r="AC116" s="192"/>
      <c r="AD116" s="234"/>
      <c r="AE116" s="192"/>
      <c r="AF116" s="234"/>
      <c r="AG116" s="192"/>
      <c r="AH116" s="235"/>
      <c r="AI116" s="387">
        <f t="shared" si="39"/>
        <v>0</v>
      </c>
      <c r="AJ116" s="388">
        <f t="shared" si="40"/>
        <v>0</v>
      </c>
      <c r="AK116" s="802">
        <f t="shared" si="33"/>
        <v>0</v>
      </c>
      <c r="AL116" s="959" t="s">
        <v>1146</v>
      </c>
    </row>
    <row r="117" spans="1:41" ht="12.75" customHeight="1" x14ac:dyDescent="0.2">
      <c r="A117" s="933" t="s">
        <v>1687</v>
      </c>
      <c r="B117" s="335" t="s">
        <v>644</v>
      </c>
      <c r="C117" s="817">
        <f t="shared" si="35"/>
        <v>0</v>
      </c>
      <c r="D117" s="819">
        <f t="shared" si="36"/>
        <v>0</v>
      </c>
      <c r="E117" s="813">
        <f t="shared" si="37"/>
        <v>0</v>
      </c>
      <c r="F117" s="814">
        <f t="shared" si="38"/>
        <v>0</v>
      </c>
      <c r="G117" s="813">
        <f t="shared" si="26"/>
        <v>0</v>
      </c>
      <c r="H117" s="814">
        <f t="shared" si="27"/>
        <v>0</v>
      </c>
      <c r="I117" s="813">
        <f t="shared" si="28"/>
        <v>0</v>
      </c>
      <c r="J117" s="815">
        <f t="shared" si="29"/>
        <v>0</v>
      </c>
      <c r="K117" s="387">
        <f t="shared" si="41"/>
        <v>0</v>
      </c>
      <c r="L117" s="388">
        <f t="shared" si="42"/>
        <v>0</v>
      </c>
      <c r="M117" s="802">
        <f t="shared" si="32"/>
        <v>0</v>
      </c>
      <c r="N117" s="896" t="s">
        <v>1299</v>
      </c>
      <c r="AA117" s="307"/>
      <c r="AB117" s="308"/>
      <c r="AC117" s="192"/>
      <c r="AD117" s="234"/>
      <c r="AE117" s="192"/>
      <c r="AF117" s="234"/>
      <c r="AG117" s="192"/>
      <c r="AH117" s="235"/>
      <c r="AI117" s="387">
        <f t="shared" si="39"/>
        <v>0</v>
      </c>
      <c r="AJ117" s="388">
        <f t="shared" si="40"/>
        <v>0</v>
      </c>
      <c r="AK117" s="802">
        <f t="shared" si="33"/>
        <v>0</v>
      </c>
      <c r="AL117" s="959" t="s">
        <v>1146</v>
      </c>
    </row>
    <row r="118" spans="1:41" ht="12.75" customHeight="1" x14ac:dyDescent="0.2">
      <c r="A118" s="933" t="s">
        <v>1688</v>
      </c>
      <c r="B118" s="335" t="s">
        <v>1134</v>
      </c>
      <c r="C118" s="817">
        <f t="shared" si="35"/>
        <v>0</v>
      </c>
      <c r="D118" s="819">
        <f t="shared" si="36"/>
        <v>0</v>
      </c>
      <c r="E118" s="813">
        <f t="shared" si="37"/>
        <v>0</v>
      </c>
      <c r="F118" s="814">
        <f t="shared" si="38"/>
        <v>0</v>
      </c>
      <c r="G118" s="813">
        <f t="shared" si="26"/>
        <v>0</v>
      </c>
      <c r="H118" s="814">
        <f t="shared" si="27"/>
        <v>0</v>
      </c>
      <c r="I118" s="813">
        <f t="shared" si="28"/>
        <v>0</v>
      </c>
      <c r="J118" s="815">
        <f t="shared" si="29"/>
        <v>0</v>
      </c>
      <c r="K118" s="387">
        <f t="shared" si="41"/>
        <v>0</v>
      </c>
      <c r="L118" s="388">
        <f t="shared" si="42"/>
        <v>0</v>
      </c>
      <c r="M118" s="802">
        <f t="shared" si="32"/>
        <v>0</v>
      </c>
      <c r="N118" s="896" t="s">
        <v>474</v>
      </c>
      <c r="AA118" s="307"/>
      <c r="AB118" s="308"/>
      <c r="AC118" s="192"/>
      <c r="AD118" s="234"/>
      <c r="AE118" s="192"/>
      <c r="AF118" s="234"/>
      <c r="AG118" s="192"/>
      <c r="AH118" s="235"/>
      <c r="AI118" s="387">
        <f t="shared" si="39"/>
        <v>0</v>
      </c>
      <c r="AJ118" s="388">
        <f t="shared" si="40"/>
        <v>0</v>
      </c>
      <c r="AK118" s="802">
        <f t="shared" si="33"/>
        <v>0</v>
      </c>
      <c r="AL118" s="959" t="s">
        <v>1146</v>
      </c>
    </row>
    <row r="119" spans="1:41" s="802" customFormat="1" ht="12.75" customHeight="1" x14ac:dyDescent="0.2">
      <c r="A119" s="1773" t="s">
        <v>2052</v>
      </c>
      <c r="B119" s="1774" t="s">
        <v>1135</v>
      </c>
      <c r="C119" s="1775">
        <f t="shared" si="35"/>
        <v>0</v>
      </c>
      <c r="D119" s="1776">
        <f t="shared" si="36"/>
        <v>0</v>
      </c>
      <c r="E119" s="1777">
        <f t="shared" si="37"/>
        <v>0</v>
      </c>
      <c r="F119" s="1778">
        <f t="shared" si="38"/>
        <v>0</v>
      </c>
      <c r="G119" s="1777">
        <f t="shared" si="26"/>
        <v>0</v>
      </c>
      <c r="H119" s="1778">
        <f t="shared" si="27"/>
        <v>0</v>
      </c>
      <c r="I119" s="1777">
        <f t="shared" si="28"/>
        <v>0</v>
      </c>
      <c r="J119" s="1779">
        <f t="shared" si="29"/>
        <v>0</v>
      </c>
      <c r="K119" s="1780">
        <f t="shared" si="41"/>
        <v>0</v>
      </c>
      <c r="L119" s="1781">
        <f t="shared" si="42"/>
        <v>0</v>
      </c>
      <c r="M119" s="802">
        <f t="shared" si="32"/>
        <v>0</v>
      </c>
      <c r="N119" s="896" t="s">
        <v>474</v>
      </c>
      <c r="AA119" s="1782"/>
      <c r="AB119" s="1783"/>
      <c r="AC119" s="1782"/>
      <c r="AD119" s="1783"/>
      <c r="AE119" s="1782"/>
      <c r="AF119" s="1783"/>
      <c r="AG119" s="1782"/>
      <c r="AH119" s="1784"/>
      <c r="AI119" s="1780">
        <f t="shared" si="39"/>
        <v>0</v>
      </c>
      <c r="AJ119" s="1781">
        <f t="shared" si="40"/>
        <v>0</v>
      </c>
      <c r="AK119" s="802">
        <f t="shared" si="33"/>
        <v>0</v>
      </c>
      <c r="AL119" s="802" t="s">
        <v>1204</v>
      </c>
      <c r="AO119" s="1785"/>
    </row>
    <row r="120" spans="1:41" ht="12.75" customHeight="1" x14ac:dyDescent="0.2">
      <c r="A120" s="933" t="s">
        <v>1760</v>
      </c>
      <c r="B120" s="335" t="s">
        <v>1696</v>
      </c>
      <c r="C120" s="817">
        <f t="shared" si="35"/>
        <v>0</v>
      </c>
      <c r="D120" s="819">
        <f t="shared" si="36"/>
        <v>0</v>
      </c>
      <c r="E120" s="813">
        <f t="shared" si="37"/>
        <v>0</v>
      </c>
      <c r="F120" s="814">
        <f t="shared" si="38"/>
        <v>0</v>
      </c>
      <c r="G120" s="813">
        <f t="shared" si="26"/>
        <v>0</v>
      </c>
      <c r="H120" s="814">
        <f t="shared" si="27"/>
        <v>0</v>
      </c>
      <c r="I120" s="813">
        <f t="shared" si="28"/>
        <v>0</v>
      </c>
      <c r="J120" s="815">
        <f t="shared" si="29"/>
        <v>0</v>
      </c>
      <c r="K120" s="387">
        <f t="shared" si="41"/>
        <v>0</v>
      </c>
      <c r="L120" s="388">
        <f t="shared" si="42"/>
        <v>0</v>
      </c>
      <c r="M120" s="802">
        <f t="shared" si="32"/>
        <v>0</v>
      </c>
      <c r="N120" s="896" t="s">
        <v>474</v>
      </c>
      <c r="AA120" s="307"/>
      <c r="AB120" s="308"/>
      <c r="AC120" s="192"/>
      <c r="AD120" s="234"/>
      <c r="AE120" s="192"/>
      <c r="AF120" s="234"/>
      <c r="AG120" s="192"/>
      <c r="AH120" s="235"/>
      <c r="AI120" s="387">
        <f t="shared" si="39"/>
        <v>0</v>
      </c>
      <c r="AJ120" s="388">
        <f t="shared" si="40"/>
        <v>0</v>
      </c>
      <c r="AK120" s="802">
        <f t="shared" si="33"/>
        <v>0</v>
      </c>
      <c r="AL120" s="958" t="s">
        <v>1204</v>
      </c>
    </row>
    <row r="121" spans="1:41" ht="12.75" customHeight="1" x14ac:dyDescent="0.2">
      <c r="A121" s="933" t="s">
        <v>1761</v>
      </c>
      <c r="B121" s="335" t="s">
        <v>1697</v>
      </c>
      <c r="C121" s="817">
        <f t="shared" si="35"/>
        <v>0</v>
      </c>
      <c r="D121" s="819">
        <f t="shared" si="36"/>
        <v>0</v>
      </c>
      <c r="E121" s="813">
        <f t="shared" si="37"/>
        <v>0</v>
      </c>
      <c r="F121" s="814">
        <f t="shared" si="38"/>
        <v>0</v>
      </c>
      <c r="G121" s="813">
        <f t="shared" si="26"/>
        <v>0</v>
      </c>
      <c r="H121" s="814">
        <f t="shared" si="27"/>
        <v>0</v>
      </c>
      <c r="I121" s="813">
        <f t="shared" si="28"/>
        <v>0</v>
      </c>
      <c r="J121" s="815">
        <f t="shared" si="29"/>
        <v>0</v>
      </c>
      <c r="K121" s="387">
        <f t="shared" si="41"/>
        <v>0</v>
      </c>
      <c r="L121" s="388">
        <f t="shared" si="42"/>
        <v>0</v>
      </c>
      <c r="M121" s="802">
        <f t="shared" si="32"/>
        <v>0</v>
      </c>
      <c r="N121" s="896" t="s">
        <v>474</v>
      </c>
      <c r="AA121" s="307"/>
      <c r="AB121" s="308"/>
      <c r="AC121" s="192"/>
      <c r="AD121" s="234"/>
      <c r="AE121" s="192"/>
      <c r="AF121" s="234"/>
      <c r="AG121" s="192"/>
      <c r="AH121" s="235"/>
      <c r="AI121" s="387">
        <f t="shared" si="39"/>
        <v>0</v>
      </c>
      <c r="AJ121" s="388">
        <f t="shared" si="40"/>
        <v>0</v>
      </c>
      <c r="AK121" s="802">
        <f t="shared" si="33"/>
        <v>0</v>
      </c>
      <c r="AL121" s="958" t="s">
        <v>1204</v>
      </c>
    </row>
    <row r="122" spans="1:41" ht="12.75" customHeight="1" x14ac:dyDescent="0.2">
      <c r="A122" s="933" t="s">
        <v>1762</v>
      </c>
      <c r="B122" s="335" t="s">
        <v>1698</v>
      </c>
      <c r="C122" s="817">
        <f t="shared" si="35"/>
        <v>0</v>
      </c>
      <c r="D122" s="819">
        <f t="shared" si="36"/>
        <v>0</v>
      </c>
      <c r="E122" s="813">
        <f t="shared" si="37"/>
        <v>0</v>
      </c>
      <c r="F122" s="814">
        <f t="shared" si="38"/>
        <v>0</v>
      </c>
      <c r="G122" s="813">
        <f t="shared" si="26"/>
        <v>0</v>
      </c>
      <c r="H122" s="814">
        <f t="shared" si="27"/>
        <v>0</v>
      </c>
      <c r="I122" s="813">
        <f t="shared" si="28"/>
        <v>0</v>
      </c>
      <c r="J122" s="815">
        <f t="shared" si="29"/>
        <v>0</v>
      </c>
      <c r="K122" s="387">
        <f t="shared" si="41"/>
        <v>0</v>
      </c>
      <c r="L122" s="388">
        <f t="shared" si="42"/>
        <v>0</v>
      </c>
      <c r="M122" s="802">
        <f t="shared" si="32"/>
        <v>0</v>
      </c>
      <c r="N122" s="896" t="s">
        <v>474</v>
      </c>
      <c r="AA122" s="307"/>
      <c r="AB122" s="308"/>
      <c r="AC122" s="192"/>
      <c r="AD122" s="234"/>
      <c r="AE122" s="192"/>
      <c r="AF122" s="234"/>
      <c r="AG122" s="192"/>
      <c r="AH122" s="235"/>
      <c r="AI122" s="387">
        <f t="shared" si="39"/>
        <v>0</v>
      </c>
      <c r="AJ122" s="388">
        <f t="shared" si="40"/>
        <v>0</v>
      </c>
      <c r="AK122" s="802">
        <f t="shared" si="33"/>
        <v>0</v>
      </c>
      <c r="AL122" s="958" t="s">
        <v>1204</v>
      </c>
    </row>
    <row r="123" spans="1:41" ht="12.75" customHeight="1" x14ac:dyDescent="0.2">
      <c r="A123" s="933" t="s">
        <v>1763</v>
      </c>
      <c r="B123" s="335" t="s">
        <v>1699</v>
      </c>
      <c r="C123" s="817">
        <f t="shared" si="35"/>
        <v>0</v>
      </c>
      <c r="D123" s="819">
        <f t="shared" si="36"/>
        <v>0</v>
      </c>
      <c r="E123" s="813">
        <f t="shared" si="37"/>
        <v>0</v>
      </c>
      <c r="F123" s="814">
        <f t="shared" si="38"/>
        <v>0</v>
      </c>
      <c r="G123" s="813">
        <f t="shared" si="26"/>
        <v>0</v>
      </c>
      <c r="H123" s="814">
        <f t="shared" si="27"/>
        <v>0</v>
      </c>
      <c r="I123" s="813">
        <f t="shared" si="28"/>
        <v>0</v>
      </c>
      <c r="J123" s="815">
        <f t="shared" si="29"/>
        <v>0</v>
      </c>
      <c r="K123" s="387">
        <f t="shared" si="41"/>
        <v>0</v>
      </c>
      <c r="L123" s="388">
        <f t="shared" si="42"/>
        <v>0</v>
      </c>
      <c r="M123" s="802">
        <f t="shared" si="32"/>
        <v>0</v>
      </c>
      <c r="N123" s="896" t="s">
        <v>474</v>
      </c>
      <c r="AA123" s="307"/>
      <c r="AB123" s="308"/>
      <c r="AC123" s="192"/>
      <c r="AD123" s="234"/>
      <c r="AE123" s="192"/>
      <c r="AF123" s="234"/>
      <c r="AG123" s="192"/>
      <c r="AH123" s="235"/>
      <c r="AI123" s="387">
        <f t="shared" si="39"/>
        <v>0</v>
      </c>
      <c r="AJ123" s="388">
        <f t="shared" si="40"/>
        <v>0</v>
      </c>
      <c r="AK123" s="802">
        <f t="shared" si="33"/>
        <v>0</v>
      </c>
      <c r="AL123" s="958" t="s">
        <v>1204</v>
      </c>
    </row>
    <row r="124" spans="1:41" ht="12.75" customHeight="1" x14ac:dyDescent="0.2">
      <c r="A124" s="933" t="s">
        <v>1764</v>
      </c>
      <c r="B124" s="335" t="s">
        <v>1700</v>
      </c>
      <c r="C124" s="817">
        <f t="shared" si="35"/>
        <v>0</v>
      </c>
      <c r="D124" s="819">
        <f t="shared" si="36"/>
        <v>0</v>
      </c>
      <c r="E124" s="813">
        <f t="shared" si="37"/>
        <v>0</v>
      </c>
      <c r="F124" s="814">
        <f t="shared" si="38"/>
        <v>0</v>
      </c>
      <c r="G124" s="813">
        <f t="shared" si="26"/>
        <v>0</v>
      </c>
      <c r="H124" s="814">
        <f t="shared" si="27"/>
        <v>0</v>
      </c>
      <c r="I124" s="813">
        <f t="shared" si="28"/>
        <v>0</v>
      </c>
      <c r="J124" s="815">
        <f t="shared" si="29"/>
        <v>0</v>
      </c>
      <c r="K124" s="387">
        <f t="shared" si="41"/>
        <v>0</v>
      </c>
      <c r="L124" s="388">
        <f t="shared" si="42"/>
        <v>0</v>
      </c>
      <c r="M124" s="802">
        <f t="shared" si="32"/>
        <v>0</v>
      </c>
      <c r="N124" s="896" t="s">
        <v>474</v>
      </c>
      <c r="AA124" s="307"/>
      <c r="AB124" s="308"/>
      <c r="AC124" s="192"/>
      <c r="AD124" s="234"/>
      <c r="AE124" s="192"/>
      <c r="AF124" s="234"/>
      <c r="AG124" s="192"/>
      <c r="AH124" s="235"/>
      <c r="AI124" s="387">
        <f t="shared" si="39"/>
        <v>0</v>
      </c>
      <c r="AJ124" s="388">
        <f t="shared" si="40"/>
        <v>0</v>
      </c>
      <c r="AK124" s="802">
        <f t="shared" si="33"/>
        <v>0</v>
      </c>
      <c r="AL124" s="958" t="s">
        <v>1204</v>
      </c>
    </row>
    <row r="125" spans="1:41" ht="12.75" customHeight="1" x14ac:dyDescent="0.2">
      <c r="A125" s="933" t="s">
        <v>1765</v>
      </c>
      <c r="B125" s="335" t="s">
        <v>1701</v>
      </c>
      <c r="C125" s="817">
        <f t="shared" si="35"/>
        <v>0</v>
      </c>
      <c r="D125" s="819">
        <f t="shared" si="36"/>
        <v>0</v>
      </c>
      <c r="E125" s="813">
        <f t="shared" si="37"/>
        <v>0</v>
      </c>
      <c r="F125" s="814">
        <f t="shared" si="38"/>
        <v>0</v>
      </c>
      <c r="G125" s="813">
        <f t="shared" si="26"/>
        <v>0</v>
      </c>
      <c r="H125" s="814">
        <f t="shared" si="27"/>
        <v>0</v>
      </c>
      <c r="I125" s="813">
        <f t="shared" si="28"/>
        <v>0</v>
      </c>
      <c r="J125" s="815">
        <f t="shared" si="29"/>
        <v>0</v>
      </c>
      <c r="K125" s="387">
        <f t="shared" si="41"/>
        <v>0</v>
      </c>
      <c r="L125" s="388">
        <f t="shared" si="42"/>
        <v>0</v>
      </c>
      <c r="M125" s="802">
        <f t="shared" si="32"/>
        <v>0</v>
      </c>
      <c r="N125" s="896" t="s">
        <v>474</v>
      </c>
      <c r="AA125" s="307"/>
      <c r="AB125" s="308"/>
      <c r="AC125" s="192"/>
      <c r="AD125" s="234"/>
      <c r="AE125" s="192"/>
      <c r="AF125" s="234"/>
      <c r="AG125" s="192"/>
      <c r="AH125" s="235"/>
      <c r="AI125" s="387">
        <f t="shared" si="39"/>
        <v>0</v>
      </c>
      <c r="AJ125" s="388">
        <f t="shared" si="40"/>
        <v>0</v>
      </c>
      <c r="AK125" s="802">
        <f t="shared" si="33"/>
        <v>0</v>
      </c>
      <c r="AL125" s="958" t="s">
        <v>1204</v>
      </c>
    </row>
    <row r="126" spans="1:41" ht="12.75" customHeight="1" x14ac:dyDescent="0.2">
      <c r="A126" s="933" t="s">
        <v>1766</v>
      </c>
      <c r="B126" s="335" t="s">
        <v>1702</v>
      </c>
      <c r="C126" s="817">
        <f t="shared" si="35"/>
        <v>0</v>
      </c>
      <c r="D126" s="819">
        <f t="shared" si="36"/>
        <v>0</v>
      </c>
      <c r="E126" s="813">
        <f t="shared" si="37"/>
        <v>0</v>
      </c>
      <c r="F126" s="814">
        <f t="shared" si="38"/>
        <v>0</v>
      </c>
      <c r="G126" s="813">
        <f t="shared" si="26"/>
        <v>0</v>
      </c>
      <c r="H126" s="814">
        <f t="shared" si="27"/>
        <v>0</v>
      </c>
      <c r="I126" s="813">
        <f t="shared" si="28"/>
        <v>0</v>
      </c>
      <c r="J126" s="815">
        <f t="shared" si="29"/>
        <v>0</v>
      </c>
      <c r="K126" s="387">
        <f t="shared" si="41"/>
        <v>0</v>
      </c>
      <c r="L126" s="388">
        <f t="shared" si="42"/>
        <v>0</v>
      </c>
      <c r="M126" s="802">
        <f t="shared" si="32"/>
        <v>0</v>
      </c>
      <c r="N126" s="896" t="s">
        <v>474</v>
      </c>
      <c r="AA126" s="307"/>
      <c r="AB126" s="308"/>
      <c r="AC126" s="192"/>
      <c r="AD126" s="234"/>
      <c r="AE126" s="192"/>
      <c r="AF126" s="234"/>
      <c r="AG126" s="192"/>
      <c r="AH126" s="235"/>
      <c r="AI126" s="387">
        <f t="shared" si="39"/>
        <v>0</v>
      </c>
      <c r="AJ126" s="388">
        <f t="shared" si="40"/>
        <v>0</v>
      </c>
      <c r="AK126" s="802">
        <f t="shared" si="33"/>
        <v>0</v>
      </c>
      <c r="AL126" s="958" t="s">
        <v>1204</v>
      </c>
    </row>
    <row r="127" spans="1:41" ht="12.75" customHeight="1" x14ac:dyDescent="0.2">
      <c r="A127" s="933" t="s">
        <v>1767</v>
      </c>
      <c r="B127" s="335" t="s">
        <v>1703</v>
      </c>
      <c r="C127" s="817">
        <f t="shared" si="35"/>
        <v>0</v>
      </c>
      <c r="D127" s="819">
        <f t="shared" si="36"/>
        <v>0</v>
      </c>
      <c r="E127" s="813">
        <f t="shared" si="37"/>
        <v>0</v>
      </c>
      <c r="F127" s="814">
        <f t="shared" si="38"/>
        <v>0</v>
      </c>
      <c r="G127" s="813">
        <f t="shared" si="26"/>
        <v>0</v>
      </c>
      <c r="H127" s="814">
        <f t="shared" si="27"/>
        <v>0</v>
      </c>
      <c r="I127" s="813">
        <f t="shared" si="28"/>
        <v>0</v>
      </c>
      <c r="J127" s="815">
        <f t="shared" si="29"/>
        <v>0</v>
      </c>
      <c r="K127" s="387">
        <f t="shared" si="41"/>
        <v>0</v>
      </c>
      <c r="L127" s="388">
        <f t="shared" si="42"/>
        <v>0</v>
      </c>
      <c r="M127" s="802">
        <f t="shared" si="32"/>
        <v>0</v>
      </c>
      <c r="N127" s="896" t="s">
        <v>474</v>
      </c>
      <c r="AA127" s="307"/>
      <c r="AB127" s="308"/>
      <c r="AC127" s="192"/>
      <c r="AD127" s="234"/>
      <c r="AE127" s="192"/>
      <c r="AF127" s="234"/>
      <c r="AG127" s="192"/>
      <c r="AH127" s="235"/>
      <c r="AI127" s="387">
        <f t="shared" si="39"/>
        <v>0</v>
      </c>
      <c r="AJ127" s="388">
        <f t="shared" si="40"/>
        <v>0</v>
      </c>
      <c r="AK127" s="802">
        <f t="shared" si="33"/>
        <v>0</v>
      </c>
      <c r="AL127" s="958" t="s">
        <v>1204</v>
      </c>
    </row>
    <row r="128" spans="1:41" ht="12.75" customHeight="1" x14ac:dyDescent="0.2">
      <c r="A128" s="933" t="s">
        <v>1768</v>
      </c>
      <c r="B128" s="335" t="s">
        <v>1704</v>
      </c>
      <c r="C128" s="817">
        <f t="shared" si="35"/>
        <v>0</v>
      </c>
      <c r="D128" s="819">
        <f t="shared" si="36"/>
        <v>0</v>
      </c>
      <c r="E128" s="813">
        <f t="shared" si="37"/>
        <v>0</v>
      </c>
      <c r="F128" s="814">
        <f t="shared" si="38"/>
        <v>0</v>
      </c>
      <c r="G128" s="813">
        <f t="shared" si="26"/>
        <v>0</v>
      </c>
      <c r="H128" s="814">
        <f t="shared" si="27"/>
        <v>0</v>
      </c>
      <c r="I128" s="813">
        <f t="shared" si="28"/>
        <v>0</v>
      </c>
      <c r="J128" s="815">
        <f t="shared" si="29"/>
        <v>0</v>
      </c>
      <c r="K128" s="387">
        <f t="shared" si="41"/>
        <v>0</v>
      </c>
      <c r="L128" s="388">
        <f t="shared" si="42"/>
        <v>0</v>
      </c>
      <c r="M128" s="802">
        <f t="shared" si="32"/>
        <v>0</v>
      </c>
      <c r="N128" s="896" t="s">
        <v>474</v>
      </c>
      <c r="AA128" s="307"/>
      <c r="AB128" s="308"/>
      <c r="AC128" s="192"/>
      <c r="AD128" s="234"/>
      <c r="AE128" s="192"/>
      <c r="AF128" s="234"/>
      <c r="AG128" s="192"/>
      <c r="AH128" s="235"/>
      <c r="AI128" s="387">
        <f t="shared" si="39"/>
        <v>0</v>
      </c>
      <c r="AJ128" s="388">
        <f t="shared" si="40"/>
        <v>0</v>
      </c>
      <c r="AK128" s="802">
        <f t="shared" si="33"/>
        <v>0</v>
      </c>
      <c r="AL128" s="958" t="s">
        <v>1204</v>
      </c>
    </row>
    <row r="129" spans="1:38" ht="12.75" customHeight="1" x14ac:dyDescent="0.2">
      <c r="A129" s="933" t="s">
        <v>1769</v>
      </c>
      <c r="B129" s="335" t="s">
        <v>1705</v>
      </c>
      <c r="C129" s="817">
        <f t="shared" si="35"/>
        <v>0</v>
      </c>
      <c r="D129" s="819">
        <f t="shared" si="36"/>
        <v>0</v>
      </c>
      <c r="E129" s="813">
        <f t="shared" si="37"/>
        <v>0</v>
      </c>
      <c r="F129" s="814">
        <f t="shared" si="38"/>
        <v>0</v>
      </c>
      <c r="G129" s="813">
        <f t="shared" si="26"/>
        <v>0</v>
      </c>
      <c r="H129" s="814">
        <f t="shared" si="27"/>
        <v>0</v>
      </c>
      <c r="I129" s="813">
        <f t="shared" si="28"/>
        <v>0</v>
      </c>
      <c r="J129" s="815">
        <f t="shared" si="29"/>
        <v>0</v>
      </c>
      <c r="K129" s="387">
        <f t="shared" si="41"/>
        <v>0</v>
      </c>
      <c r="L129" s="388">
        <f t="shared" si="42"/>
        <v>0</v>
      </c>
      <c r="M129" s="802">
        <f t="shared" si="32"/>
        <v>0</v>
      </c>
      <c r="N129" s="896" t="s">
        <v>474</v>
      </c>
      <c r="AA129" s="307"/>
      <c r="AB129" s="308"/>
      <c r="AC129" s="192"/>
      <c r="AD129" s="234"/>
      <c r="AE129" s="192"/>
      <c r="AF129" s="234"/>
      <c r="AG129" s="192"/>
      <c r="AH129" s="235"/>
      <c r="AI129" s="387">
        <f t="shared" si="39"/>
        <v>0</v>
      </c>
      <c r="AJ129" s="388">
        <f t="shared" si="40"/>
        <v>0</v>
      </c>
      <c r="AK129" s="802">
        <f t="shared" si="33"/>
        <v>0</v>
      </c>
      <c r="AL129" s="958" t="s">
        <v>1204</v>
      </c>
    </row>
    <row r="130" spans="1:38" ht="12.75" customHeight="1" x14ac:dyDescent="0.2">
      <c r="A130" s="933" t="s">
        <v>1770</v>
      </c>
      <c r="B130" s="335" t="s">
        <v>1706</v>
      </c>
      <c r="C130" s="817">
        <f t="shared" si="35"/>
        <v>0</v>
      </c>
      <c r="D130" s="819">
        <f t="shared" si="36"/>
        <v>0</v>
      </c>
      <c r="E130" s="813">
        <f t="shared" si="37"/>
        <v>0</v>
      </c>
      <c r="F130" s="814">
        <f t="shared" si="38"/>
        <v>0</v>
      </c>
      <c r="G130" s="813">
        <f t="shared" si="26"/>
        <v>0</v>
      </c>
      <c r="H130" s="814">
        <f t="shared" si="27"/>
        <v>0</v>
      </c>
      <c r="I130" s="813">
        <f t="shared" si="28"/>
        <v>0</v>
      </c>
      <c r="J130" s="815">
        <f t="shared" si="29"/>
        <v>0</v>
      </c>
      <c r="K130" s="387">
        <f t="shared" si="41"/>
        <v>0</v>
      </c>
      <c r="L130" s="388">
        <f t="shared" si="42"/>
        <v>0</v>
      </c>
      <c r="M130" s="802">
        <f t="shared" si="32"/>
        <v>0</v>
      </c>
      <c r="N130" s="896" t="s">
        <v>474</v>
      </c>
      <c r="AA130" s="307"/>
      <c r="AB130" s="308"/>
      <c r="AC130" s="192"/>
      <c r="AD130" s="234"/>
      <c r="AE130" s="192"/>
      <c r="AF130" s="234"/>
      <c r="AG130" s="192"/>
      <c r="AH130" s="235"/>
      <c r="AI130" s="387">
        <f t="shared" si="39"/>
        <v>0</v>
      </c>
      <c r="AJ130" s="388">
        <f t="shared" si="40"/>
        <v>0</v>
      </c>
      <c r="AK130" s="802">
        <f t="shared" si="33"/>
        <v>0</v>
      </c>
      <c r="AL130" s="958" t="s">
        <v>1204</v>
      </c>
    </row>
    <row r="131" spans="1:38" ht="12.75" customHeight="1" x14ac:dyDescent="0.2">
      <c r="A131" s="933" t="s">
        <v>1771</v>
      </c>
      <c r="B131" s="13" t="s">
        <v>1707</v>
      </c>
      <c r="C131" s="817">
        <f t="shared" ref="C131:J134" si="44">ROUND(AA131,0)</f>
        <v>0</v>
      </c>
      <c r="D131" s="819">
        <f t="shared" si="44"/>
        <v>0</v>
      </c>
      <c r="E131" s="813">
        <f t="shared" si="44"/>
        <v>0</v>
      </c>
      <c r="F131" s="814">
        <f t="shared" si="44"/>
        <v>0</v>
      </c>
      <c r="G131" s="813">
        <f t="shared" si="44"/>
        <v>0</v>
      </c>
      <c r="H131" s="814">
        <f t="shared" si="44"/>
        <v>0</v>
      </c>
      <c r="I131" s="813">
        <f t="shared" si="44"/>
        <v>0</v>
      </c>
      <c r="J131" s="815">
        <f t="shared" si="44"/>
        <v>0</v>
      </c>
      <c r="K131" s="387">
        <f t="shared" ref="K131:L134" si="45">E131+G131+I131</f>
        <v>0</v>
      </c>
      <c r="L131" s="388">
        <f t="shared" si="45"/>
        <v>0</v>
      </c>
      <c r="M131" s="802">
        <f>IF((K131+L131)&gt;0,1,0)</f>
        <v>0</v>
      </c>
      <c r="N131" s="896" t="s">
        <v>474</v>
      </c>
      <c r="AA131" s="307"/>
      <c r="AB131" s="308"/>
      <c r="AC131" s="192"/>
      <c r="AD131" s="234"/>
      <c r="AE131" s="192"/>
      <c r="AF131" s="234"/>
      <c r="AG131" s="192"/>
      <c r="AH131" s="235"/>
      <c r="AI131" s="387">
        <f t="shared" si="39"/>
        <v>0</v>
      </c>
      <c r="AJ131" s="388">
        <f t="shared" si="40"/>
        <v>0</v>
      </c>
      <c r="AK131" s="802">
        <f t="shared" si="33"/>
        <v>0</v>
      </c>
      <c r="AL131" s="958" t="s">
        <v>1204</v>
      </c>
    </row>
    <row r="132" spans="1:38" ht="12.75" customHeight="1" x14ac:dyDescent="0.2">
      <c r="A132" s="933" t="s">
        <v>1772</v>
      </c>
      <c r="B132" s="13" t="s">
        <v>1708</v>
      </c>
      <c r="C132" s="817">
        <f t="shared" si="44"/>
        <v>0</v>
      </c>
      <c r="D132" s="819">
        <f t="shared" si="44"/>
        <v>0</v>
      </c>
      <c r="E132" s="813">
        <f t="shared" si="44"/>
        <v>0</v>
      </c>
      <c r="F132" s="814">
        <f t="shared" si="44"/>
        <v>0</v>
      </c>
      <c r="G132" s="813">
        <f t="shared" si="44"/>
        <v>0</v>
      </c>
      <c r="H132" s="814">
        <f t="shared" si="44"/>
        <v>0</v>
      </c>
      <c r="I132" s="813">
        <f t="shared" si="44"/>
        <v>0</v>
      </c>
      <c r="J132" s="815">
        <f t="shared" si="44"/>
        <v>0</v>
      </c>
      <c r="K132" s="387">
        <f t="shared" si="45"/>
        <v>0</v>
      </c>
      <c r="L132" s="388">
        <f t="shared" si="45"/>
        <v>0</v>
      </c>
      <c r="M132" s="802">
        <f>IF((K132+L132)&gt;0,1,0)</f>
        <v>0</v>
      </c>
      <c r="N132" s="896" t="s">
        <v>474</v>
      </c>
      <c r="AA132" s="307"/>
      <c r="AB132" s="308"/>
      <c r="AC132" s="192"/>
      <c r="AD132" s="234"/>
      <c r="AE132" s="192"/>
      <c r="AF132" s="234"/>
      <c r="AG132" s="192"/>
      <c r="AH132" s="235"/>
      <c r="AI132" s="387">
        <f t="shared" si="39"/>
        <v>0</v>
      </c>
      <c r="AJ132" s="388">
        <f t="shared" si="40"/>
        <v>0</v>
      </c>
      <c r="AK132" s="802">
        <f t="shared" si="33"/>
        <v>0</v>
      </c>
      <c r="AL132" s="958" t="s">
        <v>1204</v>
      </c>
    </row>
    <row r="133" spans="1:38" ht="12.75" customHeight="1" x14ac:dyDescent="0.2">
      <c r="A133" s="933" t="s">
        <v>1773</v>
      </c>
      <c r="B133" s="13" t="s">
        <v>1709</v>
      </c>
      <c r="C133" s="817">
        <f t="shared" si="44"/>
        <v>0</v>
      </c>
      <c r="D133" s="819">
        <f t="shared" si="44"/>
        <v>0</v>
      </c>
      <c r="E133" s="813">
        <f t="shared" si="44"/>
        <v>0</v>
      </c>
      <c r="F133" s="814">
        <f t="shared" si="44"/>
        <v>0</v>
      </c>
      <c r="G133" s="813">
        <f t="shared" si="44"/>
        <v>0</v>
      </c>
      <c r="H133" s="814">
        <f t="shared" si="44"/>
        <v>0</v>
      </c>
      <c r="I133" s="813">
        <f t="shared" si="44"/>
        <v>0</v>
      </c>
      <c r="J133" s="815">
        <f t="shared" si="44"/>
        <v>0</v>
      </c>
      <c r="K133" s="387">
        <f t="shared" si="45"/>
        <v>0</v>
      </c>
      <c r="L133" s="388">
        <f t="shared" si="45"/>
        <v>0</v>
      </c>
      <c r="M133" s="802">
        <f>IF((K133+L133)&gt;0,1,0)</f>
        <v>0</v>
      </c>
      <c r="N133" s="896" t="s">
        <v>474</v>
      </c>
      <c r="AA133" s="307"/>
      <c r="AB133" s="308"/>
      <c r="AC133" s="192"/>
      <c r="AD133" s="234"/>
      <c r="AE133" s="192"/>
      <c r="AF133" s="234"/>
      <c r="AG133" s="192"/>
      <c r="AH133" s="235"/>
      <c r="AI133" s="387">
        <f t="shared" si="39"/>
        <v>0</v>
      </c>
      <c r="AJ133" s="388">
        <f t="shared" si="40"/>
        <v>0</v>
      </c>
      <c r="AK133" s="802">
        <f t="shared" si="33"/>
        <v>0</v>
      </c>
      <c r="AL133" s="958" t="s">
        <v>1204</v>
      </c>
    </row>
    <row r="134" spans="1:38" ht="12.75" customHeight="1" x14ac:dyDescent="0.2">
      <c r="A134" s="933" t="s">
        <v>1774</v>
      </c>
      <c r="B134" s="966" t="s">
        <v>1710</v>
      </c>
      <c r="C134" s="817">
        <f t="shared" si="44"/>
        <v>0</v>
      </c>
      <c r="D134" s="819">
        <f t="shared" si="44"/>
        <v>0</v>
      </c>
      <c r="E134" s="813">
        <f t="shared" si="44"/>
        <v>0</v>
      </c>
      <c r="F134" s="814">
        <f t="shared" si="44"/>
        <v>0</v>
      </c>
      <c r="G134" s="813">
        <f t="shared" si="44"/>
        <v>0</v>
      </c>
      <c r="H134" s="814">
        <f t="shared" si="44"/>
        <v>0</v>
      </c>
      <c r="I134" s="813">
        <f t="shared" si="44"/>
        <v>0</v>
      </c>
      <c r="J134" s="815">
        <f t="shared" si="44"/>
        <v>0</v>
      </c>
      <c r="K134" s="387">
        <f t="shared" si="45"/>
        <v>0</v>
      </c>
      <c r="L134" s="388">
        <f t="shared" si="45"/>
        <v>0</v>
      </c>
      <c r="M134" s="802">
        <f>IF((K134+L134)&gt;0,1,0)</f>
        <v>0</v>
      </c>
      <c r="N134" s="896" t="s">
        <v>474</v>
      </c>
      <c r="AA134" s="307"/>
      <c r="AB134" s="308"/>
      <c r="AC134" s="192"/>
      <c r="AD134" s="234"/>
      <c r="AE134" s="192"/>
      <c r="AF134" s="234"/>
      <c r="AG134" s="192"/>
      <c r="AH134" s="235"/>
      <c r="AI134" s="387">
        <f t="shared" si="39"/>
        <v>0</v>
      </c>
      <c r="AJ134" s="388">
        <f t="shared" si="40"/>
        <v>0</v>
      </c>
      <c r="AK134" s="802">
        <f t="shared" si="33"/>
        <v>0</v>
      </c>
      <c r="AL134" s="958" t="s">
        <v>1204</v>
      </c>
    </row>
    <row r="135" spans="1:38" ht="12.75" customHeight="1" x14ac:dyDescent="0.2">
      <c r="A135" s="933" t="s">
        <v>1775</v>
      </c>
      <c r="B135" s="335" t="s">
        <v>1711</v>
      </c>
      <c r="C135" s="817">
        <f t="shared" ref="C135:J137" si="46">ROUND(AA135,0)</f>
        <v>0</v>
      </c>
      <c r="D135" s="819">
        <f t="shared" si="46"/>
        <v>0</v>
      </c>
      <c r="E135" s="813">
        <f t="shared" si="46"/>
        <v>0</v>
      </c>
      <c r="F135" s="814">
        <f t="shared" si="46"/>
        <v>0</v>
      </c>
      <c r="G135" s="813">
        <f t="shared" si="46"/>
        <v>0</v>
      </c>
      <c r="H135" s="814">
        <f t="shared" si="46"/>
        <v>0</v>
      </c>
      <c r="I135" s="813">
        <f t="shared" si="46"/>
        <v>0</v>
      </c>
      <c r="J135" s="815">
        <f t="shared" si="46"/>
        <v>0</v>
      </c>
      <c r="K135" s="387">
        <f t="shared" si="41"/>
        <v>0</v>
      </c>
      <c r="L135" s="388">
        <f t="shared" si="42"/>
        <v>0</v>
      </c>
      <c r="M135" s="802">
        <f>IF((K135+L135)&gt;0,1,0)</f>
        <v>0</v>
      </c>
      <c r="N135" s="896" t="s">
        <v>474</v>
      </c>
      <c r="AA135" s="307"/>
      <c r="AB135" s="308"/>
      <c r="AC135" s="192"/>
      <c r="AD135" s="234"/>
      <c r="AE135" s="192"/>
      <c r="AF135" s="234"/>
      <c r="AG135" s="192"/>
      <c r="AH135" s="235"/>
      <c r="AI135" s="387">
        <f t="shared" si="39"/>
        <v>0</v>
      </c>
      <c r="AJ135" s="388">
        <f t="shared" si="40"/>
        <v>0</v>
      </c>
      <c r="AK135" s="802">
        <f t="shared" si="33"/>
        <v>0</v>
      </c>
      <c r="AL135" s="959" t="s">
        <v>1148</v>
      </c>
    </row>
    <row r="136" spans="1:38" ht="12.75" customHeight="1" x14ac:dyDescent="0.2">
      <c r="A136" s="933" t="s">
        <v>1776</v>
      </c>
      <c r="B136" s="13" t="s">
        <v>1712</v>
      </c>
      <c r="C136" s="817">
        <f t="shared" si="46"/>
        <v>0</v>
      </c>
      <c r="D136" s="819">
        <f t="shared" si="46"/>
        <v>0</v>
      </c>
      <c r="E136" s="813">
        <f t="shared" si="46"/>
        <v>0</v>
      </c>
      <c r="F136" s="814">
        <f t="shared" si="46"/>
        <v>0</v>
      </c>
      <c r="G136" s="813">
        <f t="shared" si="46"/>
        <v>0</v>
      </c>
      <c r="H136" s="814">
        <f t="shared" si="46"/>
        <v>0</v>
      </c>
      <c r="I136" s="813">
        <f t="shared" si="46"/>
        <v>0</v>
      </c>
      <c r="J136" s="815">
        <f t="shared" si="46"/>
        <v>0</v>
      </c>
      <c r="K136" s="387">
        <f t="shared" si="41"/>
        <v>0</v>
      </c>
      <c r="L136" s="388">
        <f t="shared" si="42"/>
        <v>0</v>
      </c>
      <c r="M136" s="802">
        <f t="shared" si="32"/>
        <v>0</v>
      </c>
      <c r="N136" s="896" t="s">
        <v>474</v>
      </c>
      <c r="AA136" s="307"/>
      <c r="AB136" s="308"/>
      <c r="AC136" s="192"/>
      <c r="AD136" s="234"/>
      <c r="AE136" s="192"/>
      <c r="AF136" s="234"/>
      <c r="AG136" s="192"/>
      <c r="AH136" s="235"/>
      <c r="AI136" s="387">
        <f t="shared" si="39"/>
        <v>0</v>
      </c>
      <c r="AJ136" s="388">
        <f t="shared" si="40"/>
        <v>0</v>
      </c>
      <c r="AK136" s="802">
        <f t="shared" si="33"/>
        <v>0</v>
      </c>
      <c r="AL136" s="959" t="s">
        <v>1148</v>
      </c>
    </row>
    <row r="137" spans="1:38" ht="12.75" customHeight="1" x14ac:dyDescent="0.2">
      <c r="A137" s="933" t="s">
        <v>1777</v>
      </c>
      <c r="B137" s="13" t="s">
        <v>1713</v>
      </c>
      <c r="C137" s="817">
        <f t="shared" si="46"/>
        <v>0</v>
      </c>
      <c r="D137" s="819">
        <f t="shared" si="46"/>
        <v>0</v>
      </c>
      <c r="E137" s="813">
        <f t="shared" si="46"/>
        <v>0</v>
      </c>
      <c r="F137" s="814">
        <f t="shared" si="46"/>
        <v>0</v>
      </c>
      <c r="G137" s="813">
        <f t="shared" si="46"/>
        <v>0</v>
      </c>
      <c r="H137" s="814">
        <f t="shared" si="46"/>
        <v>0</v>
      </c>
      <c r="I137" s="813">
        <f t="shared" si="46"/>
        <v>0</v>
      </c>
      <c r="J137" s="815">
        <f t="shared" si="46"/>
        <v>0</v>
      </c>
      <c r="K137" s="387">
        <f t="shared" si="41"/>
        <v>0</v>
      </c>
      <c r="L137" s="388">
        <f t="shared" si="42"/>
        <v>0</v>
      </c>
      <c r="M137" s="802">
        <f t="shared" ref="M137:M145" si="47">IF((K137+L137)&gt;0,1,0)</f>
        <v>0</v>
      </c>
      <c r="N137" s="896" t="s">
        <v>474</v>
      </c>
      <c r="AA137" s="307"/>
      <c r="AB137" s="308"/>
      <c r="AC137" s="192"/>
      <c r="AD137" s="234"/>
      <c r="AE137" s="192"/>
      <c r="AF137" s="234"/>
      <c r="AG137" s="192"/>
      <c r="AH137" s="235"/>
      <c r="AI137" s="387">
        <f t="shared" si="39"/>
        <v>0</v>
      </c>
      <c r="AJ137" s="388">
        <f t="shared" si="40"/>
        <v>0</v>
      </c>
      <c r="AK137" s="802">
        <f t="shared" si="33"/>
        <v>0</v>
      </c>
      <c r="AL137" s="959" t="s">
        <v>1148</v>
      </c>
    </row>
    <row r="138" spans="1:38" ht="12.75" customHeight="1" x14ac:dyDescent="0.2">
      <c r="A138" s="933" t="s">
        <v>1778</v>
      </c>
      <c r="B138" s="13" t="s">
        <v>1714</v>
      </c>
      <c r="C138" s="817">
        <f t="shared" ref="C138:C167" si="48">ROUND(AA138,0)</f>
        <v>0</v>
      </c>
      <c r="D138" s="819">
        <f t="shared" ref="D138:D167" si="49">ROUND(AB138,0)</f>
        <v>0</v>
      </c>
      <c r="E138" s="813">
        <f t="shared" ref="E138:E167" si="50">ROUND(AC138,0)</f>
        <v>0</v>
      </c>
      <c r="F138" s="814">
        <f t="shared" ref="F138:F167" si="51">ROUND(AD138,0)</f>
        <v>0</v>
      </c>
      <c r="G138" s="813">
        <f t="shared" ref="G138:G143" si="52">ROUND(AE138,0)</f>
        <v>0</v>
      </c>
      <c r="H138" s="814">
        <f t="shared" ref="H138:H143" si="53">ROUND(AF138,0)</f>
        <v>0</v>
      </c>
      <c r="I138" s="813">
        <f t="shared" ref="I138:I143" si="54">ROUND(AG138,0)</f>
        <v>0</v>
      </c>
      <c r="J138" s="815">
        <f t="shared" ref="J138:J143" si="55">ROUND(AH138,0)</f>
        <v>0</v>
      </c>
      <c r="K138" s="387">
        <f t="shared" si="41"/>
        <v>0</v>
      </c>
      <c r="L138" s="388">
        <f t="shared" si="42"/>
        <v>0</v>
      </c>
      <c r="M138" s="802">
        <f t="shared" si="47"/>
        <v>0</v>
      </c>
      <c r="N138" s="896" t="s">
        <v>474</v>
      </c>
      <c r="AA138" s="307"/>
      <c r="AB138" s="308"/>
      <c r="AC138" s="192"/>
      <c r="AD138" s="234"/>
      <c r="AE138" s="192"/>
      <c r="AF138" s="234"/>
      <c r="AG138" s="192"/>
      <c r="AH138" s="235"/>
      <c r="AI138" s="387">
        <f t="shared" ref="AI138:AI167" si="56">AC138+AE138+AG138</f>
        <v>0</v>
      </c>
      <c r="AJ138" s="388">
        <f t="shared" ref="AJ138:AJ167" si="57">AD138+AF138+AH138</f>
        <v>0</v>
      </c>
      <c r="AK138" s="802">
        <f t="shared" si="33"/>
        <v>0</v>
      </c>
      <c r="AL138" s="959" t="s">
        <v>1148</v>
      </c>
    </row>
    <row r="139" spans="1:38" ht="12.75" customHeight="1" x14ac:dyDescent="0.2">
      <c r="A139" s="933" t="s">
        <v>1779</v>
      </c>
      <c r="B139" s="13" t="s">
        <v>1715</v>
      </c>
      <c r="C139" s="817">
        <f t="shared" si="48"/>
        <v>0</v>
      </c>
      <c r="D139" s="819">
        <f t="shared" si="49"/>
        <v>0</v>
      </c>
      <c r="E139" s="813">
        <f t="shared" si="50"/>
        <v>0</v>
      </c>
      <c r="F139" s="814">
        <f t="shared" si="51"/>
        <v>0</v>
      </c>
      <c r="G139" s="813">
        <f t="shared" si="52"/>
        <v>0</v>
      </c>
      <c r="H139" s="814">
        <f t="shared" si="53"/>
        <v>0</v>
      </c>
      <c r="I139" s="813">
        <f t="shared" si="54"/>
        <v>0</v>
      </c>
      <c r="J139" s="815">
        <f t="shared" si="55"/>
        <v>0</v>
      </c>
      <c r="K139" s="387">
        <f t="shared" si="41"/>
        <v>0</v>
      </c>
      <c r="L139" s="388">
        <f t="shared" si="42"/>
        <v>0</v>
      </c>
      <c r="M139" s="802">
        <f t="shared" si="47"/>
        <v>0</v>
      </c>
      <c r="N139" s="896" t="s">
        <v>474</v>
      </c>
      <c r="AA139" s="307"/>
      <c r="AB139" s="308"/>
      <c r="AC139" s="192"/>
      <c r="AD139" s="234"/>
      <c r="AE139" s="192"/>
      <c r="AF139" s="234"/>
      <c r="AG139" s="192"/>
      <c r="AH139" s="235"/>
      <c r="AI139" s="387">
        <f t="shared" si="56"/>
        <v>0</v>
      </c>
      <c r="AJ139" s="388">
        <f t="shared" si="57"/>
        <v>0</v>
      </c>
      <c r="AK139" s="802">
        <f t="shared" ref="AK139:AK167" si="58">IF((AI139+AJ139)&gt;0,1,0)</f>
        <v>0</v>
      </c>
      <c r="AL139" s="959" t="s">
        <v>1148</v>
      </c>
    </row>
    <row r="140" spans="1:38" ht="12.75" customHeight="1" x14ac:dyDescent="0.2">
      <c r="A140" s="933" t="s">
        <v>1780</v>
      </c>
      <c r="B140" s="13" t="s">
        <v>1716</v>
      </c>
      <c r="C140" s="817">
        <f t="shared" si="48"/>
        <v>0</v>
      </c>
      <c r="D140" s="819">
        <f t="shared" si="49"/>
        <v>0</v>
      </c>
      <c r="E140" s="813">
        <f t="shared" si="50"/>
        <v>0</v>
      </c>
      <c r="F140" s="814">
        <f t="shared" si="51"/>
        <v>0</v>
      </c>
      <c r="G140" s="813">
        <f t="shared" si="52"/>
        <v>0</v>
      </c>
      <c r="H140" s="814">
        <f t="shared" si="53"/>
        <v>0</v>
      </c>
      <c r="I140" s="813">
        <f t="shared" si="54"/>
        <v>0</v>
      </c>
      <c r="J140" s="815">
        <f t="shared" si="55"/>
        <v>0</v>
      </c>
      <c r="K140" s="387">
        <f t="shared" si="41"/>
        <v>0</v>
      </c>
      <c r="L140" s="388">
        <f t="shared" si="42"/>
        <v>0</v>
      </c>
      <c r="M140" s="802">
        <f t="shared" si="47"/>
        <v>0</v>
      </c>
      <c r="N140" s="896" t="s">
        <v>474</v>
      </c>
      <c r="AA140" s="307"/>
      <c r="AB140" s="308"/>
      <c r="AC140" s="192"/>
      <c r="AD140" s="234"/>
      <c r="AE140" s="192"/>
      <c r="AF140" s="234"/>
      <c r="AG140" s="192"/>
      <c r="AH140" s="235"/>
      <c r="AI140" s="387">
        <f t="shared" si="56"/>
        <v>0</v>
      </c>
      <c r="AJ140" s="388">
        <f t="shared" si="57"/>
        <v>0</v>
      </c>
      <c r="AK140" s="802">
        <f t="shared" si="58"/>
        <v>0</v>
      </c>
      <c r="AL140" s="959" t="s">
        <v>1148</v>
      </c>
    </row>
    <row r="141" spans="1:38" ht="12.75" customHeight="1" x14ac:dyDescent="0.2">
      <c r="A141" s="933" t="s">
        <v>1781</v>
      </c>
      <c r="B141" s="13" t="s">
        <v>1717</v>
      </c>
      <c r="C141" s="817">
        <f t="shared" si="48"/>
        <v>0</v>
      </c>
      <c r="D141" s="819">
        <f t="shared" si="49"/>
        <v>0</v>
      </c>
      <c r="E141" s="813">
        <f t="shared" si="50"/>
        <v>0</v>
      </c>
      <c r="F141" s="814">
        <f t="shared" si="51"/>
        <v>0</v>
      </c>
      <c r="G141" s="813">
        <f t="shared" si="52"/>
        <v>0</v>
      </c>
      <c r="H141" s="814">
        <f t="shared" si="53"/>
        <v>0</v>
      </c>
      <c r="I141" s="813">
        <f t="shared" si="54"/>
        <v>0</v>
      </c>
      <c r="J141" s="815">
        <f t="shared" si="55"/>
        <v>0</v>
      </c>
      <c r="K141" s="387">
        <f t="shared" si="41"/>
        <v>0</v>
      </c>
      <c r="L141" s="388">
        <f t="shared" si="42"/>
        <v>0</v>
      </c>
      <c r="M141" s="802">
        <f t="shared" si="47"/>
        <v>0</v>
      </c>
      <c r="N141" s="896" t="s">
        <v>474</v>
      </c>
      <c r="AA141" s="307"/>
      <c r="AB141" s="308"/>
      <c r="AC141" s="192"/>
      <c r="AD141" s="234"/>
      <c r="AE141" s="192"/>
      <c r="AF141" s="234"/>
      <c r="AG141" s="192"/>
      <c r="AH141" s="235"/>
      <c r="AI141" s="387">
        <f t="shared" si="56"/>
        <v>0</v>
      </c>
      <c r="AJ141" s="388">
        <f t="shared" si="57"/>
        <v>0</v>
      </c>
      <c r="AK141" s="802">
        <f t="shared" si="58"/>
        <v>0</v>
      </c>
      <c r="AL141" s="959" t="s">
        <v>1148</v>
      </c>
    </row>
    <row r="142" spans="1:38" ht="12.75" customHeight="1" x14ac:dyDescent="0.2">
      <c r="A142" s="933" t="s">
        <v>1782</v>
      </c>
      <c r="B142" s="13" t="s">
        <v>1718</v>
      </c>
      <c r="C142" s="817">
        <f t="shared" si="48"/>
        <v>0</v>
      </c>
      <c r="D142" s="819">
        <f t="shared" si="49"/>
        <v>0</v>
      </c>
      <c r="E142" s="813">
        <f t="shared" si="50"/>
        <v>0</v>
      </c>
      <c r="F142" s="814">
        <f t="shared" si="51"/>
        <v>0</v>
      </c>
      <c r="G142" s="813">
        <f t="shared" si="52"/>
        <v>0</v>
      </c>
      <c r="H142" s="814">
        <f t="shared" si="53"/>
        <v>0</v>
      </c>
      <c r="I142" s="813">
        <f t="shared" si="54"/>
        <v>0</v>
      </c>
      <c r="J142" s="815">
        <f t="shared" si="55"/>
        <v>0</v>
      </c>
      <c r="K142" s="387">
        <f t="shared" si="41"/>
        <v>0</v>
      </c>
      <c r="L142" s="388">
        <f t="shared" si="42"/>
        <v>0</v>
      </c>
      <c r="M142" s="802">
        <f t="shared" si="47"/>
        <v>0</v>
      </c>
      <c r="N142" s="896" t="s">
        <v>474</v>
      </c>
      <c r="AA142" s="307"/>
      <c r="AB142" s="308"/>
      <c r="AC142" s="192"/>
      <c r="AD142" s="234"/>
      <c r="AE142" s="192"/>
      <c r="AF142" s="234"/>
      <c r="AG142" s="192"/>
      <c r="AH142" s="235"/>
      <c r="AI142" s="387">
        <f t="shared" si="56"/>
        <v>0</v>
      </c>
      <c r="AJ142" s="388">
        <f t="shared" si="57"/>
        <v>0</v>
      </c>
      <c r="AK142" s="802">
        <f t="shared" si="58"/>
        <v>0</v>
      </c>
      <c r="AL142" s="959" t="s">
        <v>1148</v>
      </c>
    </row>
    <row r="143" spans="1:38" ht="12.75" customHeight="1" x14ac:dyDescent="0.2">
      <c r="A143" s="933" t="s">
        <v>1783</v>
      </c>
      <c r="B143" s="13" t="s">
        <v>1719</v>
      </c>
      <c r="C143" s="817">
        <f t="shared" si="48"/>
        <v>0</v>
      </c>
      <c r="D143" s="819">
        <f t="shared" si="49"/>
        <v>0</v>
      </c>
      <c r="E143" s="813">
        <f t="shared" si="50"/>
        <v>0</v>
      </c>
      <c r="F143" s="814">
        <f t="shared" si="51"/>
        <v>0</v>
      </c>
      <c r="G143" s="813">
        <f t="shared" si="52"/>
        <v>0</v>
      </c>
      <c r="H143" s="814">
        <f t="shared" si="53"/>
        <v>0</v>
      </c>
      <c r="I143" s="813">
        <f t="shared" si="54"/>
        <v>0</v>
      </c>
      <c r="J143" s="815">
        <f t="shared" si="55"/>
        <v>0</v>
      </c>
      <c r="K143" s="387">
        <f t="shared" si="41"/>
        <v>0</v>
      </c>
      <c r="L143" s="388">
        <f t="shared" si="42"/>
        <v>0</v>
      </c>
      <c r="M143" s="802">
        <f t="shared" si="47"/>
        <v>0</v>
      </c>
      <c r="N143" s="896" t="s">
        <v>474</v>
      </c>
      <c r="AA143" s="307"/>
      <c r="AB143" s="308"/>
      <c r="AC143" s="192"/>
      <c r="AD143" s="234"/>
      <c r="AE143" s="192"/>
      <c r="AF143" s="234"/>
      <c r="AG143" s="192"/>
      <c r="AH143" s="235"/>
      <c r="AI143" s="387">
        <f t="shared" si="56"/>
        <v>0</v>
      </c>
      <c r="AJ143" s="388">
        <f t="shared" si="57"/>
        <v>0</v>
      </c>
      <c r="AK143" s="802">
        <f t="shared" si="58"/>
        <v>0</v>
      </c>
      <c r="AL143" s="959" t="s">
        <v>1148</v>
      </c>
    </row>
    <row r="144" spans="1:38" ht="12.75" customHeight="1" x14ac:dyDescent="0.2">
      <c r="A144" s="934" t="s">
        <v>1784</v>
      </c>
      <c r="B144" s="1788" t="s">
        <v>1720</v>
      </c>
      <c r="C144" s="817">
        <f t="shared" si="48"/>
        <v>0</v>
      </c>
      <c r="D144" s="819">
        <f t="shared" si="49"/>
        <v>0</v>
      </c>
      <c r="E144" s="813">
        <f t="shared" si="50"/>
        <v>0</v>
      </c>
      <c r="F144" s="814">
        <f t="shared" si="51"/>
        <v>0</v>
      </c>
      <c r="G144" s="813">
        <f t="shared" ref="G144:J145" si="59">ROUND(AE144,0)</f>
        <v>0</v>
      </c>
      <c r="H144" s="814">
        <f t="shared" si="59"/>
        <v>0</v>
      </c>
      <c r="I144" s="813">
        <f t="shared" si="59"/>
        <v>0</v>
      </c>
      <c r="J144" s="815">
        <f t="shared" si="59"/>
        <v>0</v>
      </c>
      <c r="K144" s="387">
        <f>E144+G144+I144</f>
        <v>0</v>
      </c>
      <c r="L144" s="388">
        <f>F144+H144+J144</f>
        <v>0</v>
      </c>
      <c r="M144" s="802">
        <f t="shared" si="47"/>
        <v>0</v>
      </c>
      <c r="N144" s="896" t="s">
        <v>474</v>
      </c>
      <c r="AA144" s="307"/>
      <c r="AB144" s="308"/>
      <c r="AC144" s="192"/>
      <c r="AD144" s="234"/>
      <c r="AE144" s="921"/>
      <c r="AF144" s="235"/>
      <c r="AG144" s="921"/>
      <c r="AH144" s="235"/>
      <c r="AI144" s="387">
        <f t="shared" si="56"/>
        <v>0</v>
      </c>
      <c r="AJ144" s="388">
        <f t="shared" si="57"/>
        <v>0</v>
      </c>
      <c r="AK144" s="802">
        <f t="shared" si="58"/>
        <v>0</v>
      </c>
      <c r="AL144" s="959" t="s">
        <v>1148</v>
      </c>
    </row>
    <row r="145" spans="1:38" ht="12.75" customHeight="1" x14ac:dyDescent="0.2">
      <c r="A145" s="934" t="s">
        <v>1785</v>
      </c>
      <c r="B145" s="1788" t="s">
        <v>1721</v>
      </c>
      <c r="C145" s="817">
        <f t="shared" si="48"/>
        <v>0</v>
      </c>
      <c r="D145" s="819">
        <f t="shared" si="49"/>
        <v>0</v>
      </c>
      <c r="E145" s="813">
        <f t="shared" si="50"/>
        <v>0</v>
      </c>
      <c r="F145" s="814">
        <f t="shared" si="51"/>
        <v>0</v>
      </c>
      <c r="G145" s="813">
        <f t="shared" si="59"/>
        <v>0</v>
      </c>
      <c r="H145" s="814">
        <f t="shared" si="59"/>
        <v>0</v>
      </c>
      <c r="I145" s="813">
        <f t="shared" si="59"/>
        <v>0</v>
      </c>
      <c r="J145" s="815">
        <f t="shared" si="59"/>
        <v>0</v>
      </c>
      <c r="K145" s="387">
        <f>E145+G145+I145</f>
        <v>0</v>
      </c>
      <c r="L145" s="388">
        <f>F145+H145+J145</f>
        <v>0</v>
      </c>
      <c r="M145" s="802">
        <f t="shared" si="47"/>
        <v>0</v>
      </c>
      <c r="N145" s="896" t="s">
        <v>474</v>
      </c>
      <c r="AA145" s="307"/>
      <c r="AB145" s="308"/>
      <c r="AC145" s="192"/>
      <c r="AD145" s="234"/>
      <c r="AE145" s="921"/>
      <c r="AF145" s="235"/>
      <c r="AG145" s="921"/>
      <c r="AH145" s="235"/>
      <c r="AI145" s="387">
        <f t="shared" si="56"/>
        <v>0</v>
      </c>
      <c r="AJ145" s="388">
        <f t="shared" si="57"/>
        <v>0</v>
      </c>
      <c r="AK145" s="802">
        <f t="shared" si="58"/>
        <v>0</v>
      </c>
      <c r="AL145" s="959" t="s">
        <v>1148</v>
      </c>
    </row>
    <row r="146" spans="1:38" ht="12.75" customHeight="1" x14ac:dyDescent="0.2">
      <c r="A146" s="934" t="s">
        <v>1786</v>
      </c>
      <c r="B146" s="1788" t="s">
        <v>1722</v>
      </c>
      <c r="C146" s="817">
        <f t="shared" si="48"/>
        <v>0</v>
      </c>
      <c r="D146" s="819">
        <f t="shared" si="49"/>
        <v>0</v>
      </c>
      <c r="E146" s="813">
        <f t="shared" si="50"/>
        <v>0</v>
      </c>
      <c r="F146" s="814">
        <f t="shared" si="51"/>
        <v>0</v>
      </c>
      <c r="G146" s="813">
        <f t="shared" ref="G146:G167" si="60">ROUND(AE146,0)</f>
        <v>0</v>
      </c>
      <c r="H146" s="814">
        <f t="shared" ref="H146:H167" si="61">ROUND(AF146,0)</f>
        <v>0</v>
      </c>
      <c r="I146" s="813">
        <f t="shared" ref="I146:I167" si="62">ROUND(AG146,0)</f>
        <v>0</v>
      </c>
      <c r="J146" s="815">
        <f t="shared" ref="J146:J167" si="63">ROUND(AH146,0)</f>
        <v>0</v>
      </c>
      <c r="K146" s="387">
        <f t="shared" ref="K146:K167" si="64">E146+G146+I146</f>
        <v>0</v>
      </c>
      <c r="L146" s="388">
        <f t="shared" ref="L146:L167" si="65">F146+H146+J146</f>
        <v>0</v>
      </c>
      <c r="M146" s="802">
        <f t="shared" ref="M146:M167" si="66">IF((K146+L146)&gt;0,1,0)</f>
        <v>0</v>
      </c>
      <c r="N146" s="896" t="s">
        <v>474</v>
      </c>
      <c r="AA146" s="307"/>
      <c r="AB146" s="308"/>
      <c r="AC146" s="192"/>
      <c r="AD146" s="234"/>
      <c r="AE146" s="921"/>
      <c r="AF146" s="235"/>
      <c r="AG146" s="921"/>
      <c r="AH146" s="235"/>
      <c r="AI146" s="387">
        <f t="shared" si="56"/>
        <v>0</v>
      </c>
      <c r="AJ146" s="388">
        <f t="shared" si="57"/>
        <v>0</v>
      </c>
      <c r="AK146" s="802">
        <f t="shared" si="58"/>
        <v>0</v>
      </c>
      <c r="AL146" s="959" t="s">
        <v>1148</v>
      </c>
    </row>
    <row r="147" spans="1:38" ht="12.75" customHeight="1" x14ac:dyDescent="0.2">
      <c r="A147" s="934" t="s">
        <v>1787</v>
      </c>
      <c r="B147" s="1788" t="s">
        <v>1723</v>
      </c>
      <c r="C147" s="817">
        <f t="shared" si="48"/>
        <v>0</v>
      </c>
      <c r="D147" s="819">
        <f t="shared" si="49"/>
        <v>0</v>
      </c>
      <c r="E147" s="813">
        <f t="shared" si="50"/>
        <v>0</v>
      </c>
      <c r="F147" s="814">
        <f t="shared" si="51"/>
        <v>0</v>
      </c>
      <c r="G147" s="813">
        <f t="shared" si="60"/>
        <v>0</v>
      </c>
      <c r="H147" s="814">
        <f t="shared" si="61"/>
        <v>0</v>
      </c>
      <c r="I147" s="813">
        <f t="shared" si="62"/>
        <v>0</v>
      </c>
      <c r="J147" s="815">
        <f t="shared" si="63"/>
        <v>0</v>
      </c>
      <c r="K147" s="387">
        <f t="shared" si="64"/>
        <v>0</v>
      </c>
      <c r="L147" s="388">
        <f t="shared" si="65"/>
        <v>0</v>
      </c>
      <c r="M147" s="802">
        <f t="shared" si="66"/>
        <v>0</v>
      </c>
      <c r="N147" s="896" t="s">
        <v>474</v>
      </c>
      <c r="AA147" s="307"/>
      <c r="AB147" s="308"/>
      <c r="AC147" s="192"/>
      <c r="AD147" s="234"/>
      <c r="AE147" s="921"/>
      <c r="AF147" s="235"/>
      <c r="AG147" s="921"/>
      <c r="AH147" s="235"/>
      <c r="AI147" s="387">
        <f t="shared" si="56"/>
        <v>0</v>
      </c>
      <c r="AJ147" s="388">
        <f t="shared" si="57"/>
        <v>0</v>
      </c>
      <c r="AK147" s="802">
        <f t="shared" si="58"/>
        <v>0</v>
      </c>
      <c r="AL147" s="959" t="s">
        <v>1148</v>
      </c>
    </row>
    <row r="148" spans="1:38" ht="12.75" customHeight="1" x14ac:dyDescent="0.2">
      <c r="A148" s="934" t="s">
        <v>1788</v>
      </c>
      <c r="B148" s="1788" t="s">
        <v>1724</v>
      </c>
      <c r="C148" s="817">
        <f t="shared" si="48"/>
        <v>0</v>
      </c>
      <c r="D148" s="819">
        <f t="shared" si="49"/>
        <v>0</v>
      </c>
      <c r="E148" s="813">
        <f t="shared" si="50"/>
        <v>0</v>
      </c>
      <c r="F148" s="814">
        <f t="shared" si="51"/>
        <v>0</v>
      </c>
      <c r="G148" s="813">
        <f t="shared" si="60"/>
        <v>0</v>
      </c>
      <c r="H148" s="814">
        <f t="shared" si="61"/>
        <v>0</v>
      </c>
      <c r="I148" s="813">
        <f t="shared" si="62"/>
        <v>0</v>
      </c>
      <c r="J148" s="815">
        <f t="shared" si="63"/>
        <v>0</v>
      </c>
      <c r="K148" s="387">
        <f t="shared" si="64"/>
        <v>0</v>
      </c>
      <c r="L148" s="388">
        <f t="shared" si="65"/>
        <v>0</v>
      </c>
      <c r="M148" s="802">
        <f t="shared" si="66"/>
        <v>0</v>
      </c>
      <c r="N148" s="896" t="s">
        <v>474</v>
      </c>
      <c r="AA148" s="307"/>
      <c r="AB148" s="308"/>
      <c r="AC148" s="192"/>
      <c r="AD148" s="234"/>
      <c r="AE148" s="921"/>
      <c r="AF148" s="235"/>
      <c r="AG148" s="921"/>
      <c r="AH148" s="235"/>
      <c r="AI148" s="387">
        <f t="shared" si="56"/>
        <v>0</v>
      </c>
      <c r="AJ148" s="388">
        <f t="shared" si="57"/>
        <v>0</v>
      </c>
      <c r="AK148" s="802">
        <f t="shared" si="58"/>
        <v>0</v>
      </c>
      <c r="AL148" s="959" t="s">
        <v>1148</v>
      </c>
    </row>
    <row r="149" spans="1:38" ht="12.75" customHeight="1" x14ac:dyDescent="0.2">
      <c r="A149" s="934" t="s">
        <v>1789</v>
      </c>
      <c r="B149" s="1788" t="s">
        <v>1725</v>
      </c>
      <c r="C149" s="817">
        <f t="shared" si="48"/>
        <v>0</v>
      </c>
      <c r="D149" s="819">
        <f t="shared" si="49"/>
        <v>0</v>
      </c>
      <c r="E149" s="813">
        <f t="shared" si="50"/>
        <v>0</v>
      </c>
      <c r="F149" s="814">
        <f t="shared" si="51"/>
        <v>0</v>
      </c>
      <c r="G149" s="813">
        <f t="shared" si="60"/>
        <v>0</v>
      </c>
      <c r="H149" s="814">
        <f t="shared" si="61"/>
        <v>0</v>
      </c>
      <c r="I149" s="813">
        <f t="shared" si="62"/>
        <v>0</v>
      </c>
      <c r="J149" s="815">
        <f t="shared" si="63"/>
        <v>0</v>
      </c>
      <c r="K149" s="387">
        <f t="shared" si="64"/>
        <v>0</v>
      </c>
      <c r="L149" s="388">
        <f t="shared" si="65"/>
        <v>0</v>
      </c>
      <c r="M149" s="802">
        <f t="shared" si="66"/>
        <v>0</v>
      </c>
      <c r="N149" s="896" t="s">
        <v>474</v>
      </c>
      <c r="AA149" s="307"/>
      <c r="AB149" s="308"/>
      <c r="AC149" s="192"/>
      <c r="AD149" s="234"/>
      <c r="AE149" s="921"/>
      <c r="AF149" s="235"/>
      <c r="AG149" s="921"/>
      <c r="AH149" s="235"/>
      <c r="AI149" s="387">
        <f t="shared" si="56"/>
        <v>0</v>
      </c>
      <c r="AJ149" s="388">
        <f t="shared" si="57"/>
        <v>0</v>
      </c>
      <c r="AK149" s="802">
        <f t="shared" si="58"/>
        <v>0</v>
      </c>
      <c r="AL149" s="958" t="s">
        <v>1205</v>
      </c>
    </row>
    <row r="150" spans="1:38" ht="12.75" customHeight="1" x14ac:dyDescent="0.2">
      <c r="A150" s="934" t="s">
        <v>1790</v>
      </c>
      <c r="B150" s="1788" t="s">
        <v>1726</v>
      </c>
      <c r="C150" s="817">
        <f t="shared" si="48"/>
        <v>0</v>
      </c>
      <c r="D150" s="819">
        <f t="shared" si="49"/>
        <v>0</v>
      </c>
      <c r="E150" s="813">
        <f t="shared" si="50"/>
        <v>0</v>
      </c>
      <c r="F150" s="814">
        <f t="shared" si="51"/>
        <v>0</v>
      </c>
      <c r="G150" s="813">
        <f t="shared" si="60"/>
        <v>0</v>
      </c>
      <c r="H150" s="814">
        <f t="shared" si="61"/>
        <v>0</v>
      </c>
      <c r="I150" s="813">
        <f t="shared" si="62"/>
        <v>0</v>
      </c>
      <c r="J150" s="815">
        <f t="shared" si="63"/>
        <v>0</v>
      </c>
      <c r="K150" s="387">
        <f t="shared" si="64"/>
        <v>0</v>
      </c>
      <c r="L150" s="388">
        <f t="shared" si="65"/>
        <v>0</v>
      </c>
      <c r="M150" s="802">
        <f t="shared" si="66"/>
        <v>0</v>
      </c>
      <c r="N150" s="896" t="s">
        <v>474</v>
      </c>
      <c r="AA150" s="307"/>
      <c r="AB150" s="308"/>
      <c r="AC150" s="192"/>
      <c r="AD150" s="234"/>
      <c r="AE150" s="921"/>
      <c r="AF150" s="235"/>
      <c r="AG150" s="921"/>
      <c r="AH150" s="235"/>
      <c r="AI150" s="387">
        <f t="shared" si="56"/>
        <v>0</v>
      </c>
      <c r="AJ150" s="388">
        <f t="shared" si="57"/>
        <v>0</v>
      </c>
      <c r="AK150" s="802">
        <f t="shared" si="58"/>
        <v>0</v>
      </c>
      <c r="AL150" s="958" t="s">
        <v>1205</v>
      </c>
    </row>
    <row r="151" spans="1:38" ht="12.75" customHeight="1" x14ac:dyDescent="0.2">
      <c r="A151" s="934" t="s">
        <v>1791</v>
      </c>
      <c r="B151" s="1788" t="s">
        <v>1727</v>
      </c>
      <c r="C151" s="817">
        <f t="shared" si="48"/>
        <v>0</v>
      </c>
      <c r="D151" s="819">
        <f t="shared" si="49"/>
        <v>0</v>
      </c>
      <c r="E151" s="813">
        <f t="shared" si="50"/>
        <v>0</v>
      </c>
      <c r="F151" s="814">
        <f t="shared" si="51"/>
        <v>0</v>
      </c>
      <c r="G151" s="813">
        <f t="shared" si="60"/>
        <v>0</v>
      </c>
      <c r="H151" s="814">
        <f t="shared" si="61"/>
        <v>0</v>
      </c>
      <c r="I151" s="813">
        <f t="shared" si="62"/>
        <v>0</v>
      </c>
      <c r="J151" s="815">
        <f t="shared" si="63"/>
        <v>0</v>
      </c>
      <c r="K151" s="387">
        <f t="shared" si="64"/>
        <v>0</v>
      </c>
      <c r="L151" s="388">
        <f t="shared" si="65"/>
        <v>0</v>
      </c>
      <c r="M151" s="802">
        <f t="shared" si="66"/>
        <v>0</v>
      </c>
      <c r="N151" s="896" t="s">
        <v>474</v>
      </c>
      <c r="AA151" s="307"/>
      <c r="AB151" s="308"/>
      <c r="AC151" s="192"/>
      <c r="AD151" s="234"/>
      <c r="AE151" s="921"/>
      <c r="AF151" s="235"/>
      <c r="AG151" s="921"/>
      <c r="AH151" s="235"/>
      <c r="AI151" s="387">
        <f t="shared" si="56"/>
        <v>0</v>
      </c>
      <c r="AJ151" s="388">
        <f t="shared" si="57"/>
        <v>0</v>
      </c>
      <c r="AK151" s="802">
        <f t="shared" si="58"/>
        <v>0</v>
      </c>
      <c r="AL151" s="958" t="s">
        <v>1205</v>
      </c>
    </row>
    <row r="152" spans="1:38" ht="12.75" customHeight="1" x14ac:dyDescent="0.2">
      <c r="A152" s="934" t="s">
        <v>1792</v>
      </c>
      <c r="B152" s="1788" t="s">
        <v>1728</v>
      </c>
      <c r="C152" s="817">
        <f t="shared" si="48"/>
        <v>0</v>
      </c>
      <c r="D152" s="819">
        <f t="shared" si="49"/>
        <v>0</v>
      </c>
      <c r="E152" s="813">
        <f t="shared" si="50"/>
        <v>0</v>
      </c>
      <c r="F152" s="814">
        <f t="shared" si="51"/>
        <v>0</v>
      </c>
      <c r="G152" s="813">
        <f t="shared" si="60"/>
        <v>0</v>
      </c>
      <c r="H152" s="814">
        <f t="shared" si="61"/>
        <v>0</v>
      </c>
      <c r="I152" s="813">
        <f t="shared" si="62"/>
        <v>0</v>
      </c>
      <c r="J152" s="815">
        <f t="shared" si="63"/>
        <v>0</v>
      </c>
      <c r="K152" s="387">
        <f t="shared" si="64"/>
        <v>0</v>
      </c>
      <c r="L152" s="388">
        <f t="shared" si="65"/>
        <v>0</v>
      </c>
      <c r="M152" s="802">
        <f t="shared" si="66"/>
        <v>0</v>
      </c>
      <c r="N152" s="896" t="s">
        <v>474</v>
      </c>
      <c r="AA152" s="307"/>
      <c r="AB152" s="308"/>
      <c r="AC152" s="192"/>
      <c r="AD152" s="234"/>
      <c r="AE152" s="921"/>
      <c r="AF152" s="235"/>
      <c r="AG152" s="921"/>
      <c r="AH152" s="235"/>
      <c r="AI152" s="387">
        <f t="shared" si="56"/>
        <v>0</v>
      </c>
      <c r="AJ152" s="388">
        <f t="shared" si="57"/>
        <v>0</v>
      </c>
      <c r="AK152" s="802">
        <f t="shared" si="58"/>
        <v>0</v>
      </c>
      <c r="AL152" s="958" t="s">
        <v>1205</v>
      </c>
    </row>
    <row r="153" spans="1:38" ht="12.75" customHeight="1" x14ac:dyDescent="0.2">
      <c r="A153" s="934" t="s">
        <v>1793</v>
      </c>
      <c r="B153" s="1788" t="s">
        <v>1729</v>
      </c>
      <c r="C153" s="817">
        <f t="shared" si="48"/>
        <v>0</v>
      </c>
      <c r="D153" s="819">
        <f t="shared" si="49"/>
        <v>0</v>
      </c>
      <c r="E153" s="813">
        <f t="shared" si="50"/>
        <v>0</v>
      </c>
      <c r="F153" s="814">
        <f t="shared" si="51"/>
        <v>0</v>
      </c>
      <c r="G153" s="813">
        <f t="shared" si="60"/>
        <v>0</v>
      </c>
      <c r="H153" s="814">
        <f t="shared" si="61"/>
        <v>0</v>
      </c>
      <c r="I153" s="813">
        <f t="shared" si="62"/>
        <v>0</v>
      </c>
      <c r="J153" s="815">
        <f t="shared" si="63"/>
        <v>0</v>
      </c>
      <c r="K153" s="387">
        <f t="shared" si="64"/>
        <v>0</v>
      </c>
      <c r="L153" s="388">
        <f t="shared" si="65"/>
        <v>0</v>
      </c>
      <c r="M153" s="802">
        <f t="shared" si="66"/>
        <v>0</v>
      </c>
      <c r="N153" s="896" t="s">
        <v>474</v>
      </c>
      <c r="AA153" s="307"/>
      <c r="AB153" s="308"/>
      <c r="AC153" s="192"/>
      <c r="AD153" s="234"/>
      <c r="AE153" s="921"/>
      <c r="AF153" s="235"/>
      <c r="AG153" s="921"/>
      <c r="AH153" s="235"/>
      <c r="AI153" s="387">
        <f t="shared" si="56"/>
        <v>0</v>
      </c>
      <c r="AJ153" s="388">
        <f t="shared" si="57"/>
        <v>0</v>
      </c>
      <c r="AK153" s="802">
        <f t="shared" si="58"/>
        <v>0</v>
      </c>
      <c r="AL153" s="959" t="s">
        <v>1150</v>
      </c>
    </row>
    <row r="154" spans="1:38" ht="12.75" customHeight="1" x14ac:dyDescent="0.2">
      <c r="A154" s="934" t="s">
        <v>1794</v>
      </c>
      <c r="B154" s="1788" t="s">
        <v>1730</v>
      </c>
      <c r="C154" s="817">
        <f t="shared" si="48"/>
        <v>0</v>
      </c>
      <c r="D154" s="819">
        <f t="shared" si="49"/>
        <v>0</v>
      </c>
      <c r="E154" s="813">
        <f t="shared" si="50"/>
        <v>0</v>
      </c>
      <c r="F154" s="814">
        <f t="shared" si="51"/>
        <v>0</v>
      </c>
      <c r="G154" s="813">
        <f t="shared" si="60"/>
        <v>0</v>
      </c>
      <c r="H154" s="814">
        <f t="shared" si="61"/>
        <v>0</v>
      </c>
      <c r="I154" s="813">
        <f t="shared" si="62"/>
        <v>0</v>
      </c>
      <c r="J154" s="815">
        <f t="shared" si="63"/>
        <v>0</v>
      </c>
      <c r="K154" s="387">
        <f t="shared" si="64"/>
        <v>0</v>
      </c>
      <c r="L154" s="388">
        <f t="shared" si="65"/>
        <v>0</v>
      </c>
      <c r="M154" s="802">
        <f t="shared" si="66"/>
        <v>0</v>
      </c>
      <c r="N154" s="896" t="s">
        <v>474</v>
      </c>
      <c r="AA154" s="307"/>
      <c r="AB154" s="308"/>
      <c r="AC154" s="192"/>
      <c r="AD154" s="234"/>
      <c r="AE154" s="921"/>
      <c r="AF154" s="235"/>
      <c r="AG154" s="921"/>
      <c r="AH154" s="235"/>
      <c r="AI154" s="387">
        <f t="shared" si="56"/>
        <v>0</v>
      </c>
      <c r="AJ154" s="388">
        <f t="shared" si="57"/>
        <v>0</v>
      </c>
      <c r="AK154" s="802">
        <f t="shared" si="58"/>
        <v>0</v>
      </c>
      <c r="AL154" s="959" t="s">
        <v>1150</v>
      </c>
    </row>
    <row r="155" spans="1:38" ht="12.75" customHeight="1" x14ac:dyDescent="0.2">
      <c r="A155" s="934" t="s">
        <v>2043</v>
      </c>
      <c r="B155" s="1788" t="s">
        <v>1731</v>
      </c>
      <c r="C155" s="817">
        <f t="shared" si="48"/>
        <v>0</v>
      </c>
      <c r="D155" s="819">
        <f t="shared" si="49"/>
        <v>0</v>
      </c>
      <c r="E155" s="813">
        <f t="shared" si="50"/>
        <v>0</v>
      </c>
      <c r="F155" s="814">
        <f t="shared" si="51"/>
        <v>0</v>
      </c>
      <c r="G155" s="813">
        <f t="shared" si="60"/>
        <v>0</v>
      </c>
      <c r="H155" s="814">
        <f t="shared" si="61"/>
        <v>0</v>
      </c>
      <c r="I155" s="813">
        <f t="shared" si="62"/>
        <v>0</v>
      </c>
      <c r="J155" s="815">
        <f t="shared" si="63"/>
        <v>0</v>
      </c>
      <c r="K155" s="387">
        <f t="shared" si="64"/>
        <v>0</v>
      </c>
      <c r="L155" s="388">
        <f t="shared" si="65"/>
        <v>0</v>
      </c>
      <c r="M155" s="802">
        <f t="shared" si="66"/>
        <v>0</v>
      </c>
      <c r="N155" s="896" t="s">
        <v>474</v>
      </c>
      <c r="AA155" s="307"/>
      <c r="AB155" s="308"/>
      <c r="AC155" s="192"/>
      <c r="AD155" s="234"/>
      <c r="AE155" s="921"/>
      <c r="AF155" s="235"/>
      <c r="AG155" s="921"/>
      <c r="AH155" s="235"/>
      <c r="AI155" s="387">
        <f t="shared" si="56"/>
        <v>0</v>
      </c>
      <c r="AJ155" s="388">
        <f t="shared" si="57"/>
        <v>0</v>
      </c>
      <c r="AK155" s="802">
        <f t="shared" si="58"/>
        <v>0</v>
      </c>
      <c r="AL155" s="959" t="s">
        <v>1150</v>
      </c>
    </row>
    <row r="156" spans="1:38" ht="12.75" customHeight="1" x14ac:dyDescent="0.2">
      <c r="A156" s="934" t="s">
        <v>1795</v>
      </c>
      <c r="B156" s="1788" t="s">
        <v>1732</v>
      </c>
      <c r="C156" s="817">
        <f t="shared" si="48"/>
        <v>0</v>
      </c>
      <c r="D156" s="819">
        <f t="shared" si="49"/>
        <v>0</v>
      </c>
      <c r="E156" s="813">
        <f t="shared" si="50"/>
        <v>0</v>
      </c>
      <c r="F156" s="814">
        <f t="shared" si="51"/>
        <v>0</v>
      </c>
      <c r="G156" s="813">
        <f t="shared" si="60"/>
        <v>0</v>
      </c>
      <c r="H156" s="814">
        <f t="shared" si="61"/>
        <v>0</v>
      </c>
      <c r="I156" s="813">
        <f t="shared" si="62"/>
        <v>0</v>
      </c>
      <c r="J156" s="815">
        <f t="shared" si="63"/>
        <v>0</v>
      </c>
      <c r="K156" s="387">
        <f t="shared" si="64"/>
        <v>0</v>
      </c>
      <c r="L156" s="388">
        <f t="shared" si="65"/>
        <v>0</v>
      </c>
      <c r="M156" s="802">
        <f t="shared" si="66"/>
        <v>0</v>
      </c>
      <c r="N156" s="896" t="s">
        <v>474</v>
      </c>
      <c r="AA156" s="307"/>
      <c r="AB156" s="308"/>
      <c r="AC156" s="192"/>
      <c r="AD156" s="234"/>
      <c r="AE156" s="921"/>
      <c r="AF156" s="235"/>
      <c r="AG156" s="921"/>
      <c r="AH156" s="235"/>
      <c r="AI156" s="387">
        <f t="shared" si="56"/>
        <v>0</v>
      </c>
      <c r="AJ156" s="388">
        <f t="shared" si="57"/>
        <v>0</v>
      </c>
      <c r="AK156" s="802">
        <f t="shared" si="58"/>
        <v>0</v>
      </c>
      <c r="AL156" s="959" t="s">
        <v>1150</v>
      </c>
    </row>
    <row r="157" spans="1:38" ht="12.75" customHeight="1" x14ac:dyDescent="0.2">
      <c r="A157" s="934" t="s">
        <v>1796</v>
      </c>
      <c r="B157" s="1788" t="s">
        <v>1733</v>
      </c>
      <c r="C157" s="817">
        <f t="shared" si="48"/>
        <v>0</v>
      </c>
      <c r="D157" s="819">
        <f t="shared" si="49"/>
        <v>0</v>
      </c>
      <c r="E157" s="813">
        <f t="shared" si="50"/>
        <v>0</v>
      </c>
      <c r="F157" s="814">
        <f t="shared" si="51"/>
        <v>0</v>
      </c>
      <c r="G157" s="813">
        <f t="shared" si="60"/>
        <v>0</v>
      </c>
      <c r="H157" s="814">
        <f t="shared" si="61"/>
        <v>0</v>
      </c>
      <c r="I157" s="813">
        <f t="shared" si="62"/>
        <v>0</v>
      </c>
      <c r="J157" s="815">
        <f t="shared" si="63"/>
        <v>0</v>
      </c>
      <c r="K157" s="387">
        <f t="shared" si="64"/>
        <v>0</v>
      </c>
      <c r="L157" s="388">
        <f t="shared" si="65"/>
        <v>0</v>
      </c>
      <c r="M157" s="802">
        <f t="shared" si="66"/>
        <v>0</v>
      </c>
      <c r="N157" s="896" t="s">
        <v>474</v>
      </c>
      <c r="AA157" s="307"/>
      <c r="AB157" s="308"/>
      <c r="AC157" s="192"/>
      <c r="AD157" s="234"/>
      <c r="AE157" s="921"/>
      <c r="AF157" s="235"/>
      <c r="AG157" s="921"/>
      <c r="AH157" s="235"/>
      <c r="AI157" s="387">
        <f t="shared" si="56"/>
        <v>0</v>
      </c>
      <c r="AJ157" s="388">
        <f t="shared" si="57"/>
        <v>0</v>
      </c>
      <c r="AK157" s="802">
        <f t="shared" si="58"/>
        <v>0</v>
      </c>
      <c r="AL157" s="959" t="s">
        <v>1150</v>
      </c>
    </row>
    <row r="158" spans="1:38" ht="12.75" customHeight="1" x14ac:dyDescent="0.2">
      <c r="A158" s="934" t="s">
        <v>1797</v>
      </c>
      <c r="B158" s="1788" t="s">
        <v>1734</v>
      </c>
      <c r="C158" s="817">
        <f t="shared" ref="C158:C166" si="67">ROUND(AA158,0)</f>
        <v>0</v>
      </c>
      <c r="D158" s="819">
        <f t="shared" ref="D158:D166" si="68">ROUND(AB158,0)</f>
        <v>0</v>
      </c>
      <c r="E158" s="813">
        <f t="shared" ref="E158:E166" si="69">ROUND(AC158,0)</f>
        <v>0</v>
      </c>
      <c r="F158" s="814">
        <f t="shared" ref="F158:F166" si="70">ROUND(AD158,0)</f>
        <v>0</v>
      </c>
      <c r="G158" s="813">
        <f t="shared" ref="G158:G166" si="71">ROUND(AE158,0)</f>
        <v>0</v>
      </c>
      <c r="H158" s="814">
        <f t="shared" ref="H158:H166" si="72">ROUND(AF158,0)</f>
        <v>0</v>
      </c>
      <c r="I158" s="813">
        <f t="shared" ref="I158:I166" si="73">ROUND(AG158,0)</f>
        <v>0</v>
      </c>
      <c r="J158" s="815">
        <f t="shared" ref="J158:J166" si="74">ROUND(AH158,0)</f>
        <v>0</v>
      </c>
      <c r="K158" s="387">
        <f t="shared" ref="K158:K166" si="75">E158+G158+I158</f>
        <v>0</v>
      </c>
      <c r="L158" s="388">
        <f t="shared" ref="L158:L166" si="76">F158+H158+J158</f>
        <v>0</v>
      </c>
      <c r="M158" s="802">
        <f t="shared" ref="M158:M166" si="77">IF((K158+L158)&gt;0,1,0)</f>
        <v>0</v>
      </c>
      <c r="N158" s="896" t="s">
        <v>474</v>
      </c>
      <c r="AA158" s="307"/>
      <c r="AB158" s="308"/>
      <c r="AC158" s="192"/>
      <c r="AD158" s="234"/>
      <c r="AE158" s="921"/>
      <c r="AF158" s="235"/>
      <c r="AG158" s="921"/>
      <c r="AH158" s="235"/>
      <c r="AI158" s="387">
        <f t="shared" ref="AI158:AI166" si="78">AC158+AE158+AG158</f>
        <v>0</v>
      </c>
      <c r="AJ158" s="388">
        <f t="shared" ref="AJ158:AJ166" si="79">AD158+AF158+AH158</f>
        <v>0</v>
      </c>
      <c r="AK158" s="802">
        <f t="shared" ref="AK158:AK166" si="80">IF((AI158+AJ158)&gt;0,1,0)</f>
        <v>0</v>
      </c>
      <c r="AL158" s="959" t="s">
        <v>1150</v>
      </c>
    </row>
    <row r="159" spans="1:38" ht="12.75" customHeight="1" x14ac:dyDescent="0.2">
      <c r="A159" s="934" t="s">
        <v>1798</v>
      </c>
      <c r="B159" s="1788" t="s">
        <v>1735</v>
      </c>
      <c r="C159" s="817">
        <f t="shared" si="67"/>
        <v>0</v>
      </c>
      <c r="D159" s="819">
        <f t="shared" si="68"/>
        <v>0</v>
      </c>
      <c r="E159" s="813">
        <f t="shared" si="69"/>
        <v>0</v>
      </c>
      <c r="F159" s="814">
        <f t="shared" si="70"/>
        <v>0</v>
      </c>
      <c r="G159" s="813">
        <f t="shared" si="71"/>
        <v>0</v>
      </c>
      <c r="H159" s="814">
        <f t="shared" si="72"/>
        <v>0</v>
      </c>
      <c r="I159" s="813">
        <f t="shared" si="73"/>
        <v>0</v>
      </c>
      <c r="J159" s="815">
        <f t="shared" si="74"/>
        <v>0</v>
      </c>
      <c r="K159" s="387">
        <f t="shared" si="75"/>
        <v>0</v>
      </c>
      <c r="L159" s="388">
        <f t="shared" si="76"/>
        <v>0</v>
      </c>
      <c r="M159" s="802">
        <f t="shared" si="77"/>
        <v>0</v>
      </c>
      <c r="N159" s="896" t="s">
        <v>474</v>
      </c>
      <c r="AA159" s="307"/>
      <c r="AB159" s="308"/>
      <c r="AC159" s="192"/>
      <c r="AD159" s="234"/>
      <c r="AE159" s="921"/>
      <c r="AF159" s="235"/>
      <c r="AG159" s="921"/>
      <c r="AH159" s="235"/>
      <c r="AI159" s="387">
        <f t="shared" si="78"/>
        <v>0</v>
      </c>
      <c r="AJ159" s="388">
        <f t="shared" si="79"/>
        <v>0</v>
      </c>
      <c r="AK159" s="802">
        <f t="shared" si="80"/>
        <v>0</v>
      </c>
      <c r="AL159" s="959" t="s">
        <v>1150</v>
      </c>
    </row>
    <row r="160" spans="1:38" ht="12.75" customHeight="1" x14ac:dyDescent="0.2">
      <c r="A160" s="934" t="s">
        <v>1799</v>
      </c>
      <c r="B160" s="1788" t="s">
        <v>1736</v>
      </c>
      <c r="C160" s="817">
        <f t="shared" si="67"/>
        <v>0</v>
      </c>
      <c r="D160" s="819">
        <f t="shared" si="68"/>
        <v>0</v>
      </c>
      <c r="E160" s="813">
        <f t="shared" si="69"/>
        <v>0</v>
      </c>
      <c r="F160" s="814">
        <f t="shared" si="70"/>
        <v>0</v>
      </c>
      <c r="G160" s="813">
        <f t="shared" si="71"/>
        <v>0</v>
      </c>
      <c r="H160" s="814">
        <f t="shared" si="72"/>
        <v>0</v>
      </c>
      <c r="I160" s="813">
        <f t="shared" si="73"/>
        <v>0</v>
      </c>
      <c r="J160" s="815">
        <f t="shared" si="74"/>
        <v>0</v>
      </c>
      <c r="K160" s="387">
        <f t="shared" si="75"/>
        <v>0</v>
      </c>
      <c r="L160" s="388">
        <f t="shared" si="76"/>
        <v>0</v>
      </c>
      <c r="M160" s="802">
        <f t="shared" si="77"/>
        <v>0</v>
      </c>
      <c r="N160" s="896" t="s">
        <v>474</v>
      </c>
      <c r="AA160" s="307"/>
      <c r="AB160" s="308"/>
      <c r="AC160" s="192"/>
      <c r="AD160" s="234"/>
      <c r="AE160" s="921"/>
      <c r="AF160" s="235"/>
      <c r="AG160" s="921"/>
      <c r="AH160" s="235"/>
      <c r="AI160" s="387">
        <f t="shared" si="78"/>
        <v>0</v>
      </c>
      <c r="AJ160" s="388">
        <f t="shared" si="79"/>
        <v>0</v>
      </c>
      <c r="AK160" s="802">
        <f t="shared" si="80"/>
        <v>0</v>
      </c>
      <c r="AL160" s="959" t="s">
        <v>1150</v>
      </c>
    </row>
    <row r="161" spans="1:38" ht="12.75" customHeight="1" x14ac:dyDescent="0.2">
      <c r="A161" s="934" t="s">
        <v>1800</v>
      </c>
      <c r="B161" s="1788" t="s">
        <v>1737</v>
      </c>
      <c r="C161" s="817">
        <f t="shared" si="67"/>
        <v>0</v>
      </c>
      <c r="D161" s="819">
        <f t="shared" si="68"/>
        <v>0</v>
      </c>
      <c r="E161" s="813">
        <f t="shared" si="69"/>
        <v>0</v>
      </c>
      <c r="F161" s="814">
        <f t="shared" si="70"/>
        <v>0</v>
      </c>
      <c r="G161" s="813">
        <f t="shared" si="71"/>
        <v>0</v>
      </c>
      <c r="H161" s="814">
        <f t="shared" si="72"/>
        <v>0</v>
      </c>
      <c r="I161" s="813">
        <f t="shared" si="73"/>
        <v>0</v>
      </c>
      <c r="J161" s="815">
        <f t="shared" si="74"/>
        <v>0</v>
      </c>
      <c r="K161" s="387">
        <f t="shared" si="75"/>
        <v>0</v>
      </c>
      <c r="L161" s="388">
        <f t="shared" si="76"/>
        <v>0</v>
      </c>
      <c r="M161" s="802">
        <f t="shared" si="77"/>
        <v>0</v>
      </c>
      <c r="N161" s="896" t="s">
        <v>474</v>
      </c>
      <c r="AA161" s="307"/>
      <c r="AB161" s="308"/>
      <c r="AC161" s="192"/>
      <c r="AD161" s="234"/>
      <c r="AE161" s="921"/>
      <c r="AF161" s="235"/>
      <c r="AG161" s="921"/>
      <c r="AH161" s="235"/>
      <c r="AI161" s="387">
        <f t="shared" si="78"/>
        <v>0</v>
      </c>
      <c r="AJ161" s="388">
        <f t="shared" si="79"/>
        <v>0</v>
      </c>
      <c r="AK161" s="802">
        <f t="shared" si="80"/>
        <v>0</v>
      </c>
      <c r="AL161" s="959" t="s">
        <v>1150</v>
      </c>
    </row>
    <row r="162" spans="1:38" ht="12.75" customHeight="1" x14ac:dyDescent="0.2">
      <c r="A162" s="934" t="s">
        <v>1801</v>
      </c>
      <c r="B162" s="1788" t="s">
        <v>1738</v>
      </c>
      <c r="C162" s="817">
        <f t="shared" si="67"/>
        <v>0</v>
      </c>
      <c r="D162" s="819">
        <f t="shared" si="68"/>
        <v>0</v>
      </c>
      <c r="E162" s="813">
        <f t="shared" si="69"/>
        <v>0</v>
      </c>
      <c r="F162" s="814">
        <f t="shared" si="70"/>
        <v>0</v>
      </c>
      <c r="G162" s="813">
        <f t="shared" si="71"/>
        <v>0</v>
      </c>
      <c r="H162" s="814">
        <f t="shared" si="72"/>
        <v>0</v>
      </c>
      <c r="I162" s="813">
        <f t="shared" si="73"/>
        <v>0</v>
      </c>
      <c r="J162" s="815">
        <f t="shared" si="74"/>
        <v>0</v>
      </c>
      <c r="K162" s="387">
        <f t="shared" si="75"/>
        <v>0</v>
      </c>
      <c r="L162" s="388">
        <f t="shared" si="76"/>
        <v>0</v>
      </c>
      <c r="M162" s="802">
        <f t="shared" si="77"/>
        <v>0</v>
      </c>
      <c r="N162" s="896" t="s">
        <v>474</v>
      </c>
      <c r="AA162" s="307"/>
      <c r="AB162" s="308"/>
      <c r="AC162" s="192"/>
      <c r="AD162" s="234"/>
      <c r="AE162" s="921"/>
      <c r="AF162" s="235"/>
      <c r="AG162" s="921"/>
      <c r="AH162" s="235"/>
      <c r="AI162" s="387">
        <f t="shared" si="78"/>
        <v>0</v>
      </c>
      <c r="AJ162" s="388">
        <f t="shared" si="79"/>
        <v>0</v>
      </c>
      <c r="AK162" s="802">
        <f t="shared" si="80"/>
        <v>0</v>
      </c>
      <c r="AL162" s="959" t="s">
        <v>1150</v>
      </c>
    </row>
    <row r="163" spans="1:38" ht="12.75" customHeight="1" x14ac:dyDescent="0.2">
      <c r="A163" s="934" t="s">
        <v>1802</v>
      </c>
      <c r="B163" s="1788" t="s">
        <v>1739</v>
      </c>
      <c r="C163" s="817">
        <f t="shared" si="67"/>
        <v>0</v>
      </c>
      <c r="D163" s="819">
        <f t="shared" si="68"/>
        <v>0</v>
      </c>
      <c r="E163" s="813">
        <f t="shared" si="69"/>
        <v>0</v>
      </c>
      <c r="F163" s="814">
        <f t="shared" si="70"/>
        <v>0</v>
      </c>
      <c r="G163" s="813">
        <f t="shared" si="71"/>
        <v>0</v>
      </c>
      <c r="H163" s="814">
        <f t="shared" si="72"/>
        <v>0</v>
      </c>
      <c r="I163" s="813">
        <f t="shared" si="73"/>
        <v>0</v>
      </c>
      <c r="J163" s="815">
        <f t="shared" si="74"/>
        <v>0</v>
      </c>
      <c r="K163" s="387">
        <f t="shared" si="75"/>
        <v>0</v>
      </c>
      <c r="L163" s="388">
        <f t="shared" si="76"/>
        <v>0</v>
      </c>
      <c r="M163" s="802">
        <f t="shared" si="77"/>
        <v>0</v>
      </c>
      <c r="N163" s="896" t="s">
        <v>474</v>
      </c>
      <c r="AA163" s="307"/>
      <c r="AB163" s="308"/>
      <c r="AC163" s="192"/>
      <c r="AD163" s="234"/>
      <c r="AE163" s="921"/>
      <c r="AF163" s="235"/>
      <c r="AG163" s="921"/>
      <c r="AH163" s="235"/>
      <c r="AI163" s="387">
        <f t="shared" si="78"/>
        <v>0</v>
      </c>
      <c r="AJ163" s="388">
        <f t="shared" si="79"/>
        <v>0</v>
      </c>
      <c r="AK163" s="802">
        <f t="shared" si="80"/>
        <v>0</v>
      </c>
      <c r="AL163" s="959" t="s">
        <v>1150</v>
      </c>
    </row>
    <row r="164" spans="1:38" ht="12.75" customHeight="1" x14ac:dyDescent="0.2">
      <c r="A164" s="934" t="s">
        <v>1803</v>
      </c>
      <c r="B164" s="1788" t="s">
        <v>1740</v>
      </c>
      <c r="C164" s="817">
        <f t="shared" si="67"/>
        <v>0</v>
      </c>
      <c r="D164" s="819">
        <f t="shared" si="68"/>
        <v>0</v>
      </c>
      <c r="E164" s="813">
        <f t="shared" si="69"/>
        <v>0</v>
      </c>
      <c r="F164" s="814">
        <f t="shared" si="70"/>
        <v>0</v>
      </c>
      <c r="G164" s="813">
        <f t="shared" si="71"/>
        <v>0</v>
      </c>
      <c r="H164" s="814">
        <f t="shared" si="72"/>
        <v>0</v>
      </c>
      <c r="I164" s="813">
        <f t="shared" si="73"/>
        <v>0</v>
      </c>
      <c r="J164" s="815">
        <f t="shared" si="74"/>
        <v>0</v>
      </c>
      <c r="K164" s="387">
        <f t="shared" si="75"/>
        <v>0</v>
      </c>
      <c r="L164" s="388">
        <f t="shared" si="76"/>
        <v>0</v>
      </c>
      <c r="M164" s="802">
        <f t="shared" si="77"/>
        <v>0</v>
      </c>
      <c r="N164" s="896" t="s">
        <v>474</v>
      </c>
      <c r="AA164" s="307"/>
      <c r="AB164" s="308"/>
      <c r="AC164" s="192"/>
      <c r="AD164" s="234"/>
      <c r="AE164" s="921"/>
      <c r="AF164" s="235"/>
      <c r="AG164" s="921"/>
      <c r="AH164" s="235"/>
      <c r="AI164" s="387">
        <f t="shared" si="78"/>
        <v>0</v>
      </c>
      <c r="AJ164" s="388">
        <f t="shared" si="79"/>
        <v>0</v>
      </c>
      <c r="AK164" s="802">
        <f t="shared" si="80"/>
        <v>0</v>
      </c>
      <c r="AL164" s="959" t="s">
        <v>1150</v>
      </c>
    </row>
    <row r="165" spans="1:38" ht="12.75" customHeight="1" x14ac:dyDescent="0.2">
      <c r="A165" s="934" t="s">
        <v>1804</v>
      </c>
      <c r="B165" s="1788" t="s">
        <v>1741</v>
      </c>
      <c r="C165" s="817">
        <f t="shared" si="67"/>
        <v>0</v>
      </c>
      <c r="D165" s="819">
        <f t="shared" si="68"/>
        <v>0</v>
      </c>
      <c r="E165" s="813">
        <f t="shared" si="69"/>
        <v>0</v>
      </c>
      <c r="F165" s="814">
        <f t="shared" si="70"/>
        <v>0</v>
      </c>
      <c r="G165" s="813">
        <f t="shared" si="71"/>
        <v>0</v>
      </c>
      <c r="H165" s="814">
        <f t="shared" si="72"/>
        <v>0</v>
      </c>
      <c r="I165" s="813">
        <f t="shared" si="73"/>
        <v>0</v>
      </c>
      <c r="J165" s="815">
        <f t="shared" si="74"/>
        <v>0</v>
      </c>
      <c r="K165" s="387">
        <f t="shared" si="75"/>
        <v>0</v>
      </c>
      <c r="L165" s="388">
        <f t="shared" si="76"/>
        <v>0</v>
      </c>
      <c r="M165" s="802">
        <f t="shared" si="77"/>
        <v>0</v>
      </c>
      <c r="N165" s="896" t="s">
        <v>474</v>
      </c>
      <c r="AA165" s="307"/>
      <c r="AB165" s="308"/>
      <c r="AC165" s="192"/>
      <c r="AD165" s="234"/>
      <c r="AE165" s="921"/>
      <c r="AF165" s="235"/>
      <c r="AG165" s="921"/>
      <c r="AH165" s="235"/>
      <c r="AI165" s="387">
        <f t="shared" si="78"/>
        <v>0</v>
      </c>
      <c r="AJ165" s="388">
        <f t="shared" si="79"/>
        <v>0</v>
      </c>
      <c r="AK165" s="802">
        <f t="shared" si="80"/>
        <v>0</v>
      </c>
      <c r="AL165" s="959" t="s">
        <v>1150</v>
      </c>
    </row>
    <row r="166" spans="1:38" ht="12.75" customHeight="1" x14ac:dyDescent="0.2">
      <c r="A166" s="934" t="s">
        <v>1805</v>
      </c>
      <c r="B166" s="1788" t="s">
        <v>1742</v>
      </c>
      <c r="C166" s="817">
        <f t="shared" si="67"/>
        <v>0</v>
      </c>
      <c r="D166" s="819">
        <f t="shared" si="68"/>
        <v>0</v>
      </c>
      <c r="E166" s="813">
        <f t="shared" si="69"/>
        <v>0</v>
      </c>
      <c r="F166" s="814">
        <f t="shared" si="70"/>
        <v>0</v>
      </c>
      <c r="G166" s="813">
        <f t="shared" si="71"/>
        <v>0</v>
      </c>
      <c r="H166" s="814">
        <f t="shared" si="72"/>
        <v>0</v>
      </c>
      <c r="I166" s="813">
        <f t="shared" si="73"/>
        <v>0</v>
      </c>
      <c r="J166" s="815">
        <f t="shared" si="74"/>
        <v>0</v>
      </c>
      <c r="K166" s="387">
        <f t="shared" si="75"/>
        <v>0</v>
      </c>
      <c r="L166" s="388">
        <f t="shared" si="76"/>
        <v>0</v>
      </c>
      <c r="M166" s="802">
        <f t="shared" si="77"/>
        <v>0</v>
      </c>
      <c r="N166" s="896" t="s">
        <v>474</v>
      </c>
      <c r="AA166" s="307"/>
      <c r="AB166" s="308"/>
      <c r="AC166" s="192"/>
      <c r="AD166" s="234"/>
      <c r="AE166" s="921"/>
      <c r="AF166" s="235"/>
      <c r="AG166" s="921"/>
      <c r="AH166" s="235"/>
      <c r="AI166" s="387">
        <f t="shared" si="78"/>
        <v>0</v>
      </c>
      <c r="AJ166" s="388">
        <f t="shared" si="79"/>
        <v>0</v>
      </c>
      <c r="AK166" s="802">
        <f t="shared" si="80"/>
        <v>0</v>
      </c>
      <c r="AL166" s="959" t="s">
        <v>1150</v>
      </c>
    </row>
    <row r="167" spans="1:38" ht="12.75" customHeight="1" thickBot="1" x14ac:dyDescent="0.25">
      <c r="A167" s="934" t="s">
        <v>1689</v>
      </c>
      <c r="B167" s="1788" t="s">
        <v>468</v>
      </c>
      <c r="C167" s="817">
        <f t="shared" si="48"/>
        <v>0</v>
      </c>
      <c r="D167" s="819">
        <f t="shared" si="49"/>
        <v>0</v>
      </c>
      <c r="E167" s="813">
        <f t="shared" si="50"/>
        <v>0</v>
      </c>
      <c r="F167" s="814">
        <f t="shared" si="51"/>
        <v>0</v>
      </c>
      <c r="G167" s="813">
        <f t="shared" si="60"/>
        <v>0</v>
      </c>
      <c r="H167" s="814">
        <f t="shared" si="61"/>
        <v>0</v>
      </c>
      <c r="I167" s="813">
        <f t="shared" si="62"/>
        <v>0</v>
      </c>
      <c r="J167" s="815">
        <f t="shared" si="63"/>
        <v>0</v>
      </c>
      <c r="K167" s="387">
        <f t="shared" si="64"/>
        <v>0</v>
      </c>
      <c r="L167" s="388">
        <f t="shared" si="65"/>
        <v>0</v>
      </c>
      <c r="M167" s="802">
        <f t="shared" si="66"/>
        <v>0</v>
      </c>
      <c r="N167" s="896" t="s">
        <v>1174</v>
      </c>
      <c r="AA167" s="307"/>
      <c r="AB167" s="308"/>
      <c r="AC167" s="192"/>
      <c r="AD167" s="234"/>
      <c r="AE167" s="921"/>
      <c r="AF167" s="235"/>
      <c r="AG167" s="921"/>
      <c r="AH167" s="235"/>
      <c r="AI167" s="387">
        <f t="shared" si="56"/>
        <v>0</v>
      </c>
      <c r="AJ167" s="388">
        <f t="shared" si="57"/>
        <v>0</v>
      </c>
      <c r="AK167" s="802">
        <f t="shared" si="58"/>
        <v>0</v>
      </c>
      <c r="AL167" s="958" t="s">
        <v>1151</v>
      </c>
    </row>
    <row r="168" spans="1:38" ht="15.75" customHeight="1" thickTop="1" thickBot="1" x14ac:dyDescent="0.25">
      <c r="A168" s="278" t="s">
        <v>265</v>
      </c>
      <c r="B168" s="10"/>
      <c r="C168" s="389">
        <f t="shared" ref="C168:L168" si="81">SUM(C6:C167)</f>
        <v>0</v>
      </c>
      <c r="D168" s="390">
        <f t="shared" si="81"/>
        <v>0</v>
      </c>
      <c r="E168" s="389">
        <f t="shared" si="81"/>
        <v>0</v>
      </c>
      <c r="F168" s="390">
        <f t="shared" si="81"/>
        <v>0</v>
      </c>
      <c r="G168" s="389">
        <f t="shared" si="81"/>
        <v>0</v>
      </c>
      <c r="H168" s="390">
        <f t="shared" si="81"/>
        <v>0</v>
      </c>
      <c r="I168" s="389">
        <f t="shared" si="81"/>
        <v>0</v>
      </c>
      <c r="J168" s="390">
        <f t="shared" si="81"/>
        <v>0</v>
      </c>
      <c r="K168" s="389">
        <f t="shared" si="81"/>
        <v>0</v>
      </c>
      <c r="L168" s="391">
        <f t="shared" si="81"/>
        <v>0</v>
      </c>
      <c r="AA168" s="389">
        <f t="shared" ref="AA168:AJ168" si="82">SUM(AA6:AA167)</f>
        <v>0</v>
      </c>
      <c r="AB168" s="390">
        <f t="shared" si="82"/>
        <v>0</v>
      </c>
      <c r="AC168" s="389">
        <f t="shared" si="82"/>
        <v>0</v>
      </c>
      <c r="AD168" s="390">
        <f t="shared" si="82"/>
        <v>0</v>
      </c>
      <c r="AE168" s="389">
        <f t="shared" si="82"/>
        <v>0</v>
      </c>
      <c r="AF168" s="390">
        <f t="shared" si="82"/>
        <v>0</v>
      </c>
      <c r="AG168" s="389">
        <f t="shared" si="82"/>
        <v>0</v>
      </c>
      <c r="AH168" s="390">
        <f t="shared" si="82"/>
        <v>0</v>
      </c>
      <c r="AI168" s="389">
        <f t="shared" si="82"/>
        <v>0</v>
      </c>
      <c r="AJ168" s="391">
        <f t="shared" si="82"/>
        <v>0</v>
      </c>
    </row>
    <row r="169" spans="1:38" x14ac:dyDescent="0.2">
      <c r="A169" s="900" t="s">
        <v>659</v>
      </c>
      <c r="B169" s="900"/>
      <c r="C169" s="900"/>
      <c r="D169" s="900"/>
      <c r="E169" s="900"/>
      <c r="F169" s="900"/>
      <c r="G169" s="900"/>
      <c r="H169" s="900"/>
      <c r="I169" s="900"/>
      <c r="J169" s="900"/>
      <c r="K169" s="900"/>
      <c r="L169" s="900"/>
    </row>
    <row r="170" spans="1:38" x14ac:dyDescent="0.2">
      <c r="A170" s="327" t="str">
        <f>"(*) inserire i dati comunicati nella tab.1 (colonna presenti al 31/12/"&amp;L1-1&amp;") della rilevazione dell'anno precedente"</f>
        <v>(*) inserire i dati comunicati nella tab.1 (colonna presenti al 31/12/2022) della rilevazione dell'anno precedente</v>
      </c>
    </row>
    <row r="171" spans="1:38" x14ac:dyDescent="0.2">
      <c r="A171" s="3" t="s">
        <v>341</v>
      </c>
    </row>
    <row r="172" spans="1:38" x14ac:dyDescent="0.2">
      <c r="A172" s="3" t="s">
        <v>1053</v>
      </c>
      <c r="B172" s="3"/>
    </row>
    <row r="173" spans="1:38" x14ac:dyDescent="0.2">
      <c r="A173" s="19" t="s">
        <v>662</v>
      </c>
      <c r="B173" s="441"/>
    </row>
  </sheetData>
  <sheetProtection algorithmName="SHA-512" hashValue="kC0HEwiXwGdoGGdgzfPrcCiKrieI7v2vu5t6U1y14UIF5kw3L7MXWlZQETMrCOPDcsjY+T4w62LQBQTJyLFT2w==" saltValue="aX7qCfRWtj53gwsRaubsaA==" spinCount="100000" sheet="1" formatColumns="0" selectLockedCells="1"/>
  <mergeCells count="5">
    <mergeCell ref="AF2:AJ2"/>
    <mergeCell ref="AA3:AJ3"/>
    <mergeCell ref="C3:L3"/>
    <mergeCell ref="B4:B5"/>
    <mergeCell ref="H2:L2"/>
  </mergeCells>
  <phoneticPr fontId="30" type="noConversion"/>
  <conditionalFormatting sqref="A6:L167">
    <cfRule type="expression" dxfId="29" priority="2" stopIfTrue="1">
      <formula>$M6&gt;0</formula>
    </cfRule>
  </conditionalFormatting>
  <conditionalFormatting sqref="AA6:AJ167">
    <cfRule type="expression" dxfId="28" priority="1" stopIfTrue="1">
      <formula>$M6&gt;0</formula>
    </cfRule>
  </conditionalFormatting>
  <printOptions horizontalCentered="1" verticalCentered="1"/>
  <pageMargins left="0" right="0" top="0.19685039370078741" bottom="0.19685039370078741" header="0.19685039370078741" footer="0.15748031496062992"/>
  <pageSetup paperSize="9" scale="81" orientation="landscape" horizontalDpi="300" verticalDpi="4294967292"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17"/>
  <dimension ref="A1:AZ172"/>
  <sheetViews>
    <sheetView showGridLines="0" zoomScaleNormal="10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ColWidth="9.28515625" defaultRowHeight="17.25" customHeight="1" x14ac:dyDescent="0.2"/>
  <cols>
    <col min="1" max="1" width="51.7109375" style="3" customWidth="1"/>
    <col min="2" max="2" width="8.7109375" style="2" bestFit="1" customWidth="1"/>
    <col min="3" max="26" width="7.28515625" style="3" customWidth="1"/>
    <col min="27" max="46" width="8" style="3" customWidth="1"/>
    <col min="47" max="48" width="8.42578125" style="3" customWidth="1"/>
    <col min="49" max="49" width="15.140625" style="681" bestFit="1" customWidth="1"/>
    <col min="50" max="51" width="8.7109375" style="3" customWidth="1"/>
    <col min="52" max="52" width="9.28515625" style="3" hidden="1" customWidth="1"/>
    <col min="53" max="16384" width="9.28515625" style="3"/>
  </cols>
  <sheetData>
    <row r="1" spans="1:52" ht="87" customHeight="1" x14ac:dyDescent="0.2">
      <c r="A1" s="2038" t="s">
        <v>198</v>
      </c>
      <c r="C1" s="2002" t="str">
        <f>'t1'!A1</f>
        <v>SERVIZIO SANITARIO NAZIONALE - anno 2023</v>
      </c>
      <c r="D1" s="2002"/>
      <c r="E1" s="2002"/>
      <c r="F1" s="2002"/>
      <c r="G1" s="2002"/>
      <c r="H1" s="2002"/>
      <c r="I1" s="2002"/>
      <c r="J1" s="2002"/>
      <c r="K1" s="2002"/>
      <c r="L1" s="2002"/>
      <c r="M1" s="2002"/>
      <c r="N1" s="2002"/>
      <c r="O1" s="2002"/>
      <c r="P1" s="2002"/>
      <c r="Q1" s="2002"/>
      <c r="R1" s="2002"/>
      <c r="S1" s="2002"/>
      <c r="T1" s="2002"/>
      <c r="U1" s="2002"/>
      <c r="V1" s="2002"/>
      <c r="W1" s="2002"/>
      <c r="Z1" s="293"/>
      <c r="AA1" s="2002" t="str">
        <f>C1</f>
        <v>SERVIZIO SANITARIO NAZIONALE - anno 2023</v>
      </c>
      <c r="AB1" s="2002"/>
      <c r="AC1" s="2002"/>
      <c r="AD1" s="2002"/>
      <c r="AE1" s="2002"/>
      <c r="AF1" s="2002"/>
      <c r="AG1" s="2002"/>
      <c r="AH1" s="2002"/>
      <c r="AI1" s="2002"/>
      <c r="AJ1" s="2002"/>
      <c r="AK1" s="2002"/>
      <c r="AL1" s="2002"/>
      <c r="AM1" s="2002"/>
      <c r="AN1" s="2002"/>
      <c r="AO1" s="2002"/>
      <c r="AP1" s="2002"/>
      <c r="AQ1" s="2002"/>
      <c r="AR1" s="2002"/>
      <c r="AS1" s="2002"/>
      <c r="AV1" s="293"/>
      <c r="AY1" s="682"/>
    </row>
    <row r="2" spans="1:52" ht="30" customHeight="1" thickBot="1" x14ac:dyDescent="0.25">
      <c r="A2" s="2039"/>
      <c r="S2" s="2003"/>
      <c r="T2" s="2003"/>
      <c r="U2" s="2003"/>
      <c r="V2" s="2003"/>
      <c r="W2" s="2003"/>
      <c r="X2" s="2003"/>
      <c r="Y2" s="2003"/>
      <c r="Z2" s="2003"/>
      <c r="AO2" s="2003"/>
      <c r="AP2" s="2003"/>
      <c r="AQ2" s="2003"/>
      <c r="AR2" s="2003"/>
      <c r="AS2" s="2003"/>
      <c r="AT2" s="2003"/>
      <c r="AU2" s="2003"/>
      <c r="AV2" s="2003"/>
    </row>
    <row r="3" spans="1:52" ht="10.8" thickBot="1" x14ac:dyDescent="0.25">
      <c r="A3" s="7"/>
      <c r="B3" s="243"/>
      <c r="C3" s="2040" t="s">
        <v>436</v>
      </c>
      <c r="D3" s="2040"/>
      <c r="E3" s="2040"/>
      <c r="F3" s="2040"/>
      <c r="G3" s="2040"/>
      <c r="H3" s="2040"/>
      <c r="I3" s="2040"/>
      <c r="J3" s="2040"/>
      <c r="K3" s="2040"/>
      <c r="L3" s="2040"/>
      <c r="M3" s="2040"/>
      <c r="N3" s="2040"/>
      <c r="O3" s="2040"/>
      <c r="P3" s="2040"/>
      <c r="Q3" s="2040"/>
      <c r="R3" s="2040"/>
      <c r="S3" s="2040"/>
      <c r="T3" s="2040"/>
      <c r="U3" s="2040"/>
      <c r="V3" s="2040"/>
      <c r="W3" s="2040"/>
      <c r="X3" s="2040"/>
      <c r="Y3" s="2040"/>
      <c r="Z3" s="2041"/>
      <c r="AA3" s="2042" t="s">
        <v>436</v>
      </c>
      <c r="AB3" s="2040"/>
      <c r="AC3" s="2040"/>
      <c r="AD3" s="2040"/>
      <c r="AE3" s="2040"/>
      <c r="AF3" s="2040"/>
      <c r="AG3" s="2040"/>
      <c r="AH3" s="2040"/>
      <c r="AI3" s="2040"/>
      <c r="AJ3" s="2040"/>
      <c r="AK3" s="2040"/>
      <c r="AL3" s="2040"/>
      <c r="AM3" s="2040"/>
      <c r="AN3" s="2040"/>
      <c r="AO3" s="2040"/>
      <c r="AP3" s="2040"/>
      <c r="AQ3" s="2040"/>
      <c r="AR3" s="2040"/>
      <c r="AS3" s="2040"/>
      <c r="AT3" s="2040"/>
      <c r="AU3" s="2040"/>
      <c r="AV3" s="2041"/>
      <c r="AX3" s="683"/>
      <c r="AY3" s="684"/>
    </row>
    <row r="4" spans="1:52" ht="31.2" thickTop="1" x14ac:dyDescent="0.2">
      <c r="A4" s="20" t="s">
        <v>331</v>
      </c>
      <c r="B4" s="244" t="s">
        <v>301</v>
      </c>
      <c r="C4" s="118" t="s">
        <v>476</v>
      </c>
      <c r="D4" s="119"/>
      <c r="E4" s="120" t="s">
        <v>757</v>
      </c>
      <c r="F4" s="119"/>
      <c r="G4" s="1982" t="s">
        <v>315</v>
      </c>
      <c r="H4" s="2019"/>
      <c r="I4" s="120" t="s">
        <v>316</v>
      </c>
      <c r="J4" s="120"/>
      <c r="K4" s="120" t="s">
        <v>313</v>
      </c>
      <c r="L4" s="120"/>
      <c r="M4" s="120" t="s">
        <v>307</v>
      </c>
      <c r="N4" s="121"/>
      <c r="O4" s="120" t="s">
        <v>477</v>
      </c>
      <c r="P4" s="120"/>
      <c r="Q4" s="120" t="s">
        <v>311</v>
      </c>
      <c r="R4" s="119"/>
      <c r="S4" s="118" t="s">
        <v>306</v>
      </c>
      <c r="T4" s="120"/>
      <c r="U4" s="120" t="s">
        <v>304</v>
      </c>
      <c r="V4" s="121"/>
      <c r="W4" s="120" t="s">
        <v>310</v>
      </c>
      <c r="X4" s="119"/>
      <c r="Y4" s="120" t="s">
        <v>312</v>
      </c>
      <c r="Z4" s="119"/>
      <c r="AA4" s="120" t="s">
        <v>303</v>
      </c>
      <c r="AB4" s="119"/>
      <c r="AC4" s="120" t="s">
        <v>314</v>
      </c>
      <c r="AD4" s="121"/>
      <c r="AE4" s="120" t="s">
        <v>318</v>
      </c>
      <c r="AF4" s="120"/>
      <c r="AG4" s="120" t="s">
        <v>317</v>
      </c>
      <c r="AH4" s="122"/>
      <c r="AI4" s="120" t="s">
        <v>308</v>
      </c>
      <c r="AJ4" s="121"/>
      <c r="AK4" s="120" t="s">
        <v>309</v>
      </c>
      <c r="AL4" s="120"/>
      <c r="AM4" s="120" t="s">
        <v>302</v>
      </c>
      <c r="AN4" s="121"/>
      <c r="AO4" s="120" t="s">
        <v>305</v>
      </c>
      <c r="AP4" s="119"/>
      <c r="AQ4" s="120" t="s">
        <v>478</v>
      </c>
      <c r="AR4" s="119"/>
      <c r="AS4" s="121" t="s">
        <v>479</v>
      </c>
      <c r="AT4" s="118"/>
      <c r="AU4" s="121" t="s">
        <v>265</v>
      </c>
      <c r="AV4" s="122"/>
      <c r="AX4" s="685" t="s">
        <v>846</v>
      </c>
      <c r="AY4" s="686"/>
    </row>
    <row r="5" spans="1:52" s="250" customFormat="1" ht="10.8" thickBot="1" x14ac:dyDescent="0.25">
      <c r="A5" s="799" t="s">
        <v>960</v>
      </c>
      <c r="B5" s="245"/>
      <c r="C5" s="246" t="s">
        <v>263</v>
      </c>
      <c r="D5" s="247" t="s">
        <v>264</v>
      </c>
      <c r="E5" s="246" t="s">
        <v>263</v>
      </c>
      <c r="F5" s="247" t="s">
        <v>264</v>
      </c>
      <c r="G5" s="246" t="s">
        <v>263</v>
      </c>
      <c r="H5" s="247" t="s">
        <v>264</v>
      </c>
      <c r="I5" s="246" t="s">
        <v>263</v>
      </c>
      <c r="J5" s="247" t="s">
        <v>264</v>
      </c>
      <c r="K5" s="246" t="s">
        <v>263</v>
      </c>
      <c r="L5" s="247" t="s">
        <v>264</v>
      </c>
      <c r="M5" s="246" t="s">
        <v>263</v>
      </c>
      <c r="N5" s="248" t="s">
        <v>264</v>
      </c>
      <c r="O5" s="246" t="s">
        <v>263</v>
      </c>
      <c r="P5" s="248" t="s">
        <v>264</v>
      </c>
      <c r="Q5" s="246" t="s">
        <v>263</v>
      </c>
      <c r="R5" s="248" t="s">
        <v>264</v>
      </c>
      <c r="S5" s="246" t="s">
        <v>263</v>
      </c>
      <c r="T5" s="248" t="s">
        <v>264</v>
      </c>
      <c r="U5" s="246" t="s">
        <v>263</v>
      </c>
      <c r="V5" s="248" t="s">
        <v>264</v>
      </c>
      <c r="W5" s="246" t="s">
        <v>263</v>
      </c>
      <c r="X5" s="247" t="s">
        <v>264</v>
      </c>
      <c r="Y5" s="246" t="s">
        <v>263</v>
      </c>
      <c r="Z5" s="247" t="s">
        <v>264</v>
      </c>
      <c r="AA5" s="246" t="s">
        <v>263</v>
      </c>
      <c r="AB5" s="247" t="s">
        <v>264</v>
      </c>
      <c r="AC5" s="246" t="s">
        <v>263</v>
      </c>
      <c r="AD5" s="248" t="s">
        <v>264</v>
      </c>
      <c r="AE5" s="246" t="s">
        <v>263</v>
      </c>
      <c r="AF5" s="248" t="s">
        <v>264</v>
      </c>
      <c r="AG5" s="246" t="s">
        <v>263</v>
      </c>
      <c r="AH5" s="248" t="s">
        <v>264</v>
      </c>
      <c r="AI5" s="246" t="s">
        <v>263</v>
      </c>
      <c r="AJ5" s="248" t="s">
        <v>264</v>
      </c>
      <c r="AK5" s="246" t="s">
        <v>263</v>
      </c>
      <c r="AL5" s="248" t="s">
        <v>264</v>
      </c>
      <c r="AM5" s="246" t="s">
        <v>263</v>
      </c>
      <c r="AN5" s="248" t="s">
        <v>264</v>
      </c>
      <c r="AO5" s="246" t="s">
        <v>263</v>
      </c>
      <c r="AP5" s="247" t="s">
        <v>264</v>
      </c>
      <c r="AQ5" s="246" t="s">
        <v>263</v>
      </c>
      <c r="AR5" s="247" t="s">
        <v>264</v>
      </c>
      <c r="AS5" s="249" t="s">
        <v>263</v>
      </c>
      <c r="AT5" s="247" t="s">
        <v>264</v>
      </c>
      <c r="AU5" s="249" t="s">
        <v>263</v>
      </c>
      <c r="AV5" s="248" t="s">
        <v>264</v>
      </c>
      <c r="AW5" s="687"/>
      <c r="AX5" s="688" t="s">
        <v>263</v>
      </c>
      <c r="AY5" s="689" t="s">
        <v>264</v>
      </c>
    </row>
    <row r="6" spans="1:52" ht="14.25" customHeight="1" thickTop="1" x14ac:dyDescent="0.2">
      <c r="A6" s="18" t="str">
        <f>'t1'!A6</f>
        <v>DIRETTORE GENERALE</v>
      </c>
      <c r="B6" s="217" t="str">
        <f>'t1'!B6</f>
        <v>0D0097</v>
      </c>
      <c r="C6" s="647"/>
      <c r="D6" s="648"/>
      <c r="E6" s="647"/>
      <c r="F6" s="648"/>
      <c r="G6" s="647"/>
      <c r="H6" s="648"/>
      <c r="I6" s="647"/>
      <c r="J6" s="648"/>
      <c r="K6" s="647"/>
      <c r="L6" s="648"/>
      <c r="M6" s="647"/>
      <c r="N6" s="648"/>
      <c r="O6" s="647"/>
      <c r="P6" s="648"/>
      <c r="Q6" s="647"/>
      <c r="R6" s="648"/>
      <c r="S6" s="647"/>
      <c r="T6" s="648"/>
      <c r="U6" s="647"/>
      <c r="V6" s="648"/>
      <c r="W6" s="647"/>
      <c r="X6" s="648"/>
      <c r="Y6" s="647"/>
      <c r="Z6" s="648"/>
      <c r="AA6" s="647"/>
      <c r="AB6" s="648"/>
      <c r="AC6" s="647"/>
      <c r="AD6" s="648"/>
      <c r="AE6" s="647"/>
      <c r="AF6" s="648"/>
      <c r="AG6" s="647"/>
      <c r="AH6" s="648"/>
      <c r="AI6" s="647"/>
      <c r="AJ6" s="648"/>
      <c r="AK6" s="647"/>
      <c r="AL6" s="648"/>
      <c r="AM6" s="647"/>
      <c r="AN6" s="648"/>
      <c r="AO6" s="647"/>
      <c r="AP6" s="648"/>
      <c r="AQ6" s="647"/>
      <c r="AR6" s="648"/>
      <c r="AS6" s="647"/>
      <c r="AT6" s="648"/>
      <c r="AU6" s="428">
        <f>SUM(S6,U6,W6,Y6,C6,E6,G6,I6,K6,M6,O6,Q6,AA6,AC6,AE6,AG6,AI6,AK6,AM6,AO6,AQ6,AS6)</f>
        <v>0</v>
      </c>
      <c r="AV6" s="429">
        <f>SUM(T6,V6,X6,Z6,D6,F6,H6,J6,L6,N6,P6,R6,AB6,AD6,AF6,AH6,AJ6,AL6,AN6,AP6,AR6,AT6)</f>
        <v>0</v>
      </c>
      <c r="AW6" s="690" t="str">
        <f>IF((AU6+AV6)=(AX6+AY6),"OK","Controllare totale")</f>
        <v>OK</v>
      </c>
      <c r="AX6" s="691">
        <f>'t1'!K6-'t3'!C6-'t3'!E6-'t3'!G6-'t3'!I6+'t3'!K6+'t3'!M6+'t3'!O6</f>
        <v>0</v>
      </c>
      <c r="AY6" s="692">
        <f>'t1'!L6-'t3'!D6-'t3'!F6-'t3'!H6-'t3'!J6+'t3'!L6+'t3'!N6+'t3'!P6</f>
        <v>0</v>
      </c>
      <c r="AZ6" s="3">
        <f>'t1'!M6</f>
        <v>0</v>
      </c>
    </row>
    <row r="7" spans="1:52" ht="14.25" customHeight="1" x14ac:dyDescent="0.2">
      <c r="A7" s="17" t="str">
        <f>'t1'!A7</f>
        <v>DIRETTORE SANITARIO</v>
      </c>
      <c r="B7" s="143" t="str">
        <f>'t1'!B7</f>
        <v>0D0482</v>
      </c>
      <c r="C7" s="195"/>
      <c r="D7" s="234"/>
      <c r="E7" s="195"/>
      <c r="F7" s="234"/>
      <c r="G7" s="195"/>
      <c r="H7" s="234"/>
      <c r="I7" s="195"/>
      <c r="J7" s="234"/>
      <c r="K7" s="195"/>
      <c r="L7" s="234"/>
      <c r="M7" s="195"/>
      <c r="N7" s="234"/>
      <c r="O7" s="195"/>
      <c r="P7" s="234"/>
      <c r="Q7" s="195"/>
      <c r="R7" s="234"/>
      <c r="S7" s="195"/>
      <c r="T7" s="234"/>
      <c r="U7" s="195"/>
      <c r="V7" s="234"/>
      <c r="W7" s="195"/>
      <c r="X7" s="234"/>
      <c r="Y7" s="195"/>
      <c r="Z7" s="234"/>
      <c r="AA7" s="195"/>
      <c r="AB7" s="234"/>
      <c r="AC7" s="195"/>
      <c r="AD7" s="234"/>
      <c r="AE7" s="195"/>
      <c r="AF7" s="234"/>
      <c r="AG7" s="195"/>
      <c r="AH7" s="234"/>
      <c r="AI7" s="195"/>
      <c r="AJ7" s="234"/>
      <c r="AK7" s="195"/>
      <c r="AL7" s="234"/>
      <c r="AM7" s="195"/>
      <c r="AN7" s="234"/>
      <c r="AO7" s="195"/>
      <c r="AP7" s="234"/>
      <c r="AQ7" s="195"/>
      <c r="AR7" s="234"/>
      <c r="AS7" s="195"/>
      <c r="AT7" s="234"/>
      <c r="AU7" s="430">
        <f>SUM(S7,U7,W7,Y7,C7,E7,G7,I7,K7,M7,O7,Q7,AA7,AC7,AE7,AG7,AI7,AK7,AM7,AO7,AQ7,AS7)</f>
        <v>0</v>
      </c>
      <c r="AV7" s="388">
        <f>SUM(T7,V7,X7,Z7,D7,F7,H7,J7,L7,N7,P7,R7,AB7,AD7,AF7,AH7,AJ7,AL7,AN7,AP7,AR7,AT7)</f>
        <v>0</v>
      </c>
      <c r="AW7" s="690" t="str">
        <f>IF((AU7+AV7)=(AX7+AY7),"OK","Controllare totale")</f>
        <v>OK</v>
      </c>
      <c r="AX7" s="693">
        <f>'t1'!K7-'t3'!C7-'t3'!E7-'t3'!G7-'t3'!I7+'t3'!K7+'t3'!M7+'t3'!O7</f>
        <v>0</v>
      </c>
      <c r="AY7" s="694">
        <f>'t1'!L7-'t3'!D7-'t3'!F7-'t3'!H7-'t3'!J7+'t3'!L7+'t3'!N7+'t3'!P7</f>
        <v>0</v>
      </c>
      <c r="AZ7" s="3">
        <f>'t1'!M7</f>
        <v>0</v>
      </c>
    </row>
    <row r="8" spans="1:52" ht="14.25" customHeight="1" x14ac:dyDescent="0.2">
      <c r="A8" s="17" t="str">
        <f>'t1'!A8</f>
        <v>DIRETTORE AMMINISTRATIVO</v>
      </c>
      <c r="B8" s="143" t="str">
        <f>'t1'!B8</f>
        <v>0D0163</v>
      </c>
      <c r="C8" s="195"/>
      <c r="D8" s="234"/>
      <c r="E8" s="195"/>
      <c r="F8" s="234"/>
      <c r="G8" s="195"/>
      <c r="H8" s="234"/>
      <c r="I8" s="195"/>
      <c r="J8" s="234"/>
      <c r="K8" s="195"/>
      <c r="L8" s="234"/>
      <c r="M8" s="195"/>
      <c r="N8" s="234"/>
      <c r="O8" s="195"/>
      <c r="P8" s="234"/>
      <c r="Q8" s="195"/>
      <c r="R8" s="234"/>
      <c r="S8" s="195"/>
      <c r="T8" s="234"/>
      <c r="U8" s="195"/>
      <c r="V8" s="234"/>
      <c r="W8" s="195"/>
      <c r="X8" s="234"/>
      <c r="Y8" s="195"/>
      <c r="Z8" s="234"/>
      <c r="AA8" s="195"/>
      <c r="AB8" s="234"/>
      <c r="AC8" s="195"/>
      <c r="AD8" s="234"/>
      <c r="AE8" s="195"/>
      <c r="AF8" s="234"/>
      <c r="AG8" s="195"/>
      <c r="AH8" s="234"/>
      <c r="AI8" s="195"/>
      <c r="AJ8" s="234"/>
      <c r="AK8" s="195"/>
      <c r="AL8" s="234"/>
      <c r="AM8" s="195"/>
      <c r="AN8" s="234"/>
      <c r="AO8" s="195"/>
      <c r="AP8" s="234"/>
      <c r="AQ8" s="195"/>
      <c r="AR8" s="234"/>
      <c r="AS8" s="195"/>
      <c r="AT8" s="234"/>
      <c r="AU8" s="430">
        <f t="shared" ref="AU8:AU71" si="0">SUM(S8,U8,W8,Y8,C8,E8,G8,I8,K8,M8,O8,Q8,AA8,AC8,AE8,AG8,AI8,AK8,AM8,AO8,AQ8,AS8)</f>
        <v>0</v>
      </c>
      <c r="AV8" s="388">
        <f t="shared" ref="AV8:AV71" si="1">SUM(T8,V8,X8,Z8,D8,F8,H8,J8,L8,N8,P8,R8,AB8,AD8,AF8,AH8,AJ8,AL8,AN8,AP8,AR8,AT8)</f>
        <v>0</v>
      </c>
      <c r="AW8" s="690" t="str">
        <f t="shared" ref="AW8:AW71" si="2">IF((AU8+AV8)=(AX8+AY8),"OK","Controllare totale")</f>
        <v>OK</v>
      </c>
      <c r="AX8" s="693">
        <f>'t1'!K8-'t3'!C8-'t3'!E8-'t3'!G8-'t3'!I8+'t3'!K8+'t3'!M8+'t3'!O8</f>
        <v>0</v>
      </c>
      <c r="AY8" s="694">
        <f>'t1'!L8-'t3'!D8-'t3'!F8-'t3'!H8-'t3'!J8+'t3'!L8+'t3'!N8+'t3'!P8</f>
        <v>0</v>
      </c>
      <c r="AZ8" s="3">
        <f>'t1'!M8</f>
        <v>0</v>
      </c>
    </row>
    <row r="9" spans="1:52" ht="14.25" customHeight="1" x14ac:dyDescent="0.2">
      <c r="A9" s="17" t="str">
        <f>'t1'!A9</f>
        <v>DIRETTORE DEI SERVIZI SOCIALI</v>
      </c>
      <c r="B9" s="143" t="str">
        <f>'t1'!B9</f>
        <v>0D0484</v>
      </c>
      <c r="C9" s="195"/>
      <c r="D9" s="234"/>
      <c r="E9" s="195"/>
      <c r="F9" s="234"/>
      <c r="G9" s="195"/>
      <c r="H9" s="234"/>
      <c r="I9" s="195"/>
      <c r="J9" s="234"/>
      <c r="K9" s="195"/>
      <c r="L9" s="234"/>
      <c r="M9" s="195"/>
      <c r="N9" s="234"/>
      <c r="O9" s="195"/>
      <c r="P9" s="234"/>
      <c r="Q9" s="195"/>
      <c r="R9" s="234"/>
      <c r="S9" s="195"/>
      <c r="T9" s="234"/>
      <c r="U9" s="195"/>
      <c r="V9" s="234"/>
      <c r="W9" s="195"/>
      <c r="X9" s="234"/>
      <c r="Y9" s="195"/>
      <c r="Z9" s="234"/>
      <c r="AA9" s="195"/>
      <c r="AB9" s="234"/>
      <c r="AC9" s="195"/>
      <c r="AD9" s="234"/>
      <c r="AE9" s="195"/>
      <c r="AF9" s="234"/>
      <c r="AG9" s="195"/>
      <c r="AH9" s="234"/>
      <c r="AI9" s="195"/>
      <c r="AJ9" s="234"/>
      <c r="AK9" s="195"/>
      <c r="AL9" s="234"/>
      <c r="AM9" s="195"/>
      <c r="AN9" s="234"/>
      <c r="AO9" s="195"/>
      <c r="AP9" s="234"/>
      <c r="AQ9" s="195"/>
      <c r="AR9" s="234"/>
      <c r="AS9" s="195"/>
      <c r="AT9" s="234"/>
      <c r="AU9" s="430">
        <f t="shared" si="0"/>
        <v>0</v>
      </c>
      <c r="AV9" s="388">
        <f t="shared" si="1"/>
        <v>0</v>
      </c>
      <c r="AW9" s="690" t="str">
        <f t="shared" si="2"/>
        <v>OK</v>
      </c>
      <c r="AX9" s="693">
        <f>'t1'!K9-'t3'!C9-'t3'!E9-'t3'!G9-'t3'!I9+'t3'!K9+'t3'!M9+'t3'!O9</f>
        <v>0</v>
      </c>
      <c r="AY9" s="694">
        <f>'t1'!L9-'t3'!D9-'t3'!F9-'t3'!H9-'t3'!J9+'t3'!L9+'t3'!N9+'t3'!P9</f>
        <v>0</v>
      </c>
      <c r="AZ9" s="3">
        <f>'t1'!M9</f>
        <v>0</v>
      </c>
    </row>
    <row r="10" spans="1:52" ht="14.25" customHeight="1" x14ac:dyDescent="0.2">
      <c r="A10" s="17" t="str">
        <f>'t1'!A10</f>
        <v>DIR. MEDICO CON INC. STRUTTURA COMPLESSA (RAPP. ESCLUSIVO)</v>
      </c>
      <c r="B10" s="143" t="str">
        <f>'t1'!B10</f>
        <v>SD0E33</v>
      </c>
      <c r="C10" s="195"/>
      <c r="D10" s="234"/>
      <c r="E10" s="195"/>
      <c r="F10" s="234"/>
      <c r="G10" s="195"/>
      <c r="H10" s="234"/>
      <c r="I10" s="195"/>
      <c r="J10" s="234"/>
      <c r="K10" s="195"/>
      <c r="L10" s="234"/>
      <c r="M10" s="195"/>
      <c r="N10" s="234"/>
      <c r="O10" s="195"/>
      <c r="P10" s="234"/>
      <c r="Q10" s="195"/>
      <c r="R10" s="234"/>
      <c r="S10" s="195"/>
      <c r="T10" s="234"/>
      <c r="U10" s="195"/>
      <c r="V10" s="234"/>
      <c r="W10" s="195"/>
      <c r="X10" s="234"/>
      <c r="Y10" s="195"/>
      <c r="Z10" s="234"/>
      <c r="AA10" s="195"/>
      <c r="AB10" s="234"/>
      <c r="AC10" s="195"/>
      <c r="AD10" s="234"/>
      <c r="AE10" s="195"/>
      <c r="AF10" s="234"/>
      <c r="AG10" s="195"/>
      <c r="AH10" s="234"/>
      <c r="AI10" s="195"/>
      <c r="AJ10" s="234"/>
      <c r="AK10" s="195"/>
      <c r="AL10" s="234"/>
      <c r="AM10" s="195"/>
      <c r="AN10" s="234"/>
      <c r="AO10" s="195"/>
      <c r="AP10" s="234"/>
      <c r="AQ10" s="195"/>
      <c r="AR10" s="234"/>
      <c r="AS10" s="195"/>
      <c r="AT10" s="234"/>
      <c r="AU10" s="430">
        <f t="shared" si="0"/>
        <v>0</v>
      </c>
      <c r="AV10" s="388">
        <f t="shared" si="1"/>
        <v>0</v>
      </c>
      <c r="AW10" s="690" t="str">
        <f t="shared" si="2"/>
        <v>OK</v>
      </c>
      <c r="AX10" s="693">
        <f>'t1'!K10-'t3'!C10-'t3'!E10-'t3'!G10-'t3'!I10+'t3'!K10+'t3'!M10+'t3'!O10</f>
        <v>0</v>
      </c>
      <c r="AY10" s="694">
        <f>'t1'!L10-'t3'!D10-'t3'!F10-'t3'!H10-'t3'!J10+'t3'!L10+'t3'!N10+'t3'!P10</f>
        <v>0</v>
      </c>
      <c r="AZ10" s="3">
        <f>'t1'!M10</f>
        <v>0</v>
      </c>
    </row>
    <row r="11" spans="1:52" ht="14.25" customHeight="1" x14ac:dyDescent="0.2">
      <c r="A11" s="17" t="str">
        <f>'t1'!A11</f>
        <v>DIR. MEDICO CON INC. DI STRUTTURA COMPLESSA (RAPP. NON ESCL.</v>
      </c>
      <c r="B11" s="143" t="str">
        <f>'t1'!B11</f>
        <v>SD0N33</v>
      </c>
      <c r="C11" s="195"/>
      <c r="D11" s="234"/>
      <c r="E11" s="195"/>
      <c r="F11" s="234"/>
      <c r="G11" s="195"/>
      <c r="H11" s="234"/>
      <c r="I11" s="195"/>
      <c r="J11" s="234"/>
      <c r="K11" s="195"/>
      <c r="L11" s="234"/>
      <c r="M11" s="195"/>
      <c r="N11" s="234"/>
      <c r="O11" s="195"/>
      <c r="P11" s="234"/>
      <c r="Q11" s="195"/>
      <c r="R11" s="234"/>
      <c r="S11" s="195"/>
      <c r="T11" s="234"/>
      <c r="U11" s="195"/>
      <c r="V11" s="234"/>
      <c r="W11" s="195"/>
      <c r="X11" s="234"/>
      <c r="Y11" s="195"/>
      <c r="Z11" s="234"/>
      <c r="AA11" s="195"/>
      <c r="AB11" s="234"/>
      <c r="AC11" s="195"/>
      <c r="AD11" s="234"/>
      <c r="AE11" s="195"/>
      <c r="AF11" s="234"/>
      <c r="AG11" s="195"/>
      <c r="AH11" s="234"/>
      <c r="AI11" s="195"/>
      <c r="AJ11" s="234"/>
      <c r="AK11" s="195"/>
      <c r="AL11" s="234"/>
      <c r="AM11" s="195"/>
      <c r="AN11" s="234"/>
      <c r="AO11" s="195"/>
      <c r="AP11" s="234"/>
      <c r="AQ11" s="195"/>
      <c r="AR11" s="234"/>
      <c r="AS11" s="195"/>
      <c r="AT11" s="234"/>
      <c r="AU11" s="430">
        <f t="shared" si="0"/>
        <v>0</v>
      </c>
      <c r="AV11" s="388">
        <f t="shared" si="1"/>
        <v>0</v>
      </c>
      <c r="AW11" s="690" t="str">
        <f t="shared" si="2"/>
        <v>OK</v>
      </c>
      <c r="AX11" s="693">
        <f>'t1'!K11-'t3'!C11-'t3'!E11-'t3'!G11-'t3'!I11+'t3'!K11+'t3'!M11+'t3'!O11</f>
        <v>0</v>
      </c>
      <c r="AY11" s="694">
        <f>'t1'!L11-'t3'!D11-'t3'!F11-'t3'!H11-'t3'!J11+'t3'!L11+'t3'!N11+'t3'!P11</f>
        <v>0</v>
      </c>
      <c r="AZ11" s="3">
        <f>'t1'!M11</f>
        <v>0</v>
      </c>
    </row>
    <row r="12" spans="1:52" ht="14.25" customHeight="1" x14ac:dyDescent="0.2">
      <c r="A12" s="17" t="str">
        <f>'t1'!A12</f>
        <v>DIR. MEDICO CON INCARICO DI STRUTTURA SEMPLICE (RAPP. ESCLUS</v>
      </c>
      <c r="B12" s="143" t="str">
        <f>'t1'!B12</f>
        <v>SD0E34</v>
      </c>
      <c r="C12" s="195"/>
      <c r="D12" s="234"/>
      <c r="E12" s="195"/>
      <c r="F12" s="234"/>
      <c r="G12" s="195"/>
      <c r="H12" s="234"/>
      <c r="I12" s="195"/>
      <c r="J12" s="234"/>
      <c r="K12" s="195"/>
      <c r="L12" s="234"/>
      <c r="M12" s="195"/>
      <c r="N12" s="234"/>
      <c r="O12" s="195"/>
      <c r="P12" s="234"/>
      <c r="Q12" s="195"/>
      <c r="R12" s="234"/>
      <c r="S12" s="195"/>
      <c r="T12" s="234"/>
      <c r="U12" s="195"/>
      <c r="V12" s="234"/>
      <c r="W12" s="195"/>
      <c r="X12" s="234"/>
      <c r="Y12" s="195"/>
      <c r="Z12" s="234"/>
      <c r="AA12" s="195"/>
      <c r="AB12" s="234"/>
      <c r="AC12" s="195"/>
      <c r="AD12" s="234"/>
      <c r="AE12" s="195"/>
      <c r="AF12" s="234"/>
      <c r="AG12" s="195"/>
      <c r="AH12" s="234"/>
      <c r="AI12" s="195"/>
      <c r="AJ12" s="234"/>
      <c r="AK12" s="195"/>
      <c r="AL12" s="234"/>
      <c r="AM12" s="195"/>
      <c r="AN12" s="234"/>
      <c r="AO12" s="195"/>
      <c r="AP12" s="234"/>
      <c r="AQ12" s="195"/>
      <c r="AR12" s="234"/>
      <c r="AS12" s="195"/>
      <c r="AT12" s="234"/>
      <c r="AU12" s="430">
        <f t="shared" si="0"/>
        <v>0</v>
      </c>
      <c r="AV12" s="388">
        <f t="shared" si="1"/>
        <v>0</v>
      </c>
      <c r="AW12" s="690" t="str">
        <f t="shared" si="2"/>
        <v>OK</v>
      </c>
      <c r="AX12" s="693">
        <f>'t1'!K12-'t3'!C12-'t3'!E12-'t3'!G12-'t3'!I12+'t3'!K12+'t3'!M12+'t3'!O12</f>
        <v>0</v>
      </c>
      <c r="AY12" s="694">
        <f>'t1'!L12-'t3'!D12-'t3'!F12-'t3'!H12-'t3'!J12+'t3'!L12+'t3'!N12+'t3'!P12</f>
        <v>0</v>
      </c>
      <c r="AZ12" s="3">
        <f>'t1'!M12</f>
        <v>0</v>
      </c>
    </row>
    <row r="13" spans="1:52" ht="14.25" customHeight="1" x14ac:dyDescent="0.2">
      <c r="A13" s="17" t="str">
        <f>'t1'!A13</f>
        <v>DIR. MEDICO CON INCARICO STRUTTURA SEMPLICE (RAPP. NON ESCL.</v>
      </c>
      <c r="B13" s="143" t="str">
        <f>'t1'!B13</f>
        <v>SD0N34</v>
      </c>
      <c r="C13" s="195"/>
      <c r="D13" s="234"/>
      <c r="E13" s="195"/>
      <c r="F13" s="234"/>
      <c r="G13" s="195"/>
      <c r="H13" s="234"/>
      <c r="I13" s="195"/>
      <c r="J13" s="234"/>
      <c r="K13" s="195"/>
      <c r="L13" s="234"/>
      <c r="M13" s="195"/>
      <c r="N13" s="234"/>
      <c r="O13" s="195"/>
      <c r="P13" s="234"/>
      <c r="Q13" s="195"/>
      <c r="R13" s="234"/>
      <c r="S13" s="195"/>
      <c r="T13" s="234"/>
      <c r="U13" s="195"/>
      <c r="V13" s="234"/>
      <c r="W13" s="195"/>
      <c r="X13" s="234"/>
      <c r="Y13" s="195"/>
      <c r="Z13" s="234"/>
      <c r="AA13" s="195"/>
      <c r="AB13" s="234"/>
      <c r="AC13" s="195"/>
      <c r="AD13" s="234"/>
      <c r="AE13" s="195"/>
      <c r="AF13" s="234"/>
      <c r="AG13" s="195"/>
      <c r="AH13" s="234"/>
      <c r="AI13" s="195"/>
      <c r="AJ13" s="234"/>
      <c r="AK13" s="195"/>
      <c r="AL13" s="234"/>
      <c r="AM13" s="195"/>
      <c r="AN13" s="234"/>
      <c r="AO13" s="195"/>
      <c r="AP13" s="234"/>
      <c r="AQ13" s="195"/>
      <c r="AR13" s="234"/>
      <c r="AS13" s="195"/>
      <c r="AT13" s="234"/>
      <c r="AU13" s="430">
        <f t="shared" si="0"/>
        <v>0</v>
      </c>
      <c r="AV13" s="388">
        <f t="shared" si="1"/>
        <v>0</v>
      </c>
      <c r="AW13" s="690" t="str">
        <f t="shared" si="2"/>
        <v>OK</v>
      </c>
      <c r="AX13" s="693">
        <f>'t1'!K13-'t3'!C13-'t3'!E13-'t3'!G13-'t3'!I13+'t3'!K13+'t3'!M13+'t3'!O13</f>
        <v>0</v>
      </c>
      <c r="AY13" s="694">
        <f>'t1'!L13-'t3'!D13-'t3'!F13-'t3'!H13-'t3'!J13+'t3'!L13+'t3'!N13+'t3'!P13</f>
        <v>0</v>
      </c>
      <c r="AZ13" s="3">
        <f>'t1'!M13</f>
        <v>0</v>
      </c>
    </row>
    <row r="14" spans="1:52" ht="14.25" customHeight="1" x14ac:dyDescent="0.2">
      <c r="A14" s="17" t="str">
        <f>'t1'!A14</f>
        <v>DIRIGENTI MEDICI CON ALTRI INCAR. PROF.LI (RAPP. ESCLUSIVO)</v>
      </c>
      <c r="B14" s="143" t="str">
        <f>'t1'!B14</f>
        <v>SD0035</v>
      </c>
      <c r="C14" s="195"/>
      <c r="D14" s="234"/>
      <c r="E14" s="195"/>
      <c r="F14" s="234"/>
      <c r="G14" s="195"/>
      <c r="H14" s="234"/>
      <c r="I14" s="195"/>
      <c r="J14" s="234"/>
      <c r="K14" s="195"/>
      <c r="L14" s="234"/>
      <c r="M14" s="195"/>
      <c r="N14" s="234"/>
      <c r="O14" s="195"/>
      <c r="P14" s="234"/>
      <c r="Q14" s="195"/>
      <c r="R14" s="234"/>
      <c r="S14" s="195"/>
      <c r="T14" s="234"/>
      <c r="U14" s="195"/>
      <c r="V14" s="234"/>
      <c r="W14" s="195"/>
      <c r="X14" s="234"/>
      <c r="Y14" s="195"/>
      <c r="Z14" s="234"/>
      <c r="AA14" s="195"/>
      <c r="AB14" s="234"/>
      <c r="AC14" s="195"/>
      <c r="AD14" s="234"/>
      <c r="AE14" s="195"/>
      <c r="AF14" s="234"/>
      <c r="AG14" s="195"/>
      <c r="AH14" s="234"/>
      <c r="AI14" s="195"/>
      <c r="AJ14" s="234"/>
      <c r="AK14" s="195"/>
      <c r="AL14" s="234"/>
      <c r="AM14" s="195"/>
      <c r="AN14" s="234"/>
      <c r="AO14" s="195"/>
      <c r="AP14" s="234"/>
      <c r="AQ14" s="195"/>
      <c r="AR14" s="234"/>
      <c r="AS14" s="195"/>
      <c r="AT14" s="234"/>
      <c r="AU14" s="430">
        <f t="shared" si="0"/>
        <v>0</v>
      </c>
      <c r="AV14" s="388">
        <f t="shared" si="1"/>
        <v>0</v>
      </c>
      <c r="AW14" s="690" t="str">
        <f t="shared" si="2"/>
        <v>OK</v>
      </c>
      <c r="AX14" s="693">
        <f>'t1'!K14-'t3'!C14-'t3'!E14-'t3'!G14-'t3'!I14+'t3'!K14+'t3'!M14+'t3'!O14</f>
        <v>0</v>
      </c>
      <c r="AY14" s="694">
        <f>'t1'!L14-'t3'!D14-'t3'!F14-'t3'!H14-'t3'!J14+'t3'!L14+'t3'!N14+'t3'!P14</f>
        <v>0</v>
      </c>
      <c r="AZ14" s="3">
        <f>'t1'!M14</f>
        <v>0</v>
      </c>
    </row>
    <row r="15" spans="1:52" ht="14.25" customHeight="1" x14ac:dyDescent="0.2">
      <c r="A15" s="17" t="str">
        <f>'t1'!A15</f>
        <v>DIRIGENTI MEDICI CON ALTRI INCAR. PROF.LI (RAPP. NON ESCL.)</v>
      </c>
      <c r="B15" s="143" t="str">
        <f>'t1'!B15</f>
        <v>SD0036</v>
      </c>
      <c r="C15" s="195"/>
      <c r="D15" s="234"/>
      <c r="E15" s="195"/>
      <c r="F15" s="234"/>
      <c r="G15" s="195"/>
      <c r="H15" s="234"/>
      <c r="I15" s="195"/>
      <c r="J15" s="234"/>
      <c r="K15" s="195"/>
      <c r="L15" s="234"/>
      <c r="M15" s="195"/>
      <c r="N15" s="234"/>
      <c r="O15" s="195"/>
      <c r="P15" s="234"/>
      <c r="Q15" s="195"/>
      <c r="R15" s="234"/>
      <c r="S15" s="195"/>
      <c r="T15" s="234"/>
      <c r="U15" s="195"/>
      <c r="V15" s="234"/>
      <c r="W15" s="195"/>
      <c r="X15" s="234"/>
      <c r="Y15" s="195"/>
      <c r="Z15" s="234"/>
      <c r="AA15" s="195"/>
      <c r="AB15" s="234"/>
      <c r="AC15" s="195"/>
      <c r="AD15" s="234"/>
      <c r="AE15" s="195"/>
      <c r="AF15" s="234"/>
      <c r="AG15" s="195"/>
      <c r="AH15" s="234"/>
      <c r="AI15" s="195"/>
      <c r="AJ15" s="234"/>
      <c r="AK15" s="195"/>
      <c r="AL15" s="234"/>
      <c r="AM15" s="195"/>
      <c r="AN15" s="234"/>
      <c r="AO15" s="195"/>
      <c r="AP15" s="234"/>
      <c r="AQ15" s="195"/>
      <c r="AR15" s="234"/>
      <c r="AS15" s="195"/>
      <c r="AT15" s="234"/>
      <c r="AU15" s="430">
        <f t="shared" si="0"/>
        <v>0</v>
      </c>
      <c r="AV15" s="388">
        <f t="shared" si="1"/>
        <v>0</v>
      </c>
      <c r="AW15" s="690" t="str">
        <f t="shared" si="2"/>
        <v>OK</v>
      </c>
      <c r="AX15" s="693">
        <f>'t1'!K15-'t3'!C15-'t3'!E15-'t3'!G15-'t3'!I15+'t3'!K15+'t3'!M15+'t3'!O15</f>
        <v>0</v>
      </c>
      <c r="AY15" s="694">
        <f>'t1'!L15-'t3'!D15-'t3'!F15-'t3'!H15-'t3'!J15+'t3'!L15+'t3'!N15+'t3'!P15</f>
        <v>0</v>
      </c>
      <c r="AZ15" s="3">
        <f>'t1'!M15</f>
        <v>0</v>
      </c>
    </row>
    <row r="16" spans="1:52" ht="14.25" customHeight="1" x14ac:dyDescent="0.2">
      <c r="A16" s="17" t="str">
        <f>'t1'!A16</f>
        <v>DIR. MEDICI A T.  DETERMINATO(ART. 15-SEPTIES D.LGS. 502/92)</v>
      </c>
      <c r="B16" s="143" t="str">
        <f>'t1'!B16</f>
        <v>SD0597</v>
      </c>
      <c r="C16" s="195"/>
      <c r="D16" s="234"/>
      <c r="E16" s="195"/>
      <c r="F16" s="234"/>
      <c r="G16" s="195"/>
      <c r="H16" s="234"/>
      <c r="I16" s="195"/>
      <c r="J16" s="234"/>
      <c r="K16" s="195"/>
      <c r="L16" s="234"/>
      <c r="M16" s="195"/>
      <c r="N16" s="234"/>
      <c r="O16" s="195"/>
      <c r="P16" s="234"/>
      <c r="Q16" s="195"/>
      <c r="R16" s="234"/>
      <c r="S16" s="195"/>
      <c r="T16" s="234"/>
      <c r="U16" s="195"/>
      <c r="V16" s="234"/>
      <c r="W16" s="195"/>
      <c r="X16" s="234"/>
      <c r="Y16" s="195"/>
      <c r="Z16" s="234"/>
      <c r="AA16" s="195"/>
      <c r="AB16" s="234"/>
      <c r="AC16" s="195"/>
      <c r="AD16" s="234"/>
      <c r="AE16" s="195"/>
      <c r="AF16" s="234"/>
      <c r="AG16" s="195"/>
      <c r="AH16" s="234"/>
      <c r="AI16" s="195"/>
      <c r="AJ16" s="234"/>
      <c r="AK16" s="195"/>
      <c r="AL16" s="234"/>
      <c r="AM16" s="195"/>
      <c r="AN16" s="234"/>
      <c r="AO16" s="195"/>
      <c r="AP16" s="234"/>
      <c r="AQ16" s="195"/>
      <c r="AR16" s="234"/>
      <c r="AS16" s="195"/>
      <c r="AT16" s="234"/>
      <c r="AU16" s="430">
        <f t="shared" si="0"/>
        <v>0</v>
      </c>
      <c r="AV16" s="388">
        <f t="shared" si="1"/>
        <v>0</v>
      </c>
      <c r="AW16" s="690" t="str">
        <f t="shared" si="2"/>
        <v>OK</v>
      </c>
      <c r="AX16" s="693">
        <f>'t1'!K16-'t3'!C16-'t3'!E16-'t3'!G16-'t3'!I16+'t3'!K16+'t3'!M16+'t3'!O16</f>
        <v>0</v>
      </c>
      <c r="AY16" s="694">
        <f>'t1'!L16-'t3'!D16-'t3'!F16-'t3'!H16-'t3'!J16+'t3'!L16+'t3'!N16+'t3'!P16</f>
        <v>0</v>
      </c>
      <c r="AZ16" s="3">
        <f>'t1'!M16</f>
        <v>0</v>
      </c>
    </row>
    <row r="17" spans="1:52" ht="14.25" customHeight="1" x14ac:dyDescent="0.2">
      <c r="A17" s="17" t="str">
        <f>'t1'!A17</f>
        <v>VETERINARI CON INC. DI STRUTTURA COMPLESSA (RAPP.ESCLUSIVO)</v>
      </c>
      <c r="B17" s="143" t="str">
        <f>'t1'!B17</f>
        <v>SD0E74</v>
      </c>
      <c r="C17" s="195"/>
      <c r="D17" s="234"/>
      <c r="E17" s="195"/>
      <c r="F17" s="234"/>
      <c r="G17" s="195"/>
      <c r="H17" s="234"/>
      <c r="I17" s="195"/>
      <c r="J17" s="234"/>
      <c r="K17" s="195"/>
      <c r="L17" s="234"/>
      <c r="M17" s="195"/>
      <c r="N17" s="234"/>
      <c r="O17" s="195"/>
      <c r="P17" s="234"/>
      <c r="Q17" s="195"/>
      <c r="R17" s="234"/>
      <c r="S17" s="195"/>
      <c r="T17" s="234"/>
      <c r="U17" s="195"/>
      <c r="V17" s="234"/>
      <c r="W17" s="195"/>
      <c r="X17" s="234"/>
      <c r="Y17" s="195"/>
      <c r="Z17" s="234"/>
      <c r="AA17" s="195"/>
      <c r="AB17" s="234"/>
      <c r="AC17" s="195"/>
      <c r="AD17" s="234"/>
      <c r="AE17" s="195"/>
      <c r="AF17" s="234"/>
      <c r="AG17" s="195"/>
      <c r="AH17" s="234"/>
      <c r="AI17" s="195"/>
      <c r="AJ17" s="234"/>
      <c r="AK17" s="195"/>
      <c r="AL17" s="234"/>
      <c r="AM17" s="195"/>
      <c r="AN17" s="234"/>
      <c r="AO17" s="195"/>
      <c r="AP17" s="234"/>
      <c r="AQ17" s="195"/>
      <c r="AR17" s="234"/>
      <c r="AS17" s="195"/>
      <c r="AT17" s="234"/>
      <c r="AU17" s="430">
        <f t="shared" si="0"/>
        <v>0</v>
      </c>
      <c r="AV17" s="388">
        <f t="shared" si="1"/>
        <v>0</v>
      </c>
      <c r="AW17" s="690" t="str">
        <f t="shared" si="2"/>
        <v>OK</v>
      </c>
      <c r="AX17" s="693">
        <f>'t1'!K17-'t3'!C17-'t3'!E17-'t3'!G17-'t3'!I17+'t3'!K17+'t3'!M17+'t3'!O17</f>
        <v>0</v>
      </c>
      <c r="AY17" s="694">
        <f>'t1'!L17-'t3'!D17-'t3'!F17-'t3'!H17-'t3'!J17+'t3'!L17+'t3'!N17+'t3'!P17</f>
        <v>0</v>
      </c>
      <c r="AZ17" s="3">
        <f>'t1'!M17</f>
        <v>0</v>
      </c>
    </row>
    <row r="18" spans="1:52" ht="14.25" customHeight="1" x14ac:dyDescent="0.2">
      <c r="A18" s="17" t="str">
        <f>'t1'!A18</f>
        <v>VETERINARI CON INC. DI STRUTTURA COMPLESSA (RAPP. NON ESCL.)</v>
      </c>
      <c r="B18" s="143" t="str">
        <f>'t1'!B18</f>
        <v>SD0N74</v>
      </c>
      <c r="C18" s="195"/>
      <c r="D18" s="234"/>
      <c r="E18" s="195"/>
      <c r="F18" s="234"/>
      <c r="G18" s="195"/>
      <c r="H18" s="234"/>
      <c r="I18" s="195"/>
      <c r="J18" s="234"/>
      <c r="K18" s="195"/>
      <c r="L18" s="234"/>
      <c r="M18" s="195"/>
      <c r="N18" s="234"/>
      <c r="O18" s="195"/>
      <c r="P18" s="234"/>
      <c r="Q18" s="195"/>
      <c r="R18" s="234"/>
      <c r="S18" s="195"/>
      <c r="T18" s="234"/>
      <c r="U18" s="195"/>
      <c r="V18" s="234"/>
      <c r="W18" s="195"/>
      <c r="X18" s="234"/>
      <c r="Y18" s="195"/>
      <c r="Z18" s="234"/>
      <c r="AA18" s="195"/>
      <c r="AB18" s="234"/>
      <c r="AC18" s="195"/>
      <c r="AD18" s="234"/>
      <c r="AE18" s="195"/>
      <c r="AF18" s="234"/>
      <c r="AG18" s="195"/>
      <c r="AH18" s="234"/>
      <c r="AI18" s="195"/>
      <c r="AJ18" s="234"/>
      <c r="AK18" s="195"/>
      <c r="AL18" s="234"/>
      <c r="AM18" s="195"/>
      <c r="AN18" s="234"/>
      <c r="AO18" s="195"/>
      <c r="AP18" s="234"/>
      <c r="AQ18" s="195"/>
      <c r="AR18" s="234"/>
      <c r="AS18" s="195"/>
      <c r="AT18" s="234"/>
      <c r="AU18" s="430">
        <f t="shared" si="0"/>
        <v>0</v>
      </c>
      <c r="AV18" s="388">
        <f t="shared" si="1"/>
        <v>0</v>
      </c>
      <c r="AW18" s="690" t="str">
        <f t="shared" si="2"/>
        <v>OK</v>
      </c>
      <c r="AX18" s="693">
        <f>'t1'!K18-'t3'!C18-'t3'!E18-'t3'!G18-'t3'!I18+'t3'!K18+'t3'!M18+'t3'!O18</f>
        <v>0</v>
      </c>
      <c r="AY18" s="694">
        <f>'t1'!L18-'t3'!D18-'t3'!F18-'t3'!H18-'t3'!J18+'t3'!L18+'t3'!N18+'t3'!P18</f>
        <v>0</v>
      </c>
      <c r="AZ18" s="3">
        <f>'t1'!M18</f>
        <v>0</v>
      </c>
    </row>
    <row r="19" spans="1:52" ht="14.25" customHeight="1" x14ac:dyDescent="0.2">
      <c r="A19" s="17" t="str">
        <f>'t1'!A19</f>
        <v>VETERINARI CON INC. DI STRUTTURA SEMPLICE (RAPP. ESCLUSIVO)</v>
      </c>
      <c r="B19" s="143" t="str">
        <f>'t1'!B19</f>
        <v>SD0E73</v>
      </c>
      <c r="C19" s="195"/>
      <c r="D19" s="234"/>
      <c r="E19" s="195"/>
      <c r="F19" s="234"/>
      <c r="G19" s="195"/>
      <c r="H19" s="234"/>
      <c r="I19" s="195"/>
      <c r="J19" s="234"/>
      <c r="K19" s="195"/>
      <c r="L19" s="234"/>
      <c r="M19" s="195"/>
      <c r="N19" s="234"/>
      <c r="O19" s="195"/>
      <c r="P19" s="234"/>
      <c r="Q19" s="195"/>
      <c r="R19" s="234"/>
      <c r="S19" s="195"/>
      <c r="T19" s="234"/>
      <c r="U19" s="195"/>
      <c r="V19" s="234"/>
      <c r="W19" s="195"/>
      <c r="X19" s="234"/>
      <c r="Y19" s="195"/>
      <c r="Z19" s="234"/>
      <c r="AA19" s="195"/>
      <c r="AB19" s="234"/>
      <c r="AC19" s="195"/>
      <c r="AD19" s="234"/>
      <c r="AE19" s="195"/>
      <c r="AF19" s="234"/>
      <c r="AG19" s="195"/>
      <c r="AH19" s="234"/>
      <c r="AI19" s="195"/>
      <c r="AJ19" s="234"/>
      <c r="AK19" s="195"/>
      <c r="AL19" s="234"/>
      <c r="AM19" s="195"/>
      <c r="AN19" s="234"/>
      <c r="AO19" s="195"/>
      <c r="AP19" s="234"/>
      <c r="AQ19" s="195"/>
      <c r="AR19" s="234"/>
      <c r="AS19" s="195"/>
      <c r="AT19" s="234"/>
      <c r="AU19" s="430">
        <f t="shared" si="0"/>
        <v>0</v>
      </c>
      <c r="AV19" s="388">
        <f t="shared" si="1"/>
        <v>0</v>
      </c>
      <c r="AW19" s="690" t="str">
        <f t="shared" si="2"/>
        <v>OK</v>
      </c>
      <c r="AX19" s="693">
        <f>'t1'!K19-'t3'!C19-'t3'!E19-'t3'!G19-'t3'!I19+'t3'!K19+'t3'!M19+'t3'!O19</f>
        <v>0</v>
      </c>
      <c r="AY19" s="694">
        <f>'t1'!L19-'t3'!D19-'t3'!F19-'t3'!H19-'t3'!J19+'t3'!L19+'t3'!N19+'t3'!P19</f>
        <v>0</v>
      </c>
      <c r="AZ19" s="3">
        <f>'t1'!M19</f>
        <v>0</v>
      </c>
    </row>
    <row r="20" spans="1:52" ht="14.25" customHeight="1" x14ac:dyDescent="0.2">
      <c r="A20" s="17" t="str">
        <f>'t1'!A20</f>
        <v>VETERINARI CON INC. DI STRUTTURA SEMPLICE (RAPP. NON ESCL.)</v>
      </c>
      <c r="B20" s="143" t="str">
        <f>'t1'!B20</f>
        <v>SD0N73</v>
      </c>
      <c r="C20" s="195"/>
      <c r="D20" s="234"/>
      <c r="E20" s="195"/>
      <c r="F20" s="234"/>
      <c r="G20" s="195"/>
      <c r="H20" s="234"/>
      <c r="I20" s="195"/>
      <c r="J20" s="234"/>
      <c r="K20" s="195"/>
      <c r="L20" s="234"/>
      <c r="M20" s="195"/>
      <c r="N20" s="234"/>
      <c r="O20" s="195"/>
      <c r="P20" s="234"/>
      <c r="Q20" s="195"/>
      <c r="R20" s="234"/>
      <c r="S20" s="195"/>
      <c r="T20" s="234"/>
      <c r="U20" s="195"/>
      <c r="V20" s="234"/>
      <c r="W20" s="195"/>
      <c r="X20" s="234"/>
      <c r="Y20" s="195"/>
      <c r="Z20" s="234"/>
      <c r="AA20" s="195"/>
      <c r="AB20" s="234"/>
      <c r="AC20" s="195"/>
      <c r="AD20" s="234"/>
      <c r="AE20" s="195"/>
      <c r="AF20" s="234"/>
      <c r="AG20" s="195"/>
      <c r="AH20" s="234"/>
      <c r="AI20" s="195"/>
      <c r="AJ20" s="234"/>
      <c r="AK20" s="195"/>
      <c r="AL20" s="234"/>
      <c r="AM20" s="195"/>
      <c r="AN20" s="234"/>
      <c r="AO20" s="195"/>
      <c r="AP20" s="234"/>
      <c r="AQ20" s="195"/>
      <c r="AR20" s="234"/>
      <c r="AS20" s="195"/>
      <c r="AT20" s="234"/>
      <c r="AU20" s="430">
        <f t="shared" si="0"/>
        <v>0</v>
      </c>
      <c r="AV20" s="388">
        <f t="shared" si="1"/>
        <v>0</v>
      </c>
      <c r="AW20" s="690" t="str">
        <f t="shared" si="2"/>
        <v>OK</v>
      </c>
      <c r="AX20" s="693">
        <f>'t1'!K20-'t3'!C20-'t3'!E20-'t3'!G20-'t3'!I20+'t3'!K20+'t3'!M20+'t3'!O20</f>
        <v>0</v>
      </c>
      <c r="AY20" s="694">
        <f>'t1'!L20-'t3'!D20-'t3'!F20-'t3'!H20-'t3'!J20+'t3'!L20+'t3'!N20+'t3'!P20</f>
        <v>0</v>
      </c>
      <c r="AZ20" s="3">
        <f>'t1'!M20</f>
        <v>0</v>
      </c>
    </row>
    <row r="21" spans="1:52" ht="14.25" customHeight="1" x14ac:dyDescent="0.2">
      <c r="A21" s="17" t="str">
        <f>'t1'!A21</f>
        <v>VETERINARI CON ALTRI INCAR. PROF.LI (RAPP. ESCLUSIVO)</v>
      </c>
      <c r="B21" s="143" t="str">
        <f>'t1'!B21</f>
        <v>SD0A73</v>
      </c>
      <c r="C21" s="195"/>
      <c r="D21" s="234"/>
      <c r="E21" s="195"/>
      <c r="F21" s="234"/>
      <c r="G21" s="195"/>
      <c r="H21" s="234"/>
      <c r="I21" s="195"/>
      <c r="J21" s="234"/>
      <c r="K21" s="195"/>
      <c r="L21" s="234"/>
      <c r="M21" s="195"/>
      <c r="N21" s="234"/>
      <c r="O21" s="195"/>
      <c r="P21" s="234"/>
      <c r="Q21" s="195"/>
      <c r="R21" s="234"/>
      <c r="S21" s="195"/>
      <c r="T21" s="234"/>
      <c r="U21" s="195"/>
      <c r="V21" s="234"/>
      <c r="W21" s="195"/>
      <c r="X21" s="234"/>
      <c r="Y21" s="195"/>
      <c r="Z21" s="234"/>
      <c r="AA21" s="195"/>
      <c r="AB21" s="234"/>
      <c r="AC21" s="195"/>
      <c r="AD21" s="234"/>
      <c r="AE21" s="195"/>
      <c r="AF21" s="234"/>
      <c r="AG21" s="195"/>
      <c r="AH21" s="234"/>
      <c r="AI21" s="195"/>
      <c r="AJ21" s="234"/>
      <c r="AK21" s="195"/>
      <c r="AL21" s="234"/>
      <c r="AM21" s="195"/>
      <c r="AN21" s="234"/>
      <c r="AO21" s="195"/>
      <c r="AP21" s="234"/>
      <c r="AQ21" s="195"/>
      <c r="AR21" s="234"/>
      <c r="AS21" s="195"/>
      <c r="AT21" s="234"/>
      <c r="AU21" s="430">
        <f t="shared" si="0"/>
        <v>0</v>
      </c>
      <c r="AV21" s="388">
        <f t="shared" si="1"/>
        <v>0</v>
      </c>
      <c r="AW21" s="690" t="str">
        <f t="shared" si="2"/>
        <v>OK</v>
      </c>
      <c r="AX21" s="693">
        <f>'t1'!K21-'t3'!C21-'t3'!E21-'t3'!G21-'t3'!I21+'t3'!K21+'t3'!M21+'t3'!O21</f>
        <v>0</v>
      </c>
      <c r="AY21" s="694">
        <f>'t1'!L21-'t3'!D21-'t3'!F21-'t3'!H21-'t3'!J21+'t3'!L21+'t3'!N21+'t3'!P21</f>
        <v>0</v>
      </c>
      <c r="AZ21" s="3">
        <f>'t1'!M21</f>
        <v>0</v>
      </c>
    </row>
    <row r="22" spans="1:52" ht="14.25" customHeight="1" x14ac:dyDescent="0.2">
      <c r="A22" s="17" t="str">
        <f>'t1'!A22</f>
        <v>VETERINARI CON ALTRI INCAR. PROF.LI (RAPP. NON ESCL.)</v>
      </c>
      <c r="B22" s="143" t="str">
        <f>'t1'!B22</f>
        <v>SD0072</v>
      </c>
      <c r="C22" s="195"/>
      <c r="D22" s="234"/>
      <c r="E22" s="195"/>
      <c r="F22" s="234"/>
      <c r="G22" s="195"/>
      <c r="H22" s="234"/>
      <c r="I22" s="195"/>
      <c r="J22" s="234"/>
      <c r="K22" s="195"/>
      <c r="L22" s="234"/>
      <c r="M22" s="195"/>
      <c r="N22" s="234"/>
      <c r="O22" s="195"/>
      <c r="P22" s="234"/>
      <c r="Q22" s="195"/>
      <c r="R22" s="234"/>
      <c r="S22" s="195"/>
      <c r="T22" s="234"/>
      <c r="U22" s="195"/>
      <c r="V22" s="234"/>
      <c r="W22" s="195"/>
      <c r="X22" s="234"/>
      <c r="Y22" s="195"/>
      <c r="Z22" s="234"/>
      <c r="AA22" s="195"/>
      <c r="AB22" s="234"/>
      <c r="AC22" s="195"/>
      <c r="AD22" s="234"/>
      <c r="AE22" s="195"/>
      <c r="AF22" s="234"/>
      <c r="AG22" s="195"/>
      <c r="AH22" s="234"/>
      <c r="AI22" s="195"/>
      <c r="AJ22" s="234"/>
      <c r="AK22" s="195"/>
      <c r="AL22" s="234"/>
      <c r="AM22" s="195"/>
      <c r="AN22" s="234"/>
      <c r="AO22" s="195"/>
      <c r="AP22" s="234"/>
      <c r="AQ22" s="195"/>
      <c r="AR22" s="234"/>
      <c r="AS22" s="195"/>
      <c r="AT22" s="234"/>
      <c r="AU22" s="430">
        <f t="shared" si="0"/>
        <v>0</v>
      </c>
      <c r="AV22" s="388">
        <f t="shared" si="1"/>
        <v>0</v>
      </c>
      <c r="AW22" s="690" t="str">
        <f t="shared" si="2"/>
        <v>OK</v>
      </c>
      <c r="AX22" s="693">
        <f>'t1'!K22-'t3'!C22-'t3'!E22-'t3'!G22-'t3'!I22+'t3'!K22+'t3'!M22+'t3'!O22</f>
        <v>0</v>
      </c>
      <c r="AY22" s="694">
        <f>'t1'!L22-'t3'!D22-'t3'!F22-'t3'!H22-'t3'!J22+'t3'!L22+'t3'!N22+'t3'!P22</f>
        <v>0</v>
      </c>
      <c r="AZ22" s="3">
        <f>'t1'!M22</f>
        <v>0</v>
      </c>
    </row>
    <row r="23" spans="1:52" ht="14.25" customHeight="1" x14ac:dyDescent="0.2">
      <c r="A23" s="17" t="str">
        <f>'t1'!A23</f>
        <v>VETERINARI A T. DETERMINATO (ART. 15-SEPTIES D.LGS. 502/92)</v>
      </c>
      <c r="B23" s="143" t="str">
        <f>'t1'!B23</f>
        <v>SD0598</v>
      </c>
      <c r="C23" s="195"/>
      <c r="D23" s="234"/>
      <c r="E23" s="195"/>
      <c r="F23" s="234"/>
      <c r="G23" s="195"/>
      <c r="H23" s="234"/>
      <c r="I23" s="195"/>
      <c r="J23" s="234"/>
      <c r="K23" s="195"/>
      <c r="L23" s="234"/>
      <c r="M23" s="195"/>
      <c r="N23" s="234"/>
      <c r="O23" s="195"/>
      <c r="P23" s="234"/>
      <c r="Q23" s="195"/>
      <c r="R23" s="234"/>
      <c r="S23" s="195"/>
      <c r="T23" s="234"/>
      <c r="U23" s="195"/>
      <c r="V23" s="234"/>
      <c r="W23" s="195"/>
      <c r="X23" s="234"/>
      <c r="Y23" s="195"/>
      <c r="Z23" s="234"/>
      <c r="AA23" s="195"/>
      <c r="AB23" s="234"/>
      <c r="AC23" s="195"/>
      <c r="AD23" s="234"/>
      <c r="AE23" s="195"/>
      <c r="AF23" s="234"/>
      <c r="AG23" s="195"/>
      <c r="AH23" s="234"/>
      <c r="AI23" s="195"/>
      <c r="AJ23" s="234"/>
      <c r="AK23" s="195"/>
      <c r="AL23" s="234"/>
      <c r="AM23" s="195"/>
      <c r="AN23" s="234"/>
      <c r="AO23" s="195"/>
      <c r="AP23" s="234"/>
      <c r="AQ23" s="195"/>
      <c r="AR23" s="234"/>
      <c r="AS23" s="195"/>
      <c r="AT23" s="234"/>
      <c r="AU23" s="430">
        <f t="shared" si="0"/>
        <v>0</v>
      </c>
      <c r="AV23" s="388">
        <f t="shared" si="1"/>
        <v>0</v>
      </c>
      <c r="AW23" s="690" t="str">
        <f t="shared" si="2"/>
        <v>OK</v>
      </c>
      <c r="AX23" s="693">
        <f>'t1'!K23-'t3'!C23-'t3'!E23-'t3'!G23-'t3'!I23+'t3'!K23+'t3'!M23+'t3'!O23</f>
        <v>0</v>
      </c>
      <c r="AY23" s="694">
        <f>'t1'!L23-'t3'!D23-'t3'!F23-'t3'!H23-'t3'!J23+'t3'!L23+'t3'!N23+'t3'!P23</f>
        <v>0</v>
      </c>
      <c r="AZ23" s="3">
        <f>'t1'!M23</f>
        <v>0</v>
      </c>
    </row>
    <row r="24" spans="1:52" ht="14.25" customHeight="1" x14ac:dyDescent="0.2">
      <c r="A24" s="17" t="str">
        <f>'t1'!A24</f>
        <v>ODONTOIATRI CON INC. DI STRUTTURA COMPLESSA (RAPP. ESCL.)</v>
      </c>
      <c r="B24" s="143" t="str">
        <f>'t1'!B24</f>
        <v>SD0E49</v>
      </c>
      <c r="C24" s="195"/>
      <c r="D24" s="234"/>
      <c r="E24" s="195"/>
      <c r="F24" s="234"/>
      <c r="G24" s="195"/>
      <c r="H24" s="234"/>
      <c r="I24" s="195"/>
      <c r="J24" s="234"/>
      <c r="K24" s="195"/>
      <c r="L24" s="234"/>
      <c r="M24" s="195"/>
      <c r="N24" s="234"/>
      <c r="O24" s="195"/>
      <c r="P24" s="234"/>
      <c r="Q24" s="195"/>
      <c r="R24" s="234"/>
      <c r="S24" s="195"/>
      <c r="T24" s="234"/>
      <c r="U24" s="195"/>
      <c r="V24" s="234"/>
      <c r="W24" s="195"/>
      <c r="X24" s="234"/>
      <c r="Y24" s="195"/>
      <c r="Z24" s="234"/>
      <c r="AA24" s="195"/>
      <c r="AB24" s="234"/>
      <c r="AC24" s="195"/>
      <c r="AD24" s="234"/>
      <c r="AE24" s="195"/>
      <c r="AF24" s="234"/>
      <c r="AG24" s="195"/>
      <c r="AH24" s="234"/>
      <c r="AI24" s="195"/>
      <c r="AJ24" s="234"/>
      <c r="AK24" s="195"/>
      <c r="AL24" s="234"/>
      <c r="AM24" s="195"/>
      <c r="AN24" s="234"/>
      <c r="AO24" s="195"/>
      <c r="AP24" s="234"/>
      <c r="AQ24" s="195"/>
      <c r="AR24" s="234"/>
      <c r="AS24" s="195"/>
      <c r="AT24" s="234"/>
      <c r="AU24" s="430">
        <f t="shared" si="0"/>
        <v>0</v>
      </c>
      <c r="AV24" s="388">
        <f t="shared" si="1"/>
        <v>0</v>
      </c>
      <c r="AW24" s="690" t="str">
        <f t="shared" si="2"/>
        <v>OK</v>
      </c>
      <c r="AX24" s="693">
        <f>'t1'!K24-'t3'!C24-'t3'!E24-'t3'!G24-'t3'!I24+'t3'!K24+'t3'!M24+'t3'!O24</f>
        <v>0</v>
      </c>
      <c r="AY24" s="694">
        <f>'t1'!L24-'t3'!D24-'t3'!F24-'t3'!H24-'t3'!J24+'t3'!L24+'t3'!N24+'t3'!P24</f>
        <v>0</v>
      </c>
      <c r="AZ24" s="3">
        <f>'t1'!M24</f>
        <v>0</v>
      </c>
    </row>
    <row r="25" spans="1:52" ht="14.25" customHeight="1" x14ac:dyDescent="0.2">
      <c r="A25" s="17" t="str">
        <f>'t1'!A25</f>
        <v>ODONTOIATRI CON INC. DI STRUTTURA COMPLESSA (RAPP. NON ESCL.</v>
      </c>
      <c r="B25" s="143" t="str">
        <f>'t1'!B25</f>
        <v>SD0N49</v>
      </c>
      <c r="C25" s="195"/>
      <c r="D25" s="234"/>
      <c r="E25" s="195"/>
      <c r="F25" s="234"/>
      <c r="G25" s="195"/>
      <c r="H25" s="234"/>
      <c r="I25" s="195"/>
      <c r="J25" s="234"/>
      <c r="K25" s="195"/>
      <c r="L25" s="234"/>
      <c r="M25" s="195"/>
      <c r="N25" s="234"/>
      <c r="O25" s="195"/>
      <c r="P25" s="234"/>
      <c r="Q25" s="195"/>
      <c r="R25" s="234"/>
      <c r="S25" s="195"/>
      <c r="T25" s="234"/>
      <c r="U25" s="195"/>
      <c r="V25" s="234"/>
      <c r="W25" s="195"/>
      <c r="X25" s="234"/>
      <c r="Y25" s="195"/>
      <c r="Z25" s="234"/>
      <c r="AA25" s="195"/>
      <c r="AB25" s="234"/>
      <c r="AC25" s="195"/>
      <c r="AD25" s="234"/>
      <c r="AE25" s="195"/>
      <c r="AF25" s="234"/>
      <c r="AG25" s="195"/>
      <c r="AH25" s="234"/>
      <c r="AI25" s="195"/>
      <c r="AJ25" s="234"/>
      <c r="AK25" s="195"/>
      <c r="AL25" s="234"/>
      <c r="AM25" s="195"/>
      <c r="AN25" s="234"/>
      <c r="AO25" s="195"/>
      <c r="AP25" s="234"/>
      <c r="AQ25" s="195"/>
      <c r="AR25" s="234"/>
      <c r="AS25" s="195"/>
      <c r="AT25" s="234"/>
      <c r="AU25" s="430">
        <f t="shared" si="0"/>
        <v>0</v>
      </c>
      <c r="AV25" s="388">
        <f t="shared" si="1"/>
        <v>0</v>
      </c>
      <c r="AW25" s="690" t="str">
        <f t="shared" si="2"/>
        <v>OK</v>
      </c>
      <c r="AX25" s="693">
        <f>'t1'!K25-'t3'!C25-'t3'!E25-'t3'!G25-'t3'!I25+'t3'!K25+'t3'!M25+'t3'!O25</f>
        <v>0</v>
      </c>
      <c r="AY25" s="694">
        <f>'t1'!L25-'t3'!D25-'t3'!F25-'t3'!H25-'t3'!J25+'t3'!L25+'t3'!N25+'t3'!P25</f>
        <v>0</v>
      </c>
      <c r="AZ25" s="3">
        <f>'t1'!M25</f>
        <v>0</v>
      </c>
    </row>
    <row r="26" spans="1:52" ht="14.25" customHeight="1" x14ac:dyDescent="0.2">
      <c r="A26" s="17" t="str">
        <f>'t1'!A26</f>
        <v>ODONTOIATRI CON INC. DI STRUTTURA SEMPLICE (RAPP. ESCLUSIVO)</v>
      </c>
      <c r="B26" s="143" t="str">
        <f>'t1'!B26</f>
        <v>SD0E48</v>
      </c>
      <c r="C26" s="195"/>
      <c r="D26" s="234"/>
      <c r="E26" s="195"/>
      <c r="F26" s="234"/>
      <c r="G26" s="195"/>
      <c r="H26" s="234"/>
      <c r="I26" s="195"/>
      <c r="J26" s="234"/>
      <c r="K26" s="195"/>
      <c r="L26" s="234"/>
      <c r="M26" s="195"/>
      <c r="N26" s="234"/>
      <c r="O26" s="195"/>
      <c r="P26" s="234"/>
      <c r="Q26" s="195"/>
      <c r="R26" s="234"/>
      <c r="S26" s="195"/>
      <c r="T26" s="234"/>
      <c r="U26" s="195"/>
      <c r="V26" s="234"/>
      <c r="W26" s="195"/>
      <c r="X26" s="234"/>
      <c r="Y26" s="195"/>
      <c r="Z26" s="234"/>
      <c r="AA26" s="195"/>
      <c r="AB26" s="234"/>
      <c r="AC26" s="195"/>
      <c r="AD26" s="234"/>
      <c r="AE26" s="195"/>
      <c r="AF26" s="234"/>
      <c r="AG26" s="195"/>
      <c r="AH26" s="234"/>
      <c r="AI26" s="195"/>
      <c r="AJ26" s="234"/>
      <c r="AK26" s="195"/>
      <c r="AL26" s="234"/>
      <c r="AM26" s="195"/>
      <c r="AN26" s="234"/>
      <c r="AO26" s="195"/>
      <c r="AP26" s="234"/>
      <c r="AQ26" s="195"/>
      <c r="AR26" s="234"/>
      <c r="AS26" s="195"/>
      <c r="AT26" s="234"/>
      <c r="AU26" s="430">
        <f t="shared" si="0"/>
        <v>0</v>
      </c>
      <c r="AV26" s="388">
        <f t="shared" si="1"/>
        <v>0</v>
      </c>
      <c r="AW26" s="690" t="str">
        <f t="shared" si="2"/>
        <v>OK</v>
      </c>
      <c r="AX26" s="693">
        <f>'t1'!K26-'t3'!C26-'t3'!E26-'t3'!G26-'t3'!I26+'t3'!K26+'t3'!M26+'t3'!O26</f>
        <v>0</v>
      </c>
      <c r="AY26" s="694">
        <f>'t1'!L26-'t3'!D26-'t3'!F26-'t3'!H26-'t3'!J26+'t3'!L26+'t3'!N26+'t3'!P26</f>
        <v>0</v>
      </c>
      <c r="AZ26" s="3">
        <f>'t1'!M26</f>
        <v>0</v>
      </c>
    </row>
    <row r="27" spans="1:52" ht="14.25" customHeight="1" x14ac:dyDescent="0.2">
      <c r="A27" s="17" t="str">
        <f>'t1'!A27</f>
        <v>ODONTOIATRI CON INC. DI STRUTTURA SEMPLICE (RAPP. NON ESCL.)</v>
      </c>
      <c r="B27" s="143" t="str">
        <f>'t1'!B27</f>
        <v>SD0N48</v>
      </c>
      <c r="C27" s="195"/>
      <c r="D27" s="234"/>
      <c r="E27" s="195"/>
      <c r="F27" s="234"/>
      <c r="G27" s="195"/>
      <c r="H27" s="234"/>
      <c r="I27" s="195"/>
      <c r="J27" s="234"/>
      <c r="K27" s="195"/>
      <c r="L27" s="234"/>
      <c r="M27" s="195"/>
      <c r="N27" s="234"/>
      <c r="O27" s="195"/>
      <c r="P27" s="234"/>
      <c r="Q27" s="195"/>
      <c r="R27" s="234"/>
      <c r="S27" s="195"/>
      <c r="T27" s="234"/>
      <c r="U27" s="195"/>
      <c r="V27" s="234"/>
      <c r="W27" s="195"/>
      <c r="X27" s="234"/>
      <c r="Y27" s="195"/>
      <c r="Z27" s="234"/>
      <c r="AA27" s="195"/>
      <c r="AB27" s="234"/>
      <c r="AC27" s="195"/>
      <c r="AD27" s="234"/>
      <c r="AE27" s="195"/>
      <c r="AF27" s="234"/>
      <c r="AG27" s="195"/>
      <c r="AH27" s="234"/>
      <c r="AI27" s="195"/>
      <c r="AJ27" s="234"/>
      <c r="AK27" s="195"/>
      <c r="AL27" s="234"/>
      <c r="AM27" s="195"/>
      <c r="AN27" s="234"/>
      <c r="AO27" s="195"/>
      <c r="AP27" s="234"/>
      <c r="AQ27" s="195"/>
      <c r="AR27" s="234"/>
      <c r="AS27" s="195"/>
      <c r="AT27" s="234"/>
      <c r="AU27" s="430">
        <f t="shared" si="0"/>
        <v>0</v>
      </c>
      <c r="AV27" s="388">
        <f t="shared" si="1"/>
        <v>0</v>
      </c>
      <c r="AW27" s="690" t="str">
        <f t="shared" si="2"/>
        <v>OK</v>
      </c>
      <c r="AX27" s="693">
        <f>'t1'!K27-'t3'!C27-'t3'!E27-'t3'!G27-'t3'!I27+'t3'!K27+'t3'!M27+'t3'!O27</f>
        <v>0</v>
      </c>
      <c r="AY27" s="694">
        <f>'t1'!L27-'t3'!D27-'t3'!F27-'t3'!H27-'t3'!J27+'t3'!L27+'t3'!N27+'t3'!P27</f>
        <v>0</v>
      </c>
      <c r="AZ27" s="3">
        <f>'t1'!M27</f>
        <v>0</v>
      </c>
    </row>
    <row r="28" spans="1:52" ht="14.25" customHeight="1" x14ac:dyDescent="0.2">
      <c r="A28" s="17" t="str">
        <f>'t1'!A28</f>
        <v>ODONTOIATRI CON ALTRI INCAR. PROF.LI (RAPP. ESCLUSIVO)</v>
      </c>
      <c r="B28" s="143" t="str">
        <f>'t1'!B28</f>
        <v>SD0A48</v>
      </c>
      <c r="C28" s="195"/>
      <c r="D28" s="234"/>
      <c r="E28" s="195"/>
      <c r="F28" s="234"/>
      <c r="G28" s="195"/>
      <c r="H28" s="234"/>
      <c r="I28" s="195"/>
      <c r="J28" s="234"/>
      <c r="K28" s="195"/>
      <c r="L28" s="234"/>
      <c r="M28" s="195"/>
      <c r="N28" s="234"/>
      <c r="O28" s="195"/>
      <c r="P28" s="234"/>
      <c r="Q28" s="195"/>
      <c r="R28" s="234"/>
      <c r="S28" s="195"/>
      <c r="T28" s="234"/>
      <c r="U28" s="195"/>
      <c r="V28" s="234"/>
      <c r="W28" s="195"/>
      <c r="X28" s="234"/>
      <c r="Y28" s="195"/>
      <c r="Z28" s="234"/>
      <c r="AA28" s="195"/>
      <c r="AB28" s="234"/>
      <c r="AC28" s="195"/>
      <c r="AD28" s="234"/>
      <c r="AE28" s="195"/>
      <c r="AF28" s="234"/>
      <c r="AG28" s="195"/>
      <c r="AH28" s="234"/>
      <c r="AI28" s="195"/>
      <c r="AJ28" s="234"/>
      <c r="AK28" s="195"/>
      <c r="AL28" s="234"/>
      <c r="AM28" s="195"/>
      <c r="AN28" s="234"/>
      <c r="AO28" s="195"/>
      <c r="AP28" s="234"/>
      <c r="AQ28" s="195"/>
      <c r="AR28" s="234"/>
      <c r="AS28" s="195"/>
      <c r="AT28" s="234"/>
      <c r="AU28" s="430">
        <f t="shared" si="0"/>
        <v>0</v>
      </c>
      <c r="AV28" s="388">
        <f t="shared" si="1"/>
        <v>0</v>
      </c>
      <c r="AW28" s="690" t="str">
        <f t="shared" si="2"/>
        <v>OK</v>
      </c>
      <c r="AX28" s="693">
        <f>'t1'!K28-'t3'!C28-'t3'!E28-'t3'!G28-'t3'!I28+'t3'!K28+'t3'!M28+'t3'!O28</f>
        <v>0</v>
      </c>
      <c r="AY28" s="694">
        <f>'t1'!L28-'t3'!D28-'t3'!F28-'t3'!H28-'t3'!J28+'t3'!L28+'t3'!N28+'t3'!P28</f>
        <v>0</v>
      </c>
      <c r="AZ28" s="3">
        <f>'t1'!M28</f>
        <v>0</v>
      </c>
    </row>
    <row r="29" spans="1:52" ht="14.25" customHeight="1" x14ac:dyDescent="0.2">
      <c r="A29" s="17" t="str">
        <f>'t1'!A29</f>
        <v>ODONTOIATRI CON ALTRI INCAR. PROF.LI (RAPP. NON ESCL.)</v>
      </c>
      <c r="B29" s="143" t="str">
        <f>'t1'!B29</f>
        <v>SD0047</v>
      </c>
      <c r="C29" s="195"/>
      <c r="D29" s="234"/>
      <c r="E29" s="195"/>
      <c r="F29" s="234"/>
      <c r="G29" s="195"/>
      <c r="H29" s="234"/>
      <c r="I29" s="195"/>
      <c r="J29" s="234"/>
      <c r="K29" s="195"/>
      <c r="L29" s="234"/>
      <c r="M29" s="195"/>
      <c r="N29" s="234"/>
      <c r="O29" s="195"/>
      <c r="P29" s="234"/>
      <c r="Q29" s="195"/>
      <c r="R29" s="234"/>
      <c r="S29" s="195"/>
      <c r="T29" s="234"/>
      <c r="U29" s="195"/>
      <c r="V29" s="234"/>
      <c r="W29" s="195"/>
      <c r="X29" s="234"/>
      <c r="Y29" s="195"/>
      <c r="Z29" s="234"/>
      <c r="AA29" s="195"/>
      <c r="AB29" s="234"/>
      <c r="AC29" s="195"/>
      <c r="AD29" s="234"/>
      <c r="AE29" s="195"/>
      <c r="AF29" s="234"/>
      <c r="AG29" s="195"/>
      <c r="AH29" s="234"/>
      <c r="AI29" s="195"/>
      <c r="AJ29" s="234"/>
      <c r="AK29" s="195"/>
      <c r="AL29" s="234"/>
      <c r="AM29" s="195"/>
      <c r="AN29" s="234"/>
      <c r="AO29" s="195"/>
      <c r="AP29" s="234"/>
      <c r="AQ29" s="195"/>
      <c r="AR29" s="234"/>
      <c r="AS29" s="195"/>
      <c r="AT29" s="234"/>
      <c r="AU29" s="430">
        <f t="shared" si="0"/>
        <v>0</v>
      </c>
      <c r="AV29" s="388">
        <f t="shared" si="1"/>
        <v>0</v>
      </c>
      <c r="AW29" s="690" t="str">
        <f t="shared" si="2"/>
        <v>OK</v>
      </c>
      <c r="AX29" s="693">
        <f>'t1'!K29-'t3'!C29-'t3'!E29-'t3'!G29-'t3'!I29+'t3'!K29+'t3'!M29+'t3'!O29</f>
        <v>0</v>
      </c>
      <c r="AY29" s="694">
        <f>'t1'!L29-'t3'!D29-'t3'!F29-'t3'!H29-'t3'!J29+'t3'!L29+'t3'!N29+'t3'!P29</f>
        <v>0</v>
      </c>
      <c r="AZ29" s="3">
        <f>'t1'!M29</f>
        <v>0</v>
      </c>
    </row>
    <row r="30" spans="1:52" ht="14.25" customHeight="1" x14ac:dyDescent="0.2">
      <c r="A30" s="17" t="str">
        <f>'t1'!A30</f>
        <v>ODONTOIATRI A T. DETERMINATO (ART. 15-SEPTIES D.LGS. 502/92)</v>
      </c>
      <c r="B30" s="143" t="str">
        <f>'t1'!B30</f>
        <v>SD0599</v>
      </c>
      <c r="C30" s="195"/>
      <c r="D30" s="234"/>
      <c r="E30" s="195"/>
      <c r="F30" s="234"/>
      <c r="G30" s="195"/>
      <c r="H30" s="234"/>
      <c r="I30" s="195"/>
      <c r="J30" s="234"/>
      <c r="K30" s="195"/>
      <c r="L30" s="234"/>
      <c r="M30" s="195"/>
      <c r="N30" s="234"/>
      <c r="O30" s="195"/>
      <c r="P30" s="234"/>
      <c r="Q30" s="195"/>
      <c r="R30" s="234"/>
      <c r="S30" s="195"/>
      <c r="T30" s="234"/>
      <c r="U30" s="195"/>
      <c r="V30" s="234"/>
      <c r="W30" s="195"/>
      <c r="X30" s="234"/>
      <c r="Y30" s="195"/>
      <c r="Z30" s="234"/>
      <c r="AA30" s="195"/>
      <c r="AB30" s="234"/>
      <c r="AC30" s="195"/>
      <c r="AD30" s="234"/>
      <c r="AE30" s="195"/>
      <c r="AF30" s="234"/>
      <c r="AG30" s="195"/>
      <c r="AH30" s="234"/>
      <c r="AI30" s="195"/>
      <c r="AJ30" s="234"/>
      <c r="AK30" s="195"/>
      <c r="AL30" s="234"/>
      <c r="AM30" s="195"/>
      <c r="AN30" s="234"/>
      <c r="AO30" s="195"/>
      <c r="AP30" s="234"/>
      <c r="AQ30" s="195"/>
      <c r="AR30" s="234"/>
      <c r="AS30" s="195"/>
      <c r="AT30" s="234"/>
      <c r="AU30" s="430">
        <f t="shared" si="0"/>
        <v>0</v>
      </c>
      <c r="AV30" s="388">
        <f t="shared" si="1"/>
        <v>0</v>
      </c>
      <c r="AW30" s="690" t="str">
        <f t="shared" si="2"/>
        <v>OK</v>
      </c>
      <c r="AX30" s="693">
        <f>'t1'!K30-'t3'!C30-'t3'!E30-'t3'!G30-'t3'!I30+'t3'!K30+'t3'!M30+'t3'!O30</f>
        <v>0</v>
      </c>
      <c r="AY30" s="694">
        <f>'t1'!L30-'t3'!D30-'t3'!F30-'t3'!H30-'t3'!J30+'t3'!L30+'t3'!N30+'t3'!P30</f>
        <v>0</v>
      </c>
      <c r="AZ30" s="3">
        <f>'t1'!M30</f>
        <v>0</v>
      </c>
    </row>
    <row r="31" spans="1:52" ht="14.25" customHeight="1" x14ac:dyDescent="0.2">
      <c r="A31" s="17" t="str">
        <f>'t1'!A31</f>
        <v>FARMACISTI CON INC. DI STRUTTURA COMPLESSA (RAPP. ESCLUSIVO)</v>
      </c>
      <c r="B31" s="143" t="str">
        <f>'t1'!B31</f>
        <v>SD0E39</v>
      </c>
      <c r="C31" s="195"/>
      <c r="D31" s="234"/>
      <c r="E31" s="195"/>
      <c r="F31" s="234"/>
      <c r="G31" s="195"/>
      <c r="H31" s="234"/>
      <c r="I31" s="195"/>
      <c r="J31" s="234"/>
      <c r="K31" s="195"/>
      <c r="L31" s="234"/>
      <c r="M31" s="195"/>
      <c r="N31" s="234"/>
      <c r="O31" s="195"/>
      <c r="P31" s="234"/>
      <c r="Q31" s="195"/>
      <c r="R31" s="234"/>
      <c r="S31" s="195"/>
      <c r="T31" s="234"/>
      <c r="U31" s="195"/>
      <c r="V31" s="234"/>
      <c r="W31" s="195"/>
      <c r="X31" s="234"/>
      <c r="Y31" s="195"/>
      <c r="Z31" s="234"/>
      <c r="AA31" s="195"/>
      <c r="AB31" s="234"/>
      <c r="AC31" s="195"/>
      <c r="AD31" s="234"/>
      <c r="AE31" s="195"/>
      <c r="AF31" s="234"/>
      <c r="AG31" s="195"/>
      <c r="AH31" s="234"/>
      <c r="AI31" s="195"/>
      <c r="AJ31" s="234"/>
      <c r="AK31" s="195"/>
      <c r="AL31" s="234"/>
      <c r="AM31" s="195"/>
      <c r="AN31" s="234"/>
      <c r="AO31" s="195"/>
      <c r="AP31" s="234"/>
      <c r="AQ31" s="195"/>
      <c r="AR31" s="234"/>
      <c r="AS31" s="195"/>
      <c r="AT31" s="234"/>
      <c r="AU31" s="430">
        <f t="shared" si="0"/>
        <v>0</v>
      </c>
      <c r="AV31" s="388">
        <f t="shared" si="1"/>
        <v>0</v>
      </c>
      <c r="AW31" s="690" t="str">
        <f t="shared" si="2"/>
        <v>OK</v>
      </c>
      <c r="AX31" s="693">
        <f>'t1'!K31-'t3'!C31-'t3'!E31-'t3'!G31-'t3'!I31+'t3'!K31+'t3'!M31+'t3'!O31</f>
        <v>0</v>
      </c>
      <c r="AY31" s="694">
        <f>'t1'!L31-'t3'!D31-'t3'!F31-'t3'!H31-'t3'!J31+'t3'!L31+'t3'!N31+'t3'!P31</f>
        <v>0</v>
      </c>
      <c r="AZ31" s="3">
        <f>'t1'!M31</f>
        <v>0</v>
      </c>
    </row>
    <row r="32" spans="1:52" ht="14.25" customHeight="1" x14ac:dyDescent="0.2">
      <c r="A32" s="17" t="str">
        <f>'t1'!A32</f>
        <v>FARMACISTI CON INC. DI STRUTTURA COMPLESSA (RAPP. NON ESCL.)</v>
      </c>
      <c r="B32" s="143" t="str">
        <f>'t1'!B32</f>
        <v>SD0N39</v>
      </c>
      <c r="C32" s="195"/>
      <c r="D32" s="234"/>
      <c r="E32" s="195"/>
      <c r="F32" s="234"/>
      <c r="G32" s="195"/>
      <c r="H32" s="234"/>
      <c r="I32" s="195"/>
      <c r="J32" s="234"/>
      <c r="K32" s="195"/>
      <c r="L32" s="234"/>
      <c r="M32" s="195"/>
      <c r="N32" s="234"/>
      <c r="O32" s="195"/>
      <c r="P32" s="234"/>
      <c r="Q32" s="195"/>
      <c r="R32" s="234"/>
      <c r="S32" s="195"/>
      <c r="T32" s="234"/>
      <c r="U32" s="195"/>
      <c r="V32" s="234"/>
      <c r="W32" s="195"/>
      <c r="X32" s="234"/>
      <c r="Y32" s="195"/>
      <c r="Z32" s="234"/>
      <c r="AA32" s="195"/>
      <c r="AB32" s="234"/>
      <c r="AC32" s="195"/>
      <c r="AD32" s="234"/>
      <c r="AE32" s="195"/>
      <c r="AF32" s="234"/>
      <c r="AG32" s="195"/>
      <c r="AH32" s="234"/>
      <c r="AI32" s="195"/>
      <c r="AJ32" s="234"/>
      <c r="AK32" s="195"/>
      <c r="AL32" s="234"/>
      <c r="AM32" s="195"/>
      <c r="AN32" s="234"/>
      <c r="AO32" s="195"/>
      <c r="AP32" s="234"/>
      <c r="AQ32" s="195"/>
      <c r="AR32" s="234"/>
      <c r="AS32" s="195"/>
      <c r="AT32" s="234"/>
      <c r="AU32" s="430">
        <f t="shared" si="0"/>
        <v>0</v>
      </c>
      <c r="AV32" s="388">
        <f t="shared" si="1"/>
        <v>0</v>
      </c>
      <c r="AW32" s="690" t="str">
        <f t="shared" si="2"/>
        <v>OK</v>
      </c>
      <c r="AX32" s="693">
        <f>'t1'!K32-'t3'!C32-'t3'!E32-'t3'!G32-'t3'!I32+'t3'!K32+'t3'!M32+'t3'!O32</f>
        <v>0</v>
      </c>
      <c r="AY32" s="694">
        <f>'t1'!L32-'t3'!D32-'t3'!F32-'t3'!H32-'t3'!J32+'t3'!L32+'t3'!N32+'t3'!P32</f>
        <v>0</v>
      </c>
      <c r="AZ32" s="3">
        <f>'t1'!M32</f>
        <v>0</v>
      </c>
    </row>
    <row r="33" spans="1:52" ht="14.25" customHeight="1" x14ac:dyDescent="0.2">
      <c r="A33" s="17" t="str">
        <f>'t1'!A33</f>
        <v>FARMACISTI CON INC. DI STRUTTURA SEMPLICE (RAPP. ESCLUSIVO)</v>
      </c>
      <c r="B33" s="143" t="str">
        <f>'t1'!B33</f>
        <v>SD0E38</v>
      </c>
      <c r="C33" s="195"/>
      <c r="D33" s="234"/>
      <c r="E33" s="195"/>
      <c r="F33" s="234"/>
      <c r="G33" s="195"/>
      <c r="H33" s="234"/>
      <c r="I33" s="195"/>
      <c r="J33" s="234"/>
      <c r="K33" s="195"/>
      <c r="L33" s="234"/>
      <c r="M33" s="195"/>
      <c r="N33" s="234"/>
      <c r="O33" s="195"/>
      <c r="P33" s="234"/>
      <c r="Q33" s="195"/>
      <c r="R33" s="234"/>
      <c r="S33" s="195"/>
      <c r="T33" s="234"/>
      <c r="U33" s="195"/>
      <c r="V33" s="234"/>
      <c r="W33" s="195"/>
      <c r="X33" s="234"/>
      <c r="Y33" s="195"/>
      <c r="Z33" s="234"/>
      <c r="AA33" s="195"/>
      <c r="AB33" s="234"/>
      <c r="AC33" s="195"/>
      <c r="AD33" s="234"/>
      <c r="AE33" s="195"/>
      <c r="AF33" s="234"/>
      <c r="AG33" s="195"/>
      <c r="AH33" s="234"/>
      <c r="AI33" s="195"/>
      <c r="AJ33" s="234"/>
      <c r="AK33" s="195"/>
      <c r="AL33" s="234"/>
      <c r="AM33" s="195"/>
      <c r="AN33" s="234"/>
      <c r="AO33" s="195"/>
      <c r="AP33" s="234"/>
      <c r="AQ33" s="195"/>
      <c r="AR33" s="234"/>
      <c r="AS33" s="195"/>
      <c r="AT33" s="234"/>
      <c r="AU33" s="430">
        <f t="shared" si="0"/>
        <v>0</v>
      </c>
      <c r="AV33" s="388">
        <f t="shared" si="1"/>
        <v>0</v>
      </c>
      <c r="AW33" s="690" t="str">
        <f t="shared" si="2"/>
        <v>OK</v>
      </c>
      <c r="AX33" s="693">
        <f>'t1'!K33-'t3'!C33-'t3'!E33-'t3'!G33-'t3'!I33+'t3'!K33+'t3'!M33+'t3'!O33</f>
        <v>0</v>
      </c>
      <c r="AY33" s="694">
        <f>'t1'!L33-'t3'!D33-'t3'!F33-'t3'!H33-'t3'!J33+'t3'!L33+'t3'!N33+'t3'!P33</f>
        <v>0</v>
      </c>
      <c r="AZ33" s="3">
        <f>'t1'!M33</f>
        <v>0</v>
      </c>
    </row>
    <row r="34" spans="1:52" ht="14.25" customHeight="1" x14ac:dyDescent="0.2">
      <c r="A34" s="17" t="str">
        <f>'t1'!A34</f>
        <v>FARMACISTI CON INC. DI STRUTTURA SEMPLICE (RAPP. NON ESCL.)</v>
      </c>
      <c r="B34" s="143" t="str">
        <f>'t1'!B34</f>
        <v>SD0N38</v>
      </c>
      <c r="C34" s="195"/>
      <c r="D34" s="234"/>
      <c r="E34" s="195"/>
      <c r="F34" s="234"/>
      <c r="G34" s="195"/>
      <c r="H34" s="234"/>
      <c r="I34" s="195"/>
      <c r="J34" s="234"/>
      <c r="K34" s="195"/>
      <c r="L34" s="234"/>
      <c r="M34" s="195"/>
      <c r="N34" s="234"/>
      <c r="O34" s="195"/>
      <c r="P34" s="234"/>
      <c r="Q34" s="195"/>
      <c r="R34" s="234"/>
      <c r="S34" s="195"/>
      <c r="T34" s="234"/>
      <c r="U34" s="195"/>
      <c r="V34" s="234"/>
      <c r="W34" s="195"/>
      <c r="X34" s="234"/>
      <c r="Y34" s="195"/>
      <c r="Z34" s="234"/>
      <c r="AA34" s="195"/>
      <c r="AB34" s="234"/>
      <c r="AC34" s="195"/>
      <c r="AD34" s="234"/>
      <c r="AE34" s="195"/>
      <c r="AF34" s="234"/>
      <c r="AG34" s="195"/>
      <c r="AH34" s="234"/>
      <c r="AI34" s="195"/>
      <c r="AJ34" s="234"/>
      <c r="AK34" s="195"/>
      <c r="AL34" s="234"/>
      <c r="AM34" s="195"/>
      <c r="AN34" s="234"/>
      <c r="AO34" s="195"/>
      <c r="AP34" s="234"/>
      <c r="AQ34" s="195"/>
      <c r="AR34" s="234"/>
      <c r="AS34" s="195"/>
      <c r="AT34" s="234"/>
      <c r="AU34" s="430">
        <f t="shared" si="0"/>
        <v>0</v>
      </c>
      <c r="AV34" s="388">
        <f t="shared" si="1"/>
        <v>0</v>
      </c>
      <c r="AW34" s="690" t="str">
        <f t="shared" si="2"/>
        <v>OK</v>
      </c>
      <c r="AX34" s="693">
        <f>'t1'!K34-'t3'!C34-'t3'!E34-'t3'!G34-'t3'!I34+'t3'!K34+'t3'!M34+'t3'!O34</f>
        <v>0</v>
      </c>
      <c r="AY34" s="694">
        <f>'t1'!L34-'t3'!D34-'t3'!F34-'t3'!H34-'t3'!J34+'t3'!L34+'t3'!N34+'t3'!P34</f>
        <v>0</v>
      </c>
      <c r="AZ34" s="3">
        <f>'t1'!M34</f>
        <v>0</v>
      </c>
    </row>
    <row r="35" spans="1:52" ht="14.25" customHeight="1" x14ac:dyDescent="0.2">
      <c r="A35" s="17" t="str">
        <f>'t1'!A35</f>
        <v>FARMACISTI CON ALTRI INCAR. PROF.LI (RAPP. ESCLUSIVO)</v>
      </c>
      <c r="B35" s="143" t="str">
        <f>'t1'!B35</f>
        <v>SD0A38</v>
      </c>
      <c r="C35" s="195"/>
      <c r="D35" s="234"/>
      <c r="E35" s="195"/>
      <c r="F35" s="234"/>
      <c r="G35" s="195"/>
      <c r="H35" s="234"/>
      <c r="I35" s="195"/>
      <c r="J35" s="234"/>
      <c r="K35" s="195"/>
      <c r="L35" s="234"/>
      <c r="M35" s="195"/>
      <c r="N35" s="234"/>
      <c r="O35" s="195"/>
      <c r="P35" s="234"/>
      <c r="Q35" s="195"/>
      <c r="R35" s="234"/>
      <c r="S35" s="195"/>
      <c r="T35" s="234"/>
      <c r="U35" s="195"/>
      <c r="V35" s="234"/>
      <c r="W35" s="195"/>
      <c r="X35" s="234"/>
      <c r="Y35" s="195"/>
      <c r="Z35" s="234"/>
      <c r="AA35" s="195"/>
      <c r="AB35" s="234"/>
      <c r="AC35" s="195"/>
      <c r="AD35" s="234"/>
      <c r="AE35" s="195"/>
      <c r="AF35" s="234"/>
      <c r="AG35" s="195"/>
      <c r="AH35" s="234"/>
      <c r="AI35" s="195"/>
      <c r="AJ35" s="234"/>
      <c r="AK35" s="195"/>
      <c r="AL35" s="234"/>
      <c r="AM35" s="195"/>
      <c r="AN35" s="234"/>
      <c r="AO35" s="195"/>
      <c r="AP35" s="234"/>
      <c r="AQ35" s="195"/>
      <c r="AR35" s="234"/>
      <c r="AS35" s="195"/>
      <c r="AT35" s="234"/>
      <c r="AU35" s="430">
        <f t="shared" si="0"/>
        <v>0</v>
      </c>
      <c r="AV35" s="388">
        <f t="shared" si="1"/>
        <v>0</v>
      </c>
      <c r="AW35" s="690" t="str">
        <f t="shared" si="2"/>
        <v>OK</v>
      </c>
      <c r="AX35" s="693">
        <f>'t1'!K35-'t3'!C35-'t3'!E35-'t3'!G35-'t3'!I35+'t3'!K35+'t3'!M35+'t3'!O35</f>
        <v>0</v>
      </c>
      <c r="AY35" s="694">
        <f>'t1'!L35-'t3'!D35-'t3'!F35-'t3'!H35-'t3'!J35+'t3'!L35+'t3'!N35+'t3'!P35</f>
        <v>0</v>
      </c>
      <c r="AZ35" s="3">
        <f>'t1'!M35</f>
        <v>0</v>
      </c>
    </row>
    <row r="36" spans="1:52" ht="14.25" customHeight="1" x14ac:dyDescent="0.2">
      <c r="A36" s="17" t="str">
        <f>'t1'!A36</f>
        <v>FARMACISTI CON ALTRI INCAR. PROF.LI (RAPP. NON ESCL.)</v>
      </c>
      <c r="B36" s="143" t="str">
        <f>'t1'!B36</f>
        <v>SD0037</v>
      </c>
      <c r="C36" s="195"/>
      <c r="D36" s="234"/>
      <c r="E36" s="195"/>
      <c r="F36" s="234"/>
      <c r="G36" s="195"/>
      <c r="H36" s="234"/>
      <c r="I36" s="195"/>
      <c r="J36" s="234"/>
      <c r="K36" s="195"/>
      <c r="L36" s="234"/>
      <c r="M36" s="195"/>
      <c r="N36" s="234"/>
      <c r="O36" s="195"/>
      <c r="P36" s="234"/>
      <c r="Q36" s="195"/>
      <c r="R36" s="234"/>
      <c r="S36" s="195"/>
      <c r="T36" s="234"/>
      <c r="U36" s="195"/>
      <c r="V36" s="234"/>
      <c r="W36" s="195"/>
      <c r="X36" s="234"/>
      <c r="Y36" s="195"/>
      <c r="Z36" s="234"/>
      <c r="AA36" s="195"/>
      <c r="AB36" s="234"/>
      <c r="AC36" s="195"/>
      <c r="AD36" s="234"/>
      <c r="AE36" s="195"/>
      <c r="AF36" s="234"/>
      <c r="AG36" s="195"/>
      <c r="AH36" s="234"/>
      <c r="AI36" s="195"/>
      <c r="AJ36" s="234"/>
      <c r="AK36" s="195"/>
      <c r="AL36" s="234"/>
      <c r="AM36" s="195"/>
      <c r="AN36" s="234"/>
      <c r="AO36" s="195"/>
      <c r="AP36" s="234"/>
      <c r="AQ36" s="195"/>
      <c r="AR36" s="234"/>
      <c r="AS36" s="195"/>
      <c r="AT36" s="234"/>
      <c r="AU36" s="430">
        <f t="shared" si="0"/>
        <v>0</v>
      </c>
      <c r="AV36" s="388">
        <f t="shared" si="1"/>
        <v>0</v>
      </c>
      <c r="AW36" s="690" t="str">
        <f t="shared" si="2"/>
        <v>OK</v>
      </c>
      <c r="AX36" s="693">
        <f>'t1'!K36-'t3'!C36-'t3'!E36-'t3'!G36-'t3'!I36+'t3'!K36+'t3'!M36+'t3'!O36</f>
        <v>0</v>
      </c>
      <c r="AY36" s="694">
        <f>'t1'!L36-'t3'!D36-'t3'!F36-'t3'!H36-'t3'!J36+'t3'!L36+'t3'!N36+'t3'!P36</f>
        <v>0</v>
      </c>
      <c r="AZ36" s="3">
        <f>'t1'!M36</f>
        <v>0</v>
      </c>
    </row>
    <row r="37" spans="1:52" ht="14.25" customHeight="1" x14ac:dyDescent="0.2">
      <c r="A37" s="17" t="str">
        <f>'t1'!A37</f>
        <v>FARMACISTI A T. DETERMINATO (ART. 15-SEPTIES D.LGS. 502/92)</v>
      </c>
      <c r="B37" s="143" t="str">
        <f>'t1'!B37</f>
        <v>SD0600</v>
      </c>
      <c r="C37" s="195"/>
      <c r="D37" s="234"/>
      <c r="E37" s="195"/>
      <c r="F37" s="234"/>
      <c r="G37" s="195"/>
      <c r="H37" s="234"/>
      <c r="I37" s="195"/>
      <c r="J37" s="234"/>
      <c r="K37" s="195"/>
      <c r="L37" s="234"/>
      <c r="M37" s="195"/>
      <c r="N37" s="234"/>
      <c r="O37" s="195"/>
      <c r="P37" s="234"/>
      <c r="Q37" s="195"/>
      <c r="R37" s="234"/>
      <c r="S37" s="195"/>
      <c r="T37" s="234"/>
      <c r="U37" s="195"/>
      <c r="V37" s="234"/>
      <c r="W37" s="195"/>
      <c r="X37" s="234"/>
      <c r="Y37" s="195"/>
      <c r="Z37" s="234"/>
      <c r="AA37" s="195"/>
      <c r="AB37" s="234"/>
      <c r="AC37" s="195"/>
      <c r="AD37" s="234"/>
      <c r="AE37" s="195"/>
      <c r="AF37" s="234"/>
      <c r="AG37" s="195"/>
      <c r="AH37" s="234"/>
      <c r="AI37" s="195"/>
      <c r="AJ37" s="234"/>
      <c r="AK37" s="195"/>
      <c r="AL37" s="234"/>
      <c r="AM37" s="195"/>
      <c r="AN37" s="234"/>
      <c r="AO37" s="195"/>
      <c r="AP37" s="234"/>
      <c r="AQ37" s="195"/>
      <c r="AR37" s="234"/>
      <c r="AS37" s="195"/>
      <c r="AT37" s="234"/>
      <c r="AU37" s="430">
        <f t="shared" si="0"/>
        <v>0</v>
      </c>
      <c r="AV37" s="388">
        <f t="shared" si="1"/>
        <v>0</v>
      </c>
      <c r="AW37" s="690" t="str">
        <f t="shared" si="2"/>
        <v>OK</v>
      </c>
      <c r="AX37" s="693">
        <f>'t1'!K37-'t3'!C37-'t3'!E37-'t3'!G37-'t3'!I37+'t3'!K37+'t3'!M37+'t3'!O37</f>
        <v>0</v>
      </c>
      <c r="AY37" s="694">
        <f>'t1'!L37-'t3'!D37-'t3'!F37-'t3'!H37-'t3'!J37+'t3'!L37+'t3'!N37+'t3'!P37</f>
        <v>0</v>
      </c>
      <c r="AZ37" s="3">
        <f>'t1'!M37</f>
        <v>0</v>
      </c>
    </row>
    <row r="38" spans="1:52" ht="14.25" customHeight="1" x14ac:dyDescent="0.2">
      <c r="A38" s="17" t="str">
        <f>'t1'!A38</f>
        <v>BIOLOGI CON INC. DI STRUTTURA COMPLESSA (RAPP. ESCLUSIVO)</v>
      </c>
      <c r="B38" s="143" t="str">
        <f>'t1'!B38</f>
        <v>SD0E13</v>
      </c>
      <c r="C38" s="195"/>
      <c r="D38" s="234"/>
      <c r="E38" s="195"/>
      <c r="F38" s="234"/>
      <c r="G38" s="195"/>
      <c r="H38" s="234"/>
      <c r="I38" s="195"/>
      <c r="J38" s="234"/>
      <c r="K38" s="195"/>
      <c r="L38" s="234"/>
      <c r="M38" s="195"/>
      <c r="N38" s="234"/>
      <c r="O38" s="195"/>
      <c r="P38" s="234"/>
      <c r="Q38" s="195"/>
      <c r="R38" s="234"/>
      <c r="S38" s="195"/>
      <c r="T38" s="234"/>
      <c r="U38" s="195"/>
      <c r="V38" s="234"/>
      <c r="W38" s="195"/>
      <c r="X38" s="234"/>
      <c r="Y38" s="195"/>
      <c r="Z38" s="234"/>
      <c r="AA38" s="195"/>
      <c r="AB38" s="234"/>
      <c r="AC38" s="195"/>
      <c r="AD38" s="234"/>
      <c r="AE38" s="195"/>
      <c r="AF38" s="234"/>
      <c r="AG38" s="195"/>
      <c r="AH38" s="234"/>
      <c r="AI38" s="195"/>
      <c r="AJ38" s="234"/>
      <c r="AK38" s="195"/>
      <c r="AL38" s="234"/>
      <c r="AM38" s="195"/>
      <c r="AN38" s="234"/>
      <c r="AO38" s="195"/>
      <c r="AP38" s="234"/>
      <c r="AQ38" s="195"/>
      <c r="AR38" s="234"/>
      <c r="AS38" s="195"/>
      <c r="AT38" s="234"/>
      <c r="AU38" s="430">
        <f t="shared" si="0"/>
        <v>0</v>
      </c>
      <c r="AV38" s="388">
        <f t="shared" si="1"/>
        <v>0</v>
      </c>
      <c r="AW38" s="690" t="str">
        <f t="shared" si="2"/>
        <v>OK</v>
      </c>
      <c r="AX38" s="693">
        <f>'t1'!K38-'t3'!C38-'t3'!E38-'t3'!G38-'t3'!I38+'t3'!K38+'t3'!M38+'t3'!O38</f>
        <v>0</v>
      </c>
      <c r="AY38" s="694">
        <f>'t1'!L38-'t3'!D38-'t3'!F38-'t3'!H38-'t3'!J38+'t3'!L38+'t3'!N38+'t3'!P38</f>
        <v>0</v>
      </c>
      <c r="AZ38" s="3">
        <f>'t1'!M38</f>
        <v>0</v>
      </c>
    </row>
    <row r="39" spans="1:52" ht="14.25" customHeight="1" x14ac:dyDescent="0.2">
      <c r="A39" s="17" t="str">
        <f>'t1'!A39</f>
        <v>BIOLOGI CON INC. DI STRUTTURA COMPLESSA (RAPP. NON ESCL.)</v>
      </c>
      <c r="B39" s="143" t="str">
        <f>'t1'!B39</f>
        <v>SD0N13</v>
      </c>
      <c r="C39" s="195"/>
      <c r="D39" s="234"/>
      <c r="E39" s="195"/>
      <c r="F39" s="234"/>
      <c r="G39" s="195"/>
      <c r="H39" s="234"/>
      <c r="I39" s="195"/>
      <c r="J39" s="234"/>
      <c r="K39" s="195"/>
      <c r="L39" s="234"/>
      <c r="M39" s="195"/>
      <c r="N39" s="234"/>
      <c r="O39" s="195"/>
      <c r="P39" s="234"/>
      <c r="Q39" s="195"/>
      <c r="R39" s="234"/>
      <c r="S39" s="195"/>
      <c r="T39" s="234"/>
      <c r="U39" s="195"/>
      <c r="V39" s="234"/>
      <c r="W39" s="195"/>
      <c r="X39" s="234"/>
      <c r="Y39" s="195"/>
      <c r="Z39" s="234"/>
      <c r="AA39" s="195"/>
      <c r="AB39" s="234"/>
      <c r="AC39" s="195"/>
      <c r="AD39" s="234"/>
      <c r="AE39" s="195"/>
      <c r="AF39" s="234"/>
      <c r="AG39" s="195"/>
      <c r="AH39" s="234"/>
      <c r="AI39" s="195"/>
      <c r="AJ39" s="234"/>
      <c r="AK39" s="195"/>
      <c r="AL39" s="234"/>
      <c r="AM39" s="195"/>
      <c r="AN39" s="234"/>
      <c r="AO39" s="195"/>
      <c r="AP39" s="234"/>
      <c r="AQ39" s="195"/>
      <c r="AR39" s="234"/>
      <c r="AS39" s="195"/>
      <c r="AT39" s="234"/>
      <c r="AU39" s="430">
        <f t="shared" si="0"/>
        <v>0</v>
      </c>
      <c r="AV39" s="388">
        <f t="shared" si="1"/>
        <v>0</v>
      </c>
      <c r="AW39" s="690" t="str">
        <f t="shared" si="2"/>
        <v>OK</v>
      </c>
      <c r="AX39" s="693">
        <f>'t1'!K39-'t3'!C39-'t3'!E39-'t3'!G39-'t3'!I39+'t3'!K39+'t3'!M39+'t3'!O39</f>
        <v>0</v>
      </c>
      <c r="AY39" s="694">
        <f>'t1'!L39-'t3'!D39-'t3'!F39-'t3'!H39-'t3'!J39+'t3'!L39+'t3'!N39+'t3'!P39</f>
        <v>0</v>
      </c>
      <c r="AZ39" s="3">
        <f>'t1'!M39</f>
        <v>0</v>
      </c>
    </row>
    <row r="40" spans="1:52" ht="14.25" customHeight="1" x14ac:dyDescent="0.2">
      <c r="A40" s="17" t="str">
        <f>'t1'!A40</f>
        <v>BIOLOGI CON INC. DI STRUTTURA SEMPLICE (RAPP. ESCLUSIVO)</v>
      </c>
      <c r="B40" s="143" t="str">
        <f>'t1'!B40</f>
        <v>SD0E12</v>
      </c>
      <c r="C40" s="195"/>
      <c r="D40" s="234"/>
      <c r="E40" s="195"/>
      <c r="F40" s="234"/>
      <c r="G40" s="195"/>
      <c r="H40" s="234"/>
      <c r="I40" s="195"/>
      <c r="J40" s="234"/>
      <c r="K40" s="195"/>
      <c r="L40" s="234"/>
      <c r="M40" s="195"/>
      <c r="N40" s="234"/>
      <c r="O40" s="195"/>
      <c r="P40" s="234"/>
      <c r="Q40" s="195"/>
      <c r="R40" s="234"/>
      <c r="S40" s="195"/>
      <c r="T40" s="234"/>
      <c r="U40" s="195"/>
      <c r="V40" s="234"/>
      <c r="W40" s="195"/>
      <c r="X40" s="234"/>
      <c r="Y40" s="195"/>
      <c r="Z40" s="234"/>
      <c r="AA40" s="195"/>
      <c r="AB40" s="234"/>
      <c r="AC40" s="195"/>
      <c r="AD40" s="234"/>
      <c r="AE40" s="195"/>
      <c r="AF40" s="234"/>
      <c r="AG40" s="195"/>
      <c r="AH40" s="234"/>
      <c r="AI40" s="195"/>
      <c r="AJ40" s="234"/>
      <c r="AK40" s="195"/>
      <c r="AL40" s="234"/>
      <c r="AM40" s="195"/>
      <c r="AN40" s="234"/>
      <c r="AO40" s="195"/>
      <c r="AP40" s="234"/>
      <c r="AQ40" s="195"/>
      <c r="AR40" s="234"/>
      <c r="AS40" s="195"/>
      <c r="AT40" s="234"/>
      <c r="AU40" s="430">
        <f t="shared" si="0"/>
        <v>0</v>
      </c>
      <c r="AV40" s="388">
        <f t="shared" si="1"/>
        <v>0</v>
      </c>
      <c r="AW40" s="690" t="str">
        <f t="shared" si="2"/>
        <v>OK</v>
      </c>
      <c r="AX40" s="693">
        <f>'t1'!K40-'t3'!C40-'t3'!E40-'t3'!G40-'t3'!I40+'t3'!K40+'t3'!M40+'t3'!O40</f>
        <v>0</v>
      </c>
      <c r="AY40" s="694">
        <f>'t1'!L40-'t3'!D40-'t3'!F40-'t3'!H40-'t3'!J40+'t3'!L40+'t3'!N40+'t3'!P40</f>
        <v>0</v>
      </c>
      <c r="AZ40" s="3">
        <f>'t1'!M40</f>
        <v>0</v>
      </c>
    </row>
    <row r="41" spans="1:52" ht="14.25" customHeight="1" x14ac:dyDescent="0.2">
      <c r="A41" s="17" t="str">
        <f>'t1'!A41</f>
        <v>BIOLOGI CON INC. DI STRUTTURA SEMPLICE (RAPP. NON ESCL.)</v>
      </c>
      <c r="B41" s="143" t="str">
        <f>'t1'!B41</f>
        <v>SD0N12</v>
      </c>
      <c r="C41" s="195"/>
      <c r="D41" s="234"/>
      <c r="E41" s="195"/>
      <c r="F41" s="234"/>
      <c r="G41" s="195"/>
      <c r="H41" s="234"/>
      <c r="I41" s="195"/>
      <c r="J41" s="234"/>
      <c r="K41" s="195"/>
      <c r="L41" s="234"/>
      <c r="M41" s="195"/>
      <c r="N41" s="234"/>
      <c r="O41" s="195"/>
      <c r="P41" s="234"/>
      <c r="Q41" s="195"/>
      <c r="R41" s="234"/>
      <c r="S41" s="195"/>
      <c r="T41" s="234"/>
      <c r="U41" s="195"/>
      <c r="V41" s="234"/>
      <c r="W41" s="195"/>
      <c r="X41" s="234"/>
      <c r="Y41" s="195"/>
      <c r="Z41" s="234"/>
      <c r="AA41" s="195"/>
      <c r="AB41" s="234"/>
      <c r="AC41" s="195"/>
      <c r="AD41" s="234"/>
      <c r="AE41" s="195"/>
      <c r="AF41" s="234"/>
      <c r="AG41" s="195"/>
      <c r="AH41" s="234"/>
      <c r="AI41" s="195"/>
      <c r="AJ41" s="234"/>
      <c r="AK41" s="195"/>
      <c r="AL41" s="234"/>
      <c r="AM41" s="195"/>
      <c r="AN41" s="234"/>
      <c r="AO41" s="195"/>
      <c r="AP41" s="234"/>
      <c r="AQ41" s="195"/>
      <c r="AR41" s="234"/>
      <c r="AS41" s="195"/>
      <c r="AT41" s="234"/>
      <c r="AU41" s="430">
        <f t="shared" si="0"/>
        <v>0</v>
      </c>
      <c r="AV41" s="388">
        <f t="shared" si="1"/>
        <v>0</v>
      </c>
      <c r="AW41" s="690" t="str">
        <f t="shared" si="2"/>
        <v>OK</v>
      </c>
      <c r="AX41" s="693">
        <f>'t1'!K41-'t3'!C41-'t3'!E41-'t3'!G41-'t3'!I41+'t3'!K41+'t3'!M41+'t3'!O41</f>
        <v>0</v>
      </c>
      <c r="AY41" s="694">
        <f>'t1'!L41-'t3'!D41-'t3'!F41-'t3'!H41-'t3'!J41+'t3'!L41+'t3'!N41+'t3'!P41</f>
        <v>0</v>
      </c>
      <c r="AZ41" s="3">
        <f>'t1'!M41</f>
        <v>0</v>
      </c>
    </row>
    <row r="42" spans="1:52" ht="14.25" customHeight="1" x14ac:dyDescent="0.2">
      <c r="A42" s="17" t="str">
        <f>'t1'!A42</f>
        <v>BIOLOGI CON ALTRI INCAR. PROF.LI (RAPP. ESCLUSIVO)</v>
      </c>
      <c r="B42" s="143" t="str">
        <f>'t1'!B42</f>
        <v>SD0A12</v>
      </c>
      <c r="C42" s="195"/>
      <c r="D42" s="234"/>
      <c r="E42" s="195"/>
      <c r="F42" s="234"/>
      <c r="G42" s="195"/>
      <c r="H42" s="234"/>
      <c r="I42" s="195"/>
      <c r="J42" s="234"/>
      <c r="K42" s="195"/>
      <c r="L42" s="234"/>
      <c r="M42" s="195"/>
      <c r="N42" s="234"/>
      <c r="O42" s="195"/>
      <c r="P42" s="234"/>
      <c r="Q42" s="195"/>
      <c r="R42" s="234"/>
      <c r="S42" s="195"/>
      <c r="T42" s="234"/>
      <c r="U42" s="195"/>
      <c r="V42" s="234"/>
      <c r="W42" s="195"/>
      <c r="X42" s="234"/>
      <c r="Y42" s="195"/>
      <c r="Z42" s="234"/>
      <c r="AA42" s="195"/>
      <c r="AB42" s="234"/>
      <c r="AC42" s="195"/>
      <c r="AD42" s="234"/>
      <c r="AE42" s="195"/>
      <c r="AF42" s="234"/>
      <c r="AG42" s="195"/>
      <c r="AH42" s="234"/>
      <c r="AI42" s="195"/>
      <c r="AJ42" s="234"/>
      <c r="AK42" s="195"/>
      <c r="AL42" s="234"/>
      <c r="AM42" s="195"/>
      <c r="AN42" s="234"/>
      <c r="AO42" s="195"/>
      <c r="AP42" s="234"/>
      <c r="AQ42" s="195"/>
      <c r="AR42" s="234"/>
      <c r="AS42" s="195"/>
      <c r="AT42" s="234"/>
      <c r="AU42" s="430">
        <f t="shared" si="0"/>
        <v>0</v>
      </c>
      <c r="AV42" s="388">
        <f t="shared" si="1"/>
        <v>0</v>
      </c>
      <c r="AW42" s="690" t="str">
        <f t="shared" si="2"/>
        <v>OK</v>
      </c>
      <c r="AX42" s="693">
        <f>'t1'!K42-'t3'!C42-'t3'!E42-'t3'!G42-'t3'!I42+'t3'!K42+'t3'!M42+'t3'!O42</f>
        <v>0</v>
      </c>
      <c r="AY42" s="694">
        <f>'t1'!L42-'t3'!D42-'t3'!F42-'t3'!H42-'t3'!J42+'t3'!L42+'t3'!N42+'t3'!P42</f>
        <v>0</v>
      </c>
      <c r="AZ42" s="3">
        <f>'t1'!M42</f>
        <v>0</v>
      </c>
    </row>
    <row r="43" spans="1:52" ht="14.25" customHeight="1" x14ac:dyDescent="0.2">
      <c r="A43" s="17" t="str">
        <f>'t1'!A43</f>
        <v>BIOLOGI CON ALTRI INCAR. PROF.LI (RAPP. NON ESCL.)</v>
      </c>
      <c r="B43" s="143" t="str">
        <f>'t1'!B43</f>
        <v>SD0011</v>
      </c>
      <c r="C43" s="195"/>
      <c r="D43" s="234"/>
      <c r="E43" s="195"/>
      <c r="F43" s="234"/>
      <c r="G43" s="195"/>
      <c r="H43" s="234"/>
      <c r="I43" s="195"/>
      <c r="J43" s="234"/>
      <c r="K43" s="195"/>
      <c r="L43" s="234"/>
      <c r="M43" s="195"/>
      <c r="N43" s="234"/>
      <c r="O43" s="195"/>
      <c r="P43" s="234"/>
      <c r="Q43" s="195"/>
      <c r="R43" s="234"/>
      <c r="S43" s="195"/>
      <c r="T43" s="234"/>
      <c r="U43" s="195"/>
      <c r="V43" s="234"/>
      <c r="W43" s="195"/>
      <c r="X43" s="234"/>
      <c r="Y43" s="195"/>
      <c r="Z43" s="234"/>
      <c r="AA43" s="195"/>
      <c r="AB43" s="234"/>
      <c r="AC43" s="195"/>
      <c r="AD43" s="234"/>
      <c r="AE43" s="195"/>
      <c r="AF43" s="234"/>
      <c r="AG43" s="195"/>
      <c r="AH43" s="234"/>
      <c r="AI43" s="195"/>
      <c r="AJ43" s="234"/>
      <c r="AK43" s="195"/>
      <c r="AL43" s="234"/>
      <c r="AM43" s="195"/>
      <c r="AN43" s="234"/>
      <c r="AO43" s="195"/>
      <c r="AP43" s="234"/>
      <c r="AQ43" s="195"/>
      <c r="AR43" s="234"/>
      <c r="AS43" s="195"/>
      <c r="AT43" s="234"/>
      <c r="AU43" s="430">
        <f t="shared" si="0"/>
        <v>0</v>
      </c>
      <c r="AV43" s="388">
        <f t="shared" si="1"/>
        <v>0</v>
      </c>
      <c r="AW43" s="690" t="str">
        <f t="shared" si="2"/>
        <v>OK</v>
      </c>
      <c r="AX43" s="693">
        <f>'t1'!K43-'t3'!C43-'t3'!E43-'t3'!G43-'t3'!I43+'t3'!K43+'t3'!M43+'t3'!O43</f>
        <v>0</v>
      </c>
      <c r="AY43" s="694">
        <f>'t1'!L43-'t3'!D43-'t3'!F43-'t3'!H43-'t3'!J43+'t3'!L43+'t3'!N43+'t3'!P43</f>
        <v>0</v>
      </c>
      <c r="AZ43" s="3">
        <f>'t1'!M43</f>
        <v>0</v>
      </c>
    </row>
    <row r="44" spans="1:52" ht="14.25" customHeight="1" x14ac:dyDescent="0.2">
      <c r="A44" s="17" t="str">
        <f>'t1'!A44</f>
        <v>BIOLOGI A T. DETERMINATO (ART. 15-SEPTIES D.LGS. 502/92)</v>
      </c>
      <c r="B44" s="143" t="str">
        <f>'t1'!B44</f>
        <v>SD0601</v>
      </c>
      <c r="C44" s="195"/>
      <c r="D44" s="234"/>
      <c r="E44" s="195"/>
      <c r="F44" s="234"/>
      <c r="G44" s="195"/>
      <c r="H44" s="234"/>
      <c r="I44" s="195"/>
      <c r="J44" s="234"/>
      <c r="K44" s="195"/>
      <c r="L44" s="234"/>
      <c r="M44" s="195"/>
      <c r="N44" s="234"/>
      <c r="O44" s="195"/>
      <c r="P44" s="234"/>
      <c r="Q44" s="195"/>
      <c r="R44" s="234"/>
      <c r="S44" s="195"/>
      <c r="T44" s="234"/>
      <c r="U44" s="195"/>
      <c r="V44" s="234"/>
      <c r="W44" s="195"/>
      <c r="X44" s="234"/>
      <c r="Y44" s="195"/>
      <c r="Z44" s="234"/>
      <c r="AA44" s="195"/>
      <c r="AB44" s="234"/>
      <c r="AC44" s="195"/>
      <c r="AD44" s="234"/>
      <c r="AE44" s="195"/>
      <c r="AF44" s="234"/>
      <c r="AG44" s="195"/>
      <c r="AH44" s="234"/>
      <c r="AI44" s="195"/>
      <c r="AJ44" s="234"/>
      <c r="AK44" s="195"/>
      <c r="AL44" s="234"/>
      <c r="AM44" s="195"/>
      <c r="AN44" s="234"/>
      <c r="AO44" s="195"/>
      <c r="AP44" s="234"/>
      <c r="AQ44" s="195"/>
      <c r="AR44" s="234"/>
      <c r="AS44" s="195"/>
      <c r="AT44" s="234"/>
      <c r="AU44" s="430">
        <f t="shared" si="0"/>
        <v>0</v>
      </c>
      <c r="AV44" s="388">
        <f t="shared" si="1"/>
        <v>0</v>
      </c>
      <c r="AW44" s="690" t="str">
        <f t="shared" si="2"/>
        <v>OK</v>
      </c>
      <c r="AX44" s="693">
        <f>'t1'!K44-'t3'!C44-'t3'!E44-'t3'!G44-'t3'!I44+'t3'!K44+'t3'!M44+'t3'!O44</f>
        <v>0</v>
      </c>
      <c r="AY44" s="694">
        <f>'t1'!L44-'t3'!D44-'t3'!F44-'t3'!H44-'t3'!J44+'t3'!L44+'t3'!N44+'t3'!P44</f>
        <v>0</v>
      </c>
      <c r="AZ44" s="3">
        <f>'t1'!M44</f>
        <v>0</v>
      </c>
    </row>
    <row r="45" spans="1:52" ht="14.25" customHeight="1" x14ac:dyDescent="0.2">
      <c r="A45" s="17" t="str">
        <f>'t1'!A45</f>
        <v>CHIMICI CON INC. DI STRUTTURA COMPLESSA (RAPP. ESCLUSIVO)</v>
      </c>
      <c r="B45" s="143" t="str">
        <f>'t1'!B45</f>
        <v>SD0E16</v>
      </c>
      <c r="C45" s="195"/>
      <c r="D45" s="234"/>
      <c r="E45" s="195"/>
      <c r="F45" s="234"/>
      <c r="G45" s="195"/>
      <c r="H45" s="234"/>
      <c r="I45" s="195"/>
      <c r="J45" s="234"/>
      <c r="K45" s="195"/>
      <c r="L45" s="234"/>
      <c r="M45" s="195"/>
      <c r="N45" s="234"/>
      <c r="O45" s="195"/>
      <c r="P45" s="234"/>
      <c r="Q45" s="195"/>
      <c r="R45" s="234"/>
      <c r="S45" s="195"/>
      <c r="T45" s="234"/>
      <c r="U45" s="195"/>
      <c r="V45" s="234"/>
      <c r="W45" s="195"/>
      <c r="X45" s="234"/>
      <c r="Y45" s="195"/>
      <c r="Z45" s="234"/>
      <c r="AA45" s="195"/>
      <c r="AB45" s="234"/>
      <c r="AC45" s="195"/>
      <c r="AD45" s="234"/>
      <c r="AE45" s="195"/>
      <c r="AF45" s="234"/>
      <c r="AG45" s="195"/>
      <c r="AH45" s="234"/>
      <c r="AI45" s="195"/>
      <c r="AJ45" s="234"/>
      <c r="AK45" s="195"/>
      <c r="AL45" s="234"/>
      <c r="AM45" s="195"/>
      <c r="AN45" s="234"/>
      <c r="AO45" s="195"/>
      <c r="AP45" s="234"/>
      <c r="AQ45" s="195"/>
      <c r="AR45" s="234"/>
      <c r="AS45" s="195"/>
      <c r="AT45" s="234"/>
      <c r="AU45" s="430">
        <f t="shared" si="0"/>
        <v>0</v>
      </c>
      <c r="AV45" s="388">
        <f t="shared" si="1"/>
        <v>0</v>
      </c>
      <c r="AW45" s="690" t="str">
        <f t="shared" si="2"/>
        <v>OK</v>
      </c>
      <c r="AX45" s="693">
        <f>'t1'!K45-'t3'!C45-'t3'!E45-'t3'!G45-'t3'!I45+'t3'!K45+'t3'!M45+'t3'!O45</f>
        <v>0</v>
      </c>
      <c r="AY45" s="694">
        <f>'t1'!L45-'t3'!D45-'t3'!F45-'t3'!H45-'t3'!J45+'t3'!L45+'t3'!N45+'t3'!P45</f>
        <v>0</v>
      </c>
      <c r="AZ45" s="3">
        <f>'t1'!M45</f>
        <v>0</v>
      </c>
    </row>
    <row r="46" spans="1:52" ht="14.25" customHeight="1" x14ac:dyDescent="0.2">
      <c r="A46" s="17" t="str">
        <f>'t1'!A46</f>
        <v>CHIMICI CON INC. DI STRUTTURA COMPLESSA (RAPP.NON ESCL.)</v>
      </c>
      <c r="B46" s="143" t="str">
        <f>'t1'!B46</f>
        <v>SD0N16</v>
      </c>
      <c r="C46" s="195"/>
      <c r="D46" s="234"/>
      <c r="E46" s="195"/>
      <c r="F46" s="234"/>
      <c r="G46" s="195"/>
      <c r="H46" s="234"/>
      <c r="I46" s="195"/>
      <c r="J46" s="234"/>
      <c r="K46" s="195"/>
      <c r="L46" s="234"/>
      <c r="M46" s="195"/>
      <c r="N46" s="234"/>
      <c r="O46" s="195"/>
      <c r="P46" s="234"/>
      <c r="Q46" s="195"/>
      <c r="R46" s="234"/>
      <c r="S46" s="195"/>
      <c r="T46" s="234"/>
      <c r="U46" s="195"/>
      <c r="V46" s="234"/>
      <c r="W46" s="195"/>
      <c r="X46" s="234"/>
      <c r="Y46" s="195"/>
      <c r="Z46" s="234"/>
      <c r="AA46" s="195"/>
      <c r="AB46" s="234"/>
      <c r="AC46" s="195"/>
      <c r="AD46" s="234"/>
      <c r="AE46" s="195"/>
      <c r="AF46" s="234"/>
      <c r="AG46" s="195"/>
      <c r="AH46" s="234"/>
      <c r="AI46" s="195"/>
      <c r="AJ46" s="234"/>
      <c r="AK46" s="195"/>
      <c r="AL46" s="234"/>
      <c r="AM46" s="195"/>
      <c r="AN46" s="234"/>
      <c r="AO46" s="195"/>
      <c r="AP46" s="234"/>
      <c r="AQ46" s="195"/>
      <c r="AR46" s="234"/>
      <c r="AS46" s="195"/>
      <c r="AT46" s="234"/>
      <c r="AU46" s="430">
        <f t="shared" si="0"/>
        <v>0</v>
      </c>
      <c r="AV46" s="388">
        <f t="shared" si="1"/>
        <v>0</v>
      </c>
      <c r="AW46" s="690" t="str">
        <f t="shared" si="2"/>
        <v>OK</v>
      </c>
      <c r="AX46" s="693">
        <f>'t1'!K46-'t3'!C46-'t3'!E46-'t3'!G46-'t3'!I46+'t3'!K46+'t3'!M46+'t3'!O46</f>
        <v>0</v>
      </c>
      <c r="AY46" s="694">
        <f>'t1'!L46-'t3'!D46-'t3'!F46-'t3'!H46-'t3'!J46+'t3'!L46+'t3'!N46+'t3'!P46</f>
        <v>0</v>
      </c>
      <c r="AZ46" s="3">
        <f>'t1'!M46</f>
        <v>0</v>
      </c>
    </row>
    <row r="47" spans="1:52" ht="14.25" customHeight="1" x14ac:dyDescent="0.2">
      <c r="A47" s="17" t="str">
        <f>'t1'!A47</f>
        <v>CHIMICI CON INC. DI STRUTTURA SEMPLICE (RAPP. ESCLUSIVO)</v>
      </c>
      <c r="B47" s="143" t="str">
        <f>'t1'!B47</f>
        <v>SD0E15</v>
      </c>
      <c r="C47" s="195"/>
      <c r="D47" s="234"/>
      <c r="E47" s="195"/>
      <c r="F47" s="234"/>
      <c r="G47" s="195"/>
      <c r="H47" s="234"/>
      <c r="I47" s="195"/>
      <c r="J47" s="234"/>
      <c r="K47" s="195"/>
      <c r="L47" s="234"/>
      <c r="M47" s="195"/>
      <c r="N47" s="234"/>
      <c r="O47" s="195"/>
      <c r="P47" s="234"/>
      <c r="Q47" s="195"/>
      <c r="R47" s="234"/>
      <c r="S47" s="195"/>
      <c r="T47" s="234"/>
      <c r="U47" s="195"/>
      <c r="V47" s="234"/>
      <c r="W47" s="195"/>
      <c r="X47" s="234"/>
      <c r="Y47" s="195"/>
      <c r="Z47" s="234"/>
      <c r="AA47" s="195"/>
      <c r="AB47" s="234"/>
      <c r="AC47" s="195"/>
      <c r="AD47" s="234"/>
      <c r="AE47" s="195"/>
      <c r="AF47" s="234"/>
      <c r="AG47" s="195"/>
      <c r="AH47" s="234"/>
      <c r="AI47" s="195"/>
      <c r="AJ47" s="234"/>
      <c r="AK47" s="195"/>
      <c r="AL47" s="234"/>
      <c r="AM47" s="195"/>
      <c r="AN47" s="234"/>
      <c r="AO47" s="195"/>
      <c r="AP47" s="234"/>
      <c r="AQ47" s="195"/>
      <c r="AR47" s="234"/>
      <c r="AS47" s="195"/>
      <c r="AT47" s="234"/>
      <c r="AU47" s="430">
        <f t="shared" si="0"/>
        <v>0</v>
      </c>
      <c r="AV47" s="388">
        <f t="shared" si="1"/>
        <v>0</v>
      </c>
      <c r="AW47" s="690" t="str">
        <f t="shared" si="2"/>
        <v>OK</v>
      </c>
      <c r="AX47" s="693">
        <f>'t1'!K47-'t3'!C47-'t3'!E47-'t3'!G47-'t3'!I47+'t3'!K47+'t3'!M47+'t3'!O47</f>
        <v>0</v>
      </c>
      <c r="AY47" s="694">
        <f>'t1'!L47-'t3'!D47-'t3'!F47-'t3'!H47-'t3'!J47+'t3'!L47+'t3'!N47+'t3'!P47</f>
        <v>0</v>
      </c>
      <c r="AZ47" s="3">
        <f>'t1'!M47</f>
        <v>0</v>
      </c>
    </row>
    <row r="48" spans="1:52" ht="14.25" customHeight="1" x14ac:dyDescent="0.2">
      <c r="A48" s="17" t="str">
        <f>'t1'!A48</f>
        <v>CHIMICI CON INC. DI STRUTTURA SEMPLICE (RAPP. NON ESCL.)</v>
      </c>
      <c r="B48" s="143" t="str">
        <f>'t1'!B48</f>
        <v>SD0N15</v>
      </c>
      <c r="C48" s="195"/>
      <c r="D48" s="234"/>
      <c r="E48" s="195"/>
      <c r="F48" s="234"/>
      <c r="G48" s="195"/>
      <c r="H48" s="234"/>
      <c r="I48" s="195"/>
      <c r="J48" s="234"/>
      <c r="K48" s="195"/>
      <c r="L48" s="234"/>
      <c r="M48" s="195"/>
      <c r="N48" s="234"/>
      <c r="O48" s="195"/>
      <c r="P48" s="234"/>
      <c r="Q48" s="195"/>
      <c r="R48" s="234"/>
      <c r="S48" s="195"/>
      <c r="T48" s="234"/>
      <c r="U48" s="195"/>
      <c r="V48" s="234"/>
      <c r="W48" s="195"/>
      <c r="X48" s="234"/>
      <c r="Y48" s="195"/>
      <c r="Z48" s="234"/>
      <c r="AA48" s="195"/>
      <c r="AB48" s="234"/>
      <c r="AC48" s="195"/>
      <c r="AD48" s="234"/>
      <c r="AE48" s="195"/>
      <c r="AF48" s="234"/>
      <c r="AG48" s="195"/>
      <c r="AH48" s="234"/>
      <c r="AI48" s="195"/>
      <c r="AJ48" s="234"/>
      <c r="AK48" s="195"/>
      <c r="AL48" s="234"/>
      <c r="AM48" s="195"/>
      <c r="AN48" s="234"/>
      <c r="AO48" s="195"/>
      <c r="AP48" s="234"/>
      <c r="AQ48" s="195"/>
      <c r="AR48" s="234"/>
      <c r="AS48" s="195"/>
      <c r="AT48" s="234"/>
      <c r="AU48" s="430">
        <f t="shared" si="0"/>
        <v>0</v>
      </c>
      <c r="AV48" s="388">
        <f t="shared" si="1"/>
        <v>0</v>
      </c>
      <c r="AW48" s="690" t="str">
        <f t="shared" si="2"/>
        <v>OK</v>
      </c>
      <c r="AX48" s="693">
        <f>'t1'!K48-'t3'!C48-'t3'!E48-'t3'!G48-'t3'!I48+'t3'!K48+'t3'!M48+'t3'!O48</f>
        <v>0</v>
      </c>
      <c r="AY48" s="694">
        <f>'t1'!L48-'t3'!D48-'t3'!F48-'t3'!H48-'t3'!J48+'t3'!L48+'t3'!N48+'t3'!P48</f>
        <v>0</v>
      </c>
      <c r="AZ48" s="3">
        <f>'t1'!M48</f>
        <v>0</v>
      </c>
    </row>
    <row r="49" spans="1:52" ht="14.25" customHeight="1" x14ac:dyDescent="0.2">
      <c r="A49" s="17" t="str">
        <f>'t1'!A49</f>
        <v>CHIMICI CON ALTRI INCAR. PROF.LI (RAPP. ESCLUSIVO)</v>
      </c>
      <c r="B49" s="143" t="str">
        <f>'t1'!B49</f>
        <v>SD0A15</v>
      </c>
      <c r="C49" s="195"/>
      <c r="D49" s="234"/>
      <c r="E49" s="195"/>
      <c r="F49" s="234"/>
      <c r="G49" s="195"/>
      <c r="H49" s="234"/>
      <c r="I49" s="195"/>
      <c r="J49" s="234"/>
      <c r="K49" s="195"/>
      <c r="L49" s="234"/>
      <c r="M49" s="195"/>
      <c r="N49" s="234"/>
      <c r="O49" s="195"/>
      <c r="P49" s="234"/>
      <c r="Q49" s="195"/>
      <c r="R49" s="234"/>
      <c r="S49" s="195"/>
      <c r="T49" s="234"/>
      <c r="U49" s="195"/>
      <c r="V49" s="234"/>
      <c r="W49" s="195"/>
      <c r="X49" s="234"/>
      <c r="Y49" s="195"/>
      <c r="Z49" s="234"/>
      <c r="AA49" s="195"/>
      <c r="AB49" s="234"/>
      <c r="AC49" s="195"/>
      <c r="AD49" s="234"/>
      <c r="AE49" s="195"/>
      <c r="AF49" s="234"/>
      <c r="AG49" s="195"/>
      <c r="AH49" s="234"/>
      <c r="AI49" s="195"/>
      <c r="AJ49" s="234"/>
      <c r="AK49" s="195"/>
      <c r="AL49" s="234"/>
      <c r="AM49" s="195"/>
      <c r="AN49" s="234"/>
      <c r="AO49" s="195"/>
      <c r="AP49" s="234"/>
      <c r="AQ49" s="195"/>
      <c r="AR49" s="234"/>
      <c r="AS49" s="195"/>
      <c r="AT49" s="234"/>
      <c r="AU49" s="430">
        <f t="shared" si="0"/>
        <v>0</v>
      </c>
      <c r="AV49" s="388">
        <f t="shared" si="1"/>
        <v>0</v>
      </c>
      <c r="AW49" s="690" t="str">
        <f t="shared" si="2"/>
        <v>OK</v>
      </c>
      <c r="AX49" s="693">
        <f>'t1'!K49-'t3'!C49-'t3'!E49-'t3'!G49-'t3'!I49+'t3'!K49+'t3'!M49+'t3'!O49</f>
        <v>0</v>
      </c>
      <c r="AY49" s="694">
        <f>'t1'!L49-'t3'!D49-'t3'!F49-'t3'!H49-'t3'!J49+'t3'!L49+'t3'!N49+'t3'!P49</f>
        <v>0</v>
      </c>
      <c r="AZ49" s="3">
        <f>'t1'!M49</f>
        <v>0</v>
      </c>
    </row>
    <row r="50" spans="1:52" ht="14.25" customHeight="1" x14ac:dyDescent="0.2">
      <c r="A50" s="17" t="str">
        <f>'t1'!A50</f>
        <v>CHIMICI CON ALTRI INCAR. PROF.LI (RAPP. NON ESCL.)</v>
      </c>
      <c r="B50" s="143" t="str">
        <f>'t1'!B50</f>
        <v>SD0014</v>
      </c>
      <c r="C50" s="195"/>
      <c r="D50" s="234"/>
      <c r="E50" s="195"/>
      <c r="F50" s="234"/>
      <c r="G50" s="195"/>
      <c r="H50" s="234"/>
      <c r="I50" s="195"/>
      <c r="J50" s="234"/>
      <c r="K50" s="195"/>
      <c r="L50" s="234"/>
      <c r="M50" s="195"/>
      <c r="N50" s="234"/>
      <c r="O50" s="195"/>
      <c r="P50" s="234"/>
      <c r="Q50" s="195"/>
      <c r="R50" s="234"/>
      <c r="S50" s="195"/>
      <c r="T50" s="234"/>
      <c r="U50" s="195"/>
      <c r="V50" s="234"/>
      <c r="W50" s="195"/>
      <c r="X50" s="234"/>
      <c r="Y50" s="195"/>
      <c r="Z50" s="234"/>
      <c r="AA50" s="195"/>
      <c r="AB50" s="234"/>
      <c r="AC50" s="195"/>
      <c r="AD50" s="234"/>
      <c r="AE50" s="195"/>
      <c r="AF50" s="234"/>
      <c r="AG50" s="195"/>
      <c r="AH50" s="234"/>
      <c r="AI50" s="195"/>
      <c r="AJ50" s="234"/>
      <c r="AK50" s="195"/>
      <c r="AL50" s="234"/>
      <c r="AM50" s="195"/>
      <c r="AN50" s="234"/>
      <c r="AO50" s="195"/>
      <c r="AP50" s="234"/>
      <c r="AQ50" s="195"/>
      <c r="AR50" s="234"/>
      <c r="AS50" s="195"/>
      <c r="AT50" s="234"/>
      <c r="AU50" s="430">
        <f t="shared" si="0"/>
        <v>0</v>
      </c>
      <c r="AV50" s="388">
        <f t="shared" si="1"/>
        <v>0</v>
      </c>
      <c r="AW50" s="690" t="str">
        <f t="shared" si="2"/>
        <v>OK</v>
      </c>
      <c r="AX50" s="693">
        <f>'t1'!K50-'t3'!C50-'t3'!E50-'t3'!G50-'t3'!I50+'t3'!K50+'t3'!M50+'t3'!O50</f>
        <v>0</v>
      </c>
      <c r="AY50" s="694">
        <f>'t1'!L50-'t3'!D50-'t3'!F50-'t3'!H50-'t3'!J50+'t3'!L50+'t3'!N50+'t3'!P50</f>
        <v>0</v>
      </c>
      <c r="AZ50" s="3">
        <f>'t1'!M50</f>
        <v>0</v>
      </c>
    </row>
    <row r="51" spans="1:52" ht="14.25" customHeight="1" x14ac:dyDescent="0.2">
      <c r="A51" s="17" t="str">
        <f>'t1'!A51</f>
        <v>CHIMICI A T. DETERMINATO (ART. 15-SEPTIES D.LGS. 502/92)</v>
      </c>
      <c r="B51" s="143" t="str">
        <f>'t1'!B51</f>
        <v>SD0602</v>
      </c>
      <c r="C51" s="195"/>
      <c r="D51" s="234"/>
      <c r="E51" s="195"/>
      <c r="F51" s="234"/>
      <c r="G51" s="195"/>
      <c r="H51" s="234"/>
      <c r="I51" s="195"/>
      <c r="J51" s="234"/>
      <c r="K51" s="195"/>
      <c r="L51" s="234"/>
      <c r="M51" s="195"/>
      <c r="N51" s="234"/>
      <c r="O51" s="195"/>
      <c r="P51" s="234"/>
      <c r="Q51" s="195"/>
      <c r="R51" s="234"/>
      <c r="S51" s="195"/>
      <c r="T51" s="234"/>
      <c r="U51" s="195"/>
      <c r="V51" s="234"/>
      <c r="W51" s="195"/>
      <c r="X51" s="234"/>
      <c r="Y51" s="195"/>
      <c r="Z51" s="234"/>
      <c r="AA51" s="195"/>
      <c r="AB51" s="234"/>
      <c r="AC51" s="195"/>
      <c r="AD51" s="234"/>
      <c r="AE51" s="195"/>
      <c r="AF51" s="234"/>
      <c r="AG51" s="195"/>
      <c r="AH51" s="234"/>
      <c r="AI51" s="195"/>
      <c r="AJ51" s="234"/>
      <c r="AK51" s="195"/>
      <c r="AL51" s="234"/>
      <c r="AM51" s="195"/>
      <c r="AN51" s="234"/>
      <c r="AO51" s="195"/>
      <c r="AP51" s="234"/>
      <c r="AQ51" s="195"/>
      <c r="AR51" s="234"/>
      <c r="AS51" s="195"/>
      <c r="AT51" s="234"/>
      <c r="AU51" s="430">
        <f t="shared" si="0"/>
        <v>0</v>
      </c>
      <c r="AV51" s="388">
        <f t="shared" si="1"/>
        <v>0</v>
      </c>
      <c r="AW51" s="690" t="str">
        <f t="shared" si="2"/>
        <v>OK</v>
      </c>
      <c r="AX51" s="693">
        <f>'t1'!K51-'t3'!C51-'t3'!E51-'t3'!G51-'t3'!I51+'t3'!K51+'t3'!M51+'t3'!O51</f>
        <v>0</v>
      </c>
      <c r="AY51" s="694">
        <f>'t1'!L51-'t3'!D51-'t3'!F51-'t3'!H51-'t3'!J51+'t3'!L51+'t3'!N51+'t3'!P51</f>
        <v>0</v>
      </c>
      <c r="AZ51" s="3">
        <f>'t1'!M51</f>
        <v>0</v>
      </c>
    </row>
    <row r="52" spans="1:52" ht="14.25" customHeight="1" x14ac:dyDescent="0.2">
      <c r="A52" s="17" t="str">
        <f>'t1'!A52</f>
        <v>FISICI CON INC. DI STRUTTURA COMPLESSA (RAPP. ESCLUSIVO)</v>
      </c>
      <c r="B52" s="143" t="str">
        <f>'t1'!B52</f>
        <v>SD0E42</v>
      </c>
      <c r="C52" s="195"/>
      <c r="D52" s="234"/>
      <c r="E52" s="195"/>
      <c r="F52" s="234"/>
      <c r="G52" s="195"/>
      <c r="H52" s="234"/>
      <c r="I52" s="195"/>
      <c r="J52" s="234"/>
      <c r="K52" s="195"/>
      <c r="L52" s="234"/>
      <c r="M52" s="195"/>
      <c r="N52" s="234"/>
      <c r="O52" s="195"/>
      <c r="P52" s="234"/>
      <c r="Q52" s="195"/>
      <c r="R52" s="234"/>
      <c r="S52" s="195"/>
      <c r="T52" s="234"/>
      <c r="U52" s="195"/>
      <c r="V52" s="234"/>
      <c r="W52" s="195"/>
      <c r="X52" s="234"/>
      <c r="Y52" s="195"/>
      <c r="Z52" s="234"/>
      <c r="AA52" s="195"/>
      <c r="AB52" s="234"/>
      <c r="AC52" s="195"/>
      <c r="AD52" s="234"/>
      <c r="AE52" s="195"/>
      <c r="AF52" s="234"/>
      <c r="AG52" s="195"/>
      <c r="AH52" s="234"/>
      <c r="AI52" s="195"/>
      <c r="AJ52" s="234"/>
      <c r="AK52" s="195"/>
      <c r="AL52" s="234"/>
      <c r="AM52" s="195"/>
      <c r="AN52" s="234"/>
      <c r="AO52" s="195"/>
      <c r="AP52" s="234"/>
      <c r="AQ52" s="195"/>
      <c r="AR52" s="234"/>
      <c r="AS52" s="195"/>
      <c r="AT52" s="234"/>
      <c r="AU52" s="430">
        <f t="shared" si="0"/>
        <v>0</v>
      </c>
      <c r="AV52" s="388">
        <f t="shared" si="1"/>
        <v>0</v>
      </c>
      <c r="AW52" s="690" t="str">
        <f t="shared" si="2"/>
        <v>OK</v>
      </c>
      <c r="AX52" s="693">
        <f>'t1'!K52-'t3'!C52-'t3'!E52-'t3'!G52-'t3'!I52+'t3'!K52+'t3'!M52+'t3'!O52</f>
        <v>0</v>
      </c>
      <c r="AY52" s="694">
        <f>'t1'!L52-'t3'!D52-'t3'!F52-'t3'!H52-'t3'!J52+'t3'!L52+'t3'!N52+'t3'!P52</f>
        <v>0</v>
      </c>
      <c r="AZ52" s="3">
        <f>'t1'!M52</f>
        <v>0</v>
      </c>
    </row>
    <row r="53" spans="1:52" ht="14.25" customHeight="1" x14ac:dyDescent="0.2">
      <c r="A53" s="17" t="str">
        <f>'t1'!A53</f>
        <v>FISICI CON INC. DI STRUTTURA COMPLESSA (RAPP. NON ESCL.)</v>
      </c>
      <c r="B53" s="143" t="str">
        <f>'t1'!B53</f>
        <v>SD0N42</v>
      </c>
      <c r="C53" s="195"/>
      <c r="D53" s="234"/>
      <c r="E53" s="195"/>
      <c r="F53" s="234"/>
      <c r="G53" s="195"/>
      <c r="H53" s="234"/>
      <c r="I53" s="195"/>
      <c r="J53" s="234"/>
      <c r="K53" s="195"/>
      <c r="L53" s="234"/>
      <c r="M53" s="195"/>
      <c r="N53" s="234"/>
      <c r="O53" s="195"/>
      <c r="P53" s="234"/>
      <c r="Q53" s="195"/>
      <c r="R53" s="234"/>
      <c r="S53" s="195"/>
      <c r="T53" s="234"/>
      <c r="U53" s="195"/>
      <c r="V53" s="234"/>
      <c r="W53" s="195"/>
      <c r="X53" s="234"/>
      <c r="Y53" s="195"/>
      <c r="Z53" s="234"/>
      <c r="AA53" s="195"/>
      <c r="AB53" s="234"/>
      <c r="AC53" s="195"/>
      <c r="AD53" s="234"/>
      <c r="AE53" s="195"/>
      <c r="AF53" s="234"/>
      <c r="AG53" s="195"/>
      <c r="AH53" s="234"/>
      <c r="AI53" s="195"/>
      <c r="AJ53" s="234"/>
      <c r="AK53" s="195"/>
      <c r="AL53" s="234"/>
      <c r="AM53" s="195"/>
      <c r="AN53" s="234"/>
      <c r="AO53" s="195"/>
      <c r="AP53" s="234"/>
      <c r="AQ53" s="195"/>
      <c r="AR53" s="234"/>
      <c r="AS53" s="195"/>
      <c r="AT53" s="234"/>
      <c r="AU53" s="430">
        <f t="shared" si="0"/>
        <v>0</v>
      </c>
      <c r="AV53" s="388">
        <f t="shared" si="1"/>
        <v>0</v>
      </c>
      <c r="AW53" s="690" t="str">
        <f t="shared" si="2"/>
        <v>OK</v>
      </c>
      <c r="AX53" s="693">
        <f>'t1'!K53-'t3'!C53-'t3'!E53-'t3'!G53-'t3'!I53+'t3'!K53+'t3'!M53+'t3'!O53</f>
        <v>0</v>
      </c>
      <c r="AY53" s="694">
        <f>'t1'!L53-'t3'!D53-'t3'!F53-'t3'!H53-'t3'!J53+'t3'!L53+'t3'!N53+'t3'!P53</f>
        <v>0</v>
      </c>
      <c r="AZ53" s="3">
        <f>'t1'!M53</f>
        <v>0</v>
      </c>
    </row>
    <row r="54" spans="1:52" ht="14.25" customHeight="1" x14ac:dyDescent="0.2">
      <c r="A54" s="17" t="str">
        <f>'t1'!A54</f>
        <v>FISICI CON INC. DI STRUTTURA SEMPLICE (RAPP. ESCLUSIVO)</v>
      </c>
      <c r="B54" s="143" t="str">
        <f>'t1'!B54</f>
        <v>SD0E41</v>
      </c>
      <c r="C54" s="195"/>
      <c r="D54" s="234"/>
      <c r="E54" s="195"/>
      <c r="F54" s="234"/>
      <c r="G54" s="195"/>
      <c r="H54" s="234"/>
      <c r="I54" s="195"/>
      <c r="J54" s="234"/>
      <c r="K54" s="195"/>
      <c r="L54" s="234"/>
      <c r="M54" s="195"/>
      <c r="N54" s="234"/>
      <c r="O54" s="195"/>
      <c r="P54" s="234"/>
      <c r="Q54" s="195"/>
      <c r="R54" s="234"/>
      <c r="S54" s="195"/>
      <c r="T54" s="234"/>
      <c r="U54" s="195"/>
      <c r="V54" s="234"/>
      <c r="W54" s="195"/>
      <c r="X54" s="234"/>
      <c r="Y54" s="195"/>
      <c r="Z54" s="234"/>
      <c r="AA54" s="195"/>
      <c r="AB54" s="234"/>
      <c r="AC54" s="195"/>
      <c r="AD54" s="234"/>
      <c r="AE54" s="195"/>
      <c r="AF54" s="234"/>
      <c r="AG54" s="195"/>
      <c r="AH54" s="234"/>
      <c r="AI54" s="195"/>
      <c r="AJ54" s="234"/>
      <c r="AK54" s="195"/>
      <c r="AL54" s="234"/>
      <c r="AM54" s="195"/>
      <c r="AN54" s="234"/>
      <c r="AO54" s="195"/>
      <c r="AP54" s="234"/>
      <c r="AQ54" s="195"/>
      <c r="AR54" s="234"/>
      <c r="AS54" s="195"/>
      <c r="AT54" s="234"/>
      <c r="AU54" s="430">
        <f t="shared" si="0"/>
        <v>0</v>
      </c>
      <c r="AV54" s="388">
        <f t="shared" si="1"/>
        <v>0</v>
      </c>
      <c r="AW54" s="690" t="str">
        <f t="shared" si="2"/>
        <v>OK</v>
      </c>
      <c r="AX54" s="693">
        <f>'t1'!K54-'t3'!C54-'t3'!E54-'t3'!G54-'t3'!I54+'t3'!K54+'t3'!M54+'t3'!O54</f>
        <v>0</v>
      </c>
      <c r="AY54" s="694">
        <f>'t1'!L54-'t3'!D54-'t3'!F54-'t3'!H54-'t3'!J54+'t3'!L54+'t3'!N54+'t3'!P54</f>
        <v>0</v>
      </c>
      <c r="AZ54" s="3">
        <f>'t1'!M54</f>
        <v>0</v>
      </c>
    </row>
    <row r="55" spans="1:52" ht="14.25" customHeight="1" x14ac:dyDescent="0.2">
      <c r="A55" s="17" t="str">
        <f>'t1'!A55</f>
        <v>FISICI CON INC. DI STRUTTURA SEMPLICE (RAPP. NON ESCL.)</v>
      </c>
      <c r="B55" s="143" t="str">
        <f>'t1'!B55</f>
        <v>SD0N41</v>
      </c>
      <c r="C55" s="195"/>
      <c r="D55" s="234"/>
      <c r="E55" s="195"/>
      <c r="F55" s="234"/>
      <c r="G55" s="195"/>
      <c r="H55" s="234"/>
      <c r="I55" s="195"/>
      <c r="J55" s="234"/>
      <c r="K55" s="195"/>
      <c r="L55" s="234"/>
      <c r="M55" s="195"/>
      <c r="N55" s="234"/>
      <c r="O55" s="195"/>
      <c r="P55" s="234"/>
      <c r="Q55" s="195"/>
      <c r="R55" s="234"/>
      <c r="S55" s="195"/>
      <c r="T55" s="234"/>
      <c r="U55" s="195"/>
      <c r="V55" s="234"/>
      <c r="W55" s="195"/>
      <c r="X55" s="234"/>
      <c r="Y55" s="195"/>
      <c r="Z55" s="234"/>
      <c r="AA55" s="195"/>
      <c r="AB55" s="234"/>
      <c r="AC55" s="195"/>
      <c r="AD55" s="234"/>
      <c r="AE55" s="195"/>
      <c r="AF55" s="234"/>
      <c r="AG55" s="195"/>
      <c r="AH55" s="234"/>
      <c r="AI55" s="195"/>
      <c r="AJ55" s="234"/>
      <c r="AK55" s="195"/>
      <c r="AL55" s="234"/>
      <c r="AM55" s="195"/>
      <c r="AN55" s="234"/>
      <c r="AO55" s="195"/>
      <c r="AP55" s="234"/>
      <c r="AQ55" s="195"/>
      <c r="AR55" s="234"/>
      <c r="AS55" s="195"/>
      <c r="AT55" s="234"/>
      <c r="AU55" s="430">
        <f t="shared" si="0"/>
        <v>0</v>
      </c>
      <c r="AV55" s="388">
        <f t="shared" si="1"/>
        <v>0</v>
      </c>
      <c r="AW55" s="690" t="str">
        <f t="shared" si="2"/>
        <v>OK</v>
      </c>
      <c r="AX55" s="693">
        <f>'t1'!K55-'t3'!C55-'t3'!E55-'t3'!G55-'t3'!I55+'t3'!K55+'t3'!M55+'t3'!O55</f>
        <v>0</v>
      </c>
      <c r="AY55" s="694">
        <f>'t1'!L55-'t3'!D55-'t3'!F55-'t3'!H55-'t3'!J55+'t3'!L55+'t3'!N55+'t3'!P55</f>
        <v>0</v>
      </c>
      <c r="AZ55" s="3">
        <f>'t1'!M55</f>
        <v>0</v>
      </c>
    </row>
    <row r="56" spans="1:52" ht="14.25" customHeight="1" x14ac:dyDescent="0.2">
      <c r="A56" s="17" t="str">
        <f>'t1'!A56</f>
        <v>FISICI CON ALTRI INCAR. PROF.LI (RAPP. ESCLUSIVO)</v>
      </c>
      <c r="B56" s="143" t="str">
        <f>'t1'!B56</f>
        <v>SD0A41</v>
      </c>
      <c r="C56" s="195"/>
      <c r="D56" s="234"/>
      <c r="E56" s="195"/>
      <c r="F56" s="234"/>
      <c r="G56" s="195"/>
      <c r="H56" s="234"/>
      <c r="I56" s="195"/>
      <c r="J56" s="234"/>
      <c r="K56" s="195"/>
      <c r="L56" s="234"/>
      <c r="M56" s="195"/>
      <c r="N56" s="234"/>
      <c r="O56" s="195"/>
      <c r="P56" s="234"/>
      <c r="Q56" s="195"/>
      <c r="R56" s="234"/>
      <c r="S56" s="195"/>
      <c r="T56" s="234"/>
      <c r="U56" s="195"/>
      <c r="V56" s="234"/>
      <c r="W56" s="195"/>
      <c r="X56" s="234"/>
      <c r="Y56" s="195"/>
      <c r="Z56" s="234"/>
      <c r="AA56" s="195"/>
      <c r="AB56" s="234"/>
      <c r="AC56" s="195"/>
      <c r="AD56" s="234"/>
      <c r="AE56" s="195"/>
      <c r="AF56" s="234"/>
      <c r="AG56" s="195"/>
      <c r="AH56" s="234"/>
      <c r="AI56" s="195"/>
      <c r="AJ56" s="234"/>
      <c r="AK56" s="195"/>
      <c r="AL56" s="234"/>
      <c r="AM56" s="195"/>
      <c r="AN56" s="234"/>
      <c r="AO56" s="195"/>
      <c r="AP56" s="234"/>
      <c r="AQ56" s="195"/>
      <c r="AR56" s="234"/>
      <c r="AS56" s="195"/>
      <c r="AT56" s="234"/>
      <c r="AU56" s="430">
        <f t="shared" si="0"/>
        <v>0</v>
      </c>
      <c r="AV56" s="388">
        <f t="shared" si="1"/>
        <v>0</v>
      </c>
      <c r="AW56" s="690" t="str">
        <f t="shared" si="2"/>
        <v>OK</v>
      </c>
      <c r="AX56" s="693">
        <f>'t1'!K56-'t3'!C56-'t3'!E56-'t3'!G56-'t3'!I56+'t3'!K56+'t3'!M56+'t3'!O56</f>
        <v>0</v>
      </c>
      <c r="AY56" s="694">
        <f>'t1'!L56-'t3'!D56-'t3'!F56-'t3'!H56-'t3'!J56+'t3'!L56+'t3'!N56+'t3'!P56</f>
        <v>0</v>
      </c>
      <c r="AZ56" s="3">
        <f>'t1'!M56</f>
        <v>0</v>
      </c>
    </row>
    <row r="57" spans="1:52" ht="14.25" customHeight="1" x14ac:dyDescent="0.2">
      <c r="A57" s="17" t="str">
        <f>'t1'!A57</f>
        <v>FISICI CON ALTRI INCAR. PROF.LI (RAPP. NON ESCL.)</v>
      </c>
      <c r="B57" s="143" t="str">
        <f>'t1'!B57</f>
        <v>SD0040</v>
      </c>
      <c r="C57" s="195"/>
      <c r="D57" s="234"/>
      <c r="E57" s="195"/>
      <c r="F57" s="234"/>
      <c r="G57" s="195"/>
      <c r="H57" s="234"/>
      <c r="I57" s="195"/>
      <c r="J57" s="234"/>
      <c r="K57" s="195"/>
      <c r="L57" s="234"/>
      <c r="M57" s="195"/>
      <c r="N57" s="234"/>
      <c r="O57" s="195"/>
      <c r="P57" s="234"/>
      <c r="Q57" s="195"/>
      <c r="R57" s="234"/>
      <c r="S57" s="195"/>
      <c r="T57" s="234"/>
      <c r="U57" s="195"/>
      <c r="V57" s="234"/>
      <c r="W57" s="195"/>
      <c r="X57" s="234"/>
      <c r="Y57" s="195"/>
      <c r="Z57" s="234"/>
      <c r="AA57" s="195"/>
      <c r="AB57" s="234"/>
      <c r="AC57" s="195"/>
      <c r="AD57" s="234"/>
      <c r="AE57" s="195"/>
      <c r="AF57" s="234"/>
      <c r="AG57" s="195"/>
      <c r="AH57" s="234"/>
      <c r="AI57" s="195"/>
      <c r="AJ57" s="234"/>
      <c r="AK57" s="195"/>
      <c r="AL57" s="234"/>
      <c r="AM57" s="195"/>
      <c r="AN57" s="234"/>
      <c r="AO57" s="195"/>
      <c r="AP57" s="234"/>
      <c r="AQ57" s="195"/>
      <c r="AR57" s="234"/>
      <c r="AS57" s="195"/>
      <c r="AT57" s="234"/>
      <c r="AU57" s="430">
        <f t="shared" si="0"/>
        <v>0</v>
      </c>
      <c r="AV57" s="388">
        <f t="shared" si="1"/>
        <v>0</v>
      </c>
      <c r="AW57" s="690" t="str">
        <f t="shared" si="2"/>
        <v>OK</v>
      </c>
      <c r="AX57" s="693">
        <f>'t1'!K57-'t3'!C57-'t3'!E57-'t3'!G57-'t3'!I57+'t3'!K57+'t3'!M57+'t3'!O57</f>
        <v>0</v>
      </c>
      <c r="AY57" s="694">
        <f>'t1'!L57-'t3'!D57-'t3'!F57-'t3'!H57-'t3'!J57+'t3'!L57+'t3'!N57+'t3'!P57</f>
        <v>0</v>
      </c>
      <c r="AZ57" s="3">
        <f>'t1'!M57</f>
        <v>0</v>
      </c>
    </row>
    <row r="58" spans="1:52" ht="14.25" customHeight="1" x14ac:dyDescent="0.2">
      <c r="A58" s="17" t="str">
        <f>'t1'!A58</f>
        <v>FISICI A T. DETERMINATO (ART. 15-SEPTIES D.LGS. 502/92)</v>
      </c>
      <c r="B58" s="143" t="str">
        <f>'t1'!B58</f>
        <v>SD0603</v>
      </c>
      <c r="C58" s="195"/>
      <c r="D58" s="234"/>
      <c r="E58" s="195"/>
      <c r="F58" s="234"/>
      <c r="G58" s="195"/>
      <c r="H58" s="234"/>
      <c r="I58" s="195"/>
      <c r="J58" s="234"/>
      <c r="K58" s="195"/>
      <c r="L58" s="234"/>
      <c r="M58" s="195"/>
      <c r="N58" s="234"/>
      <c r="O58" s="195"/>
      <c r="P58" s="234"/>
      <c r="Q58" s="195"/>
      <c r="R58" s="234"/>
      <c r="S58" s="195"/>
      <c r="T58" s="234"/>
      <c r="U58" s="195"/>
      <c r="V58" s="234"/>
      <c r="W58" s="195"/>
      <c r="X58" s="234"/>
      <c r="Y58" s="195"/>
      <c r="Z58" s="234"/>
      <c r="AA58" s="195"/>
      <c r="AB58" s="234"/>
      <c r="AC58" s="195"/>
      <c r="AD58" s="234"/>
      <c r="AE58" s="195"/>
      <c r="AF58" s="234"/>
      <c r="AG58" s="195"/>
      <c r="AH58" s="234"/>
      <c r="AI58" s="195"/>
      <c r="AJ58" s="234"/>
      <c r="AK58" s="195"/>
      <c r="AL58" s="234"/>
      <c r="AM58" s="195"/>
      <c r="AN58" s="234"/>
      <c r="AO58" s="195"/>
      <c r="AP58" s="234"/>
      <c r="AQ58" s="195"/>
      <c r="AR58" s="234"/>
      <c r="AS58" s="195"/>
      <c r="AT58" s="234"/>
      <c r="AU58" s="430">
        <f t="shared" si="0"/>
        <v>0</v>
      </c>
      <c r="AV58" s="388">
        <f t="shared" si="1"/>
        <v>0</v>
      </c>
      <c r="AW58" s="690" t="str">
        <f t="shared" si="2"/>
        <v>OK</v>
      </c>
      <c r="AX58" s="693">
        <f>'t1'!K58-'t3'!C58-'t3'!E58-'t3'!G58-'t3'!I58+'t3'!K58+'t3'!M58+'t3'!O58</f>
        <v>0</v>
      </c>
      <c r="AY58" s="694">
        <f>'t1'!L58-'t3'!D58-'t3'!F58-'t3'!H58-'t3'!J58+'t3'!L58+'t3'!N58+'t3'!P58</f>
        <v>0</v>
      </c>
      <c r="AZ58" s="3">
        <f>'t1'!M58</f>
        <v>0</v>
      </c>
    </row>
    <row r="59" spans="1:52" ht="14.25" customHeight="1" x14ac:dyDescent="0.2">
      <c r="A59" s="17" t="str">
        <f>'t1'!A59</f>
        <v>PSICOLOGI CON INC. DI STRUTTURA COMPLESSA (RAPP. ESCLUSIVO)</v>
      </c>
      <c r="B59" s="143" t="str">
        <f>'t1'!B59</f>
        <v>SD0E66</v>
      </c>
      <c r="C59" s="195"/>
      <c r="D59" s="234"/>
      <c r="E59" s="195"/>
      <c r="F59" s="234"/>
      <c r="G59" s="195"/>
      <c r="H59" s="234"/>
      <c r="I59" s="195"/>
      <c r="J59" s="234"/>
      <c r="K59" s="195"/>
      <c r="L59" s="234"/>
      <c r="M59" s="195"/>
      <c r="N59" s="234"/>
      <c r="O59" s="195"/>
      <c r="P59" s="234"/>
      <c r="Q59" s="195"/>
      <c r="R59" s="234"/>
      <c r="S59" s="195"/>
      <c r="T59" s="234"/>
      <c r="U59" s="195"/>
      <c r="V59" s="234"/>
      <c r="W59" s="195"/>
      <c r="X59" s="234"/>
      <c r="Y59" s="195"/>
      <c r="Z59" s="234"/>
      <c r="AA59" s="195"/>
      <c r="AB59" s="234"/>
      <c r="AC59" s="195"/>
      <c r="AD59" s="234"/>
      <c r="AE59" s="195"/>
      <c r="AF59" s="234"/>
      <c r="AG59" s="195"/>
      <c r="AH59" s="234"/>
      <c r="AI59" s="195"/>
      <c r="AJ59" s="234"/>
      <c r="AK59" s="195"/>
      <c r="AL59" s="234"/>
      <c r="AM59" s="195"/>
      <c r="AN59" s="234"/>
      <c r="AO59" s="195"/>
      <c r="AP59" s="234"/>
      <c r="AQ59" s="195"/>
      <c r="AR59" s="234"/>
      <c r="AS59" s="195"/>
      <c r="AT59" s="234"/>
      <c r="AU59" s="430">
        <f t="shared" si="0"/>
        <v>0</v>
      </c>
      <c r="AV59" s="388">
        <f t="shared" si="1"/>
        <v>0</v>
      </c>
      <c r="AW59" s="690" t="str">
        <f t="shared" si="2"/>
        <v>OK</v>
      </c>
      <c r="AX59" s="693">
        <f>'t1'!K59-'t3'!C59-'t3'!E59-'t3'!G59-'t3'!I59+'t3'!K59+'t3'!M59+'t3'!O59</f>
        <v>0</v>
      </c>
      <c r="AY59" s="694">
        <f>'t1'!L59-'t3'!D59-'t3'!F59-'t3'!H59-'t3'!J59+'t3'!L59+'t3'!N59+'t3'!P59</f>
        <v>0</v>
      </c>
      <c r="AZ59" s="3">
        <f>'t1'!M59</f>
        <v>0</v>
      </c>
    </row>
    <row r="60" spans="1:52" ht="14.25" customHeight="1" x14ac:dyDescent="0.2">
      <c r="A60" s="17" t="str">
        <f>'t1'!A60</f>
        <v>PSICOLOGI CON INC. DI STRUTTURA COMPLESSA (RAPP. NON ESCL.)</v>
      </c>
      <c r="B60" s="143" t="str">
        <f>'t1'!B60</f>
        <v>SD0N66</v>
      </c>
      <c r="C60" s="195"/>
      <c r="D60" s="234"/>
      <c r="E60" s="195"/>
      <c r="F60" s="234"/>
      <c r="G60" s="195"/>
      <c r="H60" s="234"/>
      <c r="I60" s="195"/>
      <c r="J60" s="234"/>
      <c r="K60" s="195"/>
      <c r="L60" s="234"/>
      <c r="M60" s="195"/>
      <c r="N60" s="234"/>
      <c r="O60" s="195"/>
      <c r="P60" s="234"/>
      <c r="Q60" s="195"/>
      <c r="R60" s="234"/>
      <c r="S60" s="195"/>
      <c r="T60" s="234"/>
      <c r="U60" s="195"/>
      <c r="V60" s="234"/>
      <c r="W60" s="195"/>
      <c r="X60" s="234"/>
      <c r="Y60" s="195"/>
      <c r="Z60" s="234"/>
      <c r="AA60" s="195"/>
      <c r="AB60" s="234"/>
      <c r="AC60" s="195"/>
      <c r="AD60" s="234"/>
      <c r="AE60" s="195"/>
      <c r="AF60" s="234"/>
      <c r="AG60" s="195"/>
      <c r="AH60" s="234"/>
      <c r="AI60" s="195"/>
      <c r="AJ60" s="234"/>
      <c r="AK60" s="195"/>
      <c r="AL60" s="234"/>
      <c r="AM60" s="195"/>
      <c r="AN60" s="234"/>
      <c r="AO60" s="195"/>
      <c r="AP60" s="234"/>
      <c r="AQ60" s="195"/>
      <c r="AR60" s="234"/>
      <c r="AS60" s="195"/>
      <c r="AT60" s="234"/>
      <c r="AU60" s="430">
        <f t="shared" si="0"/>
        <v>0</v>
      </c>
      <c r="AV60" s="388">
        <f t="shared" si="1"/>
        <v>0</v>
      </c>
      <c r="AW60" s="690" t="str">
        <f t="shared" si="2"/>
        <v>OK</v>
      </c>
      <c r="AX60" s="693">
        <f>'t1'!K60-'t3'!C60-'t3'!E60-'t3'!G60-'t3'!I60+'t3'!K60+'t3'!M60+'t3'!O60</f>
        <v>0</v>
      </c>
      <c r="AY60" s="694">
        <f>'t1'!L60-'t3'!D60-'t3'!F60-'t3'!H60-'t3'!J60+'t3'!L60+'t3'!N60+'t3'!P60</f>
        <v>0</v>
      </c>
      <c r="AZ60" s="3">
        <f>'t1'!M60</f>
        <v>0</v>
      </c>
    </row>
    <row r="61" spans="1:52" ht="14.25" customHeight="1" x14ac:dyDescent="0.2">
      <c r="A61" s="17" t="str">
        <f>'t1'!A61</f>
        <v>PSICOLOGI CON INC. DI STRUTTURA SEMPLICE (RAPP. ESCLUSIVO)</v>
      </c>
      <c r="B61" s="143" t="str">
        <f>'t1'!B61</f>
        <v>SD0E65</v>
      </c>
      <c r="C61" s="195"/>
      <c r="D61" s="234"/>
      <c r="E61" s="195"/>
      <c r="F61" s="234"/>
      <c r="G61" s="195"/>
      <c r="H61" s="234"/>
      <c r="I61" s="195"/>
      <c r="J61" s="234"/>
      <c r="K61" s="195"/>
      <c r="L61" s="234"/>
      <c r="M61" s="195"/>
      <c r="N61" s="234"/>
      <c r="O61" s="195"/>
      <c r="P61" s="234"/>
      <c r="Q61" s="195"/>
      <c r="R61" s="234"/>
      <c r="S61" s="195"/>
      <c r="T61" s="234"/>
      <c r="U61" s="195"/>
      <c r="V61" s="234"/>
      <c r="W61" s="195"/>
      <c r="X61" s="234"/>
      <c r="Y61" s="195"/>
      <c r="Z61" s="234"/>
      <c r="AA61" s="195"/>
      <c r="AB61" s="234"/>
      <c r="AC61" s="195"/>
      <c r="AD61" s="234"/>
      <c r="AE61" s="195"/>
      <c r="AF61" s="234"/>
      <c r="AG61" s="195"/>
      <c r="AH61" s="234"/>
      <c r="AI61" s="195"/>
      <c r="AJ61" s="234"/>
      <c r="AK61" s="195"/>
      <c r="AL61" s="234"/>
      <c r="AM61" s="195"/>
      <c r="AN61" s="234"/>
      <c r="AO61" s="195"/>
      <c r="AP61" s="234"/>
      <c r="AQ61" s="195"/>
      <c r="AR61" s="234"/>
      <c r="AS61" s="195"/>
      <c r="AT61" s="234"/>
      <c r="AU61" s="430">
        <f t="shared" si="0"/>
        <v>0</v>
      </c>
      <c r="AV61" s="388">
        <f t="shared" si="1"/>
        <v>0</v>
      </c>
      <c r="AW61" s="690" t="str">
        <f t="shared" si="2"/>
        <v>OK</v>
      </c>
      <c r="AX61" s="693">
        <f>'t1'!K61-'t3'!C61-'t3'!E61-'t3'!G61-'t3'!I61+'t3'!K61+'t3'!M61+'t3'!O61</f>
        <v>0</v>
      </c>
      <c r="AY61" s="694">
        <f>'t1'!L61-'t3'!D61-'t3'!F61-'t3'!H61-'t3'!J61+'t3'!L61+'t3'!N61+'t3'!P61</f>
        <v>0</v>
      </c>
      <c r="AZ61" s="3">
        <f>'t1'!M61</f>
        <v>0</v>
      </c>
    </row>
    <row r="62" spans="1:52" ht="14.25" customHeight="1" x14ac:dyDescent="0.2">
      <c r="A62" s="17" t="str">
        <f>'t1'!A62</f>
        <v>PSICOLOGI CON INC. DI STRUTTURA SEMPLICE (RAPP. NON ESCL.)</v>
      </c>
      <c r="B62" s="143" t="str">
        <f>'t1'!B62</f>
        <v>SD0N65</v>
      </c>
      <c r="C62" s="195"/>
      <c r="D62" s="234"/>
      <c r="E62" s="195"/>
      <c r="F62" s="234"/>
      <c r="G62" s="195"/>
      <c r="H62" s="234"/>
      <c r="I62" s="195"/>
      <c r="J62" s="234"/>
      <c r="K62" s="195"/>
      <c r="L62" s="234"/>
      <c r="M62" s="195"/>
      <c r="N62" s="234"/>
      <c r="O62" s="195"/>
      <c r="P62" s="234"/>
      <c r="Q62" s="195"/>
      <c r="R62" s="234"/>
      <c r="S62" s="195"/>
      <c r="T62" s="234"/>
      <c r="U62" s="195"/>
      <c r="V62" s="234"/>
      <c r="W62" s="195"/>
      <c r="X62" s="234"/>
      <c r="Y62" s="195"/>
      <c r="Z62" s="234"/>
      <c r="AA62" s="195"/>
      <c r="AB62" s="234"/>
      <c r="AC62" s="195"/>
      <c r="AD62" s="234"/>
      <c r="AE62" s="195"/>
      <c r="AF62" s="234"/>
      <c r="AG62" s="195"/>
      <c r="AH62" s="234"/>
      <c r="AI62" s="195"/>
      <c r="AJ62" s="234"/>
      <c r="AK62" s="195"/>
      <c r="AL62" s="234"/>
      <c r="AM62" s="195"/>
      <c r="AN62" s="234"/>
      <c r="AO62" s="195"/>
      <c r="AP62" s="234"/>
      <c r="AQ62" s="195"/>
      <c r="AR62" s="234"/>
      <c r="AS62" s="195"/>
      <c r="AT62" s="234"/>
      <c r="AU62" s="430">
        <f t="shared" si="0"/>
        <v>0</v>
      </c>
      <c r="AV62" s="388">
        <f t="shared" si="1"/>
        <v>0</v>
      </c>
      <c r="AW62" s="690" t="str">
        <f t="shared" si="2"/>
        <v>OK</v>
      </c>
      <c r="AX62" s="693">
        <f>'t1'!K62-'t3'!C62-'t3'!E62-'t3'!G62-'t3'!I62+'t3'!K62+'t3'!M62+'t3'!O62</f>
        <v>0</v>
      </c>
      <c r="AY62" s="694">
        <f>'t1'!L62-'t3'!D62-'t3'!F62-'t3'!H62-'t3'!J62+'t3'!L62+'t3'!N62+'t3'!P62</f>
        <v>0</v>
      </c>
      <c r="AZ62" s="3">
        <f>'t1'!M62</f>
        <v>0</v>
      </c>
    </row>
    <row r="63" spans="1:52" ht="14.25" customHeight="1" x14ac:dyDescent="0.2">
      <c r="A63" s="17" t="str">
        <f>'t1'!A63</f>
        <v>PSICOLOGI CON ALTRI INCAR. PROF.LI (RAPP. ESCLUSIVO)</v>
      </c>
      <c r="B63" s="143" t="str">
        <f>'t1'!B63</f>
        <v>SD0A65</v>
      </c>
      <c r="C63" s="195"/>
      <c r="D63" s="234"/>
      <c r="E63" s="195"/>
      <c r="F63" s="234"/>
      <c r="G63" s="195"/>
      <c r="H63" s="234"/>
      <c r="I63" s="195"/>
      <c r="J63" s="234"/>
      <c r="K63" s="195"/>
      <c r="L63" s="234"/>
      <c r="M63" s="195"/>
      <c r="N63" s="234"/>
      <c r="O63" s="195"/>
      <c r="P63" s="234"/>
      <c r="Q63" s="195"/>
      <c r="R63" s="234"/>
      <c r="S63" s="195"/>
      <c r="T63" s="234"/>
      <c r="U63" s="195"/>
      <c r="V63" s="234"/>
      <c r="W63" s="195"/>
      <c r="X63" s="234"/>
      <c r="Y63" s="195"/>
      <c r="Z63" s="234"/>
      <c r="AA63" s="195"/>
      <c r="AB63" s="234"/>
      <c r="AC63" s="195"/>
      <c r="AD63" s="234"/>
      <c r="AE63" s="195"/>
      <c r="AF63" s="234"/>
      <c r="AG63" s="195"/>
      <c r="AH63" s="234"/>
      <c r="AI63" s="195"/>
      <c r="AJ63" s="234"/>
      <c r="AK63" s="195"/>
      <c r="AL63" s="234"/>
      <c r="AM63" s="195"/>
      <c r="AN63" s="234"/>
      <c r="AO63" s="195"/>
      <c r="AP63" s="234"/>
      <c r="AQ63" s="195"/>
      <c r="AR63" s="234"/>
      <c r="AS63" s="195"/>
      <c r="AT63" s="234"/>
      <c r="AU63" s="430">
        <f t="shared" si="0"/>
        <v>0</v>
      </c>
      <c r="AV63" s="388">
        <f t="shared" si="1"/>
        <v>0</v>
      </c>
      <c r="AW63" s="690" t="str">
        <f t="shared" si="2"/>
        <v>OK</v>
      </c>
      <c r="AX63" s="693">
        <f>'t1'!K63-'t3'!C63-'t3'!E63-'t3'!G63-'t3'!I63+'t3'!K63+'t3'!M63+'t3'!O63</f>
        <v>0</v>
      </c>
      <c r="AY63" s="694">
        <f>'t1'!L63-'t3'!D63-'t3'!F63-'t3'!H63-'t3'!J63+'t3'!L63+'t3'!N63+'t3'!P63</f>
        <v>0</v>
      </c>
      <c r="AZ63" s="3">
        <f>'t1'!M63</f>
        <v>0</v>
      </c>
    </row>
    <row r="64" spans="1:52" ht="14.25" customHeight="1" x14ac:dyDescent="0.2">
      <c r="A64" s="17" t="str">
        <f>'t1'!A64</f>
        <v>PSICOLOGI CON ALTRI INCAR. PROF.LI (RAPP. NON ESCL.)</v>
      </c>
      <c r="B64" s="143" t="str">
        <f>'t1'!B64</f>
        <v>SD0064</v>
      </c>
      <c r="C64" s="195"/>
      <c r="D64" s="234"/>
      <c r="E64" s="195"/>
      <c r="F64" s="234"/>
      <c r="G64" s="195"/>
      <c r="H64" s="234"/>
      <c r="I64" s="195"/>
      <c r="J64" s="234"/>
      <c r="K64" s="195"/>
      <c r="L64" s="234"/>
      <c r="M64" s="195"/>
      <c r="N64" s="234"/>
      <c r="O64" s="195"/>
      <c r="P64" s="234"/>
      <c r="Q64" s="195"/>
      <c r="R64" s="234"/>
      <c r="S64" s="195"/>
      <c r="T64" s="234"/>
      <c r="U64" s="195"/>
      <c r="V64" s="234"/>
      <c r="W64" s="195"/>
      <c r="X64" s="234"/>
      <c r="Y64" s="195"/>
      <c r="Z64" s="234"/>
      <c r="AA64" s="195"/>
      <c r="AB64" s="234"/>
      <c r="AC64" s="195"/>
      <c r="AD64" s="234"/>
      <c r="AE64" s="195"/>
      <c r="AF64" s="234"/>
      <c r="AG64" s="195"/>
      <c r="AH64" s="234"/>
      <c r="AI64" s="195"/>
      <c r="AJ64" s="234"/>
      <c r="AK64" s="195"/>
      <c r="AL64" s="234"/>
      <c r="AM64" s="195"/>
      <c r="AN64" s="234"/>
      <c r="AO64" s="195"/>
      <c r="AP64" s="234"/>
      <c r="AQ64" s="195"/>
      <c r="AR64" s="234"/>
      <c r="AS64" s="195"/>
      <c r="AT64" s="234"/>
      <c r="AU64" s="430">
        <f t="shared" si="0"/>
        <v>0</v>
      </c>
      <c r="AV64" s="388">
        <f t="shared" si="1"/>
        <v>0</v>
      </c>
      <c r="AW64" s="690" t="str">
        <f t="shared" si="2"/>
        <v>OK</v>
      </c>
      <c r="AX64" s="693">
        <f>'t1'!K64-'t3'!C64-'t3'!E64-'t3'!G64-'t3'!I64+'t3'!K64+'t3'!M64+'t3'!O64</f>
        <v>0</v>
      </c>
      <c r="AY64" s="694">
        <f>'t1'!L64-'t3'!D64-'t3'!F64-'t3'!H64-'t3'!J64+'t3'!L64+'t3'!N64+'t3'!P64</f>
        <v>0</v>
      </c>
      <c r="AZ64" s="3">
        <f>'t1'!M64</f>
        <v>0</v>
      </c>
    </row>
    <row r="65" spans="1:52" ht="14.25" customHeight="1" x14ac:dyDescent="0.2">
      <c r="A65" s="17" t="str">
        <f>'t1'!A65</f>
        <v>PSICOLOGI A T. DETERMINATO (ART. 15-SEPTIES D.LGS. 502/92)</v>
      </c>
      <c r="B65" s="143" t="str">
        <f>'t1'!B65</f>
        <v>SD0604</v>
      </c>
      <c r="C65" s="195"/>
      <c r="D65" s="234"/>
      <c r="E65" s="195"/>
      <c r="F65" s="234"/>
      <c r="G65" s="195"/>
      <c r="H65" s="234"/>
      <c r="I65" s="195"/>
      <c r="J65" s="234"/>
      <c r="K65" s="195"/>
      <c r="L65" s="234"/>
      <c r="M65" s="195"/>
      <c r="N65" s="234"/>
      <c r="O65" s="195"/>
      <c r="P65" s="234"/>
      <c r="Q65" s="195"/>
      <c r="R65" s="234"/>
      <c r="S65" s="195"/>
      <c r="T65" s="234"/>
      <c r="U65" s="195"/>
      <c r="V65" s="234"/>
      <c r="W65" s="195"/>
      <c r="X65" s="234"/>
      <c r="Y65" s="195"/>
      <c r="Z65" s="234"/>
      <c r="AA65" s="195"/>
      <c r="AB65" s="234"/>
      <c r="AC65" s="195"/>
      <c r="AD65" s="234"/>
      <c r="AE65" s="195"/>
      <c r="AF65" s="234"/>
      <c r="AG65" s="195"/>
      <c r="AH65" s="234"/>
      <c r="AI65" s="195"/>
      <c r="AJ65" s="234"/>
      <c r="AK65" s="195"/>
      <c r="AL65" s="234"/>
      <c r="AM65" s="195"/>
      <c r="AN65" s="234"/>
      <c r="AO65" s="195"/>
      <c r="AP65" s="234"/>
      <c r="AQ65" s="195"/>
      <c r="AR65" s="234"/>
      <c r="AS65" s="195"/>
      <c r="AT65" s="234"/>
      <c r="AU65" s="430">
        <f t="shared" si="0"/>
        <v>0</v>
      </c>
      <c r="AV65" s="388">
        <f t="shared" si="1"/>
        <v>0</v>
      </c>
      <c r="AW65" s="690" t="str">
        <f t="shared" si="2"/>
        <v>OK</v>
      </c>
      <c r="AX65" s="693">
        <f>'t1'!K65-'t3'!C65-'t3'!E65-'t3'!G65-'t3'!I65+'t3'!K65+'t3'!M65+'t3'!O65</f>
        <v>0</v>
      </c>
      <c r="AY65" s="694">
        <f>'t1'!L65-'t3'!D65-'t3'!F65-'t3'!H65-'t3'!J65+'t3'!L65+'t3'!N65+'t3'!P65</f>
        <v>0</v>
      </c>
      <c r="AZ65" s="3">
        <f>'t1'!M65</f>
        <v>0</v>
      </c>
    </row>
    <row r="66" spans="1:52" ht="14.25" customHeight="1" x14ac:dyDescent="0.2">
      <c r="A66" s="17" t="str">
        <f>'t1'!A66</f>
        <v>DIRIGENTE PROF. SANIT. INFERM/OSTETRICA (INC. STRUT. COMPL.)</v>
      </c>
      <c r="B66" s="143" t="str">
        <f>'t1'!B66</f>
        <v>SD0CO1</v>
      </c>
      <c r="C66" s="195"/>
      <c r="D66" s="234"/>
      <c r="E66" s="195"/>
      <c r="F66" s="234"/>
      <c r="G66" s="195"/>
      <c r="H66" s="234"/>
      <c r="I66" s="195"/>
      <c r="J66" s="234"/>
      <c r="K66" s="195"/>
      <c r="L66" s="234"/>
      <c r="M66" s="195"/>
      <c r="N66" s="234"/>
      <c r="O66" s="195"/>
      <c r="P66" s="234"/>
      <c r="Q66" s="195"/>
      <c r="R66" s="234"/>
      <c r="S66" s="195"/>
      <c r="T66" s="234"/>
      <c r="U66" s="195"/>
      <c r="V66" s="234"/>
      <c r="W66" s="195"/>
      <c r="X66" s="234"/>
      <c r="Y66" s="195"/>
      <c r="Z66" s="234"/>
      <c r="AA66" s="195"/>
      <c r="AB66" s="234"/>
      <c r="AC66" s="195"/>
      <c r="AD66" s="234"/>
      <c r="AE66" s="195"/>
      <c r="AF66" s="234"/>
      <c r="AG66" s="195"/>
      <c r="AH66" s="234"/>
      <c r="AI66" s="195"/>
      <c r="AJ66" s="234"/>
      <c r="AK66" s="195"/>
      <c r="AL66" s="234"/>
      <c r="AM66" s="195"/>
      <c r="AN66" s="234"/>
      <c r="AO66" s="195"/>
      <c r="AP66" s="234"/>
      <c r="AQ66" s="195"/>
      <c r="AR66" s="234"/>
      <c r="AS66" s="195"/>
      <c r="AT66" s="234"/>
      <c r="AU66" s="430">
        <f t="shared" si="0"/>
        <v>0</v>
      </c>
      <c r="AV66" s="388">
        <f t="shared" si="1"/>
        <v>0</v>
      </c>
      <c r="AW66" s="690" t="str">
        <f t="shared" si="2"/>
        <v>OK</v>
      </c>
      <c r="AX66" s="693">
        <f>'t1'!K66-'t3'!C66-'t3'!E66-'t3'!G66-'t3'!I66+'t3'!K66+'t3'!M66+'t3'!O66</f>
        <v>0</v>
      </c>
      <c r="AY66" s="694">
        <f>'t1'!L66-'t3'!D66-'t3'!F66-'t3'!H66-'t3'!J66+'t3'!L66+'t3'!N66+'t3'!P66</f>
        <v>0</v>
      </c>
      <c r="AZ66" s="3">
        <f>'t1'!M66</f>
        <v>0</v>
      </c>
    </row>
    <row r="67" spans="1:52" ht="14.25" customHeight="1" x14ac:dyDescent="0.2">
      <c r="A67" s="17" t="str">
        <f>'t1'!A67</f>
        <v>DIRIGENTE PROF. SANIT. INFERM/OSTETRICA (INC. STRUT. SEMPL.)</v>
      </c>
      <c r="B67" s="143" t="str">
        <f>'t1'!B67</f>
        <v>SD0SE1</v>
      </c>
      <c r="C67" s="195"/>
      <c r="D67" s="234"/>
      <c r="E67" s="195"/>
      <c r="F67" s="234"/>
      <c r="G67" s="195"/>
      <c r="H67" s="234"/>
      <c r="I67" s="195"/>
      <c r="J67" s="234"/>
      <c r="K67" s="195"/>
      <c r="L67" s="234"/>
      <c r="M67" s="195"/>
      <c r="N67" s="234"/>
      <c r="O67" s="195"/>
      <c r="P67" s="234"/>
      <c r="Q67" s="195"/>
      <c r="R67" s="234"/>
      <c r="S67" s="195"/>
      <c r="T67" s="234"/>
      <c r="U67" s="195"/>
      <c r="V67" s="234"/>
      <c r="W67" s="195"/>
      <c r="X67" s="234"/>
      <c r="Y67" s="195"/>
      <c r="Z67" s="234"/>
      <c r="AA67" s="195"/>
      <c r="AB67" s="234"/>
      <c r="AC67" s="195"/>
      <c r="AD67" s="234"/>
      <c r="AE67" s="195"/>
      <c r="AF67" s="234"/>
      <c r="AG67" s="195"/>
      <c r="AH67" s="234"/>
      <c r="AI67" s="195"/>
      <c r="AJ67" s="234"/>
      <c r="AK67" s="195"/>
      <c r="AL67" s="234"/>
      <c r="AM67" s="195"/>
      <c r="AN67" s="234"/>
      <c r="AO67" s="195"/>
      <c r="AP67" s="234"/>
      <c r="AQ67" s="195"/>
      <c r="AR67" s="234"/>
      <c r="AS67" s="195"/>
      <c r="AT67" s="234"/>
      <c r="AU67" s="430">
        <f t="shared" si="0"/>
        <v>0</v>
      </c>
      <c r="AV67" s="388">
        <f t="shared" si="1"/>
        <v>0</v>
      </c>
      <c r="AW67" s="690" t="str">
        <f t="shared" si="2"/>
        <v>OK</v>
      </c>
      <c r="AX67" s="693">
        <f>'t1'!K67-'t3'!C67-'t3'!E67-'t3'!G67-'t3'!I67+'t3'!K67+'t3'!M67+'t3'!O67</f>
        <v>0</v>
      </c>
      <c r="AY67" s="694">
        <f>'t1'!L67-'t3'!D67-'t3'!F67-'t3'!H67-'t3'!J67+'t3'!L67+'t3'!N67+'t3'!P67</f>
        <v>0</v>
      </c>
      <c r="AZ67" s="3">
        <f>'t1'!M67</f>
        <v>0</v>
      </c>
    </row>
    <row r="68" spans="1:52" ht="14.25" customHeight="1" x14ac:dyDescent="0.2">
      <c r="A68" s="17" t="str">
        <f>'t1'!A68</f>
        <v>DIRIGENTE PROF. SANIT. INFERM/OSTETRICA (ALTRI INC. PROF.LI)</v>
      </c>
      <c r="B68" s="143" t="str">
        <f>'t1'!B68</f>
        <v>SD0AI1</v>
      </c>
      <c r="C68" s="195"/>
      <c r="D68" s="234"/>
      <c r="E68" s="195"/>
      <c r="F68" s="234"/>
      <c r="G68" s="195"/>
      <c r="H68" s="234"/>
      <c r="I68" s="195"/>
      <c r="J68" s="234"/>
      <c r="K68" s="195"/>
      <c r="L68" s="234"/>
      <c r="M68" s="195"/>
      <c r="N68" s="234"/>
      <c r="O68" s="195"/>
      <c r="P68" s="234"/>
      <c r="Q68" s="195"/>
      <c r="R68" s="234"/>
      <c r="S68" s="195"/>
      <c r="T68" s="234"/>
      <c r="U68" s="195"/>
      <c r="V68" s="234"/>
      <c r="W68" s="195"/>
      <c r="X68" s="234"/>
      <c r="Y68" s="195"/>
      <c r="Z68" s="234"/>
      <c r="AA68" s="195"/>
      <c r="AB68" s="234"/>
      <c r="AC68" s="195"/>
      <c r="AD68" s="234"/>
      <c r="AE68" s="195"/>
      <c r="AF68" s="234"/>
      <c r="AG68" s="195"/>
      <c r="AH68" s="234"/>
      <c r="AI68" s="195"/>
      <c r="AJ68" s="234"/>
      <c r="AK68" s="195"/>
      <c r="AL68" s="234"/>
      <c r="AM68" s="195"/>
      <c r="AN68" s="234"/>
      <c r="AO68" s="195"/>
      <c r="AP68" s="234"/>
      <c r="AQ68" s="195"/>
      <c r="AR68" s="234"/>
      <c r="AS68" s="195"/>
      <c r="AT68" s="234"/>
      <c r="AU68" s="430">
        <f t="shared" si="0"/>
        <v>0</v>
      </c>
      <c r="AV68" s="388">
        <f t="shared" si="1"/>
        <v>0</v>
      </c>
      <c r="AW68" s="690" t="str">
        <f t="shared" si="2"/>
        <v>OK</v>
      </c>
      <c r="AX68" s="693">
        <f>'t1'!K68-'t3'!C68-'t3'!E68-'t3'!G68-'t3'!I68+'t3'!K68+'t3'!M68+'t3'!O68</f>
        <v>0</v>
      </c>
      <c r="AY68" s="694">
        <f>'t1'!L68-'t3'!D68-'t3'!F68-'t3'!H68-'t3'!J68+'t3'!L68+'t3'!N68+'t3'!P68</f>
        <v>0</v>
      </c>
      <c r="AZ68" s="3">
        <f>'t1'!M68</f>
        <v>0</v>
      </c>
    </row>
    <row r="69" spans="1:52" ht="14.25" customHeight="1" x14ac:dyDescent="0.2">
      <c r="A69" s="17" t="str">
        <f>'t1'!A69</f>
        <v>DIR. PROF.SAN.INFERM/OSTET T.DET.ART.15-SEPTIES DLGS 502/92</v>
      </c>
      <c r="B69" s="143" t="str">
        <f>'t1'!B69</f>
        <v>SD048B</v>
      </c>
      <c r="C69" s="195"/>
      <c r="D69" s="234"/>
      <c r="E69" s="195"/>
      <c r="F69" s="234"/>
      <c r="G69" s="195"/>
      <c r="H69" s="234"/>
      <c r="I69" s="195"/>
      <c r="J69" s="234"/>
      <c r="K69" s="195"/>
      <c r="L69" s="234"/>
      <c r="M69" s="195"/>
      <c r="N69" s="234"/>
      <c r="O69" s="195"/>
      <c r="P69" s="234"/>
      <c r="Q69" s="195"/>
      <c r="R69" s="234"/>
      <c r="S69" s="195"/>
      <c r="T69" s="234"/>
      <c r="U69" s="195"/>
      <c r="V69" s="234"/>
      <c r="W69" s="195"/>
      <c r="X69" s="234"/>
      <c r="Y69" s="195"/>
      <c r="Z69" s="234"/>
      <c r="AA69" s="195"/>
      <c r="AB69" s="234"/>
      <c r="AC69" s="195"/>
      <c r="AD69" s="234"/>
      <c r="AE69" s="195"/>
      <c r="AF69" s="234"/>
      <c r="AG69" s="195"/>
      <c r="AH69" s="234"/>
      <c r="AI69" s="195"/>
      <c r="AJ69" s="234"/>
      <c r="AK69" s="195"/>
      <c r="AL69" s="234"/>
      <c r="AM69" s="195"/>
      <c r="AN69" s="234"/>
      <c r="AO69" s="195"/>
      <c r="AP69" s="234"/>
      <c r="AQ69" s="195"/>
      <c r="AR69" s="234"/>
      <c r="AS69" s="195"/>
      <c r="AT69" s="234"/>
      <c r="AU69" s="430">
        <f t="shared" si="0"/>
        <v>0</v>
      </c>
      <c r="AV69" s="388">
        <f t="shared" si="1"/>
        <v>0</v>
      </c>
      <c r="AW69" s="690" t="str">
        <f t="shared" si="2"/>
        <v>OK</v>
      </c>
      <c r="AX69" s="693">
        <f>'t1'!K69-'t3'!C69-'t3'!E69-'t3'!G69-'t3'!I69+'t3'!K69+'t3'!M69+'t3'!O69</f>
        <v>0</v>
      </c>
      <c r="AY69" s="694">
        <f>'t1'!L69-'t3'!D69-'t3'!F69-'t3'!H69-'t3'!J69+'t3'!L69+'t3'!N69+'t3'!P69</f>
        <v>0</v>
      </c>
      <c r="AZ69" s="3">
        <f>'t1'!M69</f>
        <v>0</v>
      </c>
    </row>
    <row r="70" spans="1:52" ht="14.25" customHeight="1" x14ac:dyDescent="0.2">
      <c r="A70" s="17" t="str">
        <f>'t1'!A70</f>
        <v>DIRIGENTE PROF. SANIT. RIABILITATIVE (INC. STRUT. COMPL.)</v>
      </c>
      <c r="B70" s="143" t="str">
        <f>'t1'!B70</f>
        <v>SD0CO2</v>
      </c>
      <c r="C70" s="195"/>
      <c r="D70" s="234"/>
      <c r="E70" s="195"/>
      <c r="F70" s="234"/>
      <c r="G70" s="195"/>
      <c r="H70" s="234"/>
      <c r="I70" s="195"/>
      <c r="J70" s="234"/>
      <c r="K70" s="195"/>
      <c r="L70" s="234"/>
      <c r="M70" s="195"/>
      <c r="N70" s="234"/>
      <c r="O70" s="195"/>
      <c r="P70" s="234"/>
      <c r="Q70" s="195"/>
      <c r="R70" s="234"/>
      <c r="S70" s="195"/>
      <c r="T70" s="234"/>
      <c r="U70" s="195"/>
      <c r="V70" s="234"/>
      <c r="W70" s="195"/>
      <c r="X70" s="234"/>
      <c r="Y70" s="195"/>
      <c r="Z70" s="234"/>
      <c r="AA70" s="195"/>
      <c r="AB70" s="234"/>
      <c r="AC70" s="195"/>
      <c r="AD70" s="234"/>
      <c r="AE70" s="195"/>
      <c r="AF70" s="234"/>
      <c r="AG70" s="195"/>
      <c r="AH70" s="234"/>
      <c r="AI70" s="195"/>
      <c r="AJ70" s="234"/>
      <c r="AK70" s="195"/>
      <c r="AL70" s="234"/>
      <c r="AM70" s="195"/>
      <c r="AN70" s="234"/>
      <c r="AO70" s="195"/>
      <c r="AP70" s="234"/>
      <c r="AQ70" s="195"/>
      <c r="AR70" s="234"/>
      <c r="AS70" s="195"/>
      <c r="AT70" s="234"/>
      <c r="AU70" s="430">
        <f t="shared" si="0"/>
        <v>0</v>
      </c>
      <c r="AV70" s="388">
        <f t="shared" si="1"/>
        <v>0</v>
      </c>
      <c r="AW70" s="690" t="str">
        <f t="shared" si="2"/>
        <v>OK</v>
      </c>
      <c r="AX70" s="693">
        <f>'t1'!K70-'t3'!C70-'t3'!E70-'t3'!G70-'t3'!I70+'t3'!K70+'t3'!M70+'t3'!O70</f>
        <v>0</v>
      </c>
      <c r="AY70" s="694">
        <f>'t1'!L70-'t3'!D70-'t3'!F70-'t3'!H70-'t3'!J70+'t3'!L70+'t3'!N70+'t3'!P70</f>
        <v>0</v>
      </c>
      <c r="AZ70" s="3">
        <f>'t1'!M70</f>
        <v>0</v>
      </c>
    </row>
    <row r="71" spans="1:52" ht="14.25" customHeight="1" x14ac:dyDescent="0.2">
      <c r="A71" s="17" t="str">
        <f>'t1'!A71</f>
        <v>DIRIGENTE PROF. SANIT. RIABILITATIVE (INC. STRUT. SEMPL.)</v>
      </c>
      <c r="B71" s="143" t="str">
        <f>'t1'!B71</f>
        <v>SD0SE2</v>
      </c>
      <c r="C71" s="195"/>
      <c r="D71" s="234"/>
      <c r="E71" s="195"/>
      <c r="F71" s="234"/>
      <c r="G71" s="195"/>
      <c r="H71" s="234"/>
      <c r="I71" s="195"/>
      <c r="J71" s="234"/>
      <c r="K71" s="195"/>
      <c r="L71" s="234"/>
      <c r="M71" s="195"/>
      <c r="N71" s="234"/>
      <c r="O71" s="195"/>
      <c r="P71" s="234"/>
      <c r="Q71" s="195"/>
      <c r="R71" s="234"/>
      <c r="S71" s="195"/>
      <c r="T71" s="234"/>
      <c r="U71" s="195"/>
      <c r="V71" s="234"/>
      <c r="W71" s="195"/>
      <c r="X71" s="234"/>
      <c r="Y71" s="195"/>
      <c r="Z71" s="234"/>
      <c r="AA71" s="195"/>
      <c r="AB71" s="234"/>
      <c r="AC71" s="195"/>
      <c r="AD71" s="234"/>
      <c r="AE71" s="195"/>
      <c r="AF71" s="234"/>
      <c r="AG71" s="195"/>
      <c r="AH71" s="234"/>
      <c r="AI71" s="195"/>
      <c r="AJ71" s="234"/>
      <c r="AK71" s="195"/>
      <c r="AL71" s="234"/>
      <c r="AM71" s="195"/>
      <c r="AN71" s="234"/>
      <c r="AO71" s="195"/>
      <c r="AP71" s="234"/>
      <c r="AQ71" s="195"/>
      <c r="AR71" s="234"/>
      <c r="AS71" s="195"/>
      <c r="AT71" s="234"/>
      <c r="AU71" s="430">
        <f t="shared" si="0"/>
        <v>0</v>
      </c>
      <c r="AV71" s="388">
        <f t="shared" si="1"/>
        <v>0</v>
      </c>
      <c r="AW71" s="690" t="str">
        <f t="shared" si="2"/>
        <v>OK</v>
      </c>
      <c r="AX71" s="693">
        <f>'t1'!K71-'t3'!C71-'t3'!E71-'t3'!G71-'t3'!I71+'t3'!K71+'t3'!M71+'t3'!O71</f>
        <v>0</v>
      </c>
      <c r="AY71" s="694">
        <f>'t1'!L71-'t3'!D71-'t3'!F71-'t3'!H71-'t3'!J71+'t3'!L71+'t3'!N71+'t3'!P71</f>
        <v>0</v>
      </c>
      <c r="AZ71" s="3">
        <f>'t1'!M71</f>
        <v>0</v>
      </c>
    </row>
    <row r="72" spans="1:52" ht="14.25" customHeight="1" x14ac:dyDescent="0.2">
      <c r="A72" s="17" t="str">
        <f>'t1'!A72</f>
        <v>DIRIGENTE PROF. SANIT. RIABILITATIVE (ALTRI INC. PROF.LI)</v>
      </c>
      <c r="B72" s="143" t="str">
        <f>'t1'!B72</f>
        <v>SD0AI2</v>
      </c>
      <c r="C72" s="195"/>
      <c r="D72" s="234"/>
      <c r="E72" s="195"/>
      <c r="F72" s="234"/>
      <c r="G72" s="195"/>
      <c r="H72" s="234"/>
      <c r="I72" s="195"/>
      <c r="J72" s="234"/>
      <c r="K72" s="195"/>
      <c r="L72" s="234"/>
      <c r="M72" s="195"/>
      <c r="N72" s="234"/>
      <c r="O72" s="195"/>
      <c r="P72" s="234"/>
      <c r="Q72" s="195"/>
      <c r="R72" s="234"/>
      <c r="S72" s="195"/>
      <c r="T72" s="234"/>
      <c r="U72" s="195"/>
      <c r="V72" s="234"/>
      <c r="W72" s="195"/>
      <c r="X72" s="234"/>
      <c r="Y72" s="195"/>
      <c r="Z72" s="234"/>
      <c r="AA72" s="195"/>
      <c r="AB72" s="234"/>
      <c r="AC72" s="195"/>
      <c r="AD72" s="234"/>
      <c r="AE72" s="195"/>
      <c r="AF72" s="234"/>
      <c r="AG72" s="195"/>
      <c r="AH72" s="234"/>
      <c r="AI72" s="195"/>
      <c r="AJ72" s="234"/>
      <c r="AK72" s="195"/>
      <c r="AL72" s="234"/>
      <c r="AM72" s="195"/>
      <c r="AN72" s="234"/>
      <c r="AO72" s="195"/>
      <c r="AP72" s="234"/>
      <c r="AQ72" s="195"/>
      <c r="AR72" s="234"/>
      <c r="AS72" s="195"/>
      <c r="AT72" s="234"/>
      <c r="AU72" s="430">
        <f t="shared" ref="AU72:AU139" si="3">SUM(S72,U72,W72,Y72,C72,E72,G72,I72,K72,M72,O72,Q72,AA72,AC72,AE72,AG72,AI72,AK72,AM72,AO72,AQ72,AS72)</f>
        <v>0</v>
      </c>
      <c r="AV72" s="388">
        <f t="shared" ref="AV72:AV139" si="4">SUM(T72,V72,X72,Z72,D72,F72,H72,J72,L72,N72,P72,R72,AB72,AD72,AF72,AH72,AJ72,AL72,AN72,AP72,AR72,AT72)</f>
        <v>0</v>
      </c>
      <c r="AW72" s="690" t="str">
        <f t="shared" ref="AW72:AW139" si="5">IF((AU72+AV72)=(AX72+AY72),"OK","Controllare totale")</f>
        <v>OK</v>
      </c>
      <c r="AX72" s="693">
        <f>'t1'!K72-'t3'!C72-'t3'!E72-'t3'!G72-'t3'!I72+'t3'!K72+'t3'!M72+'t3'!O72</f>
        <v>0</v>
      </c>
      <c r="AY72" s="694">
        <f>'t1'!L72-'t3'!D72-'t3'!F72-'t3'!H72-'t3'!J72+'t3'!L72+'t3'!N72+'t3'!P72</f>
        <v>0</v>
      </c>
      <c r="AZ72" s="3">
        <f>'t1'!M72</f>
        <v>0</v>
      </c>
    </row>
    <row r="73" spans="1:52" ht="14.25" customHeight="1" x14ac:dyDescent="0.2">
      <c r="A73" s="17" t="str">
        <f>'t1'!A73</f>
        <v>DIR. PROF. SAN. RIABILITAT. T.DET.ART.15-SEPTIES DLGS 502/92</v>
      </c>
      <c r="B73" s="143" t="str">
        <f>'t1'!B73</f>
        <v>SD048C</v>
      </c>
      <c r="C73" s="195"/>
      <c r="D73" s="234"/>
      <c r="E73" s="195"/>
      <c r="F73" s="234"/>
      <c r="G73" s="195"/>
      <c r="H73" s="234"/>
      <c r="I73" s="195"/>
      <c r="J73" s="234"/>
      <c r="K73" s="195"/>
      <c r="L73" s="234"/>
      <c r="M73" s="195"/>
      <c r="N73" s="234"/>
      <c r="O73" s="195"/>
      <c r="P73" s="234"/>
      <c r="Q73" s="195"/>
      <c r="R73" s="234"/>
      <c r="S73" s="195"/>
      <c r="T73" s="234"/>
      <c r="U73" s="195"/>
      <c r="V73" s="234"/>
      <c r="W73" s="195"/>
      <c r="X73" s="234"/>
      <c r="Y73" s="195"/>
      <c r="Z73" s="234"/>
      <c r="AA73" s="195"/>
      <c r="AB73" s="234"/>
      <c r="AC73" s="195"/>
      <c r="AD73" s="234"/>
      <c r="AE73" s="195"/>
      <c r="AF73" s="234"/>
      <c r="AG73" s="195"/>
      <c r="AH73" s="234"/>
      <c r="AI73" s="195"/>
      <c r="AJ73" s="234"/>
      <c r="AK73" s="195"/>
      <c r="AL73" s="234"/>
      <c r="AM73" s="195"/>
      <c r="AN73" s="234"/>
      <c r="AO73" s="195"/>
      <c r="AP73" s="234"/>
      <c r="AQ73" s="195"/>
      <c r="AR73" s="234"/>
      <c r="AS73" s="195"/>
      <c r="AT73" s="234"/>
      <c r="AU73" s="430">
        <f t="shared" si="3"/>
        <v>0</v>
      </c>
      <c r="AV73" s="388">
        <f t="shared" si="4"/>
        <v>0</v>
      </c>
      <c r="AW73" s="690" t="str">
        <f t="shared" si="5"/>
        <v>OK</v>
      </c>
      <c r="AX73" s="693">
        <f>'t1'!K73-'t3'!C73-'t3'!E73-'t3'!G73-'t3'!I73+'t3'!K73+'t3'!M73+'t3'!O73</f>
        <v>0</v>
      </c>
      <c r="AY73" s="694">
        <f>'t1'!L73-'t3'!D73-'t3'!F73-'t3'!H73-'t3'!J73+'t3'!L73+'t3'!N73+'t3'!P73</f>
        <v>0</v>
      </c>
      <c r="AZ73" s="3">
        <f>'t1'!M73</f>
        <v>0</v>
      </c>
    </row>
    <row r="74" spans="1:52" ht="14.25" customHeight="1" x14ac:dyDescent="0.2">
      <c r="A74" s="17" t="str">
        <f>'t1'!A74</f>
        <v>DIRIGENTE PROF. TECNICO SANITARIE (INC. STRUT. COMPL.)</v>
      </c>
      <c r="B74" s="143" t="str">
        <f>'t1'!B74</f>
        <v>SD0CO3</v>
      </c>
      <c r="C74" s="195"/>
      <c r="D74" s="234"/>
      <c r="E74" s="195"/>
      <c r="F74" s="234"/>
      <c r="G74" s="195"/>
      <c r="H74" s="234"/>
      <c r="I74" s="195"/>
      <c r="J74" s="234"/>
      <c r="K74" s="195"/>
      <c r="L74" s="234"/>
      <c r="M74" s="195"/>
      <c r="N74" s="234"/>
      <c r="O74" s="195"/>
      <c r="P74" s="234"/>
      <c r="Q74" s="195"/>
      <c r="R74" s="234"/>
      <c r="S74" s="195"/>
      <c r="T74" s="234"/>
      <c r="U74" s="195"/>
      <c r="V74" s="234"/>
      <c r="W74" s="195"/>
      <c r="X74" s="234"/>
      <c r="Y74" s="195"/>
      <c r="Z74" s="234"/>
      <c r="AA74" s="195"/>
      <c r="AB74" s="234"/>
      <c r="AC74" s="195"/>
      <c r="AD74" s="234"/>
      <c r="AE74" s="195"/>
      <c r="AF74" s="234"/>
      <c r="AG74" s="195"/>
      <c r="AH74" s="234"/>
      <c r="AI74" s="195"/>
      <c r="AJ74" s="234"/>
      <c r="AK74" s="195"/>
      <c r="AL74" s="234"/>
      <c r="AM74" s="195"/>
      <c r="AN74" s="234"/>
      <c r="AO74" s="195"/>
      <c r="AP74" s="234"/>
      <c r="AQ74" s="195"/>
      <c r="AR74" s="234"/>
      <c r="AS74" s="195"/>
      <c r="AT74" s="234"/>
      <c r="AU74" s="430">
        <f t="shared" si="3"/>
        <v>0</v>
      </c>
      <c r="AV74" s="388">
        <f t="shared" si="4"/>
        <v>0</v>
      </c>
      <c r="AW74" s="690" t="str">
        <f t="shared" si="5"/>
        <v>OK</v>
      </c>
      <c r="AX74" s="693">
        <f>'t1'!K74-'t3'!C74-'t3'!E74-'t3'!G74-'t3'!I74+'t3'!K74+'t3'!M74+'t3'!O74</f>
        <v>0</v>
      </c>
      <c r="AY74" s="694">
        <f>'t1'!L74-'t3'!D74-'t3'!F74-'t3'!H74-'t3'!J74+'t3'!L74+'t3'!N74+'t3'!P74</f>
        <v>0</v>
      </c>
      <c r="AZ74" s="3">
        <f>'t1'!M74</f>
        <v>0</v>
      </c>
    </row>
    <row r="75" spans="1:52" ht="14.25" customHeight="1" x14ac:dyDescent="0.2">
      <c r="A75" s="17" t="str">
        <f>'t1'!A75</f>
        <v>DIRIGENTE PROF. TECNICO SANITARIE (INC. STRUT. SEMPL.)</v>
      </c>
      <c r="B75" s="143" t="str">
        <f>'t1'!B75</f>
        <v>SD0SE3</v>
      </c>
      <c r="C75" s="195"/>
      <c r="D75" s="234"/>
      <c r="E75" s="195"/>
      <c r="F75" s="234"/>
      <c r="G75" s="195"/>
      <c r="H75" s="234"/>
      <c r="I75" s="195"/>
      <c r="J75" s="234"/>
      <c r="K75" s="195"/>
      <c r="L75" s="234"/>
      <c r="M75" s="195"/>
      <c r="N75" s="234"/>
      <c r="O75" s="195"/>
      <c r="P75" s="234"/>
      <c r="Q75" s="195"/>
      <c r="R75" s="234"/>
      <c r="S75" s="195"/>
      <c r="T75" s="234"/>
      <c r="U75" s="195"/>
      <c r="V75" s="234"/>
      <c r="W75" s="195"/>
      <c r="X75" s="234"/>
      <c r="Y75" s="195"/>
      <c r="Z75" s="234"/>
      <c r="AA75" s="195"/>
      <c r="AB75" s="234"/>
      <c r="AC75" s="195"/>
      <c r="AD75" s="234"/>
      <c r="AE75" s="195"/>
      <c r="AF75" s="234"/>
      <c r="AG75" s="195"/>
      <c r="AH75" s="234"/>
      <c r="AI75" s="195"/>
      <c r="AJ75" s="234"/>
      <c r="AK75" s="195"/>
      <c r="AL75" s="234"/>
      <c r="AM75" s="195"/>
      <c r="AN75" s="234"/>
      <c r="AO75" s="195"/>
      <c r="AP75" s="234"/>
      <c r="AQ75" s="195"/>
      <c r="AR75" s="234"/>
      <c r="AS75" s="195"/>
      <c r="AT75" s="234"/>
      <c r="AU75" s="430">
        <f t="shared" si="3"/>
        <v>0</v>
      </c>
      <c r="AV75" s="388">
        <f t="shared" si="4"/>
        <v>0</v>
      </c>
      <c r="AW75" s="690" t="str">
        <f t="shared" si="5"/>
        <v>OK</v>
      </c>
      <c r="AX75" s="693">
        <f>'t1'!K75-'t3'!C75-'t3'!E75-'t3'!G75-'t3'!I75+'t3'!K75+'t3'!M75+'t3'!O75</f>
        <v>0</v>
      </c>
      <c r="AY75" s="694">
        <f>'t1'!L75-'t3'!D75-'t3'!F75-'t3'!H75-'t3'!J75+'t3'!L75+'t3'!N75+'t3'!P75</f>
        <v>0</v>
      </c>
      <c r="AZ75" s="3">
        <f>'t1'!M75</f>
        <v>0</v>
      </c>
    </row>
    <row r="76" spans="1:52" ht="14.25" customHeight="1" x14ac:dyDescent="0.2">
      <c r="A76" s="17" t="str">
        <f>'t1'!A76</f>
        <v>DIRIGENTE PROF. TECNICO SANITARIE (ALTRI INC. PROF.LI)</v>
      </c>
      <c r="B76" s="143" t="str">
        <f>'t1'!B76</f>
        <v>SD0AI3</v>
      </c>
      <c r="C76" s="195"/>
      <c r="D76" s="234"/>
      <c r="E76" s="195"/>
      <c r="F76" s="234"/>
      <c r="G76" s="195"/>
      <c r="H76" s="234"/>
      <c r="I76" s="195"/>
      <c r="J76" s="234"/>
      <c r="K76" s="195"/>
      <c r="L76" s="234"/>
      <c r="M76" s="195"/>
      <c r="N76" s="234"/>
      <c r="O76" s="195"/>
      <c r="P76" s="234"/>
      <c r="Q76" s="195"/>
      <c r="R76" s="234"/>
      <c r="S76" s="195"/>
      <c r="T76" s="234"/>
      <c r="U76" s="195"/>
      <c r="V76" s="234"/>
      <c r="W76" s="195"/>
      <c r="X76" s="234"/>
      <c r="Y76" s="195"/>
      <c r="Z76" s="234"/>
      <c r="AA76" s="195"/>
      <c r="AB76" s="234"/>
      <c r="AC76" s="195"/>
      <c r="AD76" s="234"/>
      <c r="AE76" s="195"/>
      <c r="AF76" s="234"/>
      <c r="AG76" s="195"/>
      <c r="AH76" s="234"/>
      <c r="AI76" s="195"/>
      <c r="AJ76" s="234"/>
      <c r="AK76" s="195"/>
      <c r="AL76" s="234"/>
      <c r="AM76" s="195"/>
      <c r="AN76" s="234"/>
      <c r="AO76" s="195"/>
      <c r="AP76" s="234"/>
      <c r="AQ76" s="195"/>
      <c r="AR76" s="234"/>
      <c r="AS76" s="195"/>
      <c r="AT76" s="234"/>
      <c r="AU76" s="430">
        <f t="shared" si="3"/>
        <v>0</v>
      </c>
      <c r="AV76" s="388">
        <f t="shared" si="4"/>
        <v>0</v>
      </c>
      <c r="AW76" s="690" t="str">
        <f t="shared" si="5"/>
        <v>OK</v>
      </c>
      <c r="AX76" s="693">
        <f>'t1'!K76-'t3'!C76-'t3'!E76-'t3'!G76-'t3'!I76+'t3'!K76+'t3'!M76+'t3'!O76</f>
        <v>0</v>
      </c>
      <c r="AY76" s="694">
        <f>'t1'!L76-'t3'!D76-'t3'!F76-'t3'!H76-'t3'!J76+'t3'!L76+'t3'!N76+'t3'!P76</f>
        <v>0</v>
      </c>
      <c r="AZ76" s="3">
        <f>'t1'!M76</f>
        <v>0</v>
      </c>
    </row>
    <row r="77" spans="1:52" ht="14.25" customHeight="1" x14ac:dyDescent="0.2">
      <c r="A77" s="17" t="str">
        <f>'t1'!A77</f>
        <v>DIR. PROF.TECNICO SANITARIE T.DET.ART.15-SEPTIES DLGS 502/92</v>
      </c>
      <c r="B77" s="143" t="str">
        <f>'t1'!B77</f>
        <v>SD048D</v>
      </c>
      <c r="C77" s="195"/>
      <c r="D77" s="234"/>
      <c r="E77" s="195"/>
      <c r="F77" s="234"/>
      <c r="G77" s="195"/>
      <c r="H77" s="234"/>
      <c r="I77" s="195"/>
      <c r="J77" s="234"/>
      <c r="K77" s="195"/>
      <c r="L77" s="234"/>
      <c r="M77" s="195"/>
      <c r="N77" s="234"/>
      <c r="O77" s="195"/>
      <c r="P77" s="234"/>
      <c r="Q77" s="195"/>
      <c r="R77" s="234"/>
      <c r="S77" s="195"/>
      <c r="T77" s="234"/>
      <c r="U77" s="195"/>
      <c r="V77" s="234"/>
      <c r="W77" s="195"/>
      <c r="X77" s="234"/>
      <c r="Y77" s="195"/>
      <c r="Z77" s="234"/>
      <c r="AA77" s="195"/>
      <c r="AB77" s="234"/>
      <c r="AC77" s="195"/>
      <c r="AD77" s="234"/>
      <c r="AE77" s="195"/>
      <c r="AF77" s="234"/>
      <c r="AG77" s="195"/>
      <c r="AH77" s="234"/>
      <c r="AI77" s="195"/>
      <c r="AJ77" s="234"/>
      <c r="AK77" s="195"/>
      <c r="AL77" s="234"/>
      <c r="AM77" s="195"/>
      <c r="AN77" s="234"/>
      <c r="AO77" s="195"/>
      <c r="AP77" s="234"/>
      <c r="AQ77" s="195"/>
      <c r="AR77" s="234"/>
      <c r="AS77" s="195"/>
      <c r="AT77" s="234"/>
      <c r="AU77" s="430">
        <f t="shared" si="3"/>
        <v>0</v>
      </c>
      <c r="AV77" s="388">
        <f t="shared" si="4"/>
        <v>0</v>
      </c>
      <c r="AW77" s="690" t="str">
        <f t="shared" si="5"/>
        <v>OK</v>
      </c>
      <c r="AX77" s="693">
        <f>'t1'!K77-'t3'!C77-'t3'!E77-'t3'!G77-'t3'!I77+'t3'!K77+'t3'!M77+'t3'!O77</f>
        <v>0</v>
      </c>
      <c r="AY77" s="694">
        <f>'t1'!L77-'t3'!D77-'t3'!F77-'t3'!H77-'t3'!J77+'t3'!L77+'t3'!N77+'t3'!P77</f>
        <v>0</v>
      </c>
      <c r="AZ77" s="3">
        <f>'t1'!M77</f>
        <v>0</v>
      </c>
    </row>
    <row r="78" spans="1:52" ht="14.25" customHeight="1" x14ac:dyDescent="0.2">
      <c r="A78" s="17" t="str">
        <f>'t1'!A78</f>
        <v>DIRIGENTE PROF.TECNICHE DELLA PREVENZIONE (INC.STRUT.COMPL.)</v>
      </c>
      <c r="B78" s="143" t="str">
        <f>'t1'!B78</f>
        <v>SD0CO4</v>
      </c>
      <c r="C78" s="195"/>
      <c r="D78" s="234"/>
      <c r="E78" s="195"/>
      <c r="F78" s="234"/>
      <c r="G78" s="195"/>
      <c r="H78" s="234"/>
      <c r="I78" s="195"/>
      <c r="J78" s="234"/>
      <c r="K78" s="195"/>
      <c r="L78" s="234"/>
      <c r="M78" s="195"/>
      <c r="N78" s="234"/>
      <c r="O78" s="195"/>
      <c r="P78" s="234"/>
      <c r="Q78" s="195"/>
      <c r="R78" s="234"/>
      <c r="S78" s="195"/>
      <c r="T78" s="234"/>
      <c r="U78" s="195"/>
      <c r="V78" s="234"/>
      <c r="W78" s="195"/>
      <c r="X78" s="234"/>
      <c r="Y78" s="195"/>
      <c r="Z78" s="234"/>
      <c r="AA78" s="195"/>
      <c r="AB78" s="234"/>
      <c r="AC78" s="195"/>
      <c r="AD78" s="234"/>
      <c r="AE78" s="195"/>
      <c r="AF78" s="234"/>
      <c r="AG78" s="195"/>
      <c r="AH78" s="234"/>
      <c r="AI78" s="195"/>
      <c r="AJ78" s="234"/>
      <c r="AK78" s="195"/>
      <c r="AL78" s="234"/>
      <c r="AM78" s="195"/>
      <c r="AN78" s="234"/>
      <c r="AO78" s="195"/>
      <c r="AP78" s="234"/>
      <c r="AQ78" s="195"/>
      <c r="AR78" s="234"/>
      <c r="AS78" s="195"/>
      <c r="AT78" s="234"/>
      <c r="AU78" s="430">
        <f t="shared" si="3"/>
        <v>0</v>
      </c>
      <c r="AV78" s="388">
        <f t="shared" si="4"/>
        <v>0</v>
      </c>
      <c r="AW78" s="690" t="str">
        <f t="shared" si="5"/>
        <v>OK</v>
      </c>
      <c r="AX78" s="693">
        <f>'t1'!K78-'t3'!C78-'t3'!E78-'t3'!G78-'t3'!I78+'t3'!K78+'t3'!M78+'t3'!O78</f>
        <v>0</v>
      </c>
      <c r="AY78" s="694">
        <f>'t1'!L78-'t3'!D78-'t3'!F78-'t3'!H78-'t3'!J78+'t3'!L78+'t3'!N78+'t3'!P78</f>
        <v>0</v>
      </c>
      <c r="AZ78" s="3">
        <f>'t1'!M78</f>
        <v>0</v>
      </c>
    </row>
    <row r="79" spans="1:52" ht="14.25" customHeight="1" x14ac:dyDescent="0.2">
      <c r="A79" s="17" t="str">
        <f>'t1'!A79</f>
        <v>DIRIGENTE PROF.TECNICHE DELLA PREVENZIONE (INC.STRUT.SEMPL.)</v>
      </c>
      <c r="B79" s="143" t="str">
        <f>'t1'!B79</f>
        <v>SD0SE4</v>
      </c>
      <c r="C79" s="195"/>
      <c r="D79" s="234"/>
      <c r="E79" s="195"/>
      <c r="F79" s="234"/>
      <c r="G79" s="195"/>
      <c r="H79" s="234"/>
      <c r="I79" s="195"/>
      <c r="J79" s="234"/>
      <c r="K79" s="195"/>
      <c r="L79" s="234"/>
      <c r="M79" s="195"/>
      <c r="N79" s="234"/>
      <c r="O79" s="195"/>
      <c r="P79" s="234"/>
      <c r="Q79" s="195"/>
      <c r="R79" s="234"/>
      <c r="S79" s="195"/>
      <c r="T79" s="234"/>
      <c r="U79" s="195"/>
      <c r="V79" s="234"/>
      <c r="W79" s="195"/>
      <c r="X79" s="234"/>
      <c r="Y79" s="195"/>
      <c r="Z79" s="234"/>
      <c r="AA79" s="195"/>
      <c r="AB79" s="234"/>
      <c r="AC79" s="195"/>
      <c r="AD79" s="234"/>
      <c r="AE79" s="195"/>
      <c r="AF79" s="234"/>
      <c r="AG79" s="195"/>
      <c r="AH79" s="234"/>
      <c r="AI79" s="195"/>
      <c r="AJ79" s="234"/>
      <c r="AK79" s="195"/>
      <c r="AL79" s="234"/>
      <c r="AM79" s="195"/>
      <c r="AN79" s="234"/>
      <c r="AO79" s="195"/>
      <c r="AP79" s="234"/>
      <c r="AQ79" s="195"/>
      <c r="AR79" s="234"/>
      <c r="AS79" s="195"/>
      <c r="AT79" s="234"/>
      <c r="AU79" s="430">
        <f t="shared" si="3"/>
        <v>0</v>
      </c>
      <c r="AV79" s="388">
        <f t="shared" si="4"/>
        <v>0</v>
      </c>
      <c r="AW79" s="690" t="str">
        <f t="shared" si="5"/>
        <v>OK</v>
      </c>
      <c r="AX79" s="693">
        <f>'t1'!K79-'t3'!C79-'t3'!E79-'t3'!G79-'t3'!I79+'t3'!K79+'t3'!M79+'t3'!O79</f>
        <v>0</v>
      </c>
      <c r="AY79" s="694">
        <f>'t1'!L79-'t3'!D79-'t3'!F79-'t3'!H79-'t3'!J79+'t3'!L79+'t3'!N79+'t3'!P79</f>
        <v>0</v>
      </c>
      <c r="AZ79" s="3">
        <f>'t1'!M79</f>
        <v>0</v>
      </c>
    </row>
    <row r="80" spans="1:52" ht="14.25" customHeight="1" x14ac:dyDescent="0.2">
      <c r="A80" s="17" t="str">
        <f>'t1'!A80</f>
        <v>DIRIGENTE PROF.TECNICHE DELLA PREVENZIONE(ALTRI INC.PROF.LI)</v>
      </c>
      <c r="B80" s="143" t="str">
        <f>'t1'!B80</f>
        <v>SD0AI4</v>
      </c>
      <c r="C80" s="195"/>
      <c r="D80" s="234"/>
      <c r="E80" s="195"/>
      <c r="F80" s="234"/>
      <c r="G80" s="195"/>
      <c r="H80" s="234"/>
      <c r="I80" s="195"/>
      <c r="J80" s="234"/>
      <c r="K80" s="195"/>
      <c r="L80" s="234"/>
      <c r="M80" s="195"/>
      <c r="N80" s="234"/>
      <c r="O80" s="195"/>
      <c r="P80" s="234"/>
      <c r="Q80" s="195"/>
      <c r="R80" s="234"/>
      <c r="S80" s="195"/>
      <c r="T80" s="234"/>
      <c r="U80" s="195"/>
      <c r="V80" s="234"/>
      <c r="W80" s="195"/>
      <c r="X80" s="234"/>
      <c r="Y80" s="195"/>
      <c r="Z80" s="234"/>
      <c r="AA80" s="195"/>
      <c r="AB80" s="234"/>
      <c r="AC80" s="195"/>
      <c r="AD80" s="234"/>
      <c r="AE80" s="195"/>
      <c r="AF80" s="234"/>
      <c r="AG80" s="195"/>
      <c r="AH80" s="234"/>
      <c r="AI80" s="195"/>
      <c r="AJ80" s="234"/>
      <c r="AK80" s="195"/>
      <c r="AL80" s="234"/>
      <c r="AM80" s="195"/>
      <c r="AN80" s="234"/>
      <c r="AO80" s="195"/>
      <c r="AP80" s="234"/>
      <c r="AQ80" s="195"/>
      <c r="AR80" s="234"/>
      <c r="AS80" s="195"/>
      <c r="AT80" s="234"/>
      <c r="AU80" s="430">
        <f t="shared" si="3"/>
        <v>0</v>
      </c>
      <c r="AV80" s="388">
        <f t="shared" si="4"/>
        <v>0</v>
      </c>
      <c r="AW80" s="690" t="str">
        <f t="shared" si="5"/>
        <v>OK</v>
      </c>
      <c r="AX80" s="693">
        <f>'t1'!K80-'t3'!C80-'t3'!E80-'t3'!G80-'t3'!I80+'t3'!K80+'t3'!M80+'t3'!O80</f>
        <v>0</v>
      </c>
      <c r="AY80" s="694">
        <f>'t1'!L80-'t3'!D80-'t3'!F80-'t3'!H80-'t3'!J80+'t3'!L80+'t3'!N80+'t3'!P80</f>
        <v>0</v>
      </c>
      <c r="AZ80" s="3">
        <f>'t1'!M80</f>
        <v>0</v>
      </c>
    </row>
    <row r="81" spans="1:52" ht="14.25" customHeight="1" x14ac:dyDescent="0.2">
      <c r="A81" s="17" t="str">
        <f>'t1'!A81</f>
        <v>DIR. PROF.TECNICHE PREVENZ. T.DET.ART.15-SEPTIES DLGS 502/92</v>
      </c>
      <c r="B81" s="143" t="str">
        <f>'t1'!B81</f>
        <v>SD048E</v>
      </c>
      <c r="C81" s="195"/>
      <c r="D81" s="234"/>
      <c r="E81" s="195"/>
      <c r="F81" s="234"/>
      <c r="G81" s="195"/>
      <c r="H81" s="234"/>
      <c r="I81" s="195"/>
      <c r="J81" s="234"/>
      <c r="K81" s="195"/>
      <c r="L81" s="234"/>
      <c r="M81" s="195"/>
      <c r="N81" s="234"/>
      <c r="O81" s="195"/>
      <c r="P81" s="234"/>
      <c r="Q81" s="195"/>
      <c r="R81" s="234"/>
      <c r="S81" s="195"/>
      <c r="T81" s="234"/>
      <c r="U81" s="195"/>
      <c r="V81" s="234"/>
      <c r="W81" s="195"/>
      <c r="X81" s="234"/>
      <c r="Y81" s="195"/>
      <c r="Z81" s="234"/>
      <c r="AA81" s="195"/>
      <c r="AB81" s="234"/>
      <c r="AC81" s="195"/>
      <c r="AD81" s="234"/>
      <c r="AE81" s="195"/>
      <c r="AF81" s="234"/>
      <c r="AG81" s="195"/>
      <c r="AH81" s="234"/>
      <c r="AI81" s="195"/>
      <c r="AJ81" s="234"/>
      <c r="AK81" s="195"/>
      <c r="AL81" s="234"/>
      <c r="AM81" s="195"/>
      <c r="AN81" s="234"/>
      <c r="AO81" s="195"/>
      <c r="AP81" s="234"/>
      <c r="AQ81" s="195"/>
      <c r="AR81" s="234"/>
      <c r="AS81" s="195"/>
      <c r="AT81" s="234"/>
      <c r="AU81" s="430">
        <f t="shared" si="3"/>
        <v>0</v>
      </c>
      <c r="AV81" s="388">
        <f t="shared" si="4"/>
        <v>0</v>
      </c>
      <c r="AW81" s="690" t="str">
        <f t="shared" si="5"/>
        <v>OK</v>
      </c>
      <c r="AX81" s="693">
        <f>'t1'!K81-'t3'!C81-'t3'!E81-'t3'!G81-'t3'!I81+'t3'!K81+'t3'!M81+'t3'!O81</f>
        <v>0</v>
      </c>
      <c r="AY81" s="694">
        <f>'t1'!L81-'t3'!D81-'t3'!F81-'t3'!H81-'t3'!J81+'t3'!L81+'t3'!N81+'t3'!P81</f>
        <v>0</v>
      </c>
      <c r="AZ81" s="3">
        <f>'t1'!M81</f>
        <v>0</v>
      </c>
    </row>
    <row r="82" spans="1:52" ht="14.25" customHeight="1" x14ac:dyDescent="0.2">
      <c r="A82" s="17" t="str">
        <f>'t1'!A82</f>
        <v>AVVOCATO DIRIG. CON INCARICO DI STRUTTURA COMPLESSA</v>
      </c>
      <c r="B82" s="143" t="str">
        <f>'t1'!B82</f>
        <v>PD0010</v>
      </c>
      <c r="C82" s="195"/>
      <c r="D82" s="234"/>
      <c r="E82" s="195"/>
      <c r="F82" s="234"/>
      <c r="G82" s="195"/>
      <c r="H82" s="234"/>
      <c r="I82" s="195"/>
      <c r="J82" s="234"/>
      <c r="K82" s="195"/>
      <c r="L82" s="234"/>
      <c r="M82" s="195"/>
      <c r="N82" s="234"/>
      <c r="O82" s="195"/>
      <c r="P82" s="234"/>
      <c r="Q82" s="195"/>
      <c r="R82" s="234"/>
      <c r="S82" s="195"/>
      <c r="T82" s="234"/>
      <c r="U82" s="195"/>
      <c r="V82" s="234"/>
      <c r="W82" s="195"/>
      <c r="X82" s="234"/>
      <c r="Y82" s="195"/>
      <c r="Z82" s="234"/>
      <c r="AA82" s="195"/>
      <c r="AB82" s="234"/>
      <c r="AC82" s="195"/>
      <c r="AD82" s="234"/>
      <c r="AE82" s="195"/>
      <c r="AF82" s="234"/>
      <c r="AG82" s="195"/>
      <c r="AH82" s="234"/>
      <c r="AI82" s="195"/>
      <c r="AJ82" s="234"/>
      <c r="AK82" s="195"/>
      <c r="AL82" s="234"/>
      <c r="AM82" s="195"/>
      <c r="AN82" s="234"/>
      <c r="AO82" s="195"/>
      <c r="AP82" s="234"/>
      <c r="AQ82" s="195"/>
      <c r="AR82" s="234"/>
      <c r="AS82" s="195"/>
      <c r="AT82" s="234"/>
      <c r="AU82" s="430">
        <f t="shared" si="3"/>
        <v>0</v>
      </c>
      <c r="AV82" s="388">
        <f t="shared" si="4"/>
        <v>0</v>
      </c>
      <c r="AW82" s="690" t="str">
        <f t="shared" si="5"/>
        <v>OK</v>
      </c>
      <c r="AX82" s="693">
        <f>'t1'!K82-'t3'!C82-'t3'!E82-'t3'!G82-'t3'!I82+'t3'!K82+'t3'!M82+'t3'!O82</f>
        <v>0</v>
      </c>
      <c r="AY82" s="694">
        <f>'t1'!L82-'t3'!D82-'t3'!F82-'t3'!H82-'t3'!J82+'t3'!L82+'t3'!N82+'t3'!P82</f>
        <v>0</v>
      </c>
      <c r="AZ82" s="3">
        <f>'t1'!M82</f>
        <v>0</v>
      </c>
    </row>
    <row r="83" spans="1:52" ht="14.25" customHeight="1" x14ac:dyDescent="0.2">
      <c r="A83" s="17" t="str">
        <f>'t1'!A83</f>
        <v>AVVOCATO DIRIG. CON INCARICO DI STRUTTURA SEMPLICE</v>
      </c>
      <c r="B83" s="143" t="str">
        <f>'t1'!B83</f>
        <v>PD0S09</v>
      </c>
      <c r="C83" s="195"/>
      <c r="D83" s="234"/>
      <c r="E83" s="195"/>
      <c r="F83" s="234"/>
      <c r="G83" s="195"/>
      <c r="H83" s="234"/>
      <c r="I83" s="195"/>
      <c r="J83" s="234"/>
      <c r="K83" s="195"/>
      <c r="L83" s="234"/>
      <c r="M83" s="195"/>
      <c r="N83" s="234"/>
      <c r="O83" s="195"/>
      <c r="P83" s="234"/>
      <c r="Q83" s="195"/>
      <c r="R83" s="234"/>
      <c r="S83" s="195"/>
      <c r="T83" s="234"/>
      <c r="U83" s="195"/>
      <c r="V83" s="234"/>
      <c r="W83" s="195"/>
      <c r="X83" s="234"/>
      <c r="Y83" s="195"/>
      <c r="Z83" s="234"/>
      <c r="AA83" s="195"/>
      <c r="AB83" s="234"/>
      <c r="AC83" s="195"/>
      <c r="AD83" s="234"/>
      <c r="AE83" s="195"/>
      <c r="AF83" s="234"/>
      <c r="AG83" s="195"/>
      <c r="AH83" s="234"/>
      <c r="AI83" s="195"/>
      <c r="AJ83" s="234"/>
      <c r="AK83" s="195"/>
      <c r="AL83" s="234"/>
      <c r="AM83" s="195"/>
      <c r="AN83" s="234"/>
      <c r="AO83" s="195"/>
      <c r="AP83" s="234"/>
      <c r="AQ83" s="195"/>
      <c r="AR83" s="234"/>
      <c r="AS83" s="195"/>
      <c r="AT83" s="234"/>
      <c r="AU83" s="430">
        <f t="shared" si="3"/>
        <v>0</v>
      </c>
      <c r="AV83" s="388">
        <f t="shared" si="4"/>
        <v>0</v>
      </c>
      <c r="AW83" s="690" t="str">
        <f t="shared" si="5"/>
        <v>OK</v>
      </c>
      <c r="AX83" s="693">
        <f>'t1'!K83-'t3'!C83-'t3'!E83-'t3'!G83-'t3'!I83+'t3'!K83+'t3'!M83+'t3'!O83</f>
        <v>0</v>
      </c>
      <c r="AY83" s="694">
        <f>'t1'!L83-'t3'!D83-'t3'!F83-'t3'!H83-'t3'!J83+'t3'!L83+'t3'!N83+'t3'!P83</f>
        <v>0</v>
      </c>
      <c r="AZ83" s="3">
        <f>'t1'!M83</f>
        <v>0</v>
      </c>
    </row>
    <row r="84" spans="1:52" ht="14.25" customHeight="1" x14ac:dyDescent="0.2">
      <c r="A84" s="17" t="str">
        <f>'t1'!A84</f>
        <v>AVVOCATO DIRIG. CON ALTRI INCAR.PROF.LI</v>
      </c>
      <c r="B84" s="143" t="str">
        <f>'t1'!B84</f>
        <v>PD0A09</v>
      </c>
      <c r="C84" s="195"/>
      <c r="D84" s="234"/>
      <c r="E84" s="195"/>
      <c r="F84" s="234"/>
      <c r="G84" s="195"/>
      <c r="H84" s="234"/>
      <c r="I84" s="195"/>
      <c r="J84" s="234"/>
      <c r="K84" s="195"/>
      <c r="L84" s="234"/>
      <c r="M84" s="195"/>
      <c r="N84" s="234"/>
      <c r="O84" s="195"/>
      <c r="P84" s="234"/>
      <c r="Q84" s="195"/>
      <c r="R84" s="234"/>
      <c r="S84" s="195"/>
      <c r="T84" s="234"/>
      <c r="U84" s="195"/>
      <c r="V84" s="234"/>
      <c r="W84" s="195"/>
      <c r="X84" s="234"/>
      <c r="Y84" s="195"/>
      <c r="Z84" s="234"/>
      <c r="AA84" s="195"/>
      <c r="AB84" s="234"/>
      <c r="AC84" s="195"/>
      <c r="AD84" s="234"/>
      <c r="AE84" s="195"/>
      <c r="AF84" s="234"/>
      <c r="AG84" s="195"/>
      <c r="AH84" s="234"/>
      <c r="AI84" s="195"/>
      <c r="AJ84" s="234"/>
      <c r="AK84" s="195"/>
      <c r="AL84" s="234"/>
      <c r="AM84" s="195"/>
      <c r="AN84" s="234"/>
      <c r="AO84" s="195"/>
      <c r="AP84" s="234"/>
      <c r="AQ84" s="195"/>
      <c r="AR84" s="234"/>
      <c r="AS84" s="195"/>
      <c r="AT84" s="234"/>
      <c r="AU84" s="430">
        <f t="shared" si="3"/>
        <v>0</v>
      </c>
      <c r="AV84" s="388">
        <f t="shared" si="4"/>
        <v>0</v>
      </c>
      <c r="AW84" s="690" t="str">
        <f t="shared" si="5"/>
        <v>OK</v>
      </c>
      <c r="AX84" s="693">
        <f>'t1'!K84-'t3'!C84-'t3'!E84-'t3'!G84-'t3'!I84+'t3'!K84+'t3'!M84+'t3'!O84</f>
        <v>0</v>
      </c>
      <c r="AY84" s="694">
        <f>'t1'!L84-'t3'!D84-'t3'!F84-'t3'!H84-'t3'!J84+'t3'!L84+'t3'!N84+'t3'!P84</f>
        <v>0</v>
      </c>
      <c r="AZ84" s="3">
        <f>'t1'!M84</f>
        <v>0</v>
      </c>
    </row>
    <row r="85" spans="1:52" ht="14.25" customHeight="1" x14ac:dyDescent="0.2">
      <c r="A85" s="17" t="str">
        <f>'t1'!A85</f>
        <v>AVVOCATO DIR. A T. DETERMINATO(ART. 15-SEPTIES DLGS. 502/92)</v>
      </c>
      <c r="B85" s="143" t="str">
        <f>'t1'!B85</f>
        <v>PD0605</v>
      </c>
      <c r="C85" s="195"/>
      <c r="D85" s="234"/>
      <c r="E85" s="195"/>
      <c r="F85" s="234"/>
      <c r="G85" s="195"/>
      <c r="H85" s="234"/>
      <c r="I85" s="195"/>
      <c r="J85" s="234"/>
      <c r="K85" s="195"/>
      <c r="L85" s="234"/>
      <c r="M85" s="195"/>
      <c r="N85" s="234"/>
      <c r="O85" s="195"/>
      <c r="P85" s="234"/>
      <c r="Q85" s="195"/>
      <c r="R85" s="234"/>
      <c r="S85" s="195"/>
      <c r="T85" s="234"/>
      <c r="U85" s="195"/>
      <c r="V85" s="234"/>
      <c r="W85" s="195"/>
      <c r="X85" s="234"/>
      <c r="Y85" s="195"/>
      <c r="Z85" s="234"/>
      <c r="AA85" s="195"/>
      <c r="AB85" s="234"/>
      <c r="AC85" s="195"/>
      <c r="AD85" s="234"/>
      <c r="AE85" s="195"/>
      <c r="AF85" s="234"/>
      <c r="AG85" s="195"/>
      <c r="AH85" s="234"/>
      <c r="AI85" s="195"/>
      <c r="AJ85" s="234"/>
      <c r="AK85" s="195"/>
      <c r="AL85" s="234"/>
      <c r="AM85" s="195"/>
      <c r="AN85" s="234"/>
      <c r="AO85" s="195"/>
      <c r="AP85" s="234"/>
      <c r="AQ85" s="195"/>
      <c r="AR85" s="234"/>
      <c r="AS85" s="195"/>
      <c r="AT85" s="234"/>
      <c r="AU85" s="430">
        <f t="shared" si="3"/>
        <v>0</v>
      </c>
      <c r="AV85" s="388">
        <f t="shared" si="4"/>
        <v>0</v>
      </c>
      <c r="AW85" s="690" t="str">
        <f t="shared" si="5"/>
        <v>OK</v>
      </c>
      <c r="AX85" s="693">
        <f>'t1'!K85-'t3'!C85-'t3'!E85-'t3'!G85-'t3'!I85+'t3'!K85+'t3'!M85+'t3'!O85</f>
        <v>0</v>
      </c>
      <c r="AY85" s="694">
        <f>'t1'!L85-'t3'!D85-'t3'!F85-'t3'!H85-'t3'!J85+'t3'!L85+'t3'!N85+'t3'!P85</f>
        <v>0</v>
      </c>
      <c r="AZ85" s="3">
        <f>'t1'!M85</f>
        <v>0</v>
      </c>
    </row>
    <row r="86" spans="1:52" ht="14.25" customHeight="1" x14ac:dyDescent="0.2">
      <c r="A86" s="17" t="str">
        <f>'t1'!A86</f>
        <v>INGEGNERE DIRIG. CON INCARICO DI STRUTTURA COMPLESSA</v>
      </c>
      <c r="B86" s="143" t="str">
        <f>'t1'!B86</f>
        <v>PD0046</v>
      </c>
      <c r="C86" s="195"/>
      <c r="D86" s="234"/>
      <c r="E86" s="195"/>
      <c r="F86" s="234"/>
      <c r="G86" s="195"/>
      <c r="H86" s="234"/>
      <c r="I86" s="195"/>
      <c r="J86" s="234"/>
      <c r="K86" s="195"/>
      <c r="L86" s="234"/>
      <c r="M86" s="195"/>
      <c r="N86" s="234"/>
      <c r="O86" s="195"/>
      <c r="P86" s="234"/>
      <c r="Q86" s="195"/>
      <c r="R86" s="234"/>
      <c r="S86" s="195"/>
      <c r="T86" s="234"/>
      <c r="U86" s="195"/>
      <c r="V86" s="234"/>
      <c r="W86" s="195"/>
      <c r="X86" s="234"/>
      <c r="Y86" s="195"/>
      <c r="Z86" s="234"/>
      <c r="AA86" s="195"/>
      <c r="AB86" s="234"/>
      <c r="AC86" s="195"/>
      <c r="AD86" s="234"/>
      <c r="AE86" s="195"/>
      <c r="AF86" s="234"/>
      <c r="AG86" s="195"/>
      <c r="AH86" s="234"/>
      <c r="AI86" s="195"/>
      <c r="AJ86" s="234"/>
      <c r="AK86" s="195"/>
      <c r="AL86" s="234"/>
      <c r="AM86" s="195"/>
      <c r="AN86" s="234"/>
      <c r="AO86" s="195"/>
      <c r="AP86" s="234"/>
      <c r="AQ86" s="195"/>
      <c r="AR86" s="234"/>
      <c r="AS86" s="195"/>
      <c r="AT86" s="234"/>
      <c r="AU86" s="430">
        <f t="shared" si="3"/>
        <v>0</v>
      </c>
      <c r="AV86" s="388">
        <f t="shared" si="4"/>
        <v>0</v>
      </c>
      <c r="AW86" s="690" t="str">
        <f t="shared" si="5"/>
        <v>OK</v>
      </c>
      <c r="AX86" s="693">
        <f>'t1'!K86-'t3'!C86-'t3'!E86-'t3'!G86-'t3'!I86+'t3'!K86+'t3'!M86+'t3'!O86</f>
        <v>0</v>
      </c>
      <c r="AY86" s="694">
        <f>'t1'!L86-'t3'!D86-'t3'!F86-'t3'!H86-'t3'!J86+'t3'!L86+'t3'!N86+'t3'!P86</f>
        <v>0</v>
      </c>
      <c r="AZ86" s="3">
        <f>'t1'!M86</f>
        <v>0</v>
      </c>
    </row>
    <row r="87" spans="1:52" ht="14.25" customHeight="1" x14ac:dyDescent="0.2">
      <c r="A87" s="17" t="str">
        <f>'t1'!A87</f>
        <v>INGEGNERE DIRIG. CON INCARICO DI STRUTTURA SEMPLICE</v>
      </c>
      <c r="B87" s="143" t="str">
        <f>'t1'!B87</f>
        <v>PD0S45</v>
      </c>
      <c r="C87" s="195"/>
      <c r="D87" s="234"/>
      <c r="E87" s="195"/>
      <c r="F87" s="234"/>
      <c r="G87" s="195"/>
      <c r="H87" s="234"/>
      <c r="I87" s="195"/>
      <c r="J87" s="234"/>
      <c r="K87" s="195"/>
      <c r="L87" s="234"/>
      <c r="M87" s="195"/>
      <c r="N87" s="234"/>
      <c r="O87" s="195"/>
      <c r="P87" s="234"/>
      <c r="Q87" s="195"/>
      <c r="R87" s="234"/>
      <c r="S87" s="195"/>
      <c r="T87" s="234"/>
      <c r="U87" s="195"/>
      <c r="V87" s="234"/>
      <c r="W87" s="195"/>
      <c r="X87" s="234"/>
      <c r="Y87" s="195"/>
      <c r="Z87" s="234"/>
      <c r="AA87" s="195"/>
      <c r="AB87" s="234"/>
      <c r="AC87" s="195"/>
      <c r="AD87" s="234"/>
      <c r="AE87" s="195"/>
      <c r="AF87" s="234"/>
      <c r="AG87" s="195"/>
      <c r="AH87" s="234"/>
      <c r="AI87" s="195"/>
      <c r="AJ87" s="234"/>
      <c r="AK87" s="195"/>
      <c r="AL87" s="234"/>
      <c r="AM87" s="195"/>
      <c r="AN87" s="234"/>
      <c r="AO87" s="195"/>
      <c r="AP87" s="234"/>
      <c r="AQ87" s="195"/>
      <c r="AR87" s="234"/>
      <c r="AS87" s="195"/>
      <c r="AT87" s="234"/>
      <c r="AU87" s="430">
        <f t="shared" si="3"/>
        <v>0</v>
      </c>
      <c r="AV87" s="388">
        <f t="shared" si="4"/>
        <v>0</v>
      </c>
      <c r="AW87" s="690" t="str">
        <f t="shared" si="5"/>
        <v>OK</v>
      </c>
      <c r="AX87" s="693">
        <f>'t1'!K87-'t3'!C87-'t3'!E87-'t3'!G87-'t3'!I87+'t3'!K87+'t3'!M87+'t3'!O87</f>
        <v>0</v>
      </c>
      <c r="AY87" s="694">
        <f>'t1'!L87-'t3'!D87-'t3'!F87-'t3'!H87-'t3'!J87+'t3'!L87+'t3'!N87+'t3'!P87</f>
        <v>0</v>
      </c>
      <c r="AZ87" s="3">
        <f>'t1'!M87</f>
        <v>0</v>
      </c>
    </row>
    <row r="88" spans="1:52" ht="14.25" customHeight="1" x14ac:dyDescent="0.2">
      <c r="A88" s="17" t="str">
        <f>'t1'!A88</f>
        <v>INGEGNERE DIRIG. CON ALTRI INCAR.PROF.LI</v>
      </c>
      <c r="B88" s="143" t="str">
        <f>'t1'!B88</f>
        <v>PD0A45</v>
      </c>
      <c r="C88" s="195"/>
      <c r="D88" s="234"/>
      <c r="E88" s="195"/>
      <c r="F88" s="234"/>
      <c r="G88" s="195"/>
      <c r="H88" s="234"/>
      <c r="I88" s="195"/>
      <c r="J88" s="234"/>
      <c r="K88" s="195"/>
      <c r="L88" s="234"/>
      <c r="M88" s="195"/>
      <c r="N88" s="234"/>
      <c r="O88" s="195"/>
      <c r="P88" s="234"/>
      <c r="Q88" s="195"/>
      <c r="R88" s="234"/>
      <c r="S88" s="195"/>
      <c r="T88" s="234"/>
      <c r="U88" s="195"/>
      <c r="V88" s="234"/>
      <c r="W88" s="195"/>
      <c r="X88" s="234"/>
      <c r="Y88" s="195"/>
      <c r="Z88" s="234"/>
      <c r="AA88" s="195"/>
      <c r="AB88" s="234"/>
      <c r="AC88" s="195"/>
      <c r="AD88" s="234"/>
      <c r="AE88" s="195"/>
      <c r="AF88" s="234"/>
      <c r="AG88" s="195"/>
      <c r="AH88" s="234"/>
      <c r="AI88" s="195"/>
      <c r="AJ88" s="234"/>
      <c r="AK88" s="195"/>
      <c r="AL88" s="234"/>
      <c r="AM88" s="195"/>
      <c r="AN88" s="234"/>
      <c r="AO88" s="195"/>
      <c r="AP88" s="234"/>
      <c r="AQ88" s="195"/>
      <c r="AR88" s="234"/>
      <c r="AS88" s="195"/>
      <c r="AT88" s="234"/>
      <c r="AU88" s="430">
        <f t="shared" si="3"/>
        <v>0</v>
      </c>
      <c r="AV88" s="388">
        <f t="shared" si="4"/>
        <v>0</v>
      </c>
      <c r="AW88" s="690" t="str">
        <f t="shared" si="5"/>
        <v>OK</v>
      </c>
      <c r="AX88" s="693">
        <f>'t1'!K88-'t3'!C88-'t3'!E88-'t3'!G88-'t3'!I88+'t3'!K88+'t3'!M88+'t3'!O88</f>
        <v>0</v>
      </c>
      <c r="AY88" s="694">
        <f>'t1'!L88-'t3'!D88-'t3'!F88-'t3'!H88-'t3'!J88+'t3'!L88+'t3'!N88+'t3'!P88</f>
        <v>0</v>
      </c>
      <c r="AZ88" s="3">
        <f>'t1'!M88</f>
        <v>0</v>
      </c>
    </row>
    <row r="89" spans="1:52" ht="14.25" customHeight="1" x14ac:dyDescent="0.2">
      <c r="A89" s="17" t="str">
        <f>'t1'!A89</f>
        <v>INGEGNERE DIR. A T. DETERMINATO(ART.15-SEPTIES DLGS. 502/92)</v>
      </c>
      <c r="B89" s="143" t="str">
        <f>'t1'!B89</f>
        <v>PD0606</v>
      </c>
      <c r="C89" s="195"/>
      <c r="D89" s="234"/>
      <c r="E89" s="195"/>
      <c r="F89" s="234"/>
      <c r="G89" s="195"/>
      <c r="H89" s="234"/>
      <c r="I89" s="195"/>
      <c r="J89" s="234"/>
      <c r="K89" s="195"/>
      <c r="L89" s="234"/>
      <c r="M89" s="195"/>
      <c r="N89" s="234"/>
      <c r="O89" s="195"/>
      <c r="P89" s="234"/>
      <c r="Q89" s="195"/>
      <c r="R89" s="234"/>
      <c r="S89" s="195"/>
      <c r="T89" s="234"/>
      <c r="U89" s="195"/>
      <c r="V89" s="234"/>
      <c r="W89" s="195"/>
      <c r="X89" s="234"/>
      <c r="Y89" s="195"/>
      <c r="Z89" s="234"/>
      <c r="AA89" s="195"/>
      <c r="AB89" s="234"/>
      <c r="AC89" s="195"/>
      <c r="AD89" s="234"/>
      <c r="AE89" s="195"/>
      <c r="AF89" s="234"/>
      <c r="AG89" s="195"/>
      <c r="AH89" s="234"/>
      <c r="AI89" s="195"/>
      <c r="AJ89" s="234"/>
      <c r="AK89" s="195"/>
      <c r="AL89" s="234"/>
      <c r="AM89" s="195"/>
      <c r="AN89" s="234"/>
      <c r="AO89" s="195"/>
      <c r="AP89" s="234"/>
      <c r="AQ89" s="195"/>
      <c r="AR89" s="234"/>
      <c r="AS89" s="195"/>
      <c r="AT89" s="234"/>
      <c r="AU89" s="430">
        <f t="shared" si="3"/>
        <v>0</v>
      </c>
      <c r="AV89" s="388">
        <f t="shared" si="4"/>
        <v>0</v>
      </c>
      <c r="AW89" s="690" t="str">
        <f t="shared" si="5"/>
        <v>OK</v>
      </c>
      <c r="AX89" s="693">
        <f>'t1'!K89-'t3'!C89-'t3'!E89-'t3'!G89-'t3'!I89+'t3'!K89+'t3'!M89+'t3'!O89</f>
        <v>0</v>
      </c>
      <c r="AY89" s="694">
        <f>'t1'!L89-'t3'!D89-'t3'!F89-'t3'!H89-'t3'!J89+'t3'!L89+'t3'!N89+'t3'!P89</f>
        <v>0</v>
      </c>
      <c r="AZ89" s="3">
        <f>'t1'!M89</f>
        <v>0</v>
      </c>
    </row>
    <row r="90" spans="1:52" ht="14.25" customHeight="1" x14ac:dyDescent="0.2">
      <c r="A90" s="17" t="str">
        <f>'t1'!A90</f>
        <v>ARCHITETTI DIRIG. CON INCARICO DI STRUTTURA COMPLESSA</v>
      </c>
      <c r="B90" s="143" t="str">
        <f>'t1'!B90</f>
        <v>PD0004</v>
      </c>
      <c r="C90" s="195"/>
      <c r="D90" s="234"/>
      <c r="E90" s="195"/>
      <c r="F90" s="234"/>
      <c r="G90" s="195"/>
      <c r="H90" s="234"/>
      <c r="I90" s="195"/>
      <c r="J90" s="234"/>
      <c r="K90" s="195"/>
      <c r="L90" s="234"/>
      <c r="M90" s="195"/>
      <c r="N90" s="234"/>
      <c r="O90" s="195"/>
      <c r="P90" s="234"/>
      <c r="Q90" s="195"/>
      <c r="R90" s="234"/>
      <c r="S90" s="195"/>
      <c r="T90" s="234"/>
      <c r="U90" s="195"/>
      <c r="V90" s="234"/>
      <c r="W90" s="195"/>
      <c r="X90" s="234"/>
      <c r="Y90" s="195"/>
      <c r="Z90" s="234"/>
      <c r="AA90" s="195"/>
      <c r="AB90" s="234"/>
      <c r="AC90" s="195"/>
      <c r="AD90" s="234"/>
      <c r="AE90" s="195"/>
      <c r="AF90" s="234"/>
      <c r="AG90" s="195"/>
      <c r="AH90" s="234"/>
      <c r="AI90" s="195"/>
      <c r="AJ90" s="234"/>
      <c r="AK90" s="195"/>
      <c r="AL90" s="234"/>
      <c r="AM90" s="195"/>
      <c r="AN90" s="234"/>
      <c r="AO90" s="195"/>
      <c r="AP90" s="234"/>
      <c r="AQ90" s="195"/>
      <c r="AR90" s="234"/>
      <c r="AS90" s="195"/>
      <c r="AT90" s="234"/>
      <c r="AU90" s="430">
        <f t="shared" si="3"/>
        <v>0</v>
      </c>
      <c r="AV90" s="388">
        <f t="shared" si="4"/>
        <v>0</v>
      </c>
      <c r="AW90" s="690" t="str">
        <f t="shared" si="5"/>
        <v>OK</v>
      </c>
      <c r="AX90" s="693">
        <f>'t1'!K90-'t3'!C90-'t3'!E90-'t3'!G90-'t3'!I90+'t3'!K90+'t3'!M90+'t3'!O90</f>
        <v>0</v>
      </c>
      <c r="AY90" s="694">
        <f>'t1'!L90-'t3'!D90-'t3'!F90-'t3'!H90-'t3'!J90+'t3'!L90+'t3'!N90+'t3'!P90</f>
        <v>0</v>
      </c>
      <c r="AZ90" s="3">
        <f>'t1'!M90</f>
        <v>0</v>
      </c>
    </row>
    <row r="91" spans="1:52" ht="14.25" customHeight="1" x14ac:dyDescent="0.2">
      <c r="A91" s="17" t="str">
        <f>'t1'!A91</f>
        <v>ARCHITETTI DIRIG. CON INCARICO DI STRUTTURA SEMPLICE</v>
      </c>
      <c r="B91" s="143" t="str">
        <f>'t1'!B91</f>
        <v>PD0S03</v>
      </c>
      <c r="C91" s="195"/>
      <c r="D91" s="234"/>
      <c r="E91" s="195"/>
      <c r="F91" s="234"/>
      <c r="G91" s="195"/>
      <c r="H91" s="234"/>
      <c r="I91" s="195"/>
      <c r="J91" s="234"/>
      <c r="K91" s="195"/>
      <c r="L91" s="234"/>
      <c r="M91" s="195"/>
      <c r="N91" s="234"/>
      <c r="O91" s="195"/>
      <c r="P91" s="234"/>
      <c r="Q91" s="195"/>
      <c r="R91" s="234"/>
      <c r="S91" s="195"/>
      <c r="T91" s="234"/>
      <c r="U91" s="195"/>
      <c r="V91" s="234"/>
      <c r="W91" s="195"/>
      <c r="X91" s="234"/>
      <c r="Y91" s="195"/>
      <c r="Z91" s="234"/>
      <c r="AA91" s="195"/>
      <c r="AB91" s="234"/>
      <c r="AC91" s="195"/>
      <c r="AD91" s="234"/>
      <c r="AE91" s="195"/>
      <c r="AF91" s="234"/>
      <c r="AG91" s="195"/>
      <c r="AH91" s="234"/>
      <c r="AI91" s="195"/>
      <c r="AJ91" s="234"/>
      <c r="AK91" s="195"/>
      <c r="AL91" s="234"/>
      <c r="AM91" s="195"/>
      <c r="AN91" s="234"/>
      <c r="AO91" s="195"/>
      <c r="AP91" s="234"/>
      <c r="AQ91" s="195"/>
      <c r="AR91" s="234"/>
      <c r="AS91" s="195"/>
      <c r="AT91" s="234"/>
      <c r="AU91" s="430">
        <f t="shared" si="3"/>
        <v>0</v>
      </c>
      <c r="AV91" s="388">
        <f t="shared" si="4"/>
        <v>0</v>
      </c>
      <c r="AW91" s="690" t="str">
        <f t="shared" si="5"/>
        <v>OK</v>
      </c>
      <c r="AX91" s="693">
        <f>'t1'!K91-'t3'!C91-'t3'!E91-'t3'!G91-'t3'!I91+'t3'!K91+'t3'!M91+'t3'!O91</f>
        <v>0</v>
      </c>
      <c r="AY91" s="694">
        <f>'t1'!L91-'t3'!D91-'t3'!F91-'t3'!H91-'t3'!J91+'t3'!L91+'t3'!N91+'t3'!P91</f>
        <v>0</v>
      </c>
      <c r="AZ91" s="3">
        <f>'t1'!M91</f>
        <v>0</v>
      </c>
    </row>
    <row r="92" spans="1:52" ht="14.25" customHeight="1" x14ac:dyDescent="0.2">
      <c r="A92" s="17" t="str">
        <f>'t1'!A92</f>
        <v>ARCHITETTI DIRIG. CON ALTRI INCAR.PROF.LI</v>
      </c>
      <c r="B92" s="143" t="str">
        <f>'t1'!B92</f>
        <v>PD0A03</v>
      </c>
      <c r="C92" s="195"/>
      <c r="D92" s="234"/>
      <c r="E92" s="195"/>
      <c r="F92" s="234"/>
      <c r="G92" s="195"/>
      <c r="H92" s="234"/>
      <c r="I92" s="195"/>
      <c r="J92" s="234"/>
      <c r="K92" s="195"/>
      <c r="L92" s="234"/>
      <c r="M92" s="195"/>
      <c r="N92" s="234"/>
      <c r="O92" s="195"/>
      <c r="P92" s="234"/>
      <c r="Q92" s="195"/>
      <c r="R92" s="234"/>
      <c r="S92" s="195"/>
      <c r="T92" s="234"/>
      <c r="U92" s="195"/>
      <c r="V92" s="234"/>
      <c r="W92" s="195"/>
      <c r="X92" s="234"/>
      <c r="Y92" s="195"/>
      <c r="Z92" s="234"/>
      <c r="AA92" s="195"/>
      <c r="AB92" s="234"/>
      <c r="AC92" s="195"/>
      <c r="AD92" s="234"/>
      <c r="AE92" s="195"/>
      <c r="AF92" s="234"/>
      <c r="AG92" s="195"/>
      <c r="AH92" s="234"/>
      <c r="AI92" s="195"/>
      <c r="AJ92" s="234"/>
      <c r="AK92" s="195"/>
      <c r="AL92" s="234"/>
      <c r="AM92" s="195"/>
      <c r="AN92" s="234"/>
      <c r="AO92" s="195"/>
      <c r="AP92" s="234"/>
      <c r="AQ92" s="195"/>
      <c r="AR92" s="234"/>
      <c r="AS92" s="195"/>
      <c r="AT92" s="234"/>
      <c r="AU92" s="430">
        <f t="shared" si="3"/>
        <v>0</v>
      </c>
      <c r="AV92" s="388">
        <f t="shared" si="4"/>
        <v>0</v>
      </c>
      <c r="AW92" s="690" t="str">
        <f t="shared" si="5"/>
        <v>OK</v>
      </c>
      <c r="AX92" s="693">
        <f>'t1'!K92-'t3'!C92-'t3'!E92-'t3'!G92-'t3'!I92+'t3'!K92+'t3'!M92+'t3'!O92</f>
        <v>0</v>
      </c>
      <c r="AY92" s="694">
        <f>'t1'!L92-'t3'!D92-'t3'!F92-'t3'!H92-'t3'!J92+'t3'!L92+'t3'!N92+'t3'!P92</f>
        <v>0</v>
      </c>
      <c r="AZ92" s="3">
        <f>'t1'!M92</f>
        <v>0</v>
      </c>
    </row>
    <row r="93" spans="1:52" ht="14.25" customHeight="1" x14ac:dyDescent="0.2">
      <c r="A93" s="17" t="str">
        <f>'t1'!A93</f>
        <v>ARCHITETTI DIR. A T.DETERMINATO(ART. 15-SEPTIES DLGS.502/92)</v>
      </c>
      <c r="B93" s="143" t="str">
        <f>'t1'!B93</f>
        <v>PD0607</v>
      </c>
      <c r="C93" s="195"/>
      <c r="D93" s="234"/>
      <c r="E93" s="195"/>
      <c r="F93" s="234"/>
      <c r="G93" s="195"/>
      <c r="H93" s="234"/>
      <c r="I93" s="195"/>
      <c r="J93" s="234"/>
      <c r="K93" s="195"/>
      <c r="L93" s="234"/>
      <c r="M93" s="195"/>
      <c r="N93" s="234"/>
      <c r="O93" s="195"/>
      <c r="P93" s="234"/>
      <c r="Q93" s="195"/>
      <c r="R93" s="234"/>
      <c r="S93" s="195"/>
      <c r="T93" s="234"/>
      <c r="U93" s="195"/>
      <c r="V93" s="234"/>
      <c r="W93" s="195"/>
      <c r="X93" s="234"/>
      <c r="Y93" s="195"/>
      <c r="Z93" s="234"/>
      <c r="AA93" s="195"/>
      <c r="AB93" s="234"/>
      <c r="AC93" s="195"/>
      <c r="AD93" s="234"/>
      <c r="AE93" s="195"/>
      <c r="AF93" s="234"/>
      <c r="AG93" s="195"/>
      <c r="AH93" s="234"/>
      <c r="AI93" s="195"/>
      <c r="AJ93" s="234"/>
      <c r="AK93" s="195"/>
      <c r="AL93" s="234"/>
      <c r="AM93" s="195"/>
      <c r="AN93" s="234"/>
      <c r="AO93" s="195"/>
      <c r="AP93" s="234"/>
      <c r="AQ93" s="195"/>
      <c r="AR93" s="234"/>
      <c r="AS93" s="195"/>
      <c r="AT93" s="234"/>
      <c r="AU93" s="430">
        <f t="shared" si="3"/>
        <v>0</v>
      </c>
      <c r="AV93" s="388">
        <f t="shared" si="4"/>
        <v>0</v>
      </c>
      <c r="AW93" s="690" t="str">
        <f t="shared" si="5"/>
        <v>OK</v>
      </c>
      <c r="AX93" s="693">
        <f>'t1'!K93-'t3'!C93-'t3'!E93-'t3'!G93-'t3'!I93+'t3'!K93+'t3'!M93+'t3'!O93</f>
        <v>0</v>
      </c>
      <c r="AY93" s="694">
        <f>'t1'!L93-'t3'!D93-'t3'!F93-'t3'!H93-'t3'!J93+'t3'!L93+'t3'!N93+'t3'!P93</f>
        <v>0</v>
      </c>
      <c r="AZ93" s="3">
        <f>'t1'!M93</f>
        <v>0</v>
      </c>
    </row>
    <row r="94" spans="1:52" ht="14.25" customHeight="1" x14ac:dyDescent="0.2">
      <c r="A94" s="17" t="str">
        <f>'t1'!A94</f>
        <v>GEOLOGI DIRIG. CON INCARICO DI STRUTTURA COMPLESSA</v>
      </c>
      <c r="B94" s="143" t="str">
        <f>'t1'!B94</f>
        <v>PD0044</v>
      </c>
      <c r="C94" s="195"/>
      <c r="D94" s="234"/>
      <c r="E94" s="195"/>
      <c r="F94" s="234"/>
      <c r="G94" s="195"/>
      <c r="H94" s="234"/>
      <c r="I94" s="195"/>
      <c r="J94" s="234"/>
      <c r="K94" s="195"/>
      <c r="L94" s="234"/>
      <c r="M94" s="195"/>
      <c r="N94" s="234"/>
      <c r="O94" s="195"/>
      <c r="P94" s="234"/>
      <c r="Q94" s="195"/>
      <c r="R94" s="234"/>
      <c r="S94" s="195"/>
      <c r="T94" s="234"/>
      <c r="U94" s="195"/>
      <c r="V94" s="234"/>
      <c r="W94" s="195"/>
      <c r="X94" s="234"/>
      <c r="Y94" s="195"/>
      <c r="Z94" s="234"/>
      <c r="AA94" s="195"/>
      <c r="AB94" s="234"/>
      <c r="AC94" s="195"/>
      <c r="AD94" s="234"/>
      <c r="AE94" s="195"/>
      <c r="AF94" s="234"/>
      <c r="AG94" s="195"/>
      <c r="AH94" s="234"/>
      <c r="AI94" s="195"/>
      <c r="AJ94" s="234"/>
      <c r="AK94" s="195"/>
      <c r="AL94" s="234"/>
      <c r="AM94" s="195"/>
      <c r="AN94" s="234"/>
      <c r="AO94" s="195"/>
      <c r="AP94" s="234"/>
      <c r="AQ94" s="195"/>
      <c r="AR94" s="234"/>
      <c r="AS94" s="195"/>
      <c r="AT94" s="234"/>
      <c r="AU94" s="430">
        <f t="shared" si="3"/>
        <v>0</v>
      </c>
      <c r="AV94" s="388">
        <f t="shared" si="4"/>
        <v>0</v>
      </c>
      <c r="AW94" s="690" t="str">
        <f t="shared" si="5"/>
        <v>OK</v>
      </c>
      <c r="AX94" s="693">
        <f>'t1'!K94-'t3'!C94-'t3'!E94-'t3'!G94-'t3'!I94+'t3'!K94+'t3'!M94+'t3'!O94</f>
        <v>0</v>
      </c>
      <c r="AY94" s="694">
        <f>'t1'!L94-'t3'!D94-'t3'!F94-'t3'!H94-'t3'!J94+'t3'!L94+'t3'!N94+'t3'!P94</f>
        <v>0</v>
      </c>
      <c r="AZ94" s="3">
        <f>'t1'!M94</f>
        <v>0</v>
      </c>
    </row>
    <row r="95" spans="1:52" ht="14.25" customHeight="1" x14ac:dyDescent="0.2">
      <c r="A95" s="17" t="str">
        <f>'t1'!A95</f>
        <v>GEOLOGI DIRIG. CON INCARICO DI STRUTTURA SEMPLICE</v>
      </c>
      <c r="B95" s="143" t="str">
        <f>'t1'!B95</f>
        <v>PD0S43</v>
      </c>
      <c r="C95" s="195"/>
      <c r="D95" s="234"/>
      <c r="E95" s="195"/>
      <c r="F95" s="234"/>
      <c r="G95" s="195"/>
      <c r="H95" s="234"/>
      <c r="I95" s="195"/>
      <c r="J95" s="234"/>
      <c r="K95" s="195"/>
      <c r="L95" s="234"/>
      <c r="M95" s="195"/>
      <c r="N95" s="234"/>
      <c r="O95" s="195"/>
      <c r="P95" s="234"/>
      <c r="Q95" s="195"/>
      <c r="R95" s="234"/>
      <c r="S95" s="195"/>
      <c r="T95" s="234"/>
      <c r="U95" s="195"/>
      <c r="V95" s="234"/>
      <c r="W95" s="195"/>
      <c r="X95" s="234"/>
      <c r="Y95" s="195"/>
      <c r="Z95" s="234"/>
      <c r="AA95" s="195"/>
      <c r="AB95" s="234"/>
      <c r="AC95" s="195"/>
      <c r="AD95" s="234"/>
      <c r="AE95" s="195"/>
      <c r="AF95" s="234"/>
      <c r="AG95" s="195"/>
      <c r="AH95" s="234"/>
      <c r="AI95" s="195"/>
      <c r="AJ95" s="234"/>
      <c r="AK95" s="195"/>
      <c r="AL95" s="234"/>
      <c r="AM95" s="195"/>
      <c r="AN95" s="234"/>
      <c r="AO95" s="195"/>
      <c r="AP95" s="234"/>
      <c r="AQ95" s="195"/>
      <c r="AR95" s="234"/>
      <c r="AS95" s="195"/>
      <c r="AT95" s="234"/>
      <c r="AU95" s="430">
        <f t="shared" si="3"/>
        <v>0</v>
      </c>
      <c r="AV95" s="388">
        <f t="shared" si="4"/>
        <v>0</v>
      </c>
      <c r="AW95" s="690" t="str">
        <f t="shared" si="5"/>
        <v>OK</v>
      </c>
      <c r="AX95" s="693">
        <f>'t1'!K95-'t3'!C95-'t3'!E95-'t3'!G95-'t3'!I95+'t3'!K95+'t3'!M95+'t3'!O95</f>
        <v>0</v>
      </c>
      <c r="AY95" s="694">
        <f>'t1'!L95-'t3'!D95-'t3'!F95-'t3'!H95-'t3'!J95+'t3'!L95+'t3'!N95+'t3'!P95</f>
        <v>0</v>
      </c>
      <c r="AZ95" s="3">
        <f>'t1'!M95</f>
        <v>0</v>
      </c>
    </row>
    <row r="96" spans="1:52" ht="14.25" customHeight="1" x14ac:dyDescent="0.2">
      <c r="A96" s="17" t="str">
        <f>'t1'!A96</f>
        <v>GEOLOGI DIRIG. CON ALTRI INCAR.PROF.LI</v>
      </c>
      <c r="B96" s="143" t="str">
        <f>'t1'!B96</f>
        <v>PD0A43</v>
      </c>
      <c r="C96" s="195"/>
      <c r="D96" s="234"/>
      <c r="E96" s="195"/>
      <c r="F96" s="234"/>
      <c r="G96" s="195"/>
      <c r="H96" s="234"/>
      <c r="I96" s="195"/>
      <c r="J96" s="234"/>
      <c r="K96" s="195"/>
      <c r="L96" s="234"/>
      <c r="M96" s="195"/>
      <c r="N96" s="234"/>
      <c r="O96" s="195"/>
      <c r="P96" s="234"/>
      <c r="Q96" s="195"/>
      <c r="R96" s="234"/>
      <c r="S96" s="195"/>
      <c r="T96" s="234"/>
      <c r="U96" s="195"/>
      <c r="V96" s="234"/>
      <c r="W96" s="195"/>
      <c r="X96" s="234"/>
      <c r="Y96" s="195"/>
      <c r="Z96" s="234"/>
      <c r="AA96" s="195"/>
      <c r="AB96" s="234"/>
      <c r="AC96" s="195"/>
      <c r="AD96" s="234"/>
      <c r="AE96" s="195"/>
      <c r="AF96" s="234"/>
      <c r="AG96" s="195"/>
      <c r="AH96" s="234"/>
      <c r="AI96" s="195"/>
      <c r="AJ96" s="234"/>
      <c r="AK96" s="195"/>
      <c r="AL96" s="234"/>
      <c r="AM96" s="195"/>
      <c r="AN96" s="234"/>
      <c r="AO96" s="195"/>
      <c r="AP96" s="234"/>
      <c r="AQ96" s="195"/>
      <c r="AR96" s="234"/>
      <c r="AS96" s="195"/>
      <c r="AT96" s="234"/>
      <c r="AU96" s="430">
        <f t="shared" si="3"/>
        <v>0</v>
      </c>
      <c r="AV96" s="388">
        <f t="shared" si="4"/>
        <v>0</v>
      </c>
      <c r="AW96" s="690" t="str">
        <f t="shared" si="5"/>
        <v>OK</v>
      </c>
      <c r="AX96" s="693">
        <f>'t1'!K96-'t3'!C96-'t3'!E96-'t3'!G96-'t3'!I96+'t3'!K96+'t3'!M96+'t3'!O96</f>
        <v>0</v>
      </c>
      <c r="AY96" s="694">
        <f>'t1'!L96-'t3'!D96-'t3'!F96-'t3'!H96-'t3'!J96+'t3'!L96+'t3'!N96+'t3'!P96</f>
        <v>0</v>
      </c>
      <c r="AZ96" s="3">
        <f>'t1'!M96</f>
        <v>0</v>
      </c>
    </row>
    <row r="97" spans="1:52" ht="14.25" customHeight="1" x14ac:dyDescent="0.2">
      <c r="A97" s="17" t="str">
        <f>'t1'!A97</f>
        <v>GEOLOGI  DIR. A T. DETERMINATO(ART. 15-SEPTIES DLGS. 502/92)</v>
      </c>
      <c r="B97" s="143" t="str">
        <f>'t1'!B97</f>
        <v>PD0608</v>
      </c>
      <c r="C97" s="195"/>
      <c r="D97" s="234"/>
      <c r="E97" s="195"/>
      <c r="F97" s="234"/>
      <c r="G97" s="195"/>
      <c r="H97" s="234"/>
      <c r="I97" s="195"/>
      <c r="J97" s="234"/>
      <c r="K97" s="195"/>
      <c r="L97" s="234"/>
      <c r="M97" s="195"/>
      <c r="N97" s="234"/>
      <c r="O97" s="195"/>
      <c r="P97" s="234"/>
      <c r="Q97" s="195"/>
      <c r="R97" s="234"/>
      <c r="S97" s="195"/>
      <c r="T97" s="234"/>
      <c r="U97" s="195"/>
      <c r="V97" s="234"/>
      <c r="W97" s="195"/>
      <c r="X97" s="234"/>
      <c r="Y97" s="195"/>
      <c r="Z97" s="234"/>
      <c r="AA97" s="195"/>
      <c r="AB97" s="234"/>
      <c r="AC97" s="195"/>
      <c r="AD97" s="234"/>
      <c r="AE97" s="195"/>
      <c r="AF97" s="234"/>
      <c r="AG97" s="195"/>
      <c r="AH97" s="234"/>
      <c r="AI97" s="195"/>
      <c r="AJ97" s="234"/>
      <c r="AK97" s="195"/>
      <c r="AL97" s="234"/>
      <c r="AM97" s="195"/>
      <c r="AN97" s="234"/>
      <c r="AO97" s="195"/>
      <c r="AP97" s="234"/>
      <c r="AQ97" s="195"/>
      <c r="AR97" s="234"/>
      <c r="AS97" s="195"/>
      <c r="AT97" s="234"/>
      <c r="AU97" s="430">
        <f t="shared" si="3"/>
        <v>0</v>
      </c>
      <c r="AV97" s="388">
        <f t="shared" si="4"/>
        <v>0</v>
      </c>
      <c r="AW97" s="690" t="str">
        <f t="shared" si="5"/>
        <v>OK</v>
      </c>
      <c r="AX97" s="693">
        <f>'t1'!K97-'t3'!C97-'t3'!E97-'t3'!G97-'t3'!I97+'t3'!K97+'t3'!M97+'t3'!O97</f>
        <v>0</v>
      </c>
      <c r="AY97" s="694">
        <f>'t1'!L97-'t3'!D97-'t3'!F97-'t3'!H97-'t3'!J97+'t3'!L97+'t3'!N97+'t3'!P97</f>
        <v>0</v>
      </c>
      <c r="AZ97" s="3">
        <f>'t1'!M97</f>
        <v>0</v>
      </c>
    </row>
    <row r="98" spans="1:52" ht="14.25" customHeight="1" x14ac:dyDescent="0.2">
      <c r="A98" s="17" t="str">
        <f>'t1'!A98</f>
        <v>ANALISTI DIRIG. CON INCARICO DI STRUTTURA COMPLESSA</v>
      </c>
      <c r="B98" s="143" t="str">
        <f>'t1'!B98</f>
        <v>TD0002</v>
      </c>
      <c r="C98" s="195"/>
      <c r="D98" s="234"/>
      <c r="E98" s="195"/>
      <c r="F98" s="234"/>
      <c r="G98" s="195"/>
      <c r="H98" s="234"/>
      <c r="I98" s="195"/>
      <c r="J98" s="234"/>
      <c r="K98" s="195"/>
      <c r="L98" s="234"/>
      <c r="M98" s="195"/>
      <c r="N98" s="234"/>
      <c r="O98" s="195"/>
      <c r="P98" s="234"/>
      <c r="Q98" s="195"/>
      <c r="R98" s="234"/>
      <c r="S98" s="195"/>
      <c r="T98" s="234"/>
      <c r="U98" s="195"/>
      <c r="V98" s="234"/>
      <c r="W98" s="195"/>
      <c r="X98" s="234"/>
      <c r="Y98" s="195"/>
      <c r="Z98" s="234"/>
      <c r="AA98" s="195"/>
      <c r="AB98" s="234"/>
      <c r="AC98" s="195"/>
      <c r="AD98" s="234"/>
      <c r="AE98" s="195"/>
      <c r="AF98" s="234"/>
      <c r="AG98" s="195"/>
      <c r="AH98" s="234"/>
      <c r="AI98" s="195"/>
      <c r="AJ98" s="234"/>
      <c r="AK98" s="195"/>
      <c r="AL98" s="234"/>
      <c r="AM98" s="195"/>
      <c r="AN98" s="234"/>
      <c r="AO98" s="195"/>
      <c r="AP98" s="234"/>
      <c r="AQ98" s="195"/>
      <c r="AR98" s="234"/>
      <c r="AS98" s="195"/>
      <c r="AT98" s="234"/>
      <c r="AU98" s="430">
        <f t="shared" si="3"/>
        <v>0</v>
      </c>
      <c r="AV98" s="388">
        <f t="shared" si="4"/>
        <v>0</v>
      </c>
      <c r="AW98" s="690" t="str">
        <f t="shared" si="5"/>
        <v>OK</v>
      </c>
      <c r="AX98" s="693">
        <f>'t1'!K98-'t3'!C98-'t3'!E98-'t3'!G98-'t3'!I98+'t3'!K98+'t3'!M98+'t3'!O98</f>
        <v>0</v>
      </c>
      <c r="AY98" s="694">
        <f>'t1'!L98-'t3'!D98-'t3'!F98-'t3'!H98-'t3'!J98+'t3'!L98+'t3'!N98+'t3'!P98</f>
        <v>0</v>
      </c>
      <c r="AZ98" s="3">
        <f>'t1'!M98</f>
        <v>0</v>
      </c>
    </row>
    <row r="99" spans="1:52" ht="14.25" customHeight="1" x14ac:dyDescent="0.2">
      <c r="A99" s="17" t="str">
        <f>'t1'!A99</f>
        <v>ANALISTI DIRIG. CON INCARICO DI STRUTTURA SEMPLICE</v>
      </c>
      <c r="B99" s="143" t="str">
        <f>'t1'!B99</f>
        <v>TD0S01</v>
      </c>
      <c r="C99" s="195"/>
      <c r="D99" s="234"/>
      <c r="E99" s="195"/>
      <c r="F99" s="234"/>
      <c r="G99" s="195"/>
      <c r="H99" s="234"/>
      <c r="I99" s="195"/>
      <c r="J99" s="234"/>
      <c r="K99" s="195"/>
      <c r="L99" s="234"/>
      <c r="M99" s="195"/>
      <c r="N99" s="234"/>
      <c r="O99" s="195"/>
      <c r="P99" s="234"/>
      <c r="Q99" s="195"/>
      <c r="R99" s="234"/>
      <c r="S99" s="195"/>
      <c r="T99" s="234"/>
      <c r="U99" s="195"/>
      <c r="V99" s="234"/>
      <c r="W99" s="195"/>
      <c r="X99" s="234"/>
      <c r="Y99" s="195"/>
      <c r="Z99" s="234"/>
      <c r="AA99" s="195"/>
      <c r="AB99" s="234"/>
      <c r="AC99" s="195"/>
      <c r="AD99" s="234"/>
      <c r="AE99" s="195"/>
      <c r="AF99" s="234"/>
      <c r="AG99" s="195"/>
      <c r="AH99" s="234"/>
      <c r="AI99" s="195"/>
      <c r="AJ99" s="234"/>
      <c r="AK99" s="195"/>
      <c r="AL99" s="234"/>
      <c r="AM99" s="195"/>
      <c r="AN99" s="234"/>
      <c r="AO99" s="195"/>
      <c r="AP99" s="234"/>
      <c r="AQ99" s="195"/>
      <c r="AR99" s="234"/>
      <c r="AS99" s="195"/>
      <c r="AT99" s="234"/>
      <c r="AU99" s="430">
        <f t="shared" si="3"/>
        <v>0</v>
      </c>
      <c r="AV99" s="388">
        <f t="shared" si="4"/>
        <v>0</v>
      </c>
      <c r="AW99" s="690" t="str">
        <f t="shared" si="5"/>
        <v>OK</v>
      </c>
      <c r="AX99" s="693">
        <f>'t1'!K99-'t3'!C99-'t3'!E99-'t3'!G99-'t3'!I99+'t3'!K99+'t3'!M99+'t3'!O99</f>
        <v>0</v>
      </c>
      <c r="AY99" s="694">
        <f>'t1'!L99-'t3'!D99-'t3'!F99-'t3'!H99-'t3'!J99+'t3'!L99+'t3'!N99+'t3'!P99</f>
        <v>0</v>
      </c>
      <c r="AZ99" s="3">
        <f>'t1'!M99</f>
        <v>0</v>
      </c>
    </row>
    <row r="100" spans="1:52" ht="14.25" customHeight="1" x14ac:dyDescent="0.2">
      <c r="A100" s="17" t="str">
        <f>'t1'!A100</f>
        <v>ANALISTI DIRIG. CON ALTRI INCAR.PROF.LI</v>
      </c>
      <c r="B100" s="143" t="str">
        <f>'t1'!B100</f>
        <v>TD0A01</v>
      </c>
      <c r="C100" s="195"/>
      <c r="D100" s="234"/>
      <c r="E100" s="195"/>
      <c r="F100" s="234"/>
      <c r="G100" s="195"/>
      <c r="H100" s="234"/>
      <c r="I100" s="195"/>
      <c r="J100" s="234"/>
      <c r="K100" s="195"/>
      <c r="L100" s="234"/>
      <c r="M100" s="195"/>
      <c r="N100" s="234"/>
      <c r="O100" s="195"/>
      <c r="P100" s="234"/>
      <c r="Q100" s="195"/>
      <c r="R100" s="234"/>
      <c r="S100" s="195"/>
      <c r="T100" s="234"/>
      <c r="U100" s="195"/>
      <c r="V100" s="234"/>
      <c r="W100" s="195"/>
      <c r="X100" s="234"/>
      <c r="Y100" s="195"/>
      <c r="Z100" s="234"/>
      <c r="AA100" s="195"/>
      <c r="AB100" s="234"/>
      <c r="AC100" s="195"/>
      <c r="AD100" s="234"/>
      <c r="AE100" s="195"/>
      <c r="AF100" s="234"/>
      <c r="AG100" s="195"/>
      <c r="AH100" s="234"/>
      <c r="AI100" s="195"/>
      <c r="AJ100" s="234"/>
      <c r="AK100" s="195"/>
      <c r="AL100" s="234"/>
      <c r="AM100" s="195"/>
      <c r="AN100" s="234"/>
      <c r="AO100" s="195"/>
      <c r="AP100" s="234"/>
      <c r="AQ100" s="195"/>
      <c r="AR100" s="234"/>
      <c r="AS100" s="195"/>
      <c r="AT100" s="234"/>
      <c r="AU100" s="430">
        <f t="shared" si="3"/>
        <v>0</v>
      </c>
      <c r="AV100" s="388">
        <f t="shared" si="4"/>
        <v>0</v>
      </c>
      <c r="AW100" s="690" t="str">
        <f t="shared" si="5"/>
        <v>OK</v>
      </c>
      <c r="AX100" s="693">
        <f>'t1'!K100-'t3'!C100-'t3'!E100-'t3'!G100-'t3'!I100+'t3'!K100+'t3'!M100+'t3'!O100</f>
        <v>0</v>
      </c>
      <c r="AY100" s="694">
        <f>'t1'!L100-'t3'!D100-'t3'!F100-'t3'!H100-'t3'!J100+'t3'!L100+'t3'!N100+'t3'!P100</f>
        <v>0</v>
      </c>
      <c r="AZ100" s="3">
        <f>'t1'!M100</f>
        <v>0</v>
      </c>
    </row>
    <row r="101" spans="1:52" ht="14.25" customHeight="1" x14ac:dyDescent="0.2">
      <c r="A101" s="17" t="str">
        <f>'t1'!A101</f>
        <v>ANALISTI DIR. A T. DETERMINATO(ART. 15-SEPTIES DLGS. 502/92)</v>
      </c>
      <c r="B101" s="143" t="str">
        <f>'t1'!B101</f>
        <v>TD0609</v>
      </c>
      <c r="C101" s="195"/>
      <c r="D101" s="234"/>
      <c r="E101" s="195"/>
      <c r="F101" s="234"/>
      <c r="G101" s="195"/>
      <c r="H101" s="234"/>
      <c r="I101" s="195"/>
      <c r="J101" s="234"/>
      <c r="K101" s="195"/>
      <c r="L101" s="234"/>
      <c r="M101" s="195"/>
      <c r="N101" s="234"/>
      <c r="O101" s="195"/>
      <c r="P101" s="234"/>
      <c r="Q101" s="195"/>
      <c r="R101" s="234"/>
      <c r="S101" s="195"/>
      <c r="T101" s="234"/>
      <c r="U101" s="195"/>
      <c r="V101" s="234"/>
      <c r="W101" s="195"/>
      <c r="X101" s="234"/>
      <c r="Y101" s="195"/>
      <c r="Z101" s="234"/>
      <c r="AA101" s="195"/>
      <c r="AB101" s="234"/>
      <c r="AC101" s="195"/>
      <c r="AD101" s="234"/>
      <c r="AE101" s="195"/>
      <c r="AF101" s="234"/>
      <c r="AG101" s="195"/>
      <c r="AH101" s="234"/>
      <c r="AI101" s="195"/>
      <c r="AJ101" s="234"/>
      <c r="AK101" s="195"/>
      <c r="AL101" s="234"/>
      <c r="AM101" s="195"/>
      <c r="AN101" s="234"/>
      <c r="AO101" s="195"/>
      <c r="AP101" s="234"/>
      <c r="AQ101" s="195"/>
      <c r="AR101" s="234"/>
      <c r="AS101" s="195"/>
      <c r="AT101" s="234"/>
      <c r="AU101" s="430">
        <f t="shared" si="3"/>
        <v>0</v>
      </c>
      <c r="AV101" s="388">
        <f t="shared" si="4"/>
        <v>0</v>
      </c>
      <c r="AW101" s="690" t="str">
        <f t="shared" si="5"/>
        <v>OK</v>
      </c>
      <c r="AX101" s="693">
        <f>'t1'!K101-'t3'!C101-'t3'!E101-'t3'!G101-'t3'!I101+'t3'!K101+'t3'!M101+'t3'!O101</f>
        <v>0</v>
      </c>
      <c r="AY101" s="694">
        <f>'t1'!L101-'t3'!D101-'t3'!F101-'t3'!H101-'t3'!J101+'t3'!L101+'t3'!N101+'t3'!P101</f>
        <v>0</v>
      </c>
      <c r="AZ101" s="3">
        <f>'t1'!M101</f>
        <v>0</v>
      </c>
    </row>
    <row r="102" spans="1:52" ht="14.25" customHeight="1" x14ac:dyDescent="0.2">
      <c r="A102" s="17" t="str">
        <f>'t1'!A102</f>
        <v>STATISTICO DIRIG. CON INCARICO DI STRUTTURA COMPLESSA</v>
      </c>
      <c r="B102" s="143" t="str">
        <f>'t1'!B102</f>
        <v>TD0071</v>
      </c>
      <c r="C102" s="195"/>
      <c r="D102" s="234"/>
      <c r="E102" s="195"/>
      <c r="F102" s="234"/>
      <c r="G102" s="195"/>
      <c r="H102" s="234"/>
      <c r="I102" s="195"/>
      <c r="J102" s="234"/>
      <c r="K102" s="195"/>
      <c r="L102" s="234"/>
      <c r="M102" s="195"/>
      <c r="N102" s="234"/>
      <c r="O102" s="195"/>
      <c r="P102" s="234"/>
      <c r="Q102" s="195"/>
      <c r="R102" s="234"/>
      <c r="S102" s="195"/>
      <c r="T102" s="234"/>
      <c r="U102" s="195"/>
      <c r="V102" s="234"/>
      <c r="W102" s="195"/>
      <c r="X102" s="234"/>
      <c r="Y102" s="195"/>
      <c r="Z102" s="234"/>
      <c r="AA102" s="195"/>
      <c r="AB102" s="234"/>
      <c r="AC102" s="195"/>
      <c r="AD102" s="234"/>
      <c r="AE102" s="195"/>
      <c r="AF102" s="234"/>
      <c r="AG102" s="195"/>
      <c r="AH102" s="234"/>
      <c r="AI102" s="195"/>
      <c r="AJ102" s="234"/>
      <c r="AK102" s="195"/>
      <c r="AL102" s="234"/>
      <c r="AM102" s="195"/>
      <c r="AN102" s="234"/>
      <c r="AO102" s="195"/>
      <c r="AP102" s="234"/>
      <c r="AQ102" s="195"/>
      <c r="AR102" s="234"/>
      <c r="AS102" s="195"/>
      <c r="AT102" s="234"/>
      <c r="AU102" s="430">
        <f t="shared" si="3"/>
        <v>0</v>
      </c>
      <c r="AV102" s="388">
        <f t="shared" si="4"/>
        <v>0</v>
      </c>
      <c r="AW102" s="690" t="str">
        <f t="shared" si="5"/>
        <v>OK</v>
      </c>
      <c r="AX102" s="693">
        <f>'t1'!K102-'t3'!C102-'t3'!E102-'t3'!G102-'t3'!I102+'t3'!K102+'t3'!M102+'t3'!O102</f>
        <v>0</v>
      </c>
      <c r="AY102" s="694">
        <f>'t1'!L102-'t3'!D102-'t3'!F102-'t3'!H102-'t3'!J102+'t3'!L102+'t3'!N102+'t3'!P102</f>
        <v>0</v>
      </c>
      <c r="AZ102" s="3">
        <f>'t1'!M102</f>
        <v>0</v>
      </c>
    </row>
    <row r="103" spans="1:52" ht="14.25" customHeight="1" x14ac:dyDescent="0.2">
      <c r="A103" s="17" t="str">
        <f>'t1'!A103</f>
        <v>STATISTICO DIRIG. CON INCARICO DI STRUTTURA SEMPLICE</v>
      </c>
      <c r="B103" s="143" t="str">
        <f>'t1'!B103</f>
        <v>TD0S70</v>
      </c>
      <c r="C103" s="195"/>
      <c r="D103" s="234"/>
      <c r="E103" s="195"/>
      <c r="F103" s="234"/>
      <c r="G103" s="195"/>
      <c r="H103" s="234"/>
      <c r="I103" s="195"/>
      <c r="J103" s="234"/>
      <c r="K103" s="195"/>
      <c r="L103" s="234"/>
      <c r="M103" s="195"/>
      <c r="N103" s="234"/>
      <c r="O103" s="195"/>
      <c r="P103" s="234"/>
      <c r="Q103" s="195"/>
      <c r="R103" s="234"/>
      <c r="S103" s="195"/>
      <c r="T103" s="234"/>
      <c r="U103" s="195"/>
      <c r="V103" s="234"/>
      <c r="W103" s="195"/>
      <c r="X103" s="234"/>
      <c r="Y103" s="195"/>
      <c r="Z103" s="234"/>
      <c r="AA103" s="195"/>
      <c r="AB103" s="234"/>
      <c r="AC103" s="195"/>
      <c r="AD103" s="234"/>
      <c r="AE103" s="195"/>
      <c r="AF103" s="234"/>
      <c r="AG103" s="195"/>
      <c r="AH103" s="234"/>
      <c r="AI103" s="195"/>
      <c r="AJ103" s="234"/>
      <c r="AK103" s="195"/>
      <c r="AL103" s="234"/>
      <c r="AM103" s="195"/>
      <c r="AN103" s="234"/>
      <c r="AO103" s="195"/>
      <c r="AP103" s="234"/>
      <c r="AQ103" s="195"/>
      <c r="AR103" s="234"/>
      <c r="AS103" s="195"/>
      <c r="AT103" s="234"/>
      <c r="AU103" s="430">
        <f t="shared" si="3"/>
        <v>0</v>
      </c>
      <c r="AV103" s="388">
        <f t="shared" si="4"/>
        <v>0</v>
      </c>
      <c r="AW103" s="690" t="str">
        <f t="shared" si="5"/>
        <v>OK</v>
      </c>
      <c r="AX103" s="693">
        <f>'t1'!K103-'t3'!C103-'t3'!E103-'t3'!G103-'t3'!I103+'t3'!K103+'t3'!M103+'t3'!O103</f>
        <v>0</v>
      </c>
      <c r="AY103" s="694">
        <f>'t1'!L103-'t3'!D103-'t3'!F103-'t3'!H103-'t3'!J103+'t3'!L103+'t3'!N103+'t3'!P103</f>
        <v>0</v>
      </c>
      <c r="AZ103" s="3">
        <f>'t1'!M103</f>
        <v>0</v>
      </c>
    </row>
    <row r="104" spans="1:52" ht="14.25" customHeight="1" x14ac:dyDescent="0.2">
      <c r="A104" s="17" t="str">
        <f>'t1'!A104</f>
        <v>STATISTICO DIRIG. CON ALTRI INCAR.PROF.LI</v>
      </c>
      <c r="B104" s="143" t="str">
        <f>'t1'!B104</f>
        <v>TD0A70</v>
      </c>
      <c r="C104" s="195"/>
      <c r="D104" s="234"/>
      <c r="E104" s="195"/>
      <c r="F104" s="234"/>
      <c r="G104" s="195"/>
      <c r="H104" s="234"/>
      <c r="I104" s="195"/>
      <c r="J104" s="234"/>
      <c r="K104" s="195"/>
      <c r="L104" s="234"/>
      <c r="M104" s="195"/>
      <c r="N104" s="234"/>
      <c r="O104" s="195"/>
      <c r="P104" s="234"/>
      <c r="Q104" s="195"/>
      <c r="R104" s="234"/>
      <c r="S104" s="195"/>
      <c r="T104" s="234"/>
      <c r="U104" s="195"/>
      <c r="V104" s="234"/>
      <c r="W104" s="195"/>
      <c r="X104" s="234"/>
      <c r="Y104" s="195"/>
      <c r="Z104" s="234"/>
      <c r="AA104" s="195"/>
      <c r="AB104" s="234"/>
      <c r="AC104" s="195"/>
      <c r="AD104" s="234"/>
      <c r="AE104" s="195"/>
      <c r="AF104" s="234"/>
      <c r="AG104" s="195"/>
      <c r="AH104" s="234"/>
      <c r="AI104" s="195"/>
      <c r="AJ104" s="234"/>
      <c r="AK104" s="195"/>
      <c r="AL104" s="234"/>
      <c r="AM104" s="195"/>
      <c r="AN104" s="234"/>
      <c r="AO104" s="195"/>
      <c r="AP104" s="234"/>
      <c r="AQ104" s="195"/>
      <c r="AR104" s="234"/>
      <c r="AS104" s="195"/>
      <c r="AT104" s="234"/>
      <c r="AU104" s="430">
        <f t="shared" si="3"/>
        <v>0</v>
      </c>
      <c r="AV104" s="388">
        <f t="shared" si="4"/>
        <v>0</v>
      </c>
      <c r="AW104" s="690" t="str">
        <f t="shared" si="5"/>
        <v>OK</v>
      </c>
      <c r="AX104" s="693">
        <f>'t1'!K104-'t3'!C104-'t3'!E104-'t3'!G104-'t3'!I104+'t3'!K104+'t3'!M104+'t3'!O104</f>
        <v>0</v>
      </c>
      <c r="AY104" s="694">
        <f>'t1'!L104-'t3'!D104-'t3'!F104-'t3'!H104-'t3'!J104+'t3'!L104+'t3'!N104+'t3'!P104</f>
        <v>0</v>
      </c>
      <c r="AZ104" s="3">
        <f>'t1'!M104</f>
        <v>0</v>
      </c>
    </row>
    <row r="105" spans="1:52" ht="14.25" customHeight="1" x14ac:dyDescent="0.2">
      <c r="A105" s="17" t="str">
        <f>'t1'!A105</f>
        <v>STATISTICO DIR. A T.DETERMINATO(ART. 15-SEPTIES DLGS.502/92)</v>
      </c>
      <c r="B105" s="143" t="str">
        <f>'t1'!B105</f>
        <v>TD0610</v>
      </c>
      <c r="C105" s="195"/>
      <c r="D105" s="234"/>
      <c r="E105" s="195"/>
      <c r="F105" s="234"/>
      <c r="G105" s="195"/>
      <c r="H105" s="234"/>
      <c r="I105" s="195"/>
      <c r="J105" s="234"/>
      <c r="K105" s="195"/>
      <c r="L105" s="234"/>
      <c r="M105" s="195"/>
      <c r="N105" s="234"/>
      <c r="O105" s="195"/>
      <c r="P105" s="234"/>
      <c r="Q105" s="195"/>
      <c r="R105" s="234"/>
      <c r="S105" s="195"/>
      <c r="T105" s="234"/>
      <c r="U105" s="195"/>
      <c r="V105" s="234"/>
      <c r="W105" s="195"/>
      <c r="X105" s="234"/>
      <c r="Y105" s="195"/>
      <c r="Z105" s="234"/>
      <c r="AA105" s="195"/>
      <c r="AB105" s="234"/>
      <c r="AC105" s="195"/>
      <c r="AD105" s="234"/>
      <c r="AE105" s="195"/>
      <c r="AF105" s="234"/>
      <c r="AG105" s="195"/>
      <c r="AH105" s="234"/>
      <c r="AI105" s="195"/>
      <c r="AJ105" s="234"/>
      <c r="AK105" s="195"/>
      <c r="AL105" s="234"/>
      <c r="AM105" s="195"/>
      <c r="AN105" s="234"/>
      <c r="AO105" s="195"/>
      <c r="AP105" s="234"/>
      <c r="AQ105" s="195"/>
      <c r="AR105" s="234"/>
      <c r="AS105" s="195"/>
      <c r="AT105" s="234"/>
      <c r="AU105" s="430">
        <f t="shared" si="3"/>
        <v>0</v>
      </c>
      <c r="AV105" s="388">
        <f t="shared" si="4"/>
        <v>0</v>
      </c>
      <c r="AW105" s="690" t="str">
        <f t="shared" si="5"/>
        <v>OK</v>
      </c>
      <c r="AX105" s="693">
        <f>'t1'!K105-'t3'!C105-'t3'!E105-'t3'!G105-'t3'!I105+'t3'!K105+'t3'!M105+'t3'!O105</f>
        <v>0</v>
      </c>
      <c r="AY105" s="694">
        <f>'t1'!L105-'t3'!D105-'t3'!F105-'t3'!H105-'t3'!J105+'t3'!L105+'t3'!N105+'t3'!P105</f>
        <v>0</v>
      </c>
      <c r="AZ105" s="3">
        <f>'t1'!M105</f>
        <v>0</v>
      </c>
    </row>
    <row r="106" spans="1:52" ht="14.25" customHeight="1" x14ac:dyDescent="0.2">
      <c r="A106" s="17" t="str">
        <f>'t1'!A106</f>
        <v>SOCIOLOGO DIRIG. CON INCARICO DI STRUTTURA COMPLESSA</v>
      </c>
      <c r="B106" s="143" t="str">
        <f>'t1'!B106</f>
        <v>TD0068</v>
      </c>
      <c r="C106" s="195"/>
      <c r="D106" s="234"/>
      <c r="E106" s="195"/>
      <c r="F106" s="234"/>
      <c r="G106" s="195"/>
      <c r="H106" s="234"/>
      <c r="I106" s="195"/>
      <c r="J106" s="234"/>
      <c r="K106" s="195"/>
      <c r="L106" s="234"/>
      <c r="M106" s="195"/>
      <c r="N106" s="234"/>
      <c r="O106" s="195"/>
      <c r="P106" s="234"/>
      <c r="Q106" s="195"/>
      <c r="R106" s="234"/>
      <c r="S106" s="195"/>
      <c r="T106" s="234"/>
      <c r="U106" s="195"/>
      <c r="V106" s="234"/>
      <c r="W106" s="195"/>
      <c r="X106" s="234"/>
      <c r="Y106" s="195"/>
      <c r="Z106" s="234"/>
      <c r="AA106" s="195"/>
      <c r="AB106" s="234"/>
      <c r="AC106" s="195"/>
      <c r="AD106" s="234"/>
      <c r="AE106" s="195"/>
      <c r="AF106" s="234"/>
      <c r="AG106" s="195"/>
      <c r="AH106" s="234"/>
      <c r="AI106" s="195"/>
      <c r="AJ106" s="234"/>
      <c r="AK106" s="195"/>
      <c r="AL106" s="234"/>
      <c r="AM106" s="195"/>
      <c r="AN106" s="234"/>
      <c r="AO106" s="195"/>
      <c r="AP106" s="234"/>
      <c r="AQ106" s="195"/>
      <c r="AR106" s="234"/>
      <c r="AS106" s="195"/>
      <c r="AT106" s="234"/>
      <c r="AU106" s="430">
        <f t="shared" si="3"/>
        <v>0</v>
      </c>
      <c r="AV106" s="388">
        <f t="shared" si="4"/>
        <v>0</v>
      </c>
      <c r="AW106" s="690" t="str">
        <f t="shared" si="5"/>
        <v>OK</v>
      </c>
      <c r="AX106" s="693">
        <f>'t1'!K106-'t3'!C106-'t3'!E106-'t3'!G106-'t3'!I106+'t3'!K106+'t3'!M106+'t3'!O106</f>
        <v>0</v>
      </c>
      <c r="AY106" s="694">
        <f>'t1'!L106-'t3'!D106-'t3'!F106-'t3'!H106-'t3'!J106+'t3'!L106+'t3'!N106+'t3'!P106</f>
        <v>0</v>
      </c>
      <c r="AZ106" s="3">
        <f>'t1'!M106</f>
        <v>0</v>
      </c>
    </row>
    <row r="107" spans="1:52" ht="14.25" customHeight="1" x14ac:dyDescent="0.2">
      <c r="A107" s="17" t="str">
        <f>'t1'!A107</f>
        <v>SOCIOLOGO DIRIG. CON INCARICO DI STRUTTURA SEMPLICE</v>
      </c>
      <c r="B107" s="143" t="str">
        <f>'t1'!B107</f>
        <v>TD0S67</v>
      </c>
      <c r="C107" s="195"/>
      <c r="D107" s="234"/>
      <c r="E107" s="195"/>
      <c r="F107" s="234"/>
      <c r="G107" s="195"/>
      <c r="H107" s="234"/>
      <c r="I107" s="195"/>
      <c r="J107" s="234"/>
      <c r="K107" s="195"/>
      <c r="L107" s="234"/>
      <c r="M107" s="195"/>
      <c r="N107" s="234"/>
      <c r="O107" s="195"/>
      <c r="P107" s="234"/>
      <c r="Q107" s="195"/>
      <c r="R107" s="234"/>
      <c r="S107" s="195"/>
      <c r="T107" s="234"/>
      <c r="U107" s="195"/>
      <c r="V107" s="234"/>
      <c r="W107" s="195"/>
      <c r="X107" s="234"/>
      <c r="Y107" s="195"/>
      <c r="Z107" s="234"/>
      <c r="AA107" s="195"/>
      <c r="AB107" s="234"/>
      <c r="AC107" s="195"/>
      <c r="AD107" s="234"/>
      <c r="AE107" s="195"/>
      <c r="AF107" s="234"/>
      <c r="AG107" s="195"/>
      <c r="AH107" s="234"/>
      <c r="AI107" s="195"/>
      <c r="AJ107" s="234"/>
      <c r="AK107" s="195"/>
      <c r="AL107" s="234"/>
      <c r="AM107" s="195"/>
      <c r="AN107" s="234"/>
      <c r="AO107" s="195"/>
      <c r="AP107" s="234"/>
      <c r="AQ107" s="195"/>
      <c r="AR107" s="234"/>
      <c r="AS107" s="195"/>
      <c r="AT107" s="234"/>
      <c r="AU107" s="430">
        <f t="shared" si="3"/>
        <v>0</v>
      </c>
      <c r="AV107" s="388">
        <f t="shared" si="4"/>
        <v>0</v>
      </c>
      <c r="AW107" s="690" t="str">
        <f t="shared" si="5"/>
        <v>OK</v>
      </c>
      <c r="AX107" s="693">
        <f>'t1'!K107-'t3'!C107-'t3'!E107-'t3'!G107-'t3'!I107+'t3'!K107+'t3'!M107+'t3'!O107</f>
        <v>0</v>
      </c>
      <c r="AY107" s="694">
        <f>'t1'!L107-'t3'!D107-'t3'!F107-'t3'!H107-'t3'!J107+'t3'!L107+'t3'!N107+'t3'!P107</f>
        <v>0</v>
      </c>
      <c r="AZ107" s="3">
        <f>'t1'!M107</f>
        <v>0</v>
      </c>
    </row>
    <row r="108" spans="1:52" ht="14.25" customHeight="1" x14ac:dyDescent="0.2">
      <c r="A108" s="17" t="str">
        <f>'t1'!A108</f>
        <v>SOCIOLOGO DIRIG. CON ALTRI INCAR.PROF.LI</v>
      </c>
      <c r="B108" s="143" t="str">
        <f>'t1'!B108</f>
        <v>TD0A67</v>
      </c>
      <c r="C108" s="195"/>
      <c r="D108" s="234"/>
      <c r="E108" s="195"/>
      <c r="F108" s="234"/>
      <c r="G108" s="195"/>
      <c r="H108" s="234"/>
      <c r="I108" s="195"/>
      <c r="J108" s="234"/>
      <c r="K108" s="195"/>
      <c r="L108" s="234"/>
      <c r="M108" s="195"/>
      <c r="N108" s="234"/>
      <c r="O108" s="195"/>
      <c r="P108" s="234"/>
      <c r="Q108" s="195"/>
      <c r="R108" s="234"/>
      <c r="S108" s="195"/>
      <c r="T108" s="234"/>
      <c r="U108" s="195"/>
      <c r="V108" s="234"/>
      <c r="W108" s="195"/>
      <c r="X108" s="234"/>
      <c r="Y108" s="195"/>
      <c r="Z108" s="234"/>
      <c r="AA108" s="195"/>
      <c r="AB108" s="234"/>
      <c r="AC108" s="195"/>
      <c r="AD108" s="234"/>
      <c r="AE108" s="195"/>
      <c r="AF108" s="234"/>
      <c r="AG108" s="195"/>
      <c r="AH108" s="234"/>
      <c r="AI108" s="195"/>
      <c r="AJ108" s="234"/>
      <c r="AK108" s="195"/>
      <c r="AL108" s="234"/>
      <c r="AM108" s="195"/>
      <c r="AN108" s="234"/>
      <c r="AO108" s="195"/>
      <c r="AP108" s="234"/>
      <c r="AQ108" s="195"/>
      <c r="AR108" s="234"/>
      <c r="AS108" s="195"/>
      <c r="AT108" s="234"/>
      <c r="AU108" s="430">
        <f t="shared" si="3"/>
        <v>0</v>
      </c>
      <c r="AV108" s="388">
        <f t="shared" si="4"/>
        <v>0</v>
      </c>
      <c r="AW108" s="690" t="str">
        <f t="shared" si="5"/>
        <v>OK</v>
      </c>
      <c r="AX108" s="693">
        <f>'t1'!K108-'t3'!C108-'t3'!E108-'t3'!G108-'t3'!I108+'t3'!K108+'t3'!M108+'t3'!O108</f>
        <v>0</v>
      </c>
      <c r="AY108" s="694">
        <f>'t1'!L108-'t3'!D108-'t3'!F108-'t3'!H108-'t3'!J108+'t3'!L108+'t3'!N108+'t3'!P108</f>
        <v>0</v>
      </c>
      <c r="AZ108" s="3">
        <f>'t1'!M108</f>
        <v>0</v>
      </c>
    </row>
    <row r="109" spans="1:52" ht="14.25" customHeight="1" x14ac:dyDescent="0.2">
      <c r="A109" s="17" t="str">
        <f>'t1'!A109</f>
        <v>SOCIOLOGO DIR. A T. DETERMINATO(ART.15-SEPTIES DLGS. 502/92)</v>
      </c>
      <c r="B109" s="143" t="str">
        <f>'t1'!B109</f>
        <v>TD0611</v>
      </c>
      <c r="C109" s="195"/>
      <c r="D109" s="234"/>
      <c r="E109" s="195"/>
      <c r="F109" s="234"/>
      <c r="G109" s="195"/>
      <c r="H109" s="234"/>
      <c r="I109" s="195"/>
      <c r="J109" s="234"/>
      <c r="K109" s="195"/>
      <c r="L109" s="234"/>
      <c r="M109" s="195"/>
      <c r="N109" s="234"/>
      <c r="O109" s="195"/>
      <c r="P109" s="234"/>
      <c r="Q109" s="195"/>
      <c r="R109" s="234"/>
      <c r="S109" s="195"/>
      <c r="T109" s="234"/>
      <c r="U109" s="195"/>
      <c r="V109" s="234"/>
      <c r="W109" s="195"/>
      <c r="X109" s="234"/>
      <c r="Y109" s="195"/>
      <c r="Z109" s="234"/>
      <c r="AA109" s="195"/>
      <c r="AB109" s="234"/>
      <c r="AC109" s="195"/>
      <c r="AD109" s="234"/>
      <c r="AE109" s="195"/>
      <c r="AF109" s="234"/>
      <c r="AG109" s="195"/>
      <c r="AH109" s="234"/>
      <c r="AI109" s="195"/>
      <c r="AJ109" s="234"/>
      <c r="AK109" s="195"/>
      <c r="AL109" s="234"/>
      <c r="AM109" s="195"/>
      <c r="AN109" s="234"/>
      <c r="AO109" s="195"/>
      <c r="AP109" s="234"/>
      <c r="AQ109" s="195"/>
      <c r="AR109" s="234"/>
      <c r="AS109" s="195"/>
      <c r="AT109" s="234"/>
      <c r="AU109" s="430">
        <f t="shared" si="3"/>
        <v>0</v>
      </c>
      <c r="AV109" s="388">
        <f t="shared" si="4"/>
        <v>0</v>
      </c>
      <c r="AW109" s="690" t="str">
        <f t="shared" si="5"/>
        <v>OK</v>
      </c>
      <c r="AX109" s="693">
        <f>'t1'!K109-'t3'!C109-'t3'!E109-'t3'!G109-'t3'!I109+'t3'!K109+'t3'!M109+'t3'!O109</f>
        <v>0</v>
      </c>
      <c r="AY109" s="694">
        <f>'t1'!L109-'t3'!D109-'t3'!F109-'t3'!H109-'t3'!J109+'t3'!L109+'t3'!N109+'t3'!P109</f>
        <v>0</v>
      </c>
      <c r="AZ109" s="3">
        <f>'t1'!M109</f>
        <v>0</v>
      </c>
    </row>
    <row r="110" spans="1:52" ht="14.25" customHeight="1" x14ac:dyDescent="0.2">
      <c r="A110" s="17" t="str">
        <f>'t1'!A110</f>
        <v>DIR. AMBIENTALE CON INCARICO DI STRUTTURA COMPLESSA</v>
      </c>
      <c r="B110" s="143" t="str">
        <f>'t1'!B110</f>
        <v>TD0C02</v>
      </c>
      <c r="C110" s="195"/>
      <c r="D110" s="234"/>
      <c r="E110" s="195"/>
      <c r="F110" s="234"/>
      <c r="G110" s="195"/>
      <c r="H110" s="234"/>
      <c r="I110" s="195"/>
      <c r="J110" s="234"/>
      <c r="K110" s="195"/>
      <c r="L110" s="234"/>
      <c r="M110" s="195"/>
      <c r="N110" s="234"/>
      <c r="O110" s="195"/>
      <c r="P110" s="234"/>
      <c r="Q110" s="195"/>
      <c r="R110" s="234"/>
      <c r="S110" s="195"/>
      <c r="T110" s="234"/>
      <c r="U110" s="195"/>
      <c r="V110" s="234"/>
      <c r="W110" s="195"/>
      <c r="X110" s="234"/>
      <c r="Y110" s="195"/>
      <c r="Z110" s="234"/>
      <c r="AA110" s="195"/>
      <c r="AB110" s="234"/>
      <c r="AC110" s="195"/>
      <c r="AD110" s="234"/>
      <c r="AE110" s="195"/>
      <c r="AF110" s="234"/>
      <c r="AG110" s="195"/>
      <c r="AH110" s="234"/>
      <c r="AI110" s="195"/>
      <c r="AJ110" s="234"/>
      <c r="AK110" s="195"/>
      <c r="AL110" s="234"/>
      <c r="AM110" s="195"/>
      <c r="AN110" s="234"/>
      <c r="AO110" s="195"/>
      <c r="AP110" s="234"/>
      <c r="AQ110" s="195"/>
      <c r="AR110" s="234"/>
      <c r="AS110" s="195"/>
      <c r="AT110" s="234"/>
      <c r="AU110" s="430">
        <f t="shared" si="3"/>
        <v>0</v>
      </c>
      <c r="AV110" s="388">
        <f t="shared" si="4"/>
        <v>0</v>
      </c>
      <c r="AW110" s="690" t="str">
        <f t="shared" si="5"/>
        <v>OK</v>
      </c>
      <c r="AX110" s="693">
        <f>'t1'!K110-'t3'!C110-'t3'!E110-'t3'!G110-'t3'!I110+'t3'!K110+'t3'!M110+'t3'!O110</f>
        <v>0</v>
      </c>
      <c r="AY110" s="694">
        <f>'t1'!L110-'t3'!D110-'t3'!F110-'t3'!H110-'t3'!J110+'t3'!L110+'t3'!N110+'t3'!P110</f>
        <v>0</v>
      </c>
      <c r="AZ110" s="3">
        <f>'t1'!M110</f>
        <v>0</v>
      </c>
    </row>
    <row r="111" spans="1:52" ht="14.25" customHeight="1" x14ac:dyDescent="0.2">
      <c r="A111" s="17" t="str">
        <f>'t1'!A111</f>
        <v>DIR. AMBIENTALE CON INCARICO DI STRUTTURA SEMPLICE</v>
      </c>
      <c r="B111" s="143" t="str">
        <f>'t1'!B111</f>
        <v>TD0S02</v>
      </c>
      <c r="C111" s="195"/>
      <c r="D111" s="234"/>
      <c r="E111" s="195"/>
      <c r="F111" s="234"/>
      <c r="G111" s="195"/>
      <c r="H111" s="234"/>
      <c r="I111" s="195"/>
      <c r="J111" s="234"/>
      <c r="K111" s="195"/>
      <c r="L111" s="234"/>
      <c r="M111" s="195"/>
      <c r="N111" s="234"/>
      <c r="O111" s="195"/>
      <c r="P111" s="234"/>
      <c r="Q111" s="195"/>
      <c r="R111" s="234"/>
      <c r="S111" s="195"/>
      <c r="T111" s="234"/>
      <c r="U111" s="195"/>
      <c r="V111" s="234"/>
      <c r="W111" s="195"/>
      <c r="X111" s="234"/>
      <c r="Y111" s="195"/>
      <c r="Z111" s="234"/>
      <c r="AA111" s="195"/>
      <c r="AB111" s="234"/>
      <c r="AC111" s="195"/>
      <c r="AD111" s="234"/>
      <c r="AE111" s="195"/>
      <c r="AF111" s="234"/>
      <c r="AG111" s="195"/>
      <c r="AH111" s="234"/>
      <c r="AI111" s="195"/>
      <c r="AJ111" s="234"/>
      <c r="AK111" s="195"/>
      <c r="AL111" s="234"/>
      <c r="AM111" s="195"/>
      <c r="AN111" s="234"/>
      <c r="AO111" s="195"/>
      <c r="AP111" s="234"/>
      <c r="AQ111" s="195"/>
      <c r="AR111" s="234"/>
      <c r="AS111" s="195"/>
      <c r="AT111" s="234"/>
      <c r="AU111" s="430">
        <f t="shared" si="3"/>
        <v>0</v>
      </c>
      <c r="AV111" s="388">
        <f t="shared" si="4"/>
        <v>0</v>
      </c>
      <c r="AW111" s="690" t="str">
        <f t="shared" si="5"/>
        <v>OK</v>
      </c>
      <c r="AX111" s="693">
        <f>'t1'!K111-'t3'!C111-'t3'!E111-'t3'!G111-'t3'!I111+'t3'!K111+'t3'!M111+'t3'!O111</f>
        <v>0</v>
      </c>
      <c r="AY111" s="694">
        <f>'t1'!L111-'t3'!D111-'t3'!F111-'t3'!H111-'t3'!J111+'t3'!L111+'t3'!N111+'t3'!P111</f>
        <v>0</v>
      </c>
      <c r="AZ111" s="3">
        <f>'t1'!M111</f>
        <v>0</v>
      </c>
    </row>
    <row r="112" spans="1:52" ht="14.25" customHeight="1" x14ac:dyDescent="0.2">
      <c r="A112" s="17" t="str">
        <f>'t1'!A112</f>
        <v>DIR. AMBIENTALE CON ALTRI INCAR.PROF.LI</v>
      </c>
      <c r="B112" s="143" t="str">
        <f>'t1'!B112</f>
        <v>TD0A02</v>
      </c>
      <c r="C112" s="195"/>
      <c r="D112" s="234"/>
      <c r="E112" s="195"/>
      <c r="F112" s="234"/>
      <c r="G112" s="195"/>
      <c r="H112" s="234"/>
      <c r="I112" s="195"/>
      <c r="J112" s="234"/>
      <c r="K112" s="195"/>
      <c r="L112" s="234"/>
      <c r="M112" s="195"/>
      <c r="N112" s="234"/>
      <c r="O112" s="195"/>
      <c r="P112" s="234"/>
      <c r="Q112" s="195"/>
      <c r="R112" s="234"/>
      <c r="S112" s="195"/>
      <c r="T112" s="234"/>
      <c r="U112" s="195"/>
      <c r="V112" s="234"/>
      <c r="W112" s="195"/>
      <c r="X112" s="234"/>
      <c r="Y112" s="195"/>
      <c r="Z112" s="234"/>
      <c r="AA112" s="195"/>
      <c r="AB112" s="234"/>
      <c r="AC112" s="195"/>
      <c r="AD112" s="234"/>
      <c r="AE112" s="195"/>
      <c r="AF112" s="234"/>
      <c r="AG112" s="195"/>
      <c r="AH112" s="234"/>
      <c r="AI112" s="195"/>
      <c r="AJ112" s="234"/>
      <c r="AK112" s="195"/>
      <c r="AL112" s="234"/>
      <c r="AM112" s="195"/>
      <c r="AN112" s="234"/>
      <c r="AO112" s="195"/>
      <c r="AP112" s="234"/>
      <c r="AQ112" s="195"/>
      <c r="AR112" s="234"/>
      <c r="AS112" s="195"/>
      <c r="AT112" s="234"/>
      <c r="AU112" s="430">
        <f t="shared" si="3"/>
        <v>0</v>
      </c>
      <c r="AV112" s="388">
        <f t="shared" si="4"/>
        <v>0</v>
      </c>
      <c r="AW112" s="690" t="str">
        <f t="shared" si="5"/>
        <v>OK</v>
      </c>
      <c r="AX112" s="693">
        <f>'t1'!K112-'t3'!C112-'t3'!E112-'t3'!G112-'t3'!I112+'t3'!K112+'t3'!M112+'t3'!O112</f>
        <v>0</v>
      </c>
      <c r="AY112" s="694">
        <f>'t1'!L112-'t3'!D112-'t3'!F112-'t3'!H112-'t3'!J112+'t3'!L112+'t3'!N112+'t3'!P112</f>
        <v>0</v>
      </c>
      <c r="AZ112" s="3">
        <f>'t1'!M112</f>
        <v>0</v>
      </c>
    </row>
    <row r="113" spans="1:52" ht="14.25" customHeight="1" x14ac:dyDescent="0.2">
      <c r="A113" s="17" t="str">
        <f>'t1'!A113</f>
        <v>DIR. AMBIENTALE A T.DETERMINATO (ART.15-SEPTIES DLGS 502/92)</v>
      </c>
      <c r="B113" s="143" t="str">
        <f>'t1'!B113</f>
        <v>TD0810</v>
      </c>
      <c r="C113" s="195"/>
      <c r="D113" s="234"/>
      <c r="E113" s="195"/>
      <c r="F113" s="234"/>
      <c r="G113" s="195"/>
      <c r="H113" s="234"/>
      <c r="I113" s="195"/>
      <c r="J113" s="234"/>
      <c r="K113" s="195"/>
      <c r="L113" s="234"/>
      <c r="M113" s="195"/>
      <c r="N113" s="234"/>
      <c r="O113" s="195"/>
      <c r="P113" s="234"/>
      <c r="Q113" s="195"/>
      <c r="R113" s="234"/>
      <c r="S113" s="195"/>
      <c r="T113" s="234"/>
      <c r="U113" s="195"/>
      <c r="V113" s="234"/>
      <c r="W113" s="195"/>
      <c r="X113" s="234"/>
      <c r="Y113" s="195"/>
      <c r="Z113" s="234"/>
      <c r="AA113" s="195"/>
      <c r="AB113" s="234"/>
      <c r="AC113" s="195"/>
      <c r="AD113" s="234"/>
      <c r="AE113" s="195"/>
      <c r="AF113" s="234"/>
      <c r="AG113" s="195"/>
      <c r="AH113" s="234"/>
      <c r="AI113" s="195"/>
      <c r="AJ113" s="234"/>
      <c r="AK113" s="195"/>
      <c r="AL113" s="234"/>
      <c r="AM113" s="195"/>
      <c r="AN113" s="234"/>
      <c r="AO113" s="195"/>
      <c r="AP113" s="234"/>
      <c r="AQ113" s="195"/>
      <c r="AR113" s="234"/>
      <c r="AS113" s="195"/>
      <c r="AT113" s="234"/>
      <c r="AU113" s="430">
        <f t="shared" si="3"/>
        <v>0</v>
      </c>
      <c r="AV113" s="388">
        <f t="shared" si="4"/>
        <v>0</v>
      </c>
      <c r="AW113" s="690" t="str">
        <f t="shared" si="5"/>
        <v>OK</v>
      </c>
      <c r="AX113" s="693">
        <f>'t1'!K113-'t3'!C113-'t3'!E113-'t3'!G113-'t3'!I113+'t3'!K113+'t3'!M113+'t3'!O113</f>
        <v>0</v>
      </c>
      <c r="AY113" s="694">
        <f>'t1'!L113-'t3'!D113-'t3'!F113-'t3'!H113-'t3'!J113+'t3'!L113+'t3'!N113+'t3'!P113</f>
        <v>0</v>
      </c>
      <c r="AZ113" s="3">
        <f>'t1'!M113</f>
        <v>0</v>
      </c>
    </row>
    <row r="114" spans="1:52" ht="14.25" customHeight="1" x14ac:dyDescent="0.2">
      <c r="A114" s="17" t="str">
        <f>'t1'!A114</f>
        <v>DIRIGENTE AMM.VO CON INCARICO DI STRUTTURA COMPLESSA</v>
      </c>
      <c r="B114" s="143" t="str">
        <f>'t1'!B114</f>
        <v>AD0032</v>
      </c>
      <c r="C114" s="195"/>
      <c r="D114" s="234"/>
      <c r="E114" s="195"/>
      <c r="F114" s="234"/>
      <c r="G114" s="195"/>
      <c r="H114" s="234"/>
      <c r="I114" s="195"/>
      <c r="J114" s="234"/>
      <c r="K114" s="195"/>
      <c r="L114" s="234"/>
      <c r="M114" s="195"/>
      <c r="N114" s="234"/>
      <c r="O114" s="195"/>
      <c r="P114" s="234"/>
      <c r="Q114" s="195"/>
      <c r="R114" s="234"/>
      <c r="S114" s="195"/>
      <c r="T114" s="234"/>
      <c r="U114" s="195"/>
      <c r="V114" s="234"/>
      <c r="W114" s="195"/>
      <c r="X114" s="234"/>
      <c r="Y114" s="195"/>
      <c r="Z114" s="234"/>
      <c r="AA114" s="195"/>
      <c r="AB114" s="234"/>
      <c r="AC114" s="195"/>
      <c r="AD114" s="234"/>
      <c r="AE114" s="195"/>
      <c r="AF114" s="234"/>
      <c r="AG114" s="195"/>
      <c r="AH114" s="234"/>
      <c r="AI114" s="195"/>
      <c r="AJ114" s="234"/>
      <c r="AK114" s="195"/>
      <c r="AL114" s="234"/>
      <c r="AM114" s="195"/>
      <c r="AN114" s="234"/>
      <c r="AO114" s="195"/>
      <c r="AP114" s="234"/>
      <c r="AQ114" s="195"/>
      <c r="AR114" s="234"/>
      <c r="AS114" s="195"/>
      <c r="AT114" s="234"/>
      <c r="AU114" s="430">
        <f t="shared" si="3"/>
        <v>0</v>
      </c>
      <c r="AV114" s="388">
        <f t="shared" si="4"/>
        <v>0</v>
      </c>
      <c r="AW114" s="690" t="str">
        <f t="shared" si="5"/>
        <v>OK</v>
      </c>
      <c r="AX114" s="693">
        <f>'t1'!K114-'t3'!C114-'t3'!E114-'t3'!G114-'t3'!I114+'t3'!K114+'t3'!M114+'t3'!O114</f>
        <v>0</v>
      </c>
      <c r="AY114" s="694">
        <f>'t1'!L114-'t3'!D114-'t3'!F114-'t3'!H114-'t3'!J114+'t3'!L114+'t3'!N114+'t3'!P114</f>
        <v>0</v>
      </c>
      <c r="AZ114" s="3">
        <f>'t1'!M114</f>
        <v>0</v>
      </c>
    </row>
    <row r="115" spans="1:52" ht="14.25" customHeight="1" x14ac:dyDescent="0.2">
      <c r="A115" s="17" t="str">
        <f>'t1'!A115</f>
        <v>DIRIGENTE AMM.VO CON INCARICO DI STRUTTURA SEMPLICE</v>
      </c>
      <c r="B115" s="143" t="str">
        <f>'t1'!B115</f>
        <v>AD0S31</v>
      </c>
      <c r="C115" s="195"/>
      <c r="D115" s="234"/>
      <c r="E115" s="195"/>
      <c r="F115" s="234"/>
      <c r="G115" s="195"/>
      <c r="H115" s="234"/>
      <c r="I115" s="195"/>
      <c r="J115" s="234"/>
      <c r="K115" s="195"/>
      <c r="L115" s="234"/>
      <c r="M115" s="195"/>
      <c r="N115" s="234"/>
      <c r="O115" s="195"/>
      <c r="P115" s="234"/>
      <c r="Q115" s="195"/>
      <c r="R115" s="234"/>
      <c r="S115" s="195"/>
      <c r="T115" s="234"/>
      <c r="U115" s="195"/>
      <c r="V115" s="234"/>
      <c r="W115" s="195"/>
      <c r="X115" s="234"/>
      <c r="Y115" s="195"/>
      <c r="Z115" s="234"/>
      <c r="AA115" s="195"/>
      <c r="AB115" s="234"/>
      <c r="AC115" s="195"/>
      <c r="AD115" s="234"/>
      <c r="AE115" s="195"/>
      <c r="AF115" s="234"/>
      <c r="AG115" s="195"/>
      <c r="AH115" s="234"/>
      <c r="AI115" s="195"/>
      <c r="AJ115" s="234"/>
      <c r="AK115" s="195"/>
      <c r="AL115" s="234"/>
      <c r="AM115" s="195"/>
      <c r="AN115" s="234"/>
      <c r="AO115" s="195"/>
      <c r="AP115" s="234"/>
      <c r="AQ115" s="195"/>
      <c r="AR115" s="234"/>
      <c r="AS115" s="195"/>
      <c r="AT115" s="234"/>
      <c r="AU115" s="430">
        <f t="shared" si="3"/>
        <v>0</v>
      </c>
      <c r="AV115" s="388">
        <f t="shared" si="4"/>
        <v>0</v>
      </c>
      <c r="AW115" s="690" t="str">
        <f t="shared" si="5"/>
        <v>OK</v>
      </c>
      <c r="AX115" s="693">
        <f>'t1'!K115-'t3'!C115-'t3'!E115-'t3'!G115-'t3'!I115+'t3'!K115+'t3'!M115+'t3'!O115</f>
        <v>0</v>
      </c>
      <c r="AY115" s="694">
        <f>'t1'!L115-'t3'!D115-'t3'!F115-'t3'!H115-'t3'!J115+'t3'!L115+'t3'!N115+'t3'!P115</f>
        <v>0</v>
      </c>
      <c r="AZ115" s="3">
        <f>'t1'!M115</f>
        <v>0</v>
      </c>
    </row>
    <row r="116" spans="1:52" ht="14.25" customHeight="1" x14ac:dyDescent="0.2">
      <c r="A116" s="17" t="str">
        <f>'t1'!A116</f>
        <v>DIRIGENTE AMM.VO CON ALTRI INCAR.PROF.LI</v>
      </c>
      <c r="B116" s="143" t="str">
        <f>'t1'!B116</f>
        <v>AD0A31</v>
      </c>
      <c r="C116" s="195"/>
      <c r="D116" s="234"/>
      <c r="E116" s="195"/>
      <c r="F116" s="234"/>
      <c r="G116" s="195"/>
      <c r="H116" s="234"/>
      <c r="I116" s="195"/>
      <c r="J116" s="234"/>
      <c r="K116" s="195"/>
      <c r="L116" s="234"/>
      <c r="M116" s="195"/>
      <c r="N116" s="234"/>
      <c r="O116" s="195"/>
      <c r="P116" s="234"/>
      <c r="Q116" s="195"/>
      <c r="R116" s="234"/>
      <c r="S116" s="195"/>
      <c r="T116" s="234"/>
      <c r="U116" s="195"/>
      <c r="V116" s="234"/>
      <c r="W116" s="195"/>
      <c r="X116" s="234"/>
      <c r="Y116" s="195"/>
      <c r="Z116" s="234"/>
      <c r="AA116" s="195"/>
      <c r="AB116" s="234"/>
      <c r="AC116" s="195"/>
      <c r="AD116" s="234"/>
      <c r="AE116" s="195"/>
      <c r="AF116" s="234"/>
      <c r="AG116" s="195"/>
      <c r="AH116" s="234"/>
      <c r="AI116" s="195"/>
      <c r="AJ116" s="234"/>
      <c r="AK116" s="195"/>
      <c r="AL116" s="234"/>
      <c r="AM116" s="195"/>
      <c r="AN116" s="234"/>
      <c r="AO116" s="195"/>
      <c r="AP116" s="234"/>
      <c r="AQ116" s="195"/>
      <c r="AR116" s="234"/>
      <c r="AS116" s="195"/>
      <c r="AT116" s="234"/>
      <c r="AU116" s="430">
        <f t="shared" si="3"/>
        <v>0</v>
      </c>
      <c r="AV116" s="388">
        <f t="shared" si="4"/>
        <v>0</v>
      </c>
      <c r="AW116" s="690" t="str">
        <f t="shared" si="5"/>
        <v>OK</v>
      </c>
      <c r="AX116" s="693">
        <f>'t1'!K116-'t3'!C116-'t3'!E116-'t3'!G116-'t3'!I116+'t3'!K116+'t3'!M116+'t3'!O116</f>
        <v>0</v>
      </c>
      <c r="AY116" s="694">
        <f>'t1'!L116-'t3'!D116-'t3'!F116-'t3'!H116-'t3'!J116+'t3'!L116+'t3'!N116+'t3'!P116</f>
        <v>0</v>
      </c>
      <c r="AZ116" s="3">
        <f>'t1'!M116</f>
        <v>0</v>
      </c>
    </row>
    <row r="117" spans="1:52" ht="14.25" customHeight="1" x14ac:dyDescent="0.2">
      <c r="A117" s="17" t="str">
        <f>'t1'!A117</f>
        <v>DIRIG. AMM.VO A T. DETERMINATO (ART. 15-SEPTIES DLGS.502/92)</v>
      </c>
      <c r="B117" s="143" t="str">
        <f>'t1'!B117</f>
        <v>AD0612</v>
      </c>
      <c r="C117" s="195"/>
      <c r="D117" s="234"/>
      <c r="E117" s="195"/>
      <c r="F117" s="234"/>
      <c r="G117" s="195"/>
      <c r="H117" s="234"/>
      <c r="I117" s="195"/>
      <c r="J117" s="234"/>
      <c r="K117" s="195"/>
      <c r="L117" s="234"/>
      <c r="M117" s="195"/>
      <c r="N117" s="234"/>
      <c r="O117" s="195"/>
      <c r="P117" s="234"/>
      <c r="Q117" s="195"/>
      <c r="R117" s="234"/>
      <c r="S117" s="195"/>
      <c r="T117" s="234"/>
      <c r="U117" s="195"/>
      <c r="V117" s="234"/>
      <c r="W117" s="195"/>
      <c r="X117" s="234"/>
      <c r="Y117" s="195"/>
      <c r="Z117" s="234"/>
      <c r="AA117" s="195"/>
      <c r="AB117" s="234"/>
      <c r="AC117" s="195"/>
      <c r="AD117" s="234"/>
      <c r="AE117" s="195"/>
      <c r="AF117" s="234"/>
      <c r="AG117" s="195"/>
      <c r="AH117" s="234"/>
      <c r="AI117" s="195"/>
      <c r="AJ117" s="234"/>
      <c r="AK117" s="195"/>
      <c r="AL117" s="234"/>
      <c r="AM117" s="195"/>
      <c r="AN117" s="234"/>
      <c r="AO117" s="195"/>
      <c r="AP117" s="234"/>
      <c r="AQ117" s="195"/>
      <c r="AR117" s="234"/>
      <c r="AS117" s="195"/>
      <c r="AT117" s="234"/>
      <c r="AU117" s="430">
        <f t="shared" si="3"/>
        <v>0</v>
      </c>
      <c r="AV117" s="388">
        <f t="shared" si="4"/>
        <v>0</v>
      </c>
      <c r="AW117" s="690" t="str">
        <f t="shared" si="5"/>
        <v>OK</v>
      </c>
      <c r="AX117" s="693">
        <f>'t1'!K117-'t3'!C117-'t3'!E117-'t3'!G117-'t3'!I117+'t3'!K117+'t3'!M117+'t3'!O117</f>
        <v>0</v>
      </c>
      <c r="AY117" s="694">
        <f>'t1'!L117-'t3'!D117-'t3'!F117-'t3'!H117-'t3'!J117+'t3'!L117+'t3'!N117+'t3'!P117</f>
        <v>0</v>
      </c>
      <c r="AZ117" s="3">
        <f>'t1'!M117</f>
        <v>0</v>
      </c>
    </row>
    <row r="118" spans="1:52" ht="14.25" customHeight="1" x14ac:dyDescent="0.2">
      <c r="A118" s="17" t="str">
        <f>'t1'!A118</f>
        <v>RICERCATORE SANITARIO - DS</v>
      </c>
      <c r="B118" s="143" t="str">
        <f>'t1'!B118</f>
        <v>N18694</v>
      </c>
      <c r="C118" s="195"/>
      <c r="D118" s="234"/>
      <c r="E118" s="195"/>
      <c r="F118" s="234"/>
      <c r="G118" s="195"/>
      <c r="H118" s="234"/>
      <c r="I118" s="195"/>
      <c r="J118" s="234"/>
      <c r="K118" s="195"/>
      <c r="L118" s="234"/>
      <c r="M118" s="195"/>
      <c r="N118" s="234"/>
      <c r="O118" s="195"/>
      <c r="P118" s="234"/>
      <c r="Q118" s="195"/>
      <c r="R118" s="234"/>
      <c r="S118" s="195"/>
      <c r="T118" s="234"/>
      <c r="U118" s="195"/>
      <c r="V118" s="234"/>
      <c r="W118" s="195"/>
      <c r="X118" s="234"/>
      <c r="Y118" s="195"/>
      <c r="Z118" s="234"/>
      <c r="AA118" s="195"/>
      <c r="AB118" s="234"/>
      <c r="AC118" s="195"/>
      <c r="AD118" s="234"/>
      <c r="AE118" s="195"/>
      <c r="AF118" s="234"/>
      <c r="AG118" s="195"/>
      <c r="AH118" s="234"/>
      <c r="AI118" s="195"/>
      <c r="AJ118" s="234"/>
      <c r="AK118" s="195"/>
      <c r="AL118" s="234"/>
      <c r="AM118" s="195"/>
      <c r="AN118" s="234"/>
      <c r="AO118" s="195"/>
      <c r="AP118" s="234"/>
      <c r="AQ118" s="195"/>
      <c r="AR118" s="234"/>
      <c r="AS118" s="195"/>
      <c r="AT118" s="234"/>
      <c r="AU118" s="430">
        <f t="shared" si="3"/>
        <v>0</v>
      </c>
      <c r="AV118" s="388">
        <f t="shared" si="4"/>
        <v>0</v>
      </c>
      <c r="AW118" s="690" t="str">
        <f t="shared" si="5"/>
        <v>OK</v>
      </c>
      <c r="AX118" s="693">
        <f>'t1'!K118-'t3'!C118-'t3'!E118-'t3'!G118-'t3'!I118+'t3'!K118+'t3'!M118+'t3'!O118</f>
        <v>0</v>
      </c>
      <c r="AY118" s="694">
        <f>'t1'!L118-'t3'!D118-'t3'!F118-'t3'!H118-'t3'!J118+'t3'!L118+'t3'!N118+'t3'!P118</f>
        <v>0</v>
      </c>
      <c r="AZ118" s="3">
        <f>'t1'!M118</f>
        <v>0</v>
      </c>
    </row>
    <row r="119" spans="1:52" ht="14.25" customHeight="1" x14ac:dyDescent="0.2">
      <c r="A119" s="17" t="str">
        <f>'t1'!A119</f>
        <v>COLLABORATORE PROF.LE DI RICERCA SANITARIA - D</v>
      </c>
      <c r="B119" s="143" t="str">
        <f>'t1'!B119</f>
        <v>N16695</v>
      </c>
      <c r="C119" s="195"/>
      <c r="D119" s="234"/>
      <c r="E119" s="195"/>
      <c r="F119" s="234"/>
      <c r="G119" s="195"/>
      <c r="H119" s="234"/>
      <c r="I119" s="195"/>
      <c r="J119" s="234"/>
      <c r="K119" s="195"/>
      <c r="L119" s="234"/>
      <c r="M119" s="195"/>
      <c r="N119" s="234"/>
      <c r="O119" s="195"/>
      <c r="P119" s="234"/>
      <c r="Q119" s="195"/>
      <c r="R119" s="234"/>
      <c r="S119" s="195"/>
      <c r="T119" s="234"/>
      <c r="U119" s="195"/>
      <c r="V119" s="234"/>
      <c r="W119" s="195"/>
      <c r="X119" s="234"/>
      <c r="Y119" s="195"/>
      <c r="Z119" s="234"/>
      <c r="AA119" s="195"/>
      <c r="AB119" s="234"/>
      <c r="AC119" s="195"/>
      <c r="AD119" s="234"/>
      <c r="AE119" s="195"/>
      <c r="AF119" s="234"/>
      <c r="AG119" s="195"/>
      <c r="AH119" s="234"/>
      <c r="AI119" s="195"/>
      <c r="AJ119" s="234"/>
      <c r="AK119" s="195"/>
      <c r="AL119" s="234"/>
      <c r="AM119" s="195"/>
      <c r="AN119" s="234"/>
      <c r="AO119" s="195"/>
      <c r="AP119" s="234"/>
      <c r="AQ119" s="195"/>
      <c r="AR119" s="234"/>
      <c r="AS119" s="195"/>
      <c r="AT119" s="234"/>
      <c r="AU119" s="430">
        <f t="shared" si="3"/>
        <v>0</v>
      </c>
      <c r="AV119" s="388">
        <f t="shared" si="4"/>
        <v>0</v>
      </c>
      <c r="AW119" s="690" t="str">
        <f t="shared" si="5"/>
        <v>OK</v>
      </c>
      <c r="AX119" s="693">
        <f>'t1'!K119-'t3'!C119-'t3'!E119-'t3'!G119-'t3'!I119+'t3'!K119+'t3'!M119+'t3'!O119</f>
        <v>0</v>
      </c>
      <c r="AY119" s="694">
        <f>'t1'!L119-'t3'!D119-'t3'!F119-'t3'!H119-'t3'!J119+'t3'!L119+'t3'!N119+'t3'!P119</f>
        <v>0</v>
      </c>
      <c r="AZ119" s="3">
        <f>'t1'!M119</f>
        <v>0</v>
      </c>
    </row>
    <row r="120" spans="1:52" ht="14.25" customHeight="1" x14ac:dyDescent="0.2">
      <c r="A120" s="17" t="str">
        <f>'t1'!A120</f>
        <v>RUOLO SANITARIO - PROF. SANITARIE INFERMIERISTICHE E.Q.</v>
      </c>
      <c r="B120" s="143" t="str">
        <f>'t1'!B120</f>
        <v>SEQINF</v>
      </c>
      <c r="C120" s="195"/>
      <c r="D120" s="234"/>
      <c r="E120" s="195"/>
      <c r="F120" s="234"/>
      <c r="G120" s="195"/>
      <c r="H120" s="234"/>
      <c r="I120" s="195"/>
      <c r="J120" s="234"/>
      <c r="K120" s="195"/>
      <c r="L120" s="234"/>
      <c r="M120" s="195"/>
      <c r="N120" s="234"/>
      <c r="O120" s="195"/>
      <c r="P120" s="234"/>
      <c r="Q120" s="195"/>
      <c r="R120" s="234"/>
      <c r="S120" s="195"/>
      <c r="T120" s="234"/>
      <c r="U120" s="195"/>
      <c r="V120" s="234"/>
      <c r="W120" s="195"/>
      <c r="X120" s="234"/>
      <c r="Y120" s="195"/>
      <c r="Z120" s="234"/>
      <c r="AA120" s="195"/>
      <c r="AB120" s="234"/>
      <c r="AC120" s="195"/>
      <c r="AD120" s="234"/>
      <c r="AE120" s="195"/>
      <c r="AF120" s="234"/>
      <c r="AG120" s="195"/>
      <c r="AH120" s="234"/>
      <c r="AI120" s="195"/>
      <c r="AJ120" s="234"/>
      <c r="AK120" s="195"/>
      <c r="AL120" s="234"/>
      <c r="AM120" s="195"/>
      <c r="AN120" s="234"/>
      <c r="AO120" s="195"/>
      <c r="AP120" s="234"/>
      <c r="AQ120" s="195"/>
      <c r="AR120" s="234"/>
      <c r="AS120" s="195"/>
      <c r="AT120" s="234"/>
      <c r="AU120" s="430">
        <f t="shared" si="3"/>
        <v>0</v>
      </c>
      <c r="AV120" s="388">
        <f t="shared" si="4"/>
        <v>0</v>
      </c>
      <c r="AW120" s="690" t="str">
        <f t="shared" si="5"/>
        <v>OK</v>
      </c>
      <c r="AX120" s="693">
        <f>'t1'!K120-'t3'!C120-'t3'!E120-'t3'!G120-'t3'!I120+'t3'!K120+'t3'!M120+'t3'!O120</f>
        <v>0</v>
      </c>
      <c r="AY120" s="694">
        <f>'t1'!L120-'t3'!D120-'t3'!F120-'t3'!H120-'t3'!J120+'t3'!L120+'t3'!N120+'t3'!P120</f>
        <v>0</v>
      </c>
      <c r="AZ120" s="3">
        <f>'t1'!M120</f>
        <v>0</v>
      </c>
    </row>
    <row r="121" spans="1:52" ht="14.25" customHeight="1" x14ac:dyDescent="0.2">
      <c r="A121" s="17" t="str">
        <f>'t1'!A121</f>
        <v>RUOLO SANITARIO - PROF. SANITARIA OSTETRICA E.Q.</v>
      </c>
      <c r="B121" s="143" t="str">
        <f>'t1'!B121</f>
        <v>SEQOST</v>
      </c>
      <c r="C121" s="195"/>
      <c r="D121" s="234"/>
      <c r="E121" s="195"/>
      <c r="F121" s="234"/>
      <c r="G121" s="195"/>
      <c r="H121" s="234"/>
      <c r="I121" s="195"/>
      <c r="J121" s="234"/>
      <c r="K121" s="195"/>
      <c r="L121" s="234"/>
      <c r="M121" s="195"/>
      <c r="N121" s="234"/>
      <c r="O121" s="195"/>
      <c r="P121" s="234"/>
      <c r="Q121" s="195"/>
      <c r="R121" s="234"/>
      <c r="S121" s="195"/>
      <c r="T121" s="234"/>
      <c r="U121" s="195"/>
      <c r="V121" s="234"/>
      <c r="W121" s="195"/>
      <c r="X121" s="234"/>
      <c r="Y121" s="195"/>
      <c r="Z121" s="234"/>
      <c r="AA121" s="195"/>
      <c r="AB121" s="234"/>
      <c r="AC121" s="195"/>
      <c r="AD121" s="234"/>
      <c r="AE121" s="195"/>
      <c r="AF121" s="234"/>
      <c r="AG121" s="195"/>
      <c r="AH121" s="234"/>
      <c r="AI121" s="195"/>
      <c r="AJ121" s="234"/>
      <c r="AK121" s="195"/>
      <c r="AL121" s="234"/>
      <c r="AM121" s="195"/>
      <c r="AN121" s="234"/>
      <c r="AO121" s="195"/>
      <c r="AP121" s="234"/>
      <c r="AQ121" s="195"/>
      <c r="AR121" s="234"/>
      <c r="AS121" s="195"/>
      <c r="AT121" s="234"/>
      <c r="AU121" s="430">
        <f t="shared" si="3"/>
        <v>0</v>
      </c>
      <c r="AV121" s="388">
        <f t="shared" si="4"/>
        <v>0</v>
      </c>
      <c r="AW121" s="690" t="str">
        <f t="shared" si="5"/>
        <v>OK</v>
      </c>
      <c r="AX121" s="693">
        <f>'t1'!K121-'t3'!C121-'t3'!E121-'t3'!G121-'t3'!I121+'t3'!K121+'t3'!M121+'t3'!O121</f>
        <v>0</v>
      </c>
      <c r="AY121" s="694">
        <f>'t1'!L121-'t3'!D121-'t3'!F121-'t3'!H121-'t3'!J121+'t3'!L121+'t3'!N121+'t3'!P121</f>
        <v>0</v>
      </c>
      <c r="AZ121" s="3">
        <f>'t1'!M121</f>
        <v>0</v>
      </c>
    </row>
    <row r="122" spans="1:52" ht="14.25" customHeight="1" x14ac:dyDescent="0.2">
      <c r="A122" s="17" t="str">
        <f>'t1'!A122</f>
        <v>RUOLO SANITARIO - PROFESSIONI TECNICO SANITARIE E.Q.</v>
      </c>
      <c r="B122" s="143" t="str">
        <f>'t1'!B122</f>
        <v>SEQTCN</v>
      </c>
      <c r="C122" s="195"/>
      <c r="D122" s="234"/>
      <c r="E122" s="195"/>
      <c r="F122" s="234"/>
      <c r="G122" s="195"/>
      <c r="H122" s="234"/>
      <c r="I122" s="195"/>
      <c r="J122" s="234"/>
      <c r="K122" s="195"/>
      <c r="L122" s="234"/>
      <c r="M122" s="195"/>
      <c r="N122" s="234"/>
      <c r="O122" s="195"/>
      <c r="P122" s="234"/>
      <c r="Q122" s="195"/>
      <c r="R122" s="234"/>
      <c r="S122" s="195"/>
      <c r="T122" s="234"/>
      <c r="U122" s="195"/>
      <c r="V122" s="234"/>
      <c r="W122" s="195"/>
      <c r="X122" s="234"/>
      <c r="Y122" s="195"/>
      <c r="Z122" s="234"/>
      <c r="AA122" s="195"/>
      <c r="AB122" s="234"/>
      <c r="AC122" s="195"/>
      <c r="AD122" s="234"/>
      <c r="AE122" s="195"/>
      <c r="AF122" s="234"/>
      <c r="AG122" s="195"/>
      <c r="AH122" s="234"/>
      <c r="AI122" s="195"/>
      <c r="AJ122" s="234"/>
      <c r="AK122" s="195"/>
      <c r="AL122" s="234"/>
      <c r="AM122" s="195"/>
      <c r="AN122" s="234"/>
      <c r="AO122" s="195"/>
      <c r="AP122" s="234"/>
      <c r="AQ122" s="195"/>
      <c r="AR122" s="234"/>
      <c r="AS122" s="195"/>
      <c r="AT122" s="234"/>
      <c r="AU122" s="430">
        <f t="shared" si="3"/>
        <v>0</v>
      </c>
      <c r="AV122" s="388">
        <f t="shared" si="4"/>
        <v>0</v>
      </c>
      <c r="AW122" s="690" t="str">
        <f t="shared" si="5"/>
        <v>OK</v>
      </c>
      <c r="AX122" s="693">
        <f>'t1'!K122-'t3'!C122-'t3'!E122-'t3'!G122-'t3'!I122+'t3'!K122+'t3'!M122+'t3'!O122</f>
        <v>0</v>
      </c>
      <c r="AY122" s="694">
        <f>'t1'!L122-'t3'!D122-'t3'!F122-'t3'!H122-'t3'!J122+'t3'!L122+'t3'!N122+'t3'!P122</f>
        <v>0</v>
      </c>
      <c r="AZ122" s="3">
        <f>'t1'!M122</f>
        <v>0</v>
      </c>
    </row>
    <row r="123" spans="1:52" ht="14.25" customHeight="1" x14ac:dyDescent="0.2">
      <c r="A123" s="17" t="str">
        <f>'t1'!A123</f>
        <v>RUOLO SANITARIO - PROF. SANITARIE DELLA RIABILITAZIONE E.Q.</v>
      </c>
      <c r="B123" s="143" t="str">
        <f>'t1'!B123</f>
        <v>SEQRAB</v>
      </c>
      <c r="C123" s="195"/>
      <c r="D123" s="234"/>
      <c r="E123" s="195"/>
      <c r="F123" s="234"/>
      <c r="G123" s="195"/>
      <c r="H123" s="234"/>
      <c r="I123" s="195"/>
      <c r="J123" s="234"/>
      <c r="K123" s="195"/>
      <c r="L123" s="234"/>
      <c r="M123" s="195"/>
      <c r="N123" s="234"/>
      <c r="O123" s="195"/>
      <c r="P123" s="234"/>
      <c r="Q123" s="195"/>
      <c r="R123" s="234"/>
      <c r="S123" s="195"/>
      <c r="T123" s="234"/>
      <c r="U123" s="195"/>
      <c r="V123" s="234"/>
      <c r="W123" s="195"/>
      <c r="X123" s="234"/>
      <c r="Y123" s="195"/>
      <c r="Z123" s="234"/>
      <c r="AA123" s="195"/>
      <c r="AB123" s="234"/>
      <c r="AC123" s="195"/>
      <c r="AD123" s="234"/>
      <c r="AE123" s="195"/>
      <c r="AF123" s="234"/>
      <c r="AG123" s="195"/>
      <c r="AH123" s="234"/>
      <c r="AI123" s="195"/>
      <c r="AJ123" s="234"/>
      <c r="AK123" s="195"/>
      <c r="AL123" s="234"/>
      <c r="AM123" s="195"/>
      <c r="AN123" s="234"/>
      <c r="AO123" s="195"/>
      <c r="AP123" s="234"/>
      <c r="AQ123" s="195"/>
      <c r="AR123" s="234"/>
      <c r="AS123" s="195"/>
      <c r="AT123" s="234"/>
      <c r="AU123" s="430">
        <f t="shared" si="3"/>
        <v>0</v>
      </c>
      <c r="AV123" s="388">
        <f t="shared" si="4"/>
        <v>0</v>
      </c>
      <c r="AW123" s="690" t="str">
        <f t="shared" si="5"/>
        <v>OK</v>
      </c>
      <c r="AX123" s="693">
        <f>'t1'!K123-'t3'!C123-'t3'!E123-'t3'!G123-'t3'!I123+'t3'!K123+'t3'!M123+'t3'!O123</f>
        <v>0</v>
      </c>
      <c r="AY123" s="694">
        <f>'t1'!L123-'t3'!D123-'t3'!F123-'t3'!H123-'t3'!J123+'t3'!L123+'t3'!N123+'t3'!P123</f>
        <v>0</v>
      </c>
      <c r="AZ123" s="3">
        <f>'t1'!M123</f>
        <v>0</v>
      </c>
    </row>
    <row r="124" spans="1:52" ht="14.25" customHeight="1" x14ac:dyDescent="0.2">
      <c r="A124" s="17" t="str">
        <f>'t1'!A124</f>
        <v>RUOLO SANITARIO - PROF. SANITARIE DELLA PREVENZIONE E.Q.</v>
      </c>
      <c r="B124" s="143" t="str">
        <f>'t1'!B124</f>
        <v>SEQPRV</v>
      </c>
      <c r="C124" s="195"/>
      <c r="D124" s="234"/>
      <c r="E124" s="195"/>
      <c r="F124" s="234"/>
      <c r="G124" s="195"/>
      <c r="H124" s="234"/>
      <c r="I124" s="195"/>
      <c r="J124" s="234"/>
      <c r="K124" s="195"/>
      <c r="L124" s="234"/>
      <c r="M124" s="195"/>
      <c r="N124" s="234"/>
      <c r="O124" s="195"/>
      <c r="P124" s="234"/>
      <c r="Q124" s="195"/>
      <c r="R124" s="234"/>
      <c r="S124" s="195"/>
      <c r="T124" s="234"/>
      <c r="U124" s="195"/>
      <c r="V124" s="234"/>
      <c r="W124" s="195"/>
      <c r="X124" s="234"/>
      <c r="Y124" s="195"/>
      <c r="Z124" s="234"/>
      <c r="AA124" s="195"/>
      <c r="AB124" s="234"/>
      <c r="AC124" s="195"/>
      <c r="AD124" s="234"/>
      <c r="AE124" s="195"/>
      <c r="AF124" s="234"/>
      <c r="AG124" s="195"/>
      <c r="AH124" s="234"/>
      <c r="AI124" s="195"/>
      <c r="AJ124" s="234"/>
      <c r="AK124" s="195"/>
      <c r="AL124" s="234"/>
      <c r="AM124" s="195"/>
      <c r="AN124" s="234"/>
      <c r="AO124" s="195"/>
      <c r="AP124" s="234"/>
      <c r="AQ124" s="195"/>
      <c r="AR124" s="234"/>
      <c r="AS124" s="195"/>
      <c r="AT124" s="234"/>
      <c r="AU124" s="430">
        <f t="shared" si="3"/>
        <v>0</v>
      </c>
      <c r="AV124" s="388">
        <f t="shared" si="4"/>
        <v>0</v>
      </c>
      <c r="AW124" s="690" t="str">
        <f t="shared" si="5"/>
        <v>OK</v>
      </c>
      <c r="AX124" s="693">
        <f>'t1'!K124-'t3'!C124-'t3'!E124-'t3'!G124-'t3'!I124+'t3'!K124+'t3'!M124+'t3'!O124</f>
        <v>0</v>
      </c>
      <c r="AY124" s="694">
        <f>'t1'!L124-'t3'!D124-'t3'!F124-'t3'!H124-'t3'!J124+'t3'!L124+'t3'!N124+'t3'!P124</f>
        <v>0</v>
      </c>
      <c r="AZ124" s="3">
        <f>'t1'!M124</f>
        <v>0</v>
      </c>
    </row>
    <row r="125" spans="1:52" ht="14.25" customHeight="1" x14ac:dyDescent="0.2">
      <c r="A125" s="17" t="str">
        <f>'t1'!A125</f>
        <v>RUOLO SANITARIO - PROF. SAN. INFERM. SENIOR ESAURIMENTO E.Q.</v>
      </c>
      <c r="B125" s="143" t="str">
        <f>'t1'!B125</f>
        <v>SEQINE</v>
      </c>
      <c r="C125" s="195"/>
      <c r="D125" s="234"/>
      <c r="E125" s="195"/>
      <c r="F125" s="234"/>
      <c r="G125" s="195"/>
      <c r="H125" s="234"/>
      <c r="I125" s="195"/>
      <c r="J125" s="234"/>
      <c r="K125" s="195"/>
      <c r="L125" s="234"/>
      <c r="M125" s="195"/>
      <c r="N125" s="234"/>
      <c r="O125" s="195"/>
      <c r="P125" s="234"/>
      <c r="Q125" s="195"/>
      <c r="R125" s="234"/>
      <c r="S125" s="195"/>
      <c r="T125" s="234"/>
      <c r="U125" s="195"/>
      <c r="V125" s="234"/>
      <c r="W125" s="195"/>
      <c r="X125" s="234"/>
      <c r="Y125" s="195"/>
      <c r="Z125" s="234"/>
      <c r="AA125" s="195"/>
      <c r="AB125" s="234"/>
      <c r="AC125" s="195"/>
      <c r="AD125" s="234"/>
      <c r="AE125" s="195"/>
      <c r="AF125" s="234"/>
      <c r="AG125" s="195"/>
      <c r="AH125" s="234"/>
      <c r="AI125" s="195"/>
      <c r="AJ125" s="234"/>
      <c r="AK125" s="195"/>
      <c r="AL125" s="234"/>
      <c r="AM125" s="195"/>
      <c r="AN125" s="234"/>
      <c r="AO125" s="195"/>
      <c r="AP125" s="234"/>
      <c r="AQ125" s="195"/>
      <c r="AR125" s="234"/>
      <c r="AS125" s="195"/>
      <c r="AT125" s="234"/>
      <c r="AU125" s="430">
        <f t="shared" si="3"/>
        <v>0</v>
      </c>
      <c r="AV125" s="388">
        <f t="shared" si="4"/>
        <v>0</v>
      </c>
      <c r="AW125" s="690" t="str">
        <f t="shared" si="5"/>
        <v>OK</v>
      </c>
      <c r="AX125" s="693">
        <f>'t1'!K125-'t3'!C125-'t3'!E125-'t3'!G125-'t3'!I125+'t3'!K125+'t3'!M125+'t3'!O125</f>
        <v>0</v>
      </c>
      <c r="AY125" s="694">
        <f>'t1'!L125-'t3'!D125-'t3'!F125-'t3'!H125-'t3'!J125+'t3'!L125+'t3'!N125+'t3'!P125</f>
        <v>0</v>
      </c>
      <c r="AZ125" s="3">
        <f>'t1'!M125</f>
        <v>0</v>
      </c>
    </row>
    <row r="126" spans="1:52" ht="14.25" customHeight="1" x14ac:dyDescent="0.2">
      <c r="A126" s="17" t="str">
        <f>'t1'!A126</f>
        <v>RUOLO SANITARIO - ALTRI PROF. SAN. SENIOR A ESAURIMENTO E.Q.</v>
      </c>
      <c r="B126" s="143" t="str">
        <f>'t1'!B126</f>
        <v>SEQASE</v>
      </c>
      <c r="C126" s="195"/>
      <c r="D126" s="234"/>
      <c r="E126" s="195"/>
      <c r="F126" s="234"/>
      <c r="G126" s="195"/>
      <c r="H126" s="234"/>
      <c r="I126" s="195"/>
      <c r="J126" s="234"/>
      <c r="K126" s="195"/>
      <c r="L126" s="234"/>
      <c r="M126" s="195"/>
      <c r="N126" s="234"/>
      <c r="O126" s="195"/>
      <c r="P126" s="234"/>
      <c r="Q126" s="195"/>
      <c r="R126" s="234"/>
      <c r="S126" s="195"/>
      <c r="T126" s="234"/>
      <c r="U126" s="195"/>
      <c r="V126" s="234"/>
      <c r="W126" s="195"/>
      <c r="X126" s="234"/>
      <c r="Y126" s="195"/>
      <c r="Z126" s="234"/>
      <c r="AA126" s="195"/>
      <c r="AB126" s="234"/>
      <c r="AC126" s="195"/>
      <c r="AD126" s="234"/>
      <c r="AE126" s="195"/>
      <c r="AF126" s="234"/>
      <c r="AG126" s="195"/>
      <c r="AH126" s="234"/>
      <c r="AI126" s="195"/>
      <c r="AJ126" s="234"/>
      <c r="AK126" s="195"/>
      <c r="AL126" s="234"/>
      <c r="AM126" s="195"/>
      <c r="AN126" s="234"/>
      <c r="AO126" s="195"/>
      <c r="AP126" s="234"/>
      <c r="AQ126" s="195"/>
      <c r="AR126" s="234"/>
      <c r="AS126" s="195"/>
      <c r="AT126" s="234"/>
      <c r="AU126" s="430">
        <f t="shared" si="3"/>
        <v>0</v>
      </c>
      <c r="AV126" s="388">
        <f t="shared" si="4"/>
        <v>0</v>
      </c>
      <c r="AW126" s="690" t="str">
        <f t="shared" si="5"/>
        <v>OK</v>
      </c>
      <c r="AX126" s="693">
        <f>'t1'!K126-'t3'!C126-'t3'!E126-'t3'!G126-'t3'!I126+'t3'!K126+'t3'!M126+'t3'!O126</f>
        <v>0</v>
      </c>
      <c r="AY126" s="694">
        <f>'t1'!L126-'t3'!D126-'t3'!F126-'t3'!H126-'t3'!J126+'t3'!L126+'t3'!N126+'t3'!P126</f>
        <v>0</v>
      </c>
      <c r="AZ126" s="3">
        <f>'t1'!M126</f>
        <v>0</v>
      </c>
    </row>
    <row r="127" spans="1:52" ht="14.25" customHeight="1" x14ac:dyDescent="0.2">
      <c r="A127" s="17" t="str">
        <f>'t1'!A127</f>
        <v>RUOLO SOCIOSANITARIO - ASSISTENTE SOCIALE E.Q.</v>
      </c>
      <c r="B127" s="143" t="str">
        <f>'t1'!B127</f>
        <v>KEQASC</v>
      </c>
      <c r="C127" s="195"/>
      <c r="D127" s="234"/>
      <c r="E127" s="195"/>
      <c r="F127" s="234"/>
      <c r="G127" s="195"/>
      <c r="H127" s="234"/>
      <c r="I127" s="195"/>
      <c r="J127" s="234"/>
      <c r="K127" s="195"/>
      <c r="L127" s="234"/>
      <c r="M127" s="195"/>
      <c r="N127" s="234"/>
      <c r="O127" s="195"/>
      <c r="P127" s="234"/>
      <c r="Q127" s="195"/>
      <c r="R127" s="234"/>
      <c r="S127" s="195"/>
      <c r="T127" s="234"/>
      <c r="U127" s="195"/>
      <c r="V127" s="234"/>
      <c r="W127" s="195"/>
      <c r="X127" s="234"/>
      <c r="Y127" s="195"/>
      <c r="Z127" s="234"/>
      <c r="AA127" s="195"/>
      <c r="AB127" s="234"/>
      <c r="AC127" s="195"/>
      <c r="AD127" s="234"/>
      <c r="AE127" s="195"/>
      <c r="AF127" s="234"/>
      <c r="AG127" s="195"/>
      <c r="AH127" s="234"/>
      <c r="AI127" s="195"/>
      <c r="AJ127" s="234"/>
      <c r="AK127" s="195"/>
      <c r="AL127" s="234"/>
      <c r="AM127" s="195"/>
      <c r="AN127" s="234"/>
      <c r="AO127" s="195"/>
      <c r="AP127" s="234"/>
      <c r="AQ127" s="195"/>
      <c r="AR127" s="234"/>
      <c r="AS127" s="195"/>
      <c r="AT127" s="234"/>
      <c r="AU127" s="430">
        <f t="shared" si="3"/>
        <v>0</v>
      </c>
      <c r="AV127" s="388">
        <f t="shared" si="4"/>
        <v>0</v>
      </c>
      <c r="AW127" s="690" t="str">
        <f t="shared" si="5"/>
        <v>OK</v>
      </c>
      <c r="AX127" s="693">
        <f>'t1'!K127-'t3'!C127-'t3'!E127-'t3'!G127-'t3'!I127+'t3'!K127+'t3'!M127+'t3'!O127</f>
        <v>0</v>
      </c>
      <c r="AY127" s="694">
        <f>'t1'!L127-'t3'!D127-'t3'!F127-'t3'!H127-'t3'!J127+'t3'!L127+'t3'!N127+'t3'!P127</f>
        <v>0</v>
      </c>
      <c r="AZ127" s="3">
        <f>'t1'!M127</f>
        <v>0</v>
      </c>
    </row>
    <row r="128" spans="1:52" ht="14.25" customHeight="1" x14ac:dyDescent="0.2">
      <c r="A128" s="17" t="str">
        <f>'t1'!A128</f>
        <v>RUOLO SOCIOSANITARIO - ASSIST. SOC. SENIOR ESAURIMENTO E.Q.</v>
      </c>
      <c r="B128" s="143" t="str">
        <f>'t1'!B128</f>
        <v>KEQSCE</v>
      </c>
      <c r="C128" s="195"/>
      <c r="D128" s="234"/>
      <c r="E128" s="195"/>
      <c r="F128" s="234"/>
      <c r="G128" s="195"/>
      <c r="H128" s="234"/>
      <c r="I128" s="195"/>
      <c r="J128" s="234"/>
      <c r="K128" s="195"/>
      <c r="L128" s="234"/>
      <c r="M128" s="195"/>
      <c r="N128" s="234"/>
      <c r="O128" s="195"/>
      <c r="P128" s="234"/>
      <c r="Q128" s="195"/>
      <c r="R128" s="234"/>
      <c r="S128" s="195"/>
      <c r="T128" s="234"/>
      <c r="U128" s="195"/>
      <c r="V128" s="234"/>
      <c r="W128" s="195"/>
      <c r="X128" s="234"/>
      <c r="Y128" s="195"/>
      <c r="Z128" s="234"/>
      <c r="AA128" s="195"/>
      <c r="AB128" s="234"/>
      <c r="AC128" s="195"/>
      <c r="AD128" s="234"/>
      <c r="AE128" s="195"/>
      <c r="AF128" s="234"/>
      <c r="AG128" s="195"/>
      <c r="AH128" s="234"/>
      <c r="AI128" s="195"/>
      <c r="AJ128" s="234"/>
      <c r="AK128" s="195"/>
      <c r="AL128" s="234"/>
      <c r="AM128" s="195"/>
      <c r="AN128" s="234"/>
      <c r="AO128" s="195"/>
      <c r="AP128" s="234"/>
      <c r="AQ128" s="195"/>
      <c r="AR128" s="234"/>
      <c r="AS128" s="195"/>
      <c r="AT128" s="234"/>
      <c r="AU128" s="430">
        <f t="shared" si="3"/>
        <v>0</v>
      </c>
      <c r="AV128" s="388">
        <f t="shared" si="4"/>
        <v>0</v>
      </c>
      <c r="AW128" s="690" t="str">
        <f t="shared" si="5"/>
        <v>OK</v>
      </c>
      <c r="AX128" s="693">
        <f>'t1'!K128-'t3'!C128-'t3'!E128-'t3'!G128-'t3'!I128+'t3'!K128+'t3'!M128+'t3'!O128</f>
        <v>0</v>
      </c>
      <c r="AY128" s="694">
        <f>'t1'!L128-'t3'!D128-'t3'!F128-'t3'!H128-'t3'!J128+'t3'!L128+'t3'!N128+'t3'!P128</f>
        <v>0</v>
      </c>
      <c r="AZ128" s="3">
        <f>'t1'!M128</f>
        <v>0</v>
      </c>
    </row>
    <row r="129" spans="1:52" ht="14.25" customHeight="1" x14ac:dyDescent="0.2">
      <c r="A129" s="17" t="str">
        <f>'t1'!A129</f>
        <v>RUOLO PROFESSIONALE - SPECIALISTA DELLA COMUNIC. ISTIT. E.Q.</v>
      </c>
      <c r="B129" s="143" t="str">
        <f>'t1'!B129</f>
        <v>PEQ871</v>
      </c>
      <c r="C129" s="195"/>
      <c r="D129" s="234"/>
      <c r="E129" s="195"/>
      <c r="F129" s="234"/>
      <c r="G129" s="195"/>
      <c r="H129" s="234"/>
      <c r="I129" s="195"/>
      <c r="J129" s="234"/>
      <c r="K129" s="195"/>
      <c r="L129" s="234"/>
      <c r="M129" s="195"/>
      <c r="N129" s="234"/>
      <c r="O129" s="195"/>
      <c r="P129" s="234"/>
      <c r="Q129" s="195"/>
      <c r="R129" s="234"/>
      <c r="S129" s="195"/>
      <c r="T129" s="234"/>
      <c r="U129" s="195"/>
      <c r="V129" s="234"/>
      <c r="W129" s="195"/>
      <c r="X129" s="234"/>
      <c r="Y129" s="195"/>
      <c r="Z129" s="234"/>
      <c r="AA129" s="195"/>
      <c r="AB129" s="234"/>
      <c r="AC129" s="195"/>
      <c r="AD129" s="234"/>
      <c r="AE129" s="195"/>
      <c r="AF129" s="234"/>
      <c r="AG129" s="195"/>
      <c r="AH129" s="234"/>
      <c r="AI129" s="195"/>
      <c r="AJ129" s="234"/>
      <c r="AK129" s="195"/>
      <c r="AL129" s="234"/>
      <c r="AM129" s="195"/>
      <c r="AN129" s="234"/>
      <c r="AO129" s="195"/>
      <c r="AP129" s="234"/>
      <c r="AQ129" s="195"/>
      <c r="AR129" s="234"/>
      <c r="AS129" s="195"/>
      <c r="AT129" s="234"/>
      <c r="AU129" s="430">
        <f t="shared" si="3"/>
        <v>0</v>
      </c>
      <c r="AV129" s="388">
        <f t="shared" si="4"/>
        <v>0</v>
      </c>
      <c r="AW129" s="690" t="str">
        <f t="shared" si="5"/>
        <v>OK</v>
      </c>
      <c r="AX129" s="693">
        <f>'t1'!K129-'t3'!C129-'t3'!E129-'t3'!G129-'t3'!I129+'t3'!K129+'t3'!M129+'t3'!O129</f>
        <v>0</v>
      </c>
      <c r="AY129" s="694">
        <f>'t1'!L129-'t3'!D129-'t3'!F129-'t3'!H129-'t3'!J129+'t3'!L129+'t3'!N129+'t3'!P129</f>
        <v>0</v>
      </c>
      <c r="AZ129" s="3">
        <f>'t1'!M129</f>
        <v>0</v>
      </c>
    </row>
    <row r="130" spans="1:52" ht="14.25" customHeight="1" x14ac:dyDescent="0.2">
      <c r="A130" s="17" t="str">
        <f>'t1'!A130</f>
        <v>RUOLO PROFESSIONALE - SPECIALISTA RAPPORTI CON I MEDIA E.Q.</v>
      </c>
      <c r="B130" s="143" t="str">
        <f>'t1'!B130</f>
        <v>PEQ872</v>
      </c>
      <c r="C130" s="195"/>
      <c r="D130" s="234"/>
      <c r="E130" s="195"/>
      <c r="F130" s="234"/>
      <c r="G130" s="195"/>
      <c r="H130" s="234"/>
      <c r="I130" s="195"/>
      <c r="J130" s="234"/>
      <c r="K130" s="195"/>
      <c r="L130" s="234"/>
      <c r="M130" s="195"/>
      <c r="N130" s="234"/>
      <c r="O130" s="195"/>
      <c r="P130" s="234"/>
      <c r="Q130" s="195"/>
      <c r="R130" s="234"/>
      <c r="S130" s="195"/>
      <c r="T130" s="234"/>
      <c r="U130" s="195"/>
      <c r="V130" s="234"/>
      <c r="W130" s="195"/>
      <c r="X130" s="234"/>
      <c r="Y130" s="195"/>
      <c r="Z130" s="234"/>
      <c r="AA130" s="195"/>
      <c r="AB130" s="234"/>
      <c r="AC130" s="195"/>
      <c r="AD130" s="234"/>
      <c r="AE130" s="195"/>
      <c r="AF130" s="234"/>
      <c r="AG130" s="195"/>
      <c r="AH130" s="234"/>
      <c r="AI130" s="195"/>
      <c r="AJ130" s="234"/>
      <c r="AK130" s="195"/>
      <c r="AL130" s="234"/>
      <c r="AM130" s="195"/>
      <c r="AN130" s="234"/>
      <c r="AO130" s="195"/>
      <c r="AP130" s="234"/>
      <c r="AQ130" s="195"/>
      <c r="AR130" s="234"/>
      <c r="AS130" s="195"/>
      <c r="AT130" s="234"/>
      <c r="AU130" s="430">
        <f t="shared" si="3"/>
        <v>0</v>
      </c>
      <c r="AV130" s="388">
        <f t="shared" si="4"/>
        <v>0</v>
      </c>
      <c r="AW130" s="690" t="str">
        <f t="shared" si="5"/>
        <v>OK</v>
      </c>
      <c r="AX130" s="693">
        <f>'t1'!K130-'t3'!C130-'t3'!E130-'t3'!G130-'t3'!I130+'t3'!K130+'t3'!M130+'t3'!O130</f>
        <v>0</v>
      </c>
      <c r="AY130" s="694">
        <f>'t1'!L130-'t3'!D130-'t3'!F130-'t3'!H130-'t3'!J130+'t3'!L130+'t3'!N130+'t3'!P130</f>
        <v>0</v>
      </c>
      <c r="AZ130" s="3">
        <f>'t1'!M130</f>
        <v>0</v>
      </c>
    </row>
    <row r="131" spans="1:52" ht="14.25" customHeight="1" x14ac:dyDescent="0.2">
      <c r="A131" s="17" t="str">
        <f>'t1'!A131</f>
        <v>RUOLO PROFESSIONALE - ASSISTENTE RELIGIOSO E.Q.</v>
      </c>
      <c r="B131" s="143" t="str">
        <f>'t1'!B131</f>
        <v>PEQ006</v>
      </c>
      <c r="C131" s="195"/>
      <c r="D131" s="234"/>
      <c r="E131" s="195"/>
      <c r="F131" s="234"/>
      <c r="G131" s="195"/>
      <c r="H131" s="234"/>
      <c r="I131" s="195"/>
      <c r="J131" s="234"/>
      <c r="K131" s="195"/>
      <c r="L131" s="234"/>
      <c r="M131" s="195"/>
      <c r="N131" s="234"/>
      <c r="O131" s="195"/>
      <c r="P131" s="234"/>
      <c r="Q131" s="195"/>
      <c r="R131" s="234"/>
      <c r="S131" s="195"/>
      <c r="T131" s="234"/>
      <c r="U131" s="195"/>
      <c r="V131" s="234"/>
      <c r="W131" s="195"/>
      <c r="X131" s="234"/>
      <c r="Y131" s="195"/>
      <c r="Z131" s="234"/>
      <c r="AA131" s="195"/>
      <c r="AB131" s="234"/>
      <c r="AC131" s="195"/>
      <c r="AD131" s="234"/>
      <c r="AE131" s="195"/>
      <c r="AF131" s="234"/>
      <c r="AG131" s="195"/>
      <c r="AH131" s="234"/>
      <c r="AI131" s="195"/>
      <c r="AJ131" s="234"/>
      <c r="AK131" s="195"/>
      <c r="AL131" s="234"/>
      <c r="AM131" s="195"/>
      <c r="AN131" s="234"/>
      <c r="AO131" s="195"/>
      <c r="AP131" s="234"/>
      <c r="AQ131" s="195"/>
      <c r="AR131" s="234"/>
      <c r="AS131" s="195"/>
      <c r="AT131" s="234"/>
      <c r="AU131" s="430">
        <f t="shared" ref="AU131:AV135" si="6">SUM(S131,U131,W131,Y131,C131,E131,G131,I131,K131,M131,O131,Q131,AA131,AC131,AE131,AG131,AI131,AK131,AM131,AO131,AQ131,AS131)</f>
        <v>0</v>
      </c>
      <c r="AV131" s="388">
        <f t="shared" si="6"/>
        <v>0</v>
      </c>
      <c r="AW131" s="690" t="str">
        <f>IF((AU131+AV131)=(AX131+AY131),"OK","Controllare totale")</f>
        <v>OK</v>
      </c>
      <c r="AX131" s="693">
        <f>'t1'!K131-'t3'!C131-'t3'!E131-'t3'!G131-'t3'!I131+'t3'!K131+'t3'!M131+'t3'!O131</f>
        <v>0</v>
      </c>
      <c r="AY131" s="694">
        <f>'t1'!L131-'t3'!D131-'t3'!F131-'t3'!H131-'t3'!J131+'t3'!L131+'t3'!N131+'t3'!P131</f>
        <v>0</v>
      </c>
      <c r="AZ131" s="3">
        <f>'t1'!M131</f>
        <v>0</v>
      </c>
    </row>
    <row r="132" spans="1:52" ht="14.25" customHeight="1" x14ac:dyDescent="0.2">
      <c r="A132" s="17" t="str">
        <f>'t1'!A132</f>
        <v>RUOLO TECNICO - COLLABORATORE TECNICO PROFESSIONALE E.Q.</v>
      </c>
      <c r="B132" s="143" t="str">
        <f>'t1'!B132</f>
        <v>TEQ027</v>
      </c>
      <c r="C132" s="195"/>
      <c r="D132" s="234"/>
      <c r="E132" s="195"/>
      <c r="F132" s="234"/>
      <c r="G132" s="195"/>
      <c r="H132" s="234"/>
      <c r="I132" s="195"/>
      <c r="J132" s="234"/>
      <c r="K132" s="195"/>
      <c r="L132" s="234"/>
      <c r="M132" s="195"/>
      <c r="N132" s="234"/>
      <c r="O132" s="195"/>
      <c r="P132" s="234"/>
      <c r="Q132" s="195"/>
      <c r="R132" s="234"/>
      <c r="S132" s="195"/>
      <c r="T132" s="234"/>
      <c r="U132" s="195"/>
      <c r="V132" s="234"/>
      <c r="W132" s="195"/>
      <c r="X132" s="234"/>
      <c r="Y132" s="195"/>
      <c r="Z132" s="234"/>
      <c r="AA132" s="195"/>
      <c r="AB132" s="234"/>
      <c r="AC132" s="195"/>
      <c r="AD132" s="234"/>
      <c r="AE132" s="195"/>
      <c r="AF132" s="234"/>
      <c r="AG132" s="195"/>
      <c r="AH132" s="234"/>
      <c r="AI132" s="195"/>
      <c r="AJ132" s="234"/>
      <c r="AK132" s="195"/>
      <c r="AL132" s="234"/>
      <c r="AM132" s="195"/>
      <c r="AN132" s="234"/>
      <c r="AO132" s="195"/>
      <c r="AP132" s="234"/>
      <c r="AQ132" s="195"/>
      <c r="AR132" s="234"/>
      <c r="AS132" s="195"/>
      <c r="AT132" s="234"/>
      <c r="AU132" s="430">
        <f t="shared" si="6"/>
        <v>0</v>
      </c>
      <c r="AV132" s="388">
        <f t="shared" si="6"/>
        <v>0</v>
      </c>
      <c r="AW132" s="690" t="str">
        <f>IF((AU132+AV132)=(AX132+AY132),"OK","Controllare totale")</f>
        <v>OK</v>
      </c>
      <c r="AX132" s="693">
        <f>'t1'!K132-'t3'!C132-'t3'!E132-'t3'!G132-'t3'!I132+'t3'!K132+'t3'!M132+'t3'!O132</f>
        <v>0</v>
      </c>
      <c r="AY132" s="694">
        <f>'t1'!L132-'t3'!D132-'t3'!F132-'t3'!H132-'t3'!J132+'t3'!L132+'t3'!N132+'t3'!P132</f>
        <v>0</v>
      </c>
      <c r="AZ132" s="3">
        <f>'t1'!M132</f>
        <v>0</v>
      </c>
    </row>
    <row r="133" spans="1:52" ht="14.25" customHeight="1" x14ac:dyDescent="0.2">
      <c r="A133" s="17" t="str">
        <f>'t1'!A133</f>
        <v>RUOLO TECNICO - COLLAB. TEC. PROF. SENIOR A ESAURIMENTO E.Q.</v>
      </c>
      <c r="B133" s="143" t="str">
        <f>'t1'!B133</f>
        <v>TEQCTS</v>
      </c>
      <c r="C133" s="195"/>
      <c r="D133" s="234"/>
      <c r="E133" s="195"/>
      <c r="F133" s="234"/>
      <c r="G133" s="195"/>
      <c r="H133" s="234"/>
      <c r="I133" s="195"/>
      <c r="J133" s="234"/>
      <c r="K133" s="195"/>
      <c r="L133" s="234"/>
      <c r="M133" s="195"/>
      <c r="N133" s="234"/>
      <c r="O133" s="195"/>
      <c r="P133" s="234"/>
      <c r="Q133" s="195"/>
      <c r="R133" s="234"/>
      <c r="S133" s="195"/>
      <c r="T133" s="234"/>
      <c r="U133" s="195"/>
      <c r="V133" s="234"/>
      <c r="W133" s="195"/>
      <c r="X133" s="234"/>
      <c r="Y133" s="195"/>
      <c r="Z133" s="234"/>
      <c r="AA133" s="195"/>
      <c r="AB133" s="234"/>
      <c r="AC133" s="195"/>
      <c r="AD133" s="234"/>
      <c r="AE133" s="195"/>
      <c r="AF133" s="234"/>
      <c r="AG133" s="195"/>
      <c r="AH133" s="234"/>
      <c r="AI133" s="195"/>
      <c r="AJ133" s="234"/>
      <c r="AK133" s="195"/>
      <c r="AL133" s="234"/>
      <c r="AM133" s="195"/>
      <c r="AN133" s="234"/>
      <c r="AO133" s="195"/>
      <c r="AP133" s="234"/>
      <c r="AQ133" s="195"/>
      <c r="AR133" s="234"/>
      <c r="AS133" s="195"/>
      <c r="AT133" s="234"/>
      <c r="AU133" s="430">
        <f t="shared" si="6"/>
        <v>0</v>
      </c>
      <c r="AV133" s="388">
        <f t="shared" si="6"/>
        <v>0</v>
      </c>
      <c r="AW133" s="690" t="str">
        <f>IF((AU133+AV133)=(AX133+AY133),"OK","Controllare totale")</f>
        <v>OK</v>
      </c>
      <c r="AX133" s="693">
        <f>'t1'!K133-'t3'!C133-'t3'!E133-'t3'!G133-'t3'!I133+'t3'!K133+'t3'!M133+'t3'!O133</f>
        <v>0</v>
      </c>
      <c r="AY133" s="694">
        <f>'t1'!L133-'t3'!D133-'t3'!F133-'t3'!H133-'t3'!J133+'t3'!L133+'t3'!N133+'t3'!P133</f>
        <v>0</v>
      </c>
      <c r="AZ133" s="3">
        <f>'t1'!M133</f>
        <v>0</v>
      </c>
    </row>
    <row r="134" spans="1:52" ht="14.25" customHeight="1" x14ac:dyDescent="0.2">
      <c r="A134" s="17" t="str">
        <f>'t1'!A134</f>
        <v>RUOLO AMMINISTRATIVO - COLLAB. AMMINISTRATIVO PROFESS. E.Q.</v>
      </c>
      <c r="B134" s="143" t="str">
        <f>'t1'!B134</f>
        <v>AEQ029</v>
      </c>
      <c r="C134" s="195"/>
      <c r="D134" s="234"/>
      <c r="E134" s="195"/>
      <c r="F134" s="234"/>
      <c r="G134" s="195"/>
      <c r="H134" s="234"/>
      <c r="I134" s="195"/>
      <c r="J134" s="234"/>
      <c r="K134" s="195"/>
      <c r="L134" s="234"/>
      <c r="M134" s="195"/>
      <c r="N134" s="234"/>
      <c r="O134" s="195"/>
      <c r="P134" s="234"/>
      <c r="Q134" s="195"/>
      <c r="R134" s="234"/>
      <c r="S134" s="195"/>
      <c r="T134" s="234"/>
      <c r="U134" s="195"/>
      <c r="V134" s="234"/>
      <c r="W134" s="195"/>
      <c r="X134" s="234"/>
      <c r="Y134" s="195"/>
      <c r="Z134" s="234"/>
      <c r="AA134" s="195"/>
      <c r="AB134" s="234"/>
      <c r="AC134" s="195"/>
      <c r="AD134" s="234"/>
      <c r="AE134" s="195"/>
      <c r="AF134" s="234"/>
      <c r="AG134" s="195"/>
      <c r="AH134" s="234"/>
      <c r="AI134" s="195"/>
      <c r="AJ134" s="234"/>
      <c r="AK134" s="195"/>
      <c r="AL134" s="234"/>
      <c r="AM134" s="195"/>
      <c r="AN134" s="234"/>
      <c r="AO134" s="195"/>
      <c r="AP134" s="234"/>
      <c r="AQ134" s="195"/>
      <c r="AR134" s="234"/>
      <c r="AS134" s="195"/>
      <c r="AT134" s="234"/>
      <c r="AU134" s="430">
        <f t="shared" si="6"/>
        <v>0</v>
      </c>
      <c r="AV134" s="388">
        <f t="shared" si="6"/>
        <v>0</v>
      </c>
      <c r="AW134" s="690" t="str">
        <f>IF((AU134+AV134)=(AX134+AY134),"OK","Controllare totale")</f>
        <v>OK</v>
      </c>
      <c r="AX134" s="693">
        <f>'t1'!K134-'t3'!C134-'t3'!E134-'t3'!G134-'t3'!I134+'t3'!K134+'t3'!M134+'t3'!O134</f>
        <v>0</v>
      </c>
      <c r="AY134" s="694">
        <f>'t1'!L134-'t3'!D134-'t3'!F134-'t3'!H134-'t3'!J134+'t3'!L134+'t3'!N134+'t3'!P134</f>
        <v>0</v>
      </c>
      <c r="AZ134" s="3">
        <f>'t1'!M134</f>
        <v>0</v>
      </c>
    </row>
    <row r="135" spans="1:52" ht="14.25" customHeight="1" x14ac:dyDescent="0.2">
      <c r="A135" s="17" t="str">
        <f>'t1'!A135</f>
        <v>RUOLO AMM.VO - COLLAB. AMM.VO PROF. SENIOR ESAURIMENTO E.Q.</v>
      </c>
      <c r="B135" s="143" t="str">
        <f>'t1'!B135</f>
        <v>AEQCAS</v>
      </c>
      <c r="C135" s="195"/>
      <c r="D135" s="234"/>
      <c r="E135" s="195"/>
      <c r="F135" s="234"/>
      <c r="G135" s="195"/>
      <c r="H135" s="234"/>
      <c r="I135" s="195"/>
      <c r="J135" s="234"/>
      <c r="K135" s="195"/>
      <c r="L135" s="234"/>
      <c r="M135" s="195"/>
      <c r="N135" s="234"/>
      <c r="O135" s="195"/>
      <c r="P135" s="234"/>
      <c r="Q135" s="195"/>
      <c r="R135" s="234"/>
      <c r="S135" s="195"/>
      <c r="T135" s="234"/>
      <c r="U135" s="195"/>
      <c r="V135" s="234"/>
      <c r="W135" s="195"/>
      <c r="X135" s="234"/>
      <c r="Y135" s="195"/>
      <c r="Z135" s="234"/>
      <c r="AA135" s="195"/>
      <c r="AB135" s="234"/>
      <c r="AC135" s="195"/>
      <c r="AD135" s="234"/>
      <c r="AE135" s="195"/>
      <c r="AF135" s="234"/>
      <c r="AG135" s="195"/>
      <c r="AH135" s="234"/>
      <c r="AI135" s="195"/>
      <c r="AJ135" s="234"/>
      <c r="AK135" s="195"/>
      <c r="AL135" s="234"/>
      <c r="AM135" s="195"/>
      <c r="AN135" s="234"/>
      <c r="AO135" s="195"/>
      <c r="AP135" s="234"/>
      <c r="AQ135" s="195"/>
      <c r="AR135" s="234"/>
      <c r="AS135" s="195"/>
      <c r="AT135" s="234"/>
      <c r="AU135" s="430">
        <f t="shared" si="6"/>
        <v>0</v>
      </c>
      <c r="AV135" s="388">
        <f t="shared" si="6"/>
        <v>0</v>
      </c>
      <c r="AW135" s="690" t="str">
        <f>IF((AU135+AV135)=(AX135+AY135),"OK","Controllare totale")</f>
        <v>OK</v>
      </c>
      <c r="AX135" s="693">
        <f>'t1'!K135-'t3'!C135-'t3'!E135-'t3'!G135-'t3'!I135+'t3'!K135+'t3'!M135+'t3'!O135</f>
        <v>0</v>
      </c>
      <c r="AY135" s="694">
        <f>'t1'!L135-'t3'!D135-'t3'!F135-'t3'!H135-'t3'!J135+'t3'!L135+'t3'!N135+'t3'!P135</f>
        <v>0</v>
      </c>
      <c r="AZ135" s="3">
        <f>'t1'!M135</f>
        <v>0</v>
      </c>
    </row>
    <row r="136" spans="1:52" ht="14.25" customHeight="1" x14ac:dyDescent="0.2">
      <c r="A136" s="17" t="str">
        <f>'t1'!A136</f>
        <v>RUOLO SANITARIO - PROF. SANITARIE INFERMIERISTICHE</v>
      </c>
      <c r="B136" s="143" t="str">
        <f>'t1'!B136</f>
        <v>SPFINF</v>
      </c>
      <c r="C136" s="195"/>
      <c r="D136" s="234"/>
      <c r="E136" s="195"/>
      <c r="F136" s="234"/>
      <c r="G136" s="195"/>
      <c r="H136" s="234"/>
      <c r="I136" s="195"/>
      <c r="J136" s="234"/>
      <c r="K136" s="195"/>
      <c r="L136" s="234"/>
      <c r="M136" s="195"/>
      <c r="N136" s="234"/>
      <c r="O136" s="195"/>
      <c r="P136" s="234"/>
      <c r="Q136" s="195"/>
      <c r="R136" s="234"/>
      <c r="S136" s="195"/>
      <c r="T136" s="234"/>
      <c r="U136" s="195"/>
      <c r="V136" s="234"/>
      <c r="W136" s="195"/>
      <c r="X136" s="234"/>
      <c r="Y136" s="195"/>
      <c r="Z136" s="234"/>
      <c r="AA136" s="195"/>
      <c r="AB136" s="234"/>
      <c r="AC136" s="195"/>
      <c r="AD136" s="234"/>
      <c r="AE136" s="195"/>
      <c r="AF136" s="234"/>
      <c r="AG136" s="195"/>
      <c r="AH136" s="234"/>
      <c r="AI136" s="195"/>
      <c r="AJ136" s="234"/>
      <c r="AK136" s="195"/>
      <c r="AL136" s="234"/>
      <c r="AM136" s="195"/>
      <c r="AN136" s="234"/>
      <c r="AO136" s="195"/>
      <c r="AP136" s="234"/>
      <c r="AQ136" s="195"/>
      <c r="AR136" s="234"/>
      <c r="AS136" s="195"/>
      <c r="AT136" s="234"/>
      <c r="AU136" s="430">
        <f t="shared" si="3"/>
        <v>0</v>
      </c>
      <c r="AV136" s="388">
        <f t="shared" si="4"/>
        <v>0</v>
      </c>
      <c r="AW136" s="690" t="str">
        <f t="shared" si="5"/>
        <v>OK</v>
      </c>
      <c r="AX136" s="693">
        <f>'t1'!K136-'t3'!C136-'t3'!E136-'t3'!G136-'t3'!I136+'t3'!K136+'t3'!M136+'t3'!O136</f>
        <v>0</v>
      </c>
      <c r="AY136" s="694">
        <f>'t1'!L136-'t3'!D136-'t3'!F136-'t3'!H136-'t3'!J136+'t3'!L136+'t3'!N136+'t3'!P136</f>
        <v>0</v>
      </c>
      <c r="AZ136" s="3">
        <f>'t1'!M136</f>
        <v>0</v>
      </c>
    </row>
    <row r="137" spans="1:52" ht="14.25" customHeight="1" x14ac:dyDescent="0.2">
      <c r="A137" s="17" t="str">
        <f>'t1'!A137</f>
        <v>RUOLO SANITARIO - PROF. SANITARIA OSTETRICA</v>
      </c>
      <c r="B137" s="143" t="str">
        <f>'t1'!B137</f>
        <v>SPFOST</v>
      </c>
      <c r="C137" s="195"/>
      <c r="D137" s="234"/>
      <c r="E137" s="195"/>
      <c r="F137" s="234"/>
      <c r="G137" s="195"/>
      <c r="H137" s="234"/>
      <c r="I137" s="195"/>
      <c r="J137" s="234"/>
      <c r="K137" s="195"/>
      <c r="L137" s="234"/>
      <c r="M137" s="195"/>
      <c r="N137" s="234"/>
      <c r="O137" s="195"/>
      <c r="P137" s="234"/>
      <c r="Q137" s="195"/>
      <c r="R137" s="234"/>
      <c r="S137" s="195"/>
      <c r="T137" s="234"/>
      <c r="U137" s="195"/>
      <c r="V137" s="234"/>
      <c r="W137" s="195"/>
      <c r="X137" s="234"/>
      <c r="Y137" s="195"/>
      <c r="Z137" s="234"/>
      <c r="AA137" s="195"/>
      <c r="AB137" s="234"/>
      <c r="AC137" s="195"/>
      <c r="AD137" s="234"/>
      <c r="AE137" s="195"/>
      <c r="AF137" s="234"/>
      <c r="AG137" s="195"/>
      <c r="AH137" s="234"/>
      <c r="AI137" s="195"/>
      <c r="AJ137" s="234"/>
      <c r="AK137" s="195"/>
      <c r="AL137" s="234"/>
      <c r="AM137" s="195"/>
      <c r="AN137" s="234"/>
      <c r="AO137" s="195"/>
      <c r="AP137" s="234"/>
      <c r="AQ137" s="195"/>
      <c r="AR137" s="234"/>
      <c r="AS137" s="195"/>
      <c r="AT137" s="234"/>
      <c r="AU137" s="430">
        <f t="shared" si="3"/>
        <v>0</v>
      </c>
      <c r="AV137" s="388">
        <f t="shared" si="4"/>
        <v>0</v>
      </c>
      <c r="AW137" s="690" t="str">
        <f t="shared" si="5"/>
        <v>OK</v>
      </c>
      <c r="AX137" s="693">
        <f>'t1'!K137-'t3'!C137-'t3'!E137-'t3'!G137-'t3'!I137+'t3'!K137+'t3'!M137+'t3'!O137</f>
        <v>0</v>
      </c>
      <c r="AY137" s="694">
        <f>'t1'!L137-'t3'!D137-'t3'!F137-'t3'!H137-'t3'!J137+'t3'!L137+'t3'!N137+'t3'!P137</f>
        <v>0</v>
      </c>
      <c r="AZ137" s="3">
        <f>'t1'!M137</f>
        <v>0</v>
      </c>
    </row>
    <row r="138" spans="1:52" ht="14.25" customHeight="1" x14ac:dyDescent="0.2">
      <c r="A138" s="17" t="str">
        <f>'t1'!A138</f>
        <v>RUOLO SANITARIO - PROFESSIONI TECNICO SANITARIE</v>
      </c>
      <c r="B138" s="143" t="str">
        <f>'t1'!B138</f>
        <v>SPFTCN</v>
      </c>
      <c r="C138" s="195"/>
      <c r="D138" s="234"/>
      <c r="E138" s="195"/>
      <c r="F138" s="234"/>
      <c r="G138" s="195"/>
      <c r="H138" s="234"/>
      <c r="I138" s="195"/>
      <c r="J138" s="234"/>
      <c r="K138" s="195"/>
      <c r="L138" s="234"/>
      <c r="M138" s="195"/>
      <c r="N138" s="234"/>
      <c r="O138" s="195"/>
      <c r="P138" s="234"/>
      <c r="Q138" s="195"/>
      <c r="R138" s="234"/>
      <c r="S138" s="195"/>
      <c r="T138" s="234"/>
      <c r="U138" s="195"/>
      <c r="V138" s="234"/>
      <c r="W138" s="195"/>
      <c r="X138" s="234"/>
      <c r="Y138" s="195"/>
      <c r="Z138" s="234"/>
      <c r="AA138" s="195"/>
      <c r="AB138" s="234"/>
      <c r="AC138" s="195"/>
      <c r="AD138" s="234"/>
      <c r="AE138" s="195"/>
      <c r="AF138" s="234"/>
      <c r="AG138" s="195"/>
      <c r="AH138" s="234"/>
      <c r="AI138" s="195"/>
      <c r="AJ138" s="234"/>
      <c r="AK138" s="195"/>
      <c r="AL138" s="234"/>
      <c r="AM138" s="195"/>
      <c r="AN138" s="234"/>
      <c r="AO138" s="195"/>
      <c r="AP138" s="234"/>
      <c r="AQ138" s="195"/>
      <c r="AR138" s="234"/>
      <c r="AS138" s="195"/>
      <c r="AT138" s="234"/>
      <c r="AU138" s="430">
        <f t="shared" si="3"/>
        <v>0</v>
      </c>
      <c r="AV138" s="388">
        <f t="shared" si="4"/>
        <v>0</v>
      </c>
      <c r="AW138" s="690" t="str">
        <f t="shared" si="5"/>
        <v>OK</v>
      </c>
      <c r="AX138" s="693">
        <f>'t1'!K138-'t3'!C138-'t3'!E138-'t3'!G138-'t3'!I138+'t3'!K138+'t3'!M138+'t3'!O138</f>
        <v>0</v>
      </c>
      <c r="AY138" s="694">
        <f>'t1'!L138-'t3'!D138-'t3'!F138-'t3'!H138-'t3'!J138+'t3'!L138+'t3'!N138+'t3'!P138</f>
        <v>0</v>
      </c>
      <c r="AZ138" s="3">
        <f>'t1'!M138</f>
        <v>0</v>
      </c>
    </row>
    <row r="139" spans="1:52" ht="14.25" customHeight="1" x14ac:dyDescent="0.2">
      <c r="A139" s="17" t="str">
        <f>'t1'!A139</f>
        <v>RUOLO SANITARIO - PROF. SANITARIE DELLA RIABILITAZIONE</v>
      </c>
      <c r="B139" s="143" t="str">
        <f>'t1'!B139</f>
        <v>SPFRAB</v>
      </c>
      <c r="C139" s="195"/>
      <c r="D139" s="234"/>
      <c r="E139" s="195"/>
      <c r="F139" s="234"/>
      <c r="G139" s="195"/>
      <c r="H139" s="234"/>
      <c r="I139" s="195"/>
      <c r="J139" s="234"/>
      <c r="K139" s="195"/>
      <c r="L139" s="234"/>
      <c r="M139" s="195"/>
      <c r="N139" s="234"/>
      <c r="O139" s="195"/>
      <c r="P139" s="234"/>
      <c r="Q139" s="195"/>
      <c r="R139" s="234"/>
      <c r="S139" s="195"/>
      <c r="T139" s="234"/>
      <c r="U139" s="195"/>
      <c r="V139" s="234"/>
      <c r="W139" s="195"/>
      <c r="X139" s="234"/>
      <c r="Y139" s="195"/>
      <c r="Z139" s="234"/>
      <c r="AA139" s="195"/>
      <c r="AB139" s="234"/>
      <c r="AC139" s="195"/>
      <c r="AD139" s="234"/>
      <c r="AE139" s="195"/>
      <c r="AF139" s="234"/>
      <c r="AG139" s="195"/>
      <c r="AH139" s="234"/>
      <c r="AI139" s="195"/>
      <c r="AJ139" s="234"/>
      <c r="AK139" s="195"/>
      <c r="AL139" s="234"/>
      <c r="AM139" s="195"/>
      <c r="AN139" s="234"/>
      <c r="AO139" s="195"/>
      <c r="AP139" s="234"/>
      <c r="AQ139" s="195"/>
      <c r="AR139" s="234"/>
      <c r="AS139" s="195"/>
      <c r="AT139" s="234"/>
      <c r="AU139" s="430">
        <f t="shared" si="3"/>
        <v>0</v>
      </c>
      <c r="AV139" s="388">
        <f t="shared" si="4"/>
        <v>0</v>
      </c>
      <c r="AW139" s="690" t="str">
        <f t="shared" si="5"/>
        <v>OK</v>
      </c>
      <c r="AX139" s="693">
        <f>'t1'!K139-'t3'!C139-'t3'!E139-'t3'!G139-'t3'!I139+'t3'!K139+'t3'!M139+'t3'!O139</f>
        <v>0</v>
      </c>
      <c r="AY139" s="694">
        <f>'t1'!L139-'t3'!D139-'t3'!F139-'t3'!H139-'t3'!J139+'t3'!L139+'t3'!N139+'t3'!P139</f>
        <v>0</v>
      </c>
      <c r="AZ139" s="3">
        <f>'t1'!M139</f>
        <v>0</v>
      </c>
    </row>
    <row r="140" spans="1:52" ht="14.25" customHeight="1" x14ac:dyDescent="0.2">
      <c r="A140" s="17" t="str">
        <f>'t1'!A140</f>
        <v>RUOLO SANITARIO - PROF. SANITARIE DELLA PREVENZIONE</v>
      </c>
      <c r="B140" s="143" t="str">
        <f>'t1'!B140</f>
        <v>SPFPRV</v>
      </c>
      <c r="C140" s="195"/>
      <c r="D140" s="234"/>
      <c r="E140" s="195"/>
      <c r="F140" s="234"/>
      <c r="G140" s="195"/>
      <c r="H140" s="234"/>
      <c r="I140" s="195"/>
      <c r="J140" s="234"/>
      <c r="K140" s="195"/>
      <c r="L140" s="234"/>
      <c r="M140" s="195"/>
      <c r="N140" s="234"/>
      <c r="O140" s="195"/>
      <c r="P140" s="234"/>
      <c r="Q140" s="195"/>
      <c r="R140" s="234"/>
      <c r="S140" s="195"/>
      <c r="T140" s="234"/>
      <c r="U140" s="195"/>
      <c r="V140" s="234"/>
      <c r="W140" s="195"/>
      <c r="X140" s="234"/>
      <c r="Y140" s="195"/>
      <c r="Z140" s="234"/>
      <c r="AA140" s="195"/>
      <c r="AB140" s="234"/>
      <c r="AC140" s="195"/>
      <c r="AD140" s="234"/>
      <c r="AE140" s="195"/>
      <c r="AF140" s="234"/>
      <c r="AG140" s="195"/>
      <c r="AH140" s="234"/>
      <c r="AI140" s="195"/>
      <c r="AJ140" s="234"/>
      <c r="AK140" s="195"/>
      <c r="AL140" s="234"/>
      <c r="AM140" s="195"/>
      <c r="AN140" s="234"/>
      <c r="AO140" s="195"/>
      <c r="AP140" s="234"/>
      <c r="AQ140" s="195"/>
      <c r="AR140" s="234"/>
      <c r="AS140" s="195"/>
      <c r="AT140" s="234"/>
      <c r="AU140" s="430">
        <f t="shared" ref="AU140:AU157" si="7">SUM(S140,U140,W140,Y140,C140,E140,G140,I140,K140,M140,O140,Q140,AA140,AC140,AE140,AG140,AI140,AK140,AM140,AO140,AQ140,AS140)</f>
        <v>0</v>
      </c>
      <c r="AV140" s="388">
        <f t="shared" ref="AV140:AV157" si="8">SUM(T140,V140,X140,Z140,D140,F140,H140,J140,L140,N140,P140,R140,AB140,AD140,AF140,AH140,AJ140,AL140,AN140,AP140,AR140,AT140)</f>
        <v>0</v>
      </c>
      <c r="AW140" s="690" t="str">
        <f t="shared" ref="AW140:AW157" si="9">IF((AU140+AV140)=(AX140+AY140),"OK","Controllare totale")</f>
        <v>OK</v>
      </c>
      <c r="AX140" s="693">
        <f>'t1'!K140-'t3'!C140-'t3'!E140-'t3'!G140-'t3'!I140+'t3'!K140+'t3'!M140+'t3'!O140</f>
        <v>0</v>
      </c>
      <c r="AY140" s="694">
        <f>'t1'!L140-'t3'!D140-'t3'!F140-'t3'!H140-'t3'!J140+'t3'!L140+'t3'!N140+'t3'!P140</f>
        <v>0</v>
      </c>
      <c r="AZ140" s="3">
        <f>'t1'!M140</f>
        <v>0</v>
      </c>
    </row>
    <row r="141" spans="1:52" ht="14.25" customHeight="1" x14ac:dyDescent="0.2">
      <c r="A141" s="17" t="str">
        <f>'t1'!A141</f>
        <v>RUOLO SANITARIO - PROF. SAN. INFERMIER. SENIOR A ESAURIMENTO</v>
      </c>
      <c r="B141" s="143" t="str">
        <f>'t1'!B141</f>
        <v>SPFINE</v>
      </c>
      <c r="C141" s="195"/>
      <c r="D141" s="234"/>
      <c r="E141" s="195"/>
      <c r="F141" s="234"/>
      <c r="G141" s="195"/>
      <c r="H141" s="234"/>
      <c r="I141" s="195"/>
      <c r="J141" s="234"/>
      <c r="K141" s="195"/>
      <c r="L141" s="234"/>
      <c r="M141" s="195"/>
      <c r="N141" s="234"/>
      <c r="O141" s="195"/>
      <c r="P141" s="234"/>
      <c r="Q141" s="195"/>
      <c r="R141" s="234"/>
      <c r="S141" s="195"/>
      <c r="T141" s="234"/>
      <c r="U141" s="195"/>
      <c r="V141" s="234"/>
      <c r="W141" s="195"/>
      <c r="X141" s="234"/>
      <c r="Y141" s="195"/>
      <c r="Z141" s="234"/>
      <c r="AA141" s="195"/>
      <c r="AB141" s="234"/>
      <c r="AC141" s="195"/>
      <c r="AD141" s="234"/>
      <c r="AE141" s="195"/>
      <c r="AF141" s="234"/>
      <c r="AG141" s="195"/>
      <c r="AH141" s="234"/>
      <c r="AI141" s="195"/>
      <c r="AJ141" s="234"/>
      <c r="AK141" s="195"/>
      <c r="AL141" s="234"/>
      <c r="AM141" s="195"/>
      <c r="AN141" s="234"/>
      <c r="AO141" s="195"/>
      <c r="AP141" s="234"/>
      <c r="AQ141" s="195"/>
      <c r="AR141" s="234"/>
      <c r="AS141" s="195"/>
      <c r="AT141" s="234"/>
      <c r="AU141" s="430">
        <f t="shared" si="7"/>
        <v>0</v>
      </c>
      <c r="AV141" s="388">
        <f t="shared" si="8"/>
        <v>0</v>
      </c>
      <c r="AW141" s="690" t="str">
        <f t="shared" si="9"/>
        <v>OK</v>
      </c>
      <c r="AX141" s="693">
        <f>'t1'!K141-'t3'!C141-'t3'!E141-'t3'!G141-'t3'!I141+'t3'!K141+'t3'!M141+'t3'!O141</f>
        <v>0</v>
      </c>
      <c r="AY141" s="694">
        <f>'t1'!L141-'t3'!D141-'t3'!F141-'t3'!H141-'t3'!J141+'t3'!L141+'t3'!N141+'t3'!P141</f>
        <v>0</v>
      </c>
      <c r="AZ141" s="3">
        <f>'t1'!M141</f>
        <v>0</v>
      </c>
    </row>
    <row r="142" spans="1:52" ht="14.25" customHeight="1" x14ac:dyDescent="0.2">
      <c r="A142" s="17" t="str">
        <f>'t1'!A142</f>
        <v>RUOLO SANITARIO - ALTRI PROFILI SANIT. SENIOR A ESAURIMENTO</v>
      </c>
      <c r="B142" s="143" t="str">
        <f>'t1'!B142</f>
        <v>SPFASE</v>
      </c>
      <c r="C142" s="195"/>
      <c r="D142" s="234"/>
      <c r="E142" s="195"/>
      <c r="F142" s="234"/>
      <c r="G142" s="195"/>
      <c r="H142" s="234"/>
      <c r="I142" s="195"/>
      <c r="J142" s="234"/>
      <c r="K142" s="195"/>
      <c r="L142" s="234"/>
      <c r="M142" s="195"/>
      <c r="N142" s="234"/>
      <c r="O142" s="195"/>
      <c r="P142" s="234"/>
      <c r="Q142" s="195"/>
      <c r="R142" s="234"/>
      <c r="S142" s="195"/>
      <c r="T142" s="234"/>
      <c r="U142" s="195"/>
      <c r="V142" s="234"/>
      <c r="W142" s="195"/>
      <c r="X142" s="234"/>
      <c r="Y142" s="195"/>
      <c r="Z142" s="234"/>
      <c r="AA142" s="195"/>
      <c r="AB142" s="234"/>
      <c r="AC142" s="195"/>
      <c r="AD142" s="234"/>
      <c r="AE142" s="195"/>
      <c r="AF142" s="234"/>
      <c r="AG142" s="195"/>
      <c r="AH142" s="234"/>
      <c r="AI142" s="195"/>
      <c r="AJ142" s="234"/>
      <c r="AK142" s="195"/>
      <c r="AL142" s="234"/>
      <c r="AM142" s="195"/>
      <c r="AN142" s="234"/>
      <c r="AO142" s="195"/>
      <c r="AP142" s="234"/>
      <c r="AQ142" s="195"/>
      <c r="AR142" s="234"/>
      <c r="AS142" s="195"/>
      <c r="AT142" s="234"/>
      <c r="AU142" s="430">
        <f t="shared" si="7"/>
        <v>0</v>
      </c>
      <c r="AV142" s="388">
        <f t="shared" si="8"/>
        <v>0</v>
      </c>
      <c r="AW142" s="690" t="str">
        <f t="shared" si="9"/>
        <v>OK</v>
      </c>
      <c r="AX142" s="693">
        <f>'t1'!K142-'t3'!C142-'t3'!E142-'t3'!G142-'t3'!I142+'t3'!K142+'t3'!M142+'t3'!O142</f>
        <v>0</v>
      </c>
      <c r="AY142" s="694">
        <f>'t1'!L142-'t3'!D142-'t3'!F142-'t3'!H142-'t3'!J142+'t3'!L142+'t3'!N142+'t3'!P142</f>
        <v>0</v>
      </c>
      <c r="AZ142" s="3">
        <f>'t1'!M142</f>
        <v>0</v>
      </c>
    </row>
    <row r="143" spans="1:52" ht="14.25" customHeight="1" x14ac:dyDescent="0.2">
      <c r="A143" s="17" t="str">
        <f>'t1'!A143</f>
        <v>RUOLO SOCIOSANITARIO - ASSISTENTE SOCIALE</v>
      </c>
      <c r="B143" s="143" t="str">
        <f>'t1'!B143</f>
        <v>KPFASC</v>
      </c>
      <c r="C143" s="195"/>
      <c r="D143" s="234"/>
      <c r="E143" s="195"/>
      <c r="F143" s="234"/>
      <c r="G143" s="195"/>
      <c r="H143" s="234"/>
      <c r="I143" s="195"/>
      <c r="J143" s="234"/>
      <c r="K143" s="195"/>
      <c r="L143" s="234"/>
      <c r="M143" s="195"/>
      <c r="N143" s="234"/>
      <c r="O143" s="195"/>
      <c r="P143" s="234"/>
      <c r="Q143" s="195"/>
      <c r="R143" s="234"/>
      <c r="S143" s="195"/>
      <c r="T143" s="234"/>
      <c r="U143" s="195"/>
      <c r="V143" s="234"/>
      <c r="W143" s="195"/>
      <c r="X143" s="234"/>
      <c r="Y143" s="195"/>
      <c r="Z143" s="234"/>
      <c r="AA143" s="195"/>
      <c r="AB143" s="234"/>
      <c r="AC143" s="195"/>
      <c r="AD143" s="234"/>
      <c r="AE143" s="195"/>
      <c r="AF143" s="234"/>
      <c r="AG143" s="195"/>
      <c r="AH143" s="234"/>
      <c r="AI143" s="195"/>
      <c r="AJ143" s="234"/>
      <c r="AK143" s="195"/>
      <c r="AL143" s="234"/>
      <c r="AM143" s="195"/>
      <c r="AN143" s="234"/>
      <c r="AO143" s="195"/>
      <c r="AP143" s="234"/>
      <c r="AQ143" s="195"/>
      <c r="AR143" s="234"/>
      <c r="AS143" s="195"/>
      <c r="AT143" s="234"/>
      <c r="AU143" s="430">
        <f t="shared" si="7"/>
        <v>0</v>
      </c>
      <c r="AV143" s="388">
        <f t="shared" si="8"/>
        <v>0</v>
      </c>
      <c r="AW143" s="690" t="str">
        <f t="shared" si="9"/>
        <v>OK</v>
      </c>
      <c r="AX143" s="693">
        <f>'t1'!K143-'t3'!C143-'t3'!E143-'t3'!G143-'t3'!I143+'t3'!K143+'t3'!M143+'t3'!O143</f>
        <v>0</v>
      </c>
      <c r="AY143" s="694">
        <f>'t1'!L143-'t3'!D143-'t3'!F143-'t3'!H143-'t3'!J143+'t3'!L143+'t3'!N143+'t3'!P143</f>
        <v>0</v>
      </c>
      <c r="AZ143" s="3">
        <f>'t1'!M143</f>
        <v>0</v>
      </c>
    </row>
    <row r="144" spans="1:52" ht="14.25" customHeight="1" x14ac:dyDescent="0.2">
      <c r="A144" s="17" t="str">
        <f>'t1'!A144</f>
        <v>RUOLO SOCIOSANITARIO - ASSISTENTE SOC. SENIOR AD ESAURIMENTO</v>
      </c>
      <c r="B144" s="143" t="str">
        <f>'t1'!B144</f>
        <v>KPFSCE</v>
      </c>
      <c r="C144" s="195"/>
      <c r="D144" s="234"/>
      <c r="E144" s="195"/>
      <c r="F144" s="234"/>
      <c r="G144" s="195"/>
      <c r="H144" s="234"/>
      <c r="I144" s="195"/>
      <c r="J144" s="234"/>
      <c r="K144" s="195"/>
      <c r="L144" s="234"/>
      <c r="M144" s="195"/>
      <c r="N144" s="234"/>
      <c r="O144" s="195"/>
      <c r="P144" s="234"/>
      <c r="Q144" s="195"/>
      <c r="R144" s="234"/>
      <c r="S144" s="195"/>
      <c r="T144" s="234"/>
      <c r="U144" s="195"/>
      <c r="V144" s="234"/>
      <c r="W144" s="195"/>
      <c r="X144" s="234"/>
      <c r="Y144" s="195"/>
      <c r="Z144" s="234"/>
      <c r="AA144" s="195"/>
      <c r="AB144" s="234"/>
      <c r="AC144" s="195"/>
      <c r="AD144" s="234"/>
      <c r="AE144" s="195"/>
      <c r="AF144" s="234"/>
      <c r="AG144" s="195"/>
      <c r="AH144" s="234"/>
      <c r="AI144" s="195"/>
      <c r="AJ144" s="234"/>
      <c r="AK144" s="195"/>
      <c r="AL144" s="234"/>
      <c r="AM144" s="195"/>
      <c r="AN144" s="234"/>
      <c r="AO144" s="195"/>
      <c r="AP144" s="234"/>
      <c r="AQ144" s="195"/>
      <c r="AR144" s="234"/>
      <c r="AS144" s="195"/>
      <c r="AT144" s="234"/>
      <c r="AU144" s="430">
        <f t="shared" si="7"/>
        <v>0</v>
      </c>
      <c r="AV144" s="388">
        <f t="shared" si="8"/>
        <v>0</v>
      </c>
      <c r="AW144" s="690" t="str">
        <f t="shared" si="9"/>
        <v>OK</v>
      </c>
      <c r="AX144" s="693">
        <f>'t1'!K144-'t3'!C144-'t3'!E144-'t3'!G144-'t3'!I144+'t3'!K144+'t3'!M144+'t3'!O144</f>
        <v>0</v>
      </c>
      <c r="AY144" s="694">
        <f>'t1'!L144-'t3'!D144-'t3'!F144-'t3'!H144-'t3'!J144+'t3'!L144+'t3'!N144+'t3'!P144</f>
        <v>0</v>
      </c>
      <c r="AZ144" s="3">
        <f>'t1'!M144</f>
        <v>0</v>
      </c>
    </row>
    <row r="145" spans="1:52" ht="14.25" customHeight="1" x14ac:dyDescent="0.2">
      <c r="A145" s="17" t="str">
        <f>'t1'!A145</f>
        <v>RUOLO PROFESSIONALE - SPECIALISTA DELLA COMUNIC. ISTIT.</v>
      </c>
      <c r="B145" s="143" t="str">
        <f>'t1'!B145</f>
        <v>PPF871</v>
      </c>
      <c r="C145" s="195"/>
      <c r="D145" s="234"/>
      <c r="E145" s="195"/>
      <c r="F145" s="234"/>
      <c r="G145" s="195"/>
      <c r="H145" s="234"/>
      <c r="I145" s="195"/>
      <c r="J145" s="234"/>
      <c r="K145" s="195"/>
      <c r="L145" s="234"/>
      <c r="M145" s="195"/>
      <c r="N145" s="234"/>
      <c r="O145" s="195"/>
      <c r="P145" s="234"/>
      <c r="Q145" s="195"/>
      <c r="R145" s="234"/>
      <c r="S145" s="195"/>
      <c r="T145" s="234"/>
      <c r="U145" s="195"/>
      <c r="V145" s="234"/>
      <c r="W145" s="195"/>
      <c r="X145" s="234"/>
      <c r="Y145" s="195"/>
      <c r="Z145" s="234"/>
      <c r="AA145" s="195"/>
      <c r="AB145" s="234"/>
      <c r="AC145" s="195"/>
      <c r="AD145" s="234"/>
      <c r="AE145" s="195"/>
      <c r="AF145" s="234"/>
      <c r="AG145" s="195"/>
      <c r="AH145" s="234"/>
      <c r="AI145" s="195"/>
      <c r="AJ145" s="234"/>
      <c r="AK145" s="195"/>
      <c r="AL145" s="234"/>
      <c r="AM145" s="195"/>
      <c r="AN145" s="234"/>
      <c r="AO145" s="195"/>
      <c r="AP145" s="234"/>
      <c r="AQ145" s="195"/>
      <c r="AR145" s="234"/>
      <c r="AS145" s="195"/>
      <c r="AT145" s="234"/>
      <c r="AU145" s="430">
        <f t="shared" si="7"/>
        <v>0</v>
      </c>
      <c r="AV145" s="388">
        <f t="shared" si="8"/>
        <v>0</v>
      </c>
      <c r="AW145" s="690" t="str">
        <f t="shared" si="9"/>
        <v>OK</v>
      </c>
      <c r="AX145" s="693">
        <f>'t1'!K145-'t3'!C145-'t3'!E145-'t3'!G145-'t3'!I145+'t3'!K145+'t3'!M145+'t3'!O145</f>
        <v>0</v>
      </c>
      <c r="AY145" s="694">
        <f>'t1'!L145-'t3'!D145-'t3'!F145-'t3'!H145-'t3'!J145+'t3'!L145+'t3'!N145+'t3'!P145</f>
        <v>0</v>
      </c>
      <c r="AZ145" s="3">
        <f>'t1'!M145</f>
        <v>0</v>
      </c>
    </row>
    <row r="146" spans="1:52" ht="14.25" customHeight="1" x14ac:dyDescent="0.2">
      <c r="A146" s="17" t="str">
        <f>'t1'!A146</f>
        <v>RUOLO PROFESSIONALE - SPECIALISTA RAPPORTI CON I MEDIA</v>
      </c>
      <c r="B146" s="143" t="str">
        <f>'t1'!B146</f>
        <v>PPF872</v>
      </c>
      <c r="C146" s="195"/>
      <c r="D146" s="234"/>
      <c r="E146" s="195"/>
      <c r="F146" s="234"/>
      <c r="G146" s="195"/>
      <c r="H146" s="234"/>
      <c r="I146" s="195"/>
      <c r="J146" s="234"/>
      <c r="K146" s="195"/>
      <c r="L146" s="234"/>
      <c r="M146" s="195"/>
      <c r="N146" s="234"/>
      <c r="O146" s="195"/>
      <c r="P146" s="234"/>
      <c r="Q146" s="195"/>
      <c r="R146" s="234"/>
      <c r="S146" s="195"/>
      <c r="T146" s="234"/>
      <c r="U146" s="195"/>
      <c r="V146" s="234"/>
      <c r="W146" s="195"/>
      <c r="X146" s="234"/>
      <c r="Y146" s="195"/>
      <c r="Z146" s="234"/>
      <c r="AA146" s="195"/>
      <c r="AB146" s="234"/>
      <c r="AC146" s="195"/>
      <c r="AD146" s="234"/>
      <c r="AE146" s="195"/>
      <c r="AF146" s="234"/>
      <c r="AG146" s="195"/>
      <c r="AH146" s="234"/>
      <c r="AI146" s="195"/>
      <c r="AJ146" s="234"/>
      <c r="AK146" s="195"/>
      <c r="AL146" s="234"/>
      <c r="AM146" s="195"/>
      <c r="AN146" s="234"/>
      <c r="AO146" s="195"/>
      <c r="AP146" s="234"/>
      <c r="AQ146" s="195"/>
      <c r="AR146" s="234"/>
      <c r="AS146" s="195"/>
      <c r="AT146" s="234"/>
      <c r="AU146" s="430">
        <f t="shared" si="7"/>
        <v>0</v>
      </c>
      <c r="AV146" s="388">
        <f t="shared" si="8"/>
        <v>0</v>
      </c>
      <c r="AW146" s="690" t="str">
        <f t="shared" si="9"/>
        <v>OK</v>
      </c>
      <c r="AX146" s="693">
        <f>'t1'!K146-'t3'!C146-'t3'!E146-'t3'!G146-'t3'!I146+'t3'!K146+'t3'!M146+'t3'!O146</f>
        <v>0</v>
      </c>
      <c r="AY146" s="694">
        <f>'t1'!L146-'t3'!D146-'t3'!F146-'t3'!H146-'t3'!J146+'t3'!L146+'t3'!N146+'t3'!P146</f>
        <v>0</v>
      </c>
      <c r="AZ146" s="3">
        <f>'t1'!M146</f>
        <v>0</v>
      </c>
    </row>
    <row r="147" spans="1:52" ht="14.25" customHeight="1" x14ac:dyDescent="0.2">
      <c r="A147" s="17" t="str">
        <f>'t1'!A147</f>
        <v>RUOLO PROFESSIONALE - ASSISTENTE RELIGIOSO</v>
      </c>
      <c r="B147" s="143" t="str">
        <f>'t1'!B147</f>
        <v>PPF006</v>
      </c>
      <c r="C147" s="195"/>
      <c r="D147" s="234"/>
      <c r="E147" s="195"/>
      <c r="F147" s="234"/>
      <c r="G147" s="195"/>
      <c r="H147" s="234"/>
      <c r="I147" s="195"/>
      <c r="J147" s="234"/>
      <c r="K147" s="195"/>
      <c r="L147" s="234"/>
      <c r="M147" s="195"/>
      <c r="N147" s="234"/>
      <c r="O147" s="195"/>
      <c r="P147" s="234"/>
      <c r="Q147" s="195"/>
      <c r="R147" s="234"/>
      <c r="S147" s="195"/>
      <c r="T147" s="234"/>
      <c r="U147" s="195"/>
      <c r="V147" s="234"/>
      <c r="W147" s="195"/>
      <c r="X147" s="234"/>
      <c r="Y147" s="195"/>
      <c r="Z147" s="234"/>
      <c r="AA147" s="195"/>
      <c r="AB147" s="234"/>
      <c r="AC147" s="195"/>
      <c r="AD147" s="234"/>
      <c r="AE147" s="195"/>
      <c r="AF147" s="234"/>
      <c r="AG147" s="195"/>
      <c r="AH147" s="234"/>
      <c r="AI147" s="195"/>
      <c r="AJ147" s="234"/>
      <c r="AK147" s="195"/>
      <c r="AL147" s="234"/>
      <c r="AM147" s="195"/>
      <c r="AN147" s="234"/>
      <c r="AO147" s="195"/>
      <c r="AP147" s="234"/>
      <c r="AQ147" s="195"/>
      <c r="AR147" s="234"/>
      <c r="AS147" s="195"/>
      <c r="AT147" s="234"/>
      <c r="AU147" s="430">
        <f t="shared" si="7"/>
        <v>0</v>
      </c>
      <c r="AV147" s="388">
        <f t="shared" si="8"/>
        <v>0</v>
      </c>
      <c r="AW147" s="690" t="str">
        <f t="shared" si="9"/>
        <v>OK</v>
      </c>
      <c r="AX147" s="693">
        <f>'t1'!K147-'t3'!C147-'t3'!E147-'t3'!G147-'t3'!I147+'t3'!K147+'t3'!M147+'t3'!O147</f>
        <v>0</v>
      </c>
      <c r="AY147" s="694">
        <f>'t1'!L147-'t3'!D147-'t3'!F147-'t3'!H147-'t3'!J147+'t3'!L147+'t3'!N147+'t3'!P147</f>
        <v>0</v>
      </c>
      <c r="AZ147" s="3">
        <f>'t1'!M147</f>
        <v>0</v>
      </c>
    </row>
    <row r="148" spans="1:52" ht="14.25" customHeight="1" x14ac:dyDescent="0.2">
      <c r="A148" s="17" t="str">
        <f>'t1'!A148</f>
        <v>RUOLO TECNICO - COLLABORATORE TECNICO PROFESSIONALE</v>
      </c>
      <c r="B148" s="143" t="str">
        <f>'t1'!B148</f>
        <v>TPF026</v>
      </c>
      <c r="C148" s="195"/>
      <c r="D148" s="234"/>
      <c r="E148" s="195"/>
      <c r="F148" s="234"/>
      <c r="G148" s="195"/>
      <c r="H148" s="234"/>
      <c r="I148" s="195"/>
      <c r="J148" s="234"/>
      <c r="K148" s="195"/>
      <c r="L148" s="234"/>
      <c r="M148" s="195"/>
      <c r="N148" s="234"/>
      <c r="O148" s="195"/>
      <c r="P148" s="234"/>
      <c r="Q148" s="195"/>
      <c r="R148" s="234"/>
      <c r="S148" s="195"/>
      <c r="T148" s="234"/>
      <c r="U148" s="195"/>
      <c r="V148" s="234"/>
      <c r="W148" s="195"/>
      <c r="X148" s="234"/>
      <c r="Y148" s="195"/>
      <c r="Z148" s="234"/>
      <c r="AA148" s="195"/>
      <c r="AB148" s="234"/>
      <c r="AC148" s="195"/>
      <c r="AD148" s="234"/>
      <c r="AE148" s="195"/>
      <c r="AF148" s="234"/>
      <c r="AG148" s="195"/>
      <c r="AH148" s="234"/>
      <c r="AI148" s="195"/>
      <c r="AJ148" s="234"/>
      <c r="AK148" s="195"/>
      <c r="AL148" s="234"/>
      <c r="AM148" s="195"/>
      <c r="AN148" s="234"/>
      <c r="AO148" s="195"/>
      <c r="AP148" s="234"/>
      <c r="AQ148" s="195"/>
      <c r="AR148" s="234"/>
      <c r="AS148" s="195"/>
      <c r="AT148" s="234"/>
      <c r="AU148" s="430">
        <f t="shared" si="7"/>
        <v>0</v>
      </c>
      <c r="AV148" s="388">
        <f t="shared" si="8"/>
        <v>0</v>
      </c>
      <c r="AW148" s="690" t="str">
        <f t="shared" si="9"/>
        <v>OK</v>
      </c>
      <c r="AX148" s="693">
        <f>'t1'!K148-'t3'!C148-'t3'!E148-'t3'!G148-'t3'!I148+'t3'!K148+'t3'!M148+'t3'!O148</f>
        <v>0</v>
      </c>
      <c r="AY148" s="694">
        <f>'t1'!L148-'t3'!D148-'t3'!F148-'t3'!H148-'t3'!J148+'t3'!L148+'t3'!N148+'t3'!P148</f>
        <v>0</v>
      </c>
      <c r="AZ148" s="3">
        <f>'t1'!M148</f>
        <v>0</v>
      </c>
    </row>
    <row r="149" spans="1:52" ht="14.25" customHeight="1" x14ac:dyDescent="0.2">
      <c r="A149" s="17" t="str">
        <f>'t1'!A149</f>
        <v>RUOLO TECNICO - COLLAB. TECNICO PROF. SENIOR AD ESAURIMENTO</v>
      </c>
      <c r="B149" s="143" t="str">
        <f>'t1'!B149</f>
        <v>TPFCTS</v>
      </c>
      <c r="C149" s="195"/>
      <c r="D149" s="234"/>
      <c r="E149" s="195"/>
      <c r="F149" s="234"/>
      <c r="G149" s="195"/>
      <c r="H149" s="234"/>
      <c r="I149" s="195"/>
      <c r="J149" s="234"/>
      <c r="K149" s="195"/>
      <c r="L149" s="234"/>
      <c r="M149" s="195"/>
      <c r="N149" s="234"/>
      <c r="O149" s="195"/>
      <c r="P149" s="234"/>
      <c r="Q149" s="195"/>
      <c r="R149" s="234"/>
      <c r="S149" s="195"/>
      <c r="T149" s="234"/>
      <c r="U149" s="195"/>
      <c r="V149" s="234"/>
      <c r="W149" s="195"/>
      <c r="X149" s="234"/>
      <c r="Y149" s="195"/>
      <c r="Z149" s="234"/>
      <c r="AA149" s="195"/>
      <c r="AB149" s="234"/>
      <c r="AC149" s="195"/>
      <c r="AD149" s="234"/>
      <c r="AE149" s="195"/>
      <c r="AF149" s="234"/>
      <c r="AG149" s="195"/>
      <c r="AH149" s="234"/>
      <c r="AI149" s="195"/>
      <c r="AJ149" s="234"/>
      <c r="AK149" s="195"/>
      <c r="AL149" s="234"/>
      <c r="AM149" s="195"/>
      <c r="AN149" s="234"/>
      <c r="AO149" s="195"/>
      <c r="AP149" s="234"/>
      <c r="AQ149" s="195"/>
      <c r="AR149" s="234"/>
      <c r="AS149" s="195"/>
      <c r="AT149" s="234"/>
      <c r="AU149" s="430">
        <f t="shared" si="7"/>
        <v>0</v>
      </c>
      <c r="AV149" s="388">
        <f t="shared" si="8"/>
        <v>0</v>
      </c>
      <c r="AW149" s="690" t="str">
        <f t="shared" si="9"/>
        <v>OK</v>
      </c>
      <c r="AX149" s="693">
        <f>'t1'!K149-'t3'!C149-'t3'!E149-'t3'!G149-'t3'!I149+'t3'!K149+'t3'!M149+'t3'!O149</f>
        <v>0</v>
      </c>
      <c r="AY149" s="694">
        <f>'t1'!L149-'t3'!D149-'t3'!F149-'t3'!H149-'t3'!J149+'t3'!L149+'t3'!N149+'t3'!P149</f>
        <v>0</v>
      </c>
      <c r="AZ149" s="3">
        <f>'t1'!M149</f>
        <v>0</v>
      </c>
    </row>
    <row r="150" spans="1:52" ht="14.25" customHeight="1" x14ac:dyDescent="0.2">
      <c r="A150" s="17" t="str">
        <f>'t1'!A150</f>
        <v>RUOLO AMMINISTRATIVO - COLLAB. AMMINISTRATIVO PROFESS.</v>
      </c>
      <c r="B150" s="143" t="str">
        <f>'t1'!B150</f>
        <v>APF028</v>
      </c>
      <c r="C150" s="195"/>
      <c r="D150" s="234"/>
      <c r="E150" s="195"/>
      <c r="F150" s="234"/>
      <c r="G150" s="195"/>
      <c r="H150" s="234"/>
      <c r="I150" s="195"/>
      <c r="J150" s="234"/>
      <c r="K150" s="195"/>
      <c r="L150" s="234"/>
      <c r="M150" s="195"/>
      <c r="N150" s="234"/>
      <c r="O150" s="195"/>
      <c r="P150" s="234"/>
      <c r="Q150" s="195"/>
      <c r="R150" s="234"/>
      <c r="S150" s="195"/>
      <c r="T150" s="234"/>
      <c r="U150" s="195"/>
      <c r="V150" s="234"/>
      <c r="W150" s="195"/>
      <c r="X150" s="234"/>
      <c r="Y150" s="195"/>
      <c r="Z150" s="234"/>
      <c r="AA150" s="195"/>
      <c r="AB150" s="234"/>
      <c r="AC150" s="195"/>
      <c r="AD150" s="234"/>
      <c r="AE150" s="195"/>
      <c r="AF150" s="234"/>
      <c r="AG150" s="195"/>
      <c r="AH150" s="234"/>
      <c r="AI150" s="195"/>
      <c r="AJ150" s="234"/>
      <c r="AK150" s="195"/>
      <c r="AL150" s="234"/>
      <c r="AM150" s="195"/>
      <c r="AN150" s="234"/>
      <c r="AO150" s="195"/>
      <c r="AP150" s="234"/>
      <c r="AQ150" s="195"/>
      <c r="AR150" s="234"/>
      <c r="AS150" s="195"/>
      <c r="AT150" s="234"/>
      <c r="AU150" s="430">
        <f t="shared" si="7"/>
        <v>0</v>
      </c>
      <c r="AV150" s="388">
        <f t="shared" si="8"/>
        <v>0</v>
      </c>
      <c r="AW150" s="690" t="str">
        <f t="shared" si="9"/>
        <v>OK</v>
      </c>
      <c r="AX150" s="693">
        <f>'t1'!K150-'t3'!C150-'t3'!E150-'t3'!G150-'t3'!I150+'t3'!K150+'t3'!M150+'t3'!O150</f>
        <v>0</v>
      </c>
      <c r="AY150" s="694">
        <f>'t1'!L150-'t3'!D150-'t3'!F150-'t3'!H150-'t3'!J150+'t3'!L150+'t3'!N150+'t3'!P150</f>
        <v>0</v>
      </c>
      <c r="AZ150" s="3">
        <f>'t1'!M150</f>
        <v>0</v>
      </c>
    </row>
    <row r="151" spans="1:52" ht="14.25" customHeight="1" x14ac:dyDescent="0.2">
      <c r="A151" s="17" t="str">
        <f>'t1'!A151</f>
        <v>RUOLO AMM.VO - COLLAB. AMM.VO PROFESS. SENIOR AD ESAURIMENTO</v>
      </c>
      <c r="B151" s="143" t="str">
        <f>'t1'!B151</f>
        <v>APFCAS</v>
      </c>
      <c r="C151" s="195"/>
      <c r="D151" s="234"/>
      <c r="E151" s="195"/>
      <c r="F151" s="234"/>
      <c r="G151" s="195"/>
      <c r="H151" s="234"/>
      <c r="I151" s="195"/>
      <c r="J151" s="234"/>
      <c r="K151" s="195"/>
      <c r="L151" s="234"/>
      <c r="M151" s="195"/>
      <c r="N151" s="234"/>
      <c r="O151" s="195"/>
      <c r="P151" s="234"/>
      <c r="Q151" s="195"/>
      <c r="R151" s="234"/>
      <c r="S151" s="195"/>
      <c r="T151" s="234"/>
      <c r="U151" s="195"/>
      <c r="V151" s="234"/>
      <c r="W151" s="195"/>
      <c r="X151" s="234"/>
      <c r="Y151" s="195"/>
      <c r="Z151" s="234"/>
      <c r="AA151" s="195"/>
      <c r="AB151" s="234"/>
      <c r="AC151" s="195"/>
      <c r="AD151" s="234"/>
      <c r="AE151" s="195"/>
      <c r="AF151" s="234"/>
      <c r="AG151" s="195"/>
      <c r="AH151" s="234"/>
      <c r="AI151" s="195"/>
      <c r="AJ151" s="234"/>
      <c r="AK151" s="195"/>
      <c r="AL151" s="234"/>
      <c r="AM151" s="195"/>
      <c r="AN151" s="234"/>
      <c r="AO151" s="195"/>
      <c r="AP151" s="234"/>
      <c r="AQ151" s="195"/>
      <c r="AR151" s="234"/>
      <c r="AS151" s="195"/>
      <c r="AT151" s="234"/>
      <c r="AU151" s="430">
        <f t="shared" si="7"/>
        <v>0</v>
      </c>
      <c r="AV151" s="388">
        <f t="shared" si="8"/>
        <v>0</v>
      </c>
      <c r="AW151" s="690" t="str">
        <f t="shared" si="9"/>
        <v>OK</v>
      </c>
      <c r="AX151" s="693">
        <f>'t1'!K151-'t3'!C151-'t3'!E151-'t3'!G151-'t3'!I151+'t3'!K151+'t3'!M151+'t3'!O151</f>
        <v>0</v>
      </c>
      <c r="AY151" s="694">
        <f>'t1'!L151-'t3'!D151-'t3'!F151-'t3'!H151-'t3'!J151+'t3'!L151+'t3'!N151+'t3'!P151</f>
        <v>0</v>
      </c>
      <c r="AZ151" s="3">
        <f>'t1'!M151</f>
        <v>0</v>
      </c>
    </row>
    <row r="152" spans="1:52" ht="14.25" customHeight="1" x14ac:dyDescent="0.2">
      <c r="A152" s="17" t="str">
        <f>'t1'!A152</f>
        <v>RUOLO SANITARIO - PROFILI AREA ASSITENTI AD ESAURIMENTO</v>
      </c>
      <c r="B152" s="143" t="str">
        <f>'t1'!B152</f>
        <v>SAT162</v>
      </c>
      <c r="C152" s="195"/>
      <c r="D152" s="234"/>
      <c r="E152" s="195"/>
      <c r="F152" s="234"/>
      <c r="G152" s="195"/>
      <c r="H152" s="234"/>
      <c r="I152" s="195"/>
      <c r="J152" s="234"/>
      <c r="K152" s="195"/>
      <c r="L152" s="234"/>
      <c r="M152" s="195"/>
      <c r="N152" s="234"/>
      <c r="O152" s="195"/>
      <c r="P152" s="234"/>
      <c r="Q152" s="195"/>
      <c r="R152" s="234"/>
      <c r="S152" s="195"/>
      <c r="T152" s="234"/>
      <c r="U152" s="195"/>
      <c r="V152" s="234"/>
      <c r="W152" s="195"/>
      <c r="X152" s="234"/>
      <c r="Y152" s="195"/>
      <c r="Z152" s="234"/>
      <c r="AA152" s="195"/>
      <c r="AB152" s="234"/>
      <c r="AC152" s="195"/>
      <c r="AD152" s="234"/>
      <c r="AE152" s="195"/>
      <c r="AF152" s="234"/>
      <c r="AG152" s="195"/>
      <c r="AH152" s="234"/>
      <c r="AI152" s="195"/>
      <c r="AJ152" s="234"/>
      <c r="AK152" s="195"/>
      <c r="AL152" s="234"/>
      <c r="AM152" s="195"/>
      <c r="AN152" s="234"/>
      <c r="AO152" s="195"/>
      <c r="AP152" s="234"/>
      <c r="AQ152" s="195"/>
      <c r="AR152" s="234"/>
      <c r="AS152" s="195"/>
      <c r="AT152" s="234"/>
      <c r="AU152" s="430">
        <f t="shared" si="7"/>
        <v>0</v>
      </c>
      <c r="AV152" s="388">
        <f t="shared" si="8"/>
        <v>0</v>
      </c>
      <c r="AW152" s="690" t="str">
        <f t="shared" si="9"/>
        <v>OK</v>
      </c>
      <c r="AX152" s="693">
        <f>'t1'!K152-'t3'!C152-'t3'!E152-'t3'!G152-'t3'!I152+'t3'!K152+'t3'!M152+'t3'!O152</f>
        <v>0</v>
      </c>
      <c r="AY152" s="694">
        <f>'t1'!L152-'t3'!D152-'t3'!F152-'t3'!H152-'t3'!J152+'t3'!L152+'t3'!N152+'t3'!P152</f>
        <v>0</v>
      </c>
      <c r="AZ152" s="3">
        <f>'t1'!M152</f>
        <v>0</v>
      </c>
    </row>
    <row r="153" spans="1:52" ht="14.25" customHeight="1" x14ac:dyDescent="0.2">
      <c r="A153" s="17" t="str">
        <f>'t1'!A153</f>
        <v>RUOLO SOCIOSANITARIO - OPERATORE SOCIOSANITARIO SENIOR</v>
      </c>
      <c r="B153" s="143" t="str">
        <f>'t1'!B153</f>
        <v>KAT660</v>
      </c>
      <c r="C153" s="195"/>
      <c r="D153" s="234"/>
      <c r="E153" s="195"/>
      <c r="F153" s="234"/>
      <c r="G153" s="195"/>
      <c r="H153" s="234"/>
      <c r="I153" s="195"/>
      <c r="J153" s="234"/>
      <c r="K153" s="195"/>
      <c r="L153" s="234"/>
      <c r="M153" s="195"/>
      <c r="N153" s="234"/>
      <c r="O153" s="195"/>
      <c r="P153" s="234"/>
      <c r="Q153" s="195"/>
      <c r="R153" s="234"/>
      <c r="S153" s="195"/>
      <c r="T153" s="234"/>
      <c r="U153" s="195"/>
      <c r="V153" s="234"/>
      <c r="W153" s="195"/>
      <c r="X153" s="234"/>
      <c r="Y153" s="195"/>
      <c r="Z153" s="234"/>
      <c r="AA153" s="195"/>
      <c r="AB153" s="234"/>
      <c r="AC153" s="195"/>
      <c r="AD153" s="234"/>
      <c r="AE153" s="195"/>
      <c r="AF153" s="234"/>
      <c r="AG153" s="195"/>
      <c r="AH153" s="234"/>
      <c r="AI153" s="195"/>
      <c r="AJ153" s="234"/>
      <c r="AK153" s="195"/>
      <c r="AL153" s="234"/>
      <c r="AM153" s="195"/>
      <c r="AN153" s="234"/>
      <c r="AO153" s="195"/>
      <c r="AP153" s="234"/>
      <c r="AQ153" s="195"/>
      <c r="AR153" s="234"/>
      <c r="AS153" s="195"/>
      <c r="AT153" s="234"/>
      <c r="AU153" s="430">
        <f t="shared" si="7"/>
        <v>0</v>
      </c>
      <c r="AV153" s="388">
        <f t="shared" si="8"/>
        <v>0</v>
      </c>
      <c r="AW153" s="690" t="str">
        <f t="shared" si="9"/>
        <v>OK</v>
      </c>
      <c r="AX153" s="693">
        <f>'t1'!K153-'t3'!C153-'t3'!E153-'t3'!G153-'t3'!I153+'t3'!K153+'t3'!M153+'t3'!O153</f>
        <v>0</v>
      </c>
      <c r="AY153" s="694">
        <f>'t1'!L153-'t3'!D153-'t3'!F153-'t3'!H153-'t3'!J153+'t3'!L153+'t3'!N153+'t3'!P153</f>
        <v>0</v>
      </c>
      <c r="AZ153" s="3">
        <f>'t1'!M153</f>
        <v>0</v>
      </c>
    </row>
    <row r="154" spans="1:52" ht="14.25" customHeight="1" x14ac:dyDescent="0.2">
      <c r="A154" s="17" t="str">
        <f>'t1'!A154</f>
        <v>RUOLO SOCIOSANITARIO - PROFILI AREA ASSITENTI AD ESAURIMENTO</v>
      </c>
      <c r="B154" s="143" t="str">
        <f>'t1'!B154</f>
        <v>KAT162</v>
      </c>
      <c r="C154" s="195"/>
      <c r="D154" s="234"/>
      <c r="E154" s="195"/>
      <c r="F154" s="234"/>
      <c r="G154" s="195"/>
      <c r="H154" s="234"/>
      <c r="I154" s="195"/>
      <c r="J154" s="234"/>
      <c r="K154" s="195"/>
      <c r="L154" s="234"/>
      <c r="M154" s="195"/>
      <c r="N154" s="234"/>
      <c r="O154" s="195"/>
      <c r="P154" s="234"/>
      <c r="Q154" s="195"/>
      <c r="R154" s="234"/>
      <c r="S154" s="195"/>
      <c r="T154" s="234"/>
      <c r="U154" s="195"/>
      <c r="V154" s="234"/>
      <c r="W154" s="195"/>
      <c r="X154" s="234"/>
      <c r="Y154" s="195"/>
      <c r="Z154" s="234"/>
      <c r="AA154" s="195"/>
      <c r="AB154" s="234"/>
      <c r="AC154" s="195"/>
      <c r="AD154" s="234"/>
      <c r="AE154" s="195"/>
      <c r="AF154" s="234"/>
      <c r="AG154" s="195"/>
      <c r="AH154" s="234"/>
      <c r="AI154" s="195"/>
      <c r="AJ154" s="234"/>
      <c r="AK154" s="195"/>
      <c r="AL154" s="234"/>
      <c r="AM154" s="195"/>
      <c r="AN154" s="234"/>
      <c r="AO154" s="195"/>
      <c r="AP154" s="234"/>
      <c r="AQ154" s="195"/>
      <c r="AR154" s="234"/>
      <c r="AS154" s="195"/>
      <c r="AT154" s="234"/>
      <c r="AU154" s="430">
        <f t="shared" si="7"/>
        <v>0</v>
      </c>
      <c r="AV154" s="388">
        <f t="shared" si="8"/>
        <v>0</v>
      </c>
      <c r="AW154" s="690" t="str">
        <f t="shared" si="9"/>
        <v>OK</v>
      </c>
      <c r="AX154" s="693">
        <f>'t1'!K154-'t3'!C154-'t3'!E154-'t3'!G154-'t3'!I154+'t3'!K154+'t3'!M154+'t3'!O154</f>
        <v>0</v>
      </c>
      <c r="AY154" s="694">
        <f>'t1'!L154-'t3'!D154-'t3'!F154-'t3'!H154-'t3'!J154+'t3'!L154+'t3'!N154+'t3'!P154</f>
        <v>0</v>
      </c>
      <c r="AZ154" s="3">
        <f>'t1'!M154</f>
        <v>0</v>
      </c>
    </row>
    <row r="155" spans="1:52" ht="14.25" customHeight="1" x14ac:dyDescent="0.2">
      <c r="A155" s="17" t="str">
        <f>'t1'!A155</f>
        <v>RUOLO PROFESSIONALE - ASSISTENTE DELLINFORMAZIONE</v>
      </c>
      <c r="B155" s="143" t="str">
        <f>'t1'!B155</f>
        <v>PATINZ</v>
      </c>
      <c r="C155" s="195"/>
      <c r="D155" s="234"/>
      <c r="E155" s="195"/>
      <c r="F155" s="234"/>
      <c r="G155" s="195"/>
      <c r="H155" s="234"/>
      <c r="I155" s="195"/>
      <c r="J155" s="234"/>
      <c r="K155" s="195"/>
      <c r="L155" s="234"/>
      <c r="M155" s="195"/>
      <c r="N155" s="234"/>
      <c r="O155" s="195"/>
      <c r="P155" s="234"/>
      <c r="Q155" s="195"/>
      <c r="R155" s="234"/>
      <c r="S155" s="195"/>
      <c r="T155" s="234"/>
      <c r="U155" s="195"/>
      <c r="V155" s="234"/>
      <c r="W155" s="195"/>
      <c r="X155" s="234"/>
      <c r="Y155" s="195"/>
      <c r="Z155" s="234"/>
      <c r="AA155" s="195"/>
      <c r="AB155" s="234"/>
      <c r="AC155" s="195"/>
      <c r="AD155" s="234"/>
      <c r="AE155" s="195"/>
      <c r="AF155" s="234"/>
      <c r="AG155" s="195"/>
      <c r="AH155" s="234"/>
      <c r="AI155" s="195"/>
      <c r="AJ155" s="234"/>
      <c r="AK155" s="195"/>
      <c r="AL155" s="234"/>
      <c r="AM155" s="195"/>
      <c r="AN155" s="234"/>
      <c r="AO155" s="195"/>
      <c r="AP155" s="234"/>
      <c r="AQ155" s="195"/>
      <c r="AR155" s="234"/>
      <c r="AS155" s="195"/>
      <c r="AT155" s="234"/>
      <c r="AU155" s="430">
        <f t="shared" si="7"/>
        <v>0</v>
      </c>
      <c r="AV155" s="388">
        <f t="shared" si="8"/>
        <v>0</v>
      </c>
      <c r="AW155" s="690" t="str">
        <f t="shared" si="9"/>
        <v>OK</v>
      </c>
      <c r="AX155" s="693">
        <f>'t1'!K155-'t3'!C155-'t3'!E155-'t3'!G155-'t3'!I155+'t3'!K155+'t3'!M155+'t3'!O155</f>
        <v>0</v>
      </c>
      <c r="AY155" s="694">
        <f>'t1'!L155-'t3'!D155-'t3'!F155-'t3'!H155-'t3'!J155+'t3'!L155+'t3'!N155+'t3'!P155</f>
        <v>0</v>
      </c>
      <c r="AZ155" s="3">
        <f>'t1'!M155</f>
        <v>0</v>
      </c>
    </row>
    <row r="156" spans="1:52" ht="14.25" customHeight="1" x14ac:dyDescent="0.2">
      <c r="A156" s="17" t="str">
        <f>'t1'!A156</f>
        <v>RUOLO TECNICO - ASSISTENTE INFORMATICO</v>
      </c>
      <c r="B156" s="143" t="str">
        <f>'t1'!B156</f>
        <v>TATIFC</v>
      </c>
      <c r="C156" s="195"/>
      <c r="D156" s="234"/>
      <c r="E156" s="195"/>
      <c r="F156" s="234"/>
      <c r="G156" s="195"/>
      <c r="H156" s="234"/>
      <c r="I156" s="195"/>
      <c r="J156" s="234"/>
      <c r="K156" s="195"/>
      <c r="L156" s="234"/>
      <c r="M156" s="195"/>
      <c r="N156" s="234"/>
      <c r="O156" s="195"/>
      <c r="P156" s="234"/>
      <c r="Q156" s="195"/>
      <c r="R156" s="234"/>
      <c r="S156" s="195"/>
      <c r="T156" s="234"/>
      <c r="U156" s="195"/>
      <c r="V156" s="234"/>
      <c r="W156" s="195"/>
      <c r="X156" s="234"/>
      <c r="Y156" s="195"/>
      <c r="Z156" s="234"/>
      <c r="AA156" s="195"/>
      <c r="AB156" s="234"/>
      <c r="AC156" s="195"/>
      <c r="AD156" s="234"/>
      <c r="AE156" s="195"/>
      <c r="AF156" s="234"/>
      <c r="AG156" s="195"/>
      <c r="AH156" s="234"/>
      <c r="AI156" s="195"/>
      <c r="AJ156" s="234"/>
      <c r="AK156" s="195"/>
      <c r="AL156" s="234"/>
      <c r="AM156" s="195"/>
      <c r="AN156" s="234"/>
      <c r="AO156" s="195"/>
      <c r="AP156" s="234"/>
      <c r="AQ156" s="195"/>
      <c r="AR156" s="234"/>
      <c r="AS156" s="195"/>
      <c r="AT156" s="234"/>
      <c r="AU156" s="430">
        <f t="shared" si="7"/>
        <v>0</v>
      </c>
      <c r="AV156" s="388">
        <f t="shared" si="8"/>
        <v>0</v>
      </c>
      <c r="AW156" s="690" t="str">
        <f t="shared" si="9"/>
        <v>OK</v>
      </c>
      <c r="AX156" s="693">
        <f>'t1'!K156-'t3'!C156-'t3'!E156-'t3'!G156-'t3'!I156+'t3'!K156+'t3'!M156+'t3'!O156</f>
        <v>0</v>
      </c>
      <c r="AY156" s="694">
        <f>'t1'!L156-'t3'!D156-'t3'!F156-'t3'!H156-'t3'!J156+'t3'!L156+'t3'!N156+'t3'!P156</f>
        <v>0</v>
      </c>
      <c r="AZ156" s="3">
        <f>'t1'!M156</f>
        <v>0</v>
      </c>
    </row>
    <row r="157" spans="1:52" ht="14.25" customHeight="1" x14ac:dyDescent="0.2">
      <c r="A157" s="17" t="str">
        <f>'t1'!A157</f>
        <v>RUOLO TECNICO - ASSISTENTE TECNICO</v>
      </c>
      <c r="B157" s="143" t="str">
        <f>'t1'!B157</f>
        <v>TAT119</v>
      </c>
      <c r="C157" s="195"/>
      <c r="D157" s="234"/>
      <c r="E157" s="195"/>
      <c r="F157" s="234"/>
      <c r="G157" s="195"/>
      <c r="H157" s="234"/>
      <c r="I157" s="195"/>
      <c r="J157" s="234"/>
      <c r="K157" s="195"/>
      <c r="L157" s="234"/>
      <c r="M157" s="195"/>
      <c r="N157" s="234"/>
      <c r="O157" s="195"/>
      <c r="P157" s="234"/>
      <c r="Q157" s="195"/>
      <c r="R157" s="234"/>
      <c r="S157" s="195"/>
      <c r="T157" s="234"/>
      <c r="U157" s="195"/>
      <c r="V157" s="234"/>
      <c r="W157" s="195"/>
      <c r="X157" s="234"/>
      <c r="Y157" s="195"/>
      <c r="Z157" s="234"/>
      <c r="AA157" s="195"/>
      <c r="AB157" s="234"/>
      <c r="AC157" s="195"/>
      <c r="AD157" s="234"/>
      <c r="AE157" s="195"/>
      <c r="AF157" s="234"/>
      <c r="AG157" s="195"/>
      <c r="AH157" s="234"/>
      <c r="AI157" s="195"/>
      <c r="AJ157" s="234"/>
      <c r="AK157" s="195"/>
      <c r="AL157" s="234"/>
      <c r="AM157" s="195"/>
      <c r="AN157" s="234"/>
      <c r="AO157" s="195"/>
      <c r="AP157" s="234"/>
      <c r="AQ157" s="195"/>
      <c r="AR157" s="234"/>
      <c r="AS157" s="195"/>
      <c r="AT157" s="234"/>
      <c r="AU157" s="430">
        <f t="shared" si="7"/>
        <v>0</v>
      </c>
      <c r="AV157" s="388">
        <f t="shared" si="8"/>
        <v>0</v>
      </c>
      <c r="AW157" s="690" t="str">
        <f t="shared" si="9"/>
        <v>OK</v>
      </c>
      <c r="AX157" s="693">
        <f>'t1'!K157-'t3'!C157-'t3'!E157-'t3'!G157-'t3'!I157+'t3'!K157+'t3'!M157+'t3'!O157</f>
        <v>0</v>
      </c>
      <c r="AY157" s="694">
        <f>'t1'!L157-'t3'!D157-'t3'!F157-'t3'!H157-'t3'!J157+'t3'!L157+'t3'!N157+'t3'!P157</f>
        <v>0</v>
      </c>
      <c r="AZ157" s="3">
        <f>'t1'!M157</f>
        <v>0</v>
      </c>
    </row>
    <row r="158" spans="1:52" ht="14.25" customHeight="1" x14ac:dyDescent="0.2">
      <c r="A158" s="17" t="str">
        <f>'t1'!A158</f>
        <v>RUOLO TECNICO - PROFILI AREA ASSITENTI AD ESAURIMENTO</v>
      </c>
      <c r="B158" s="143" t="str">
        <f>'t1'!B158</f>
        <v>TAT162</v>
      </c>
      <c r="C158" s="195"/>
      <c r="D158" s="234"/>
      <c r="E158" s="195"/>
      <c r="F158" s="234"/>
      <c r="G158" s="195"/>
      <c r="H158" s="234"/>
      <c r="I158" s="195"/>
      <c r="J158" s="234"/>
      <c r="K158" s="195"/>
      <c r="L158" s="234"/>
      <c r="M158" s="195"/>
      <c r="N158" s="234"/>
      <c r="O158" s="195"/>
      <c r="P158" s="234"/>
      <c r="Q158" s="195"/>
      <c r="R158" s="234"/>
      <c r="S158" s="195"/>
      <c r="T158" s="234"/>
      <c r="U158" s="195"/>
      <c r="V158" s="234"/>
      <c r="W158" s="195"/>
      <c r="X158" s="234"/>
      <c r="Y158" s="195"/>
      <c r="Z158" s="234"/>
      <c r="AA158" s="195"/>
      <c r="AB158" s="234"/>
      <c r="AC158" s="195"/>
      <c r="AD158" s="234"/>
      <c r="AE158" s="195"/>
      <c r="AF158" s="234"/>
      <c r="AG158" s="195"/>
      <c r="AH158" s="234"/>
      <c r="AI158" s="195"/>
      <c r="AJ158" s="234"/>
      <c r="AK158" s="195"/>
      <c r="AL158" s="234"/>
      <c r="AM158" s="195"/>
      <c r="AN158" s="234"/>
      <c r="AO158" s="195"/>
      <c r="AP158" s="234"/>
      <c r="AQ158" s="195"/>
      <c r="AR158" s="234"/>
      <c r="AS158" s="195"/>
      <c r="AT158" s="234"/>
      <c r="AU158" s="430">
        <f t="shared" ref="AU158:AU167" si="10">SUM(S158,U158,W158,Y158,C158,E158,G158,I158,K158,M158,O158,Q158,AA158,AC158,AE158,AG158,AI158,AK158,AM158,AO158,AQ158,AS158)</f>
        <v>0</v>
      </c>
      <c r="AV158" s="388">
        <f t="shared" ref="AV158:AV167" si="11">SUM(T158,V158,X158,Z158,D158,F158,H158,J158,L158,N158,P158,R158,AB158,AD158,AF158,AH158,AJ158,AL158,AN158,AP158,AR158,AT158)</f>
        <v>0</v>
      </c>
      <c r="AW158" s="690" t="str">
        <f t="shared" ref="AW158:AW167" si="12">IF((AU158+AV158)=(AX158+AY158),"OK","Controllare totale")</f>
        <v>OK</v>
      </c>
      <c r="AX158" s="693">
        <f>'t1'!K158-'t3'!C158-'t3'!E158-'t3'!G158-'t3'!I158+'t3'!K158+'t3'!M158+'t3'!O158</f>
        <v>0</v>
      </c>
      <c r="AY158" s="694">
        <f>'t1'!L158-'t3'!D158-'t3'!F158-'t3'!H158-'t3'!J158+'t3'!L158+'t3'!N158+'t3'!P158</f>
        <v>0</v>
      </c>
      <c r="AZ158" s="3">
        <f>'t1'!M158</f>
        <v>0</v>
      </c>
    </row>
    <row r="159" spans="1:52" ht="14.25" customHeight="1" x14ac:dyDescent="0.2">
      <c r="A159" s="17" t="str">
        <f>'t1'!A159</f>
        <v>RUOLO AMMINISTRATIVO - ASSISTENTE AMMINISTRATIVO</v>
      </c>
      <c r="B159" s="143" t="str">
        <f>'t1'!B159</f>
        <v>AAT117</v>
      </c>
      <c r="C159" s="195"/>
      <c r="D159" s="234"/>
      <c r="E159" s="195"/>
      <c r="F159" s="234"/>
      <c r="G159" s="195"/>
      <c r="H159" s="234"/>
      <c r="I159" s="195"/>
      <c r="J159" s="234"/>
      <c r="K159" s="195"/>
      <c r="L159" s="234"/>
      <c r="M159" s="195"/>
      <c r="N159" s="234"/>
      <c r="O159" s="195"/>
      <c r="P159" s="234"/>
      <c r="Q159" s="195"/>
      <c r="R159" s="234"/>
      <c r="S159" s="195"/>
      <c r="T159" s="234"/>
      <c r="U159" s="195"/>
      <c r="V159" s="234"/>
      <c r="W159" s="195"/>
      <c r="X159" s="234"/>
      <c r="Y159" s="195"/>
      <c r="Z159" s="234"/>
      <c r="AA159" s="195"/>
      <c r="AB159" s="234"/>
      <c r="AC159" s="195"/>
      <c r="AD159" s="234"/>
      <c r="AE159" s="195"/>
      <c r="AF159" s="234"/>
      <c r="AG159" s="195"/>
      <c r="AH159" s="234"/>
      <c r="AI159" s="195"/>
      <c r="AJ159" s="234"/>
      <c r="AK159" s="195"/>
      <c r="AL159" s="234"/>
      <c r="AM159" s="195"/>
      <c r="AN159" s="234"/>
      <c r="AO159" s="195"/>
      <c r="AP159" s="234"/>
      <c r="AQ159" s="195"/>
      <c r="AR159" s="234"/>
      <c r="AS159" s="195"/>
      <c r="AT159" s="234"/>
      <c r="AU159" s="430">
        <f t="shared" si="10"/>
        <v>0</v>
      </c>
      <c r="AV159" s="388">
        <f t="shared" si="11"/>
        <v>0</v>
      </c>
      <c r="AW159" s="690" t="str">
        <f t="shared" si="12"/>
        <v>OK</v>
      </c>
      <c r="AX159" s="693">
        <f>'t1'!K159-'t3'!C159-'t3'!E159-'t3'!G159-'t3'!I159+'t3'!K159+'t3'!M159+'t3'!O159</f>
        <v>0</v>
      </c>
      <c r="AY159" s="694">
        <f>'t1'!L159-'t3'!D159-'t3'!F159-'t3'!H159-'t3'!J159+'t3'!L159+'t3'!N159+'t3'!P159</f>
        <v>0</v>
      </c>
      <c r="AZ159" s="3">
        <f>'t1'!M159</f>
        <v>0</v>
      </c>
    </row>
    <row r="160" spans="1:52" ht="14.25" customHeight="1" x14ac:dyDescent="0.2">
      <c r="A160" s="17" t="str">
        <f>'t1'!A160</f>
        <v>RUOLO SOCIOSANITARIO - OPERATORE SOCIOSANITARIO</v>
      </c>
      <c r="B160" s="143" t="str">
        <f>'t1'!B160</f>
        <v>KOP660</v>
      </c>
      <c r="C160" s="195"/>
      <c r="D160" s="234"/>
      <c r="E160" s="195"/>
      <c r="F160" s="234"/>
      <c r="G160" s="195"/>
      <c r="H160" s="234"/>
      <c r="I160" s="195"/>
      <c r="J160" s="234"/>
      <c r="K160" s="195"/>
      <c r="L160" s="234"/>
      <c r="M160" s="195"/>
      <c r="N160" s="234"/>
      <c r="O160" s="195"/>
      <c r="P160" s="234"/>
      <c r="Q160" s="195"/>
      <c r="R160" s="234"/>
      <c r="S160" s="195"/>
      <c r="T160" s="234"/>
      <c r="U160" s="195"/>
      <c r="V160" s="234"/>
      <c r="W160" s="195"/>
      <c r="X160" s="234"/>
      <c r="Y160" s="195"/>
      <c r="Z160" s="234"/>
      <c r="AA160" s="195"/>
      <c r="AB160" s="234"/>
      <c r="AC160" s="195"/>
      <c r="AD160" s="234"/>
      <c r="AE160" s="195"/>
      <c r="AF160" s="234"/>
      <c r="AG160" s="195"/>
      <c r="AH160" s="234"/>
      <c r="AI160" s="195"/>
      <c r="AJ160" s="234"/>
      <c r="AK160" s="195"/>
      <c r="AL160" s="234"/>
      <c r="AM160" s="195"/>
      <c r="AN160" s="234"/>
      <c r="AO160" s="195"/>
      <c r="AP160" s="234"/>
      <c r="AQ160" s="195"/>
      <c r="AR160" s="234"/>
      <c r="AS160" s="195"/>
      <c r="AT160" s="234"/>
      <c r="AU160" s="430">
        <f t="shared" si="10"/>
        <v>0</v>
      </c>
      <c r="AV160" s="388">
        <f t="shared" si="11"/>
        <v>0</v>
      </c>
      <c r="AW160" s="690" t="str">
        <f t="shared" si="12"/>
        <v>OK</v>
      </c>
      <c r="AX160" s="693">
        <f>'t1'!K160-'t3'!C160-'t3'!E160-'t3'!G160-'t3'!I160+'t3'!K160+'t3'!M160+'t3'!O160</f>
        <v>0</v>
      </c>
      <c r="AY160" s="694">
        <f>'t1'!L160-'t3'!D160-'t3'!F160-'t3'!H160-'t3'!J160+'t3'!L160+'t3'!N160+'t3'!P160</f>
        <v>0</v>
      </c>
      <c r="AZ160" s="3">
        <f>'t1'!M160</f>
        <v>0</v>
      </c>
    </row>
    <row r="161" spans="1:52" ht="14.25" customHeight="1" x14ac:dyDescent="0.2">
      <c r="A161" s="17" t="str">
        <f>'t1'!A161</f>
        <v>RUOLO TECNICO - OPERATORE TECNICO SPECIALIZZATO</v>
      </c>
      <c r="B161" s="143" t="str">
        <f>'t1'!B161</f>
        <v>TOP059</v>
      </c>
      <c r="C161" s="195"/>
      <c r="D161" s="234"/>
      <c r="E161" s="195"/>
      <c r="F161" s="234"/>
      <c r="G161" s="195"/>
      <c r="H161" s="234"/>
      <c r="I161" s="195"/>
      <c r="J161" s="234"/>
      <c r="K161" s="195"/>
      <c r="L161" s="234"/>
      <c r="M161" s="195"/>
      <c r="N161" s="234"/>
      <c r="O161" s="195"/>
      <c r="P161" s="234"/>
      <c r="Q161" s="195"/>
      <c r="R161" s="234"/>
      <c r="S161" s="195"/>
      <c r="T161" s="234"/>
      <c r="U161" s="195"/>
      <c r="V161" s="234"/>
      <c r="W161" s="195"/>
      <c r="X161" s="234"/>
      <c r="Y161" s="195"/>
      <c r="Z161" s="234"/>
      <c r="AA161" s="195"/>
      <c r="AB161" s="234"/>
      <c r="AC161" s="195"/>
      <c r="AD161" s="234"/>
      <c r="AE161" s="195"/>
      <c r="AF161" s="234"/>
      <c r="AG161" s="195"/>
      <c r="AH161" s="234"/>
      <c r="AI161" s="195"/>
      <c r="AJ161" s="234"/>
      <c r="AK161" s="195"/>
      <c r="AL161" s="234"/>
      <c r="AM161" s="195"/>
      <c r="AN161" s="234"/>
      <c r="AO161" s="195"/>
      <c r="AP161" s="234"/>
      <c r="AQ161" s="195"/>
      <c r="AR161" s="234"/>
      <c r="AS161" s="195"/>
      <c r="AT161" s="234"/>
      <c r="AU161" s="430">
        <f t="shared" si="10"/>
        <v>0</v>
      </c>
      <c r="AV161" s="388">
        <f t="shared" si="11"/>
        <v>0</v>
      </c>
      <c r="AW161" s="690" t="str">
        <f t="shared" si="12"/>
        <v>OK</v>
      </c>
      <c r="AX161" s="693">
        <f>'t1'!K161-'t3'!C161-'t3'!E161-'t3'!G161-'t3'!I161+'t3'!K161+'t3'!M161+'t3'!O161</f>
        <v>0</v>
      </c>
      <c r="AY161" s="694">
        <f>'t1'!L161-'t3'!D161-'t3'!F161-'t3'!H161-'t3'!J161+'t3'!L161+'t3'!N161+'t3'!P161</f>
        <v>0</v>
      </c>
      <c r="AZ161" s="3">
        <f>'t1'!M161</f>
        <v>0</v>
      </c>
    </row>
    <row r="162" spans="1:52" ht="14.25" customHeight="1" x14ac:dyDescent="0.2">
      <c r="A162" s="17" t="str">
        <f>'t1'!A162</f>
        <v>RUOLO AMMINISTRATIVO - COADIUTORE AMMINISTRATIVO SENIOR</v>
      </c>
      <c r="B162" s="143" t="str">
        <f>'t1'!B162</f>
        <v>AOP870</v>
      </c>
      <c r="C162" s="195"/>
      <c r="D162" s="234"/>
      <c r="E162" s="195"/>
      <c r="F162" s="234"/>
      <c r="G162" s="195"/>
      <c r="H162" s="234"/>
      <c r="I162" s="195"/>
      <c r="J162" s="234"/>
      <c r="K162" s="195"/>
      <c r="L162" s="234"/>
      <c r="M162" s="195"/>
      <c r="N162" s="234"/>
      <c r="O162" s="195"/>
      <c r="P162" s="234"/>
      <c r="Q162" s="195"/>
      <c r="R162" s="234"/>
      <c r="S162" s="195"/>
      <c r="T162" s="234"/>
      <c r="U162" s="195"/>
      <c r="V162" s="234"/>
      <c r="W162" s="195"/>
      <c r="X162" s="234"/>
      <c r="Y162" s="195"/>
      <c r="Z162" s="234"/>
      <c r="AA162" s="195"/>
      <c r="AB162" s="234"/>
      <c r="AC162" s="195"/>
      <c r="AD162" s="234"/>
      <c r="AE162" s="195"/>
      <c r="AF162" s="234"/>
      <c r="AG162" s="195"/>
      <c r="AH162" s="234"/>
      <c r="AI162" s="195"/>
      <c r="AJ162" s="234"/>
      <c r="AK162" s="195"/>
      <c r="AL162" s="234"/>
      <c r="AM162" s="195"/>
      <c r="AN162" s="234"/>
      <c r="AO162" s="195"/>
      <c r="AP162" s="234"/>
      <c r="AQ162" s="195"/>
      <c r="AR162" s="234"/>
      <c r="AS162" s="195"/>
      <c r="AT162" s="234"/>
      <c r="AU162" s="430">
        <f t="shared" si="10"/>
        <v>0</v>
      </c>
      <c r="AV162" s="388">
        <f t="shared" si="11"/>
        <v>0</v>
      </c>
      <c r="AW162" s="690" t="str">
        <f t="shared" si="12"/>
        <v>OK</v>
      </c>
      <c r="AX162" s="693">
        <f>'t1'!K162-'t3'!C162-'t3'!E162-'t3'!G162-'t3'!I162+'t3'!K162+'t3'!M162+'t3'!O162</f>
        <v>0</v>
      </c>
      <c r="AY162" s="694">
        <f>'t1'!L162-'t3'!D162-'t3'!F162-'t3'!H162-'t3'!J162+'t3'!L162+'t3'!N162+'t3'!P162</f>
        <v>0</v>
      </c>
      <c r="AZ162" s="3">
        <f>'t1'!M162</f>
        <v>0</v>
      </c>
    </row>
    <row r="163" spans="1:52" ht="14.25" customHeight="1" x14ac:dyDescent="0.2">
      <c r="A163" s="17" t="str">
        <f>'t1'!A163</f>
        <v>PROFILI AREA DEGLI OPERATORI AD ESAURIMENTO</v>
      </c>
      <c r="B163" s="143" t="str">
        <f>'t1'!B163</f>
        <v>0OP269</v>
      </c>
      <c r="C163" s="195"/>
      <c r="D163" s="234"/>
      <c r="E163" s="195"/>
      <c r="F163" s="234"/>
      <c r="G163" s="195"/>
      <c r="H163" s="234"/>
      <c r="I163" s="195"/>
      <c r="J163" s="234"/>
      <c r="K163" s="195"/>
      <c r="L163" s="234"/>
      <c r="M163" s="195"/>
      <c r="N163" s="234"/>
      <c r="O163" s="195"/>
      <c r="P163" s="234"/>
      <c r="Q163" s="195"/>
      <c r="R163" s="234"/>
      <c r="S163" s="195"/>
      <c r="T163" s="234"/>
      <c r="U163" s="195"/>
      <c r="V163" s="234"/>
      <c r="W163" s="195"/>
      <c r="X163" s="234"/>
      <c r="Y163" s="195"/>
      <c r="Z163" s="234"/>
      <c r="AA163" s="195"/>
      <c r="AB163" s="234"/>
      <c r="AC163" s="195"/>
      <c r="AD163" s="234"/>
      <c r="AE163" s="195"/>
      <c r="AF163" s="234"/>
      <c r="AG163" s="195"/>
      <c r="AH163" s="234"/>
      <c r="AI163" s="195"/>
      <c r="AJ163" s="234"/>
      <c r="AK163" s="195"/>
      <c r="AL163" s="234"/>
      <c r="AM163" s="195"/>
      <c r="AN163" s="234"/>
      <c r="AO163" s="195"/>
      <c r="AP163" s="234"/>
      <c r="AQ163" s="195"/>
      <c r="AR163" s="234"/>
      <c r="AS163" s="195"/>
      <c r="AT163" s="234"/>
      <c r="AU163" s="430">
        <f t="shared" si="10"/>
        <v>0</v>
      </c>
      <c r="AV163" s="388">
        <f t="shared" si="11"/>
        <v>0</v>
      </c>
      <c r="AW163" s="690" t="str">
        <f t="shared" si="12"/>
        <v>OK</v>
      </c>
      <c r="AX163" s="693">
        <f>'t1'!K163-'t3'!C163-'t3'!E163-'t3'!G163-'t3'!I163+'t3'!K163+'t3'!M163+'t3'!O163</f>
        <v>0</v>
      </c>
      <c r="AY163" s="694">
        <f>'t1'!L163-'t3'!D163-'t3'!F163-'t3'!H163-'t3'!J163+'t3'!L163+'t3'!N163+'t3'!P163</f>
        <v>0</v>
      </c>
      <c r="AZ163" s="3">
        <f>'t1'!M163</f>
        <v>0</v>
      </c>
    </row>
    <row r="164" spans="1:52" ht="14.25" customHeight="1" x14ac:dyDescent="0.2">
      <c r="A164" s="17" t="str">
        <f>'t1'!A164</f>
        <v>RUOLO TECNICO - OPERATORE TECNICO</v>
      </c>
      <c r="B164" s="143" t="str">
        <f>'t1'!B164</f>
        <v>TPT092</v>
      </c>
      <c r="C164" s="195"/>
      <c r="D164" s="234"/>
      <c r="E164" s="195"/>
      <c r="F164" s="234"/>
      <c r="G164" s="195"/>
      <c r="H164" s="234"/>
      <c r="I164" s="195"/>
      <c r="J164" s="234"/>
      <c r="K164" s="195"/>
      <c r="L164" s="234"/>
      <c r="M164" s="195"/>
      <c r="N164" s="234"/>
      <c r="O164" s="195"/>
      <c r="P164" s="234"/>
      <c r="Q164" s="195"/>
      <c r="R164" s="234"/>
      <c r="S164" s="195"/>
      <c r="T164" s="234"/>
      <c r="U164" s="195"/>
      <c r="V164" s="234"/>
      <c r="W164" s="195"/>
      <c r="X164" s="234"/>
      <c r="Y164" s="195"/>
      <c r="Z164" s="234"/>
      <c r="AA164" s="195"/>
      <c r="AB164" s="234"/>
      <c r="AC164" s="195"/>
      <c r="AD164" s="234"/>
      <c r="AE164" s="195"/>
      <c r="AF164" s="234"/>
      <c r="AG164" s="195"/>
      <c r="AH164" s="234"/>
      <c r="AI164" s="195"/>
      <c r="AJ164" s="234"/>
      <c r="AK164" s="195"/>
      <c r="AL164" s="234"/>
      <c r="AM164" s="195"/>
      <c r="AN164" s="234"/>
      <c r="AO164" s="195"/>
      <c r="AP164" s="234"/>
      <c r="AQ164" s="195"/>
      <c r="AR164" s="234"/>
      <c r="AS164" s="195"/>
      <c r="AT164" s="234"/>
      <c r="AU164" s="430">
        <f t="shared" si="10"/>
        <v>0</v>
      </c>
      <c r="AV164" s="388">
        <f t="shared" si="11"/>
        <v>0</v>
      </c>
      <c r="AW164" s="690" t="str">
        <f t="shared" si="12"/>
        <v>OK</v>
      </c>
      <c r="AX164" s="693">
        <f>'t1'!K164-'t3'!C164-'t3'!E164-'t3'!G164-'t3'!I164+'t3'!K164+'t3'!M164+'t3'!O164</f>
        <v>0</v>
      </c>
      <c r="AY164" s="694">
        <f>'t1'!L164-'t3'!D164-'t3'!F164-'t3'!H164-'t3'!J164+'t3'!L164+'t3'!N164+'t3'!P164</f>
        <v>0</v>
      </c>
      <c r="AZ164" s="3">
        <f>'t1'!M164</f>
        <v>0</v>
      </c>
    </row>
    <row r="165" spans="1:52" ht="14.25" customHeight="1" x14ac:dyDescent="0.2">
      <c r="A165" s="17" t="str">
        <f>'t1'!A165</f>
        <v>RUOLO AMMINISTRATIVO - COADIUTORE AMMINISTRATIVO</v>
      </c>
      <c r="B165" s="143" t="str">
        <f>'t1'!B165</f>
        <v>APT017</v>
      </c>
      <c r="C165" s="195"/>
      <c r="D165" s="234"/>
      <c r="E165" s="195"/>
      <c r="F165" s="234"/>
      <c r="G165" s="195"/>
      <c r="H165" s="234"/>
      <c r="I165" s="195"/>
      <c r="J165" s="234"/>
      <c r="K165" s="195"/>
      <c r="L165" s="234"/>
      <c r="M165" s="195"/>
      <c r="N165" s="234"/>
      <c r="O165" s="195"/>
      <c r="P165" s="234"/>
      <c r="Q165" s="195"/>
      <c r="R165" s="234"/>
      <c r="S165" s="195"/>
      <c r="T165" s="234"/>
      <c r="U165" s="195"/>
      <c r="V165" s="234"/>
      <c r="W165" s="195"/>
      <c r="X165" s="234"/>
      <c r="Y165" s="195"/>
      <c r="Z165" s="234"/>
      <c r="AA165" s="195"/>
      <c r="AB165" s="234"/>
      <c r="AC165" s="195"/>
      <c r="AD165" s="234"/>
      <c r="AE165" s="195"/>
      <c r="AF165" s="234"/>
      <c r="AG165" s="195"/>
      <c r="AH165" s="234"/>
      <c r="AI165" s="195"/>
      <c r="AJ165" s="234"/>
      <c r="AK165" s="195"/>
      <c r="AL165" s="234"/>
      <c r="AM165" s="195"/>
      <c r="AN165" s="234"/>
      <c r="AO165" s="195"/>
      <c r="AP165" s="234"/>
      <c r="AQ165" s="195"/>
      <c r="AR165" s="234"/>
      <c r="AS165" s="195"/>
      <c r="AT165" s="234"/>
      <c r="AU165" s="430">
        <f t="shared" si="10"/>
        <v>0</v>
      </c>
      <c r="AV165" s="388">
        <f t="shared" si="11"/>
        <v>0</v>
      </c>
      <c r="AW165" s="690" t="str">
        <f t="shared" si="12"/>
        <v>OK</v>
      </c>
      <c r="AX165" s="693">
        <f>'t1'!K165-'t3'!C165-'t3'!E165-'t3'!G165-'t3'!I165+'t3'!K165+'t3'!M165+'t3'!O165</f>
        <v>0</v>
      </c>
      <c r="AY165" s="694">
        <f>'t1'!L165-'t3'!D165-'t3'!F165-'t3'!H165-'t3'!J165+'t3'!L165+'t3'!N165+'t3'!P165</f>
        <v>0</v>
      </c>
      <c r="AZ165" s="3">
        <f>'t1'!M165</f>
        <v>0</v>
      </c>
    </row>
    <row r="166" spans="1:52" ht="14.25" customHeight="1" x14ac:dyDescent="0.2">
      <c r="A166" s="17" t="str">
        <f>'t1'!A166</f>
        <v>PROFILI AREA PERSONALE DI SUPPORTO AD ESAURIMENTO</v>
      </c>
      <c r="B166" s="143" t="str">
        <f>'t1'!B166</f>
        <v>0PTSPR</v>
      </c>
      <c r="C166" s="195"/>
      <c r="D166" s="234"/>
      <c r="E166" s="195"/>
      <c r="F166" s="234"/>
      <c r="G166" s="195"/>
      <c r="H166" s="234"/>
      <c r="I166" s="195"/>
      <c r="J166" s="234"/>
      <c r="K166" s="195"/>
      <c r="L166" s="234"/>
      <c r="M166" s="195"/>
      <c r="N166" s="234"/>
      <c r="O166" s="195"/>
      <c r="P166" s="234"/>
      <c r="Q166" s="195"/>
      <c r="R166" s="234"/>
      <c r="S166" s="195"/>
      <c r="T166" s="234"/>
      <c r="U166" s="195"/>
      <c r="V166" s="234"/>
      <c r="W166" s="195"/>
      <c r="X166" s="234"/>
      <c r="Y166" s="195"/>
      <c r="Z166" s="234"/>
      <c r="AA166" s="195"/>
      <c r="AB166" s="234"/>
      <c r="AC166" s="195"/>
      <c r="AD166" s="234"/>
      <c r="AE166" s="195"/>
      <c r="AF166" s="234"/>
      <c r="AG166" s="195"/>
      <c r="AH166" s="234"/>
      <c r="AI166" s="195"/>
      <c r="AJ166" s="234"/>
      <c r="AK166" s="195"/>
      <c r="AL166" s="234"/>
      <c r="AM166" s="195"/>
      <c r="AN166" s="234"/>
      <c r="AO166" s="195"/>
      <c r="AP166" s="234"/>
      <c r="AQ166" s="195"/>
      <c r="AR166" s="234"/>
      <c r="AS166" s="195"/>
      <c r="AT166" s="234"/>
      <c r="AU166" s="430">
        <f t="shared" si="10"/>
        <v>0</v>
      </c>
      <c r="AV166" s="388">
        <f t="shared" si="11"/>
        <v>0</v>
      </c>
      <c r="AW166" s="690" t="str">
        <f t="shared" si="12"/>
        <v>OK</v>
      </c>
      <c r="AX166" s="693">
        <f>'t1'!K166-'t3'!C166-'t3'!E166-'t3'!G166-'t3'!I166+'t3'!K166+'t3'!M166+'t3'!O166</f>
        <v>0</v>
      </c>
      <c r="AY166" s="694">
        <f>'t1'!L166-'t3'!D166-'t3'!F166-'t3'!H166-'t3'!J166+'t3'!L166+'t3'!N166+'t3'!P166</f>
        <v>0</v>
      </c>
      <c r="AZ166" s="3">
        <f>'t1'!M166</f>
        <v>0</v>
      </c>
    </row>
    <row r="167" spans="1:52" ht="14.25" customHeight="1" thickBot="1" x14ac:dyDescent="0.25">
      <c r="A167" s="17" t="str">
        <f>'t1'!A167</f>
        <v>CONTRATTISTI</v>
      </c>
      <c r="B167" s="143" t="str">
        <f>'t1'!B167</f>
        <v>000061</v>
      </c>
      <c r="C167" s="195"/>
      <c r="D167" s="234"/>
      <c r="E167" s="195"/>
      <c r="F167" s="234"/>
      <c r="G167" s="195"/>
      <c r="H167" s="234"/>
      <c r="I167" s="195"/>
      <c r="J167" s="234"/>
      <c r="K167" s="195"/>
      <c r="L167" s="234"/>
      <c r="M167" s="195"/>
      <c r="N167" s="234"/>
      <c r="O167" s="195"/>
      <c r="P167" s="234"/>
      <c r="Q167" s="195"/>
      <c r="R167" s="234"/>
      <c r="S167" s="195"/>
      <c r="T167" s="234"/>
      <c r="U167" s="195"/>
      <c r="V167" s="234"/>
      <c r="W167" s="195"/>
      <c r="X167" s="234"/>
      <c r="Y167" s="195"/>
      <c r="Z167" s="234"/>
      <c r="AA167" s="195"/>
      <c r="AB167" s="234"/>
      <c r="AC167" s="195"/>
      <c r="AD167" s="234"/>
      <c r="AE167" s="195"/>
      <c r="AF167" s="234"/>
      <c r="AG167" s="195"/>
      <c r="AH167" s="234"/>
      <c r="AI167" s="195"/>
      <c r="AJ167" s="234"/>
      <c r="AK167" s="195"/>
      <c r="AL167" s="234"/>
      <c r="AM167" s="195"/>
      <c r="AN167" s="234"/>
      <c r="AO167" s="195"/>
      <c r="AP167" s="234"/>
      <c r="AQ167" s="195"/>
      <c r="AR167" s="234"/>
      <c r="AS167" s="195"/>
      <c r="AT167" s="234"/>
      <c r="AU167" s="430">
        <f t="shared" si="10"/>
        <v>0</v>
      </c>
      <c r="AV167" s="388">
        <f t="shared" si="11"/>
        <v>0</v>
      </c>
      <c r="AW167" s="690" t="str">
        <f t="shared" si="12"/>
        <v>OK</v>
      </c>
      <c r="AX167" s="693">
        <f>'t1'!K167-'t3'!C167-'t3'!E167-'t3'!G167-'t3'!I167+'t3'!K167+'t3'!M167+'t3'!O167</f>
        <v>0</v>
      </c>
      <c r="AY167" s="694">
        <f>'t1'!L167-'t3'!D167-'t3'!F167-'t3'!H167-'t3'!J167+'t3'!L167+'t3'!N167+'t3'!P167</f>
        <v>0</v>
      </c>
      <c r="AZ167" s="3">
        <f>'t1'!M167</f>
        <v>0</v>
      </c>
    </row>
    <row r="168" spans="1:52" ht="17.25" customHeight="1" thickTop="1" thickBot="1" x14ac:dyDescent="0.25">
      <c r="A168" s="12" t="s">
        <v>265</v>
      </c>
      <c r="B168" s="145"/>
      <c r="C168" s="389">
        <f>SUM(C6:C167)</f>
        <v>0</v>
      </c>
      <c r="D168" s="390">
        <f t="shared" ref="D168:AV168" si="13">SUM(D6:D167)</f>
        <v>0</v>
      </c>
      <c r="E168" s="389">
        <f t="shared" si="13"/>
        <v>0</v>
      </c>
      <c r="F168" s="390">
        <f t="shared" si="13"/>
        <v>0</v>
      </c>
      <c r="G168" s="389">
        <f t="shared" si="13"/>
        <v>0</v>
      </c>
      <c r="H168" s="390">
        <f t="shared" si="13"/>
        <v>0</v>
      </c>
      <c r="I168" s="389">
        <f t="shared" si="13"/>
        <v>0</v>
      </c>
      <c r="J168" s="390">
        <f t="shared" si="13"/>
        <v>0</v>
      </c>
      <c r="K168" s="389">
        <f t="shared" si="13"/>
        <v>0</v>
      </c>
      <c r="L168" s="390">
        <f t="shared" si="13"/>
        <v>0</v>
      </c>
      <c r="M168" s="389">
        <f t="shared" si="13"/>
        <v>0</v>
      </c>
      <c r="N168" s="390">
        <f t="shared" si="13"/>
        <v>0</v>
      </c>
      <c r="O168" s="389">
        <f t="shared" si="13"/>
        <v>0</v>
      </c>
      <c r="P168" s="390">
        <f t="shared" si="13"/>
        <v>0</v>
      </c>
      <c r="Q168" s="389">
        <f t="shared" si="13"/>
        <v>0</v>
      </c>
      <c r="R168" s="390">
        <f t="shared" si="13"/>
        <v>0</v>
      </c>
      <c r="S168" s="389">
        <f t="shared" si="13"/>
        <v>0</v>
      </c>
      <c r="T168" s="390">
        <f t="shared" si="13"/>
        <v>0</v>
      </c>
      <c r="U168" s="389">
        <f t="shared" si="13"/>
        <v>0</v>
      </c>
      <c r="V168" s="390">
        <f t="shared" si="13"/>
        <v>0</v>
      </c>
      <c r="W168" s="389">
        <f t="shared" si="13"/>
        <v>0</v>
      </c>
      <c r="X168" s="390">
        <f t="shared" si="13"/>
        <v>0</v>
      </c>
      <c r="Y168" s="389">
        <f t="shared" si="13"/>
        <v>0</v>
      </c>
      <c r="Z168" s="390">
        <f t="shared" si="13"/>
        <v>0</v>
      </c>
      <c r="AA168" s="389">
        <f t="shared" si="13"/>
        <v>0</v>
      </c>
      <c r="AB168" s="390">
        <f t="shared" si="13"/>
        <v>0</v>
      </c>
      <c r="AC168" s="389">
        <f t="shared" si="13"/>
        <v>0</v>
      </c>
      <c r="AD168" s="390">
        <f t="shared" si="13"/>
        <v>0</v>
      </c>
      <c r="AE168" s="389">
        <f t="shared" si="13"/>
        <v>0</v>
      </c>
      <c r="AF168" s="390">
        <f t="shared" si="13"/>
        <v>0</v>
      </c>
      <c r="AG168" s="389">
        <f t="shared" si="13"/>
        <v>0</v>
      </c>
      <c r="AH168" s="390">
        <f t="shared" si="13"/>
        <v>0</v>
      </c>
      <c r="AI168" s="389">
        <f t="shared" si="13"/>
        <v>0</v>
      </c>
      <c r="AJ168" s="390">
        <f t="shared" si="13"/>
        <v>0</v>
      </c>
      <c r="AK168" s="389">
        <f t="shared" si="13"/>
        <v>0</v>
      </c>
      <c r="AL168" s="390">
        <f t="shared" si="13"/>
        <v>0</v>
      </c>
      <c r="AM168" s="389">
        <f t="shared" si="13"/>
        <v>0</v>
      </c>
      <c r="AN168" s="390">
        <f t="shared" si="13"/>
        <v>0</v>
      </c>
      <c r="AO168" s="389">
        <f t="shared" si="13"/>
        <v>0</v>
      </c>
      <c r="AP168" s="390">
        <f t="shared" si="13"/>
        <v>0</v>
      </c>
      <c r="AQ168" s="389">
        <f t="shared" si="13"/>
        <v>0</v>
      </c>
      <c r="AR168" s="390">
        <f t="shared" si="13"/>
        <v>0</v>
      </c>
      <c r="AS168" s="389">
        <f t="shared" si="13"/>
        <v>0</v>
      </c>
      <c r="AT168" s="390">
        <f t="shared" si="13"/>
        <v>0</v>
      </c>
      <c r="AU168" s="389">
        <f t="shared" si="13"/>
        <v>0</v>
      </c>
      <c r="AV168" s="391">
        <f t="shared" si="13"/>
        <v>0</v>
      </c>
      <c r="AW168" s="690" t="str">
        <f>IF((AU50+AV50)=(AX168+AY168),"OK","Controllare totale")</f>
        <v>OK</v>
      </c>
      <c r="AX168" s="695">
        <f>SUM(AX6:AX167)</f>
        <v>0</v>
      </c>
      <c r="AY168" s="696">
        <f>SUM(AY6:AY167)</f>
        <v>0</v>
      </c>
    </row>
    <row r="169" spans="1:52" ht="22.5" customHeight="1" x14ac:dyDescent="0.2">
      <c r="C169" s="2037" t="s">
        <v>659</v>
      </c>
      <c r="D169" s="2037"/>
      <c r="E169" s="2037"/>
      <c r="F169" s="2037"/>
      <c r="G169" s="2037"/>
      <c r="H169" s="2037"/>
      <c r="I169" s="2037"/>
      <c r="J169" s="2037"/>
      <c r="K169" s="2037"/>
      <c r="L169" s="2037"/>
      <c r="M169" s="2037"/>
      <c r="N169" s="2037"/>
      <c r="O169" s="2037"/>
      <c r="P169" s="2037"/>
      <c r="Q169" s="2037"/>
      <c r="R169" s="2037"/>
      <c r="S169" s="2037"/>
      <c r="T169" s="2037"/>
      <c r="U169" s="2037"/>
      <c r="V169" s="2037"/>
      <c r="W169" s="2037"/>
      <c r="X169" s="2037"/>
      <c r="Y169" s="2037"/>
      <c r="Z169" s="2037"/>
      <c r="AA169" s="2037" t="s">
        <v>659</v>
      </c>
      <c r="AB169" s="2037"/>
      <c r="AC169" s="2037"/>
      <c r="AD169" s="2037"/>
      <c r="AE169" s="2037"/>
      <c r="AF169" s="2037"/>
      <c r="AG169" s="2037"/>
      <c r="AH169" s="2037"/>
      <c r="AI169" s="2037"/>
      <c r="AJ169" s="2037"/>
      <c r="AK169" s="2037"/>
      <c r="AL169" s="2037"/>
      <c r="AM169" s="2037"/>
      <c r="AN169" s="2037"/>
      <c r="AO169" s="2037"/>
      <c r="AP169" s="2037"/>
      <c r="AQ169" s="2037"/>
      <c r="AR169" s="2037"/>
      <c r="AS169" s="2037"/>
      <c r="AT169" s="2037"/>
      <c r="AU169" s="2037"/>
      <c r="AV169" s="2037"/>
    </row>
    <row r="170" spans="1:52" ht="10.199999999999999" x14ac:dyDescent="0.2">
      <c r="C170" s="19" t="s">
        <v>663</v>
      </c>
      <c r="D170" s="441"/>
      <c r="E170" s="19"/>
      <c r="F170" s="441"/>
      <c r="G170" s="19"/>
      <c r="H170" s="19"/>
      <c r="I170" s="19"/>
      <c r="J170" s="19"/>
      <c r="K170" s="19"/>
      <c r="L170" s="19"/>
      <c r="M170" s="19"/>
      <c r="N170" s="19"/>
      <c r="O170" s="19"/>
      <c r="P170" s="19"/>
      <c r="Q170" s="19"/>
      <c r="R170" s="19"/>
      <c r="S170" s="19"/>
      <c r="T170" s="19"/>
      <c r="U170" s="19"/>
      <c r="V170" s="19"/>
      <c r="W170" s="19"/>
      <c r="X170" s="19"/>
      <c r="Y170" s="19"/>
      <c r="Z170" s="19"/>
      <c r="AA170" s="19" t="s">
        <v>663</v>
      </c>
      <c r="AB170" s="441"/>
      <c r="AC170" s="19"/>
      <c r="AD170" s="441"/>
      <c r="AE170" s="19"/>
      <c r="AF170" s="19"/>
      <c r="AG170" s="19"/>
      <c r="AH170" s="19"/>
      <c r="AI170" s="19"/>
      <c r="AJ170" s="19"/>
      <c r="AK170" s="19"/>
      <c r="AL170" s="19"/>
      <c r="AM170" s="19"/>
      <c r="AN170" s="19"/>
      <c r="AO170" s="19"/>
      <c r="AP170" s="19"/>
      <c r="AQ170" s="19"/>
      <c r="AR170" s="19"/>
      <c r="AS170" s="19"/>
      <c r="AT170" s="19"/>
      <c r="AU170" s="19"/>
      <c r="AV170" s="19"/>
    </row>
    <row r="171" spans="1:52" ht="22.5" customHeight="1" x14ac:dyDescent="0.2">
      <c r="C171" s="2004" t="s">
        <v>661</v>
      </c>
      <c r="D171" s="2004"/>
      <c r="E171" s="2004"/>
      <c r="F171" s="2004"/>
      <c r="G171" s="2004"/>
      <c r="H171" s="2004"/>
      <c r="I171" s="2004"/>
      <c r="J171" s="2004"/>
      <c r="K171" s="2004"/>
      <c r="L171" s="2004"/>
      <c r="M171" s="2004"/>
      <c r="N171" s="2004"/>
      <c r="O171" s="2004"/>
      <c r="P171" s="2004"/>
      <c r="Q171" s="2004"/>
      <c r="R171" s="2004"/>
      <c r="S171" s="2004"/>
      <c r="T171" s="2004"/>
      <c r="U171" s="2004"/>
      <c r="V171" s="2004"/>
      <c r="W171" s="2004"/>
      <c r="X171" s="2004"/>
      <c r="Y171" s="2004"/>
      <c r="Z171" s="2004"/>
      <c r="AA171" s="2004" t="s">
        <v>661</v>
      </c>
      <c r="AB171" s="2004"/>
      <c r="AC171" s="2004"/>
      <c r="AD171" s="2004"/>
      <c r="AE171" s="2004"/>
      <c r="AF171" s="2004"/>
      <c r="AG171" s="2004"/>
      <c r="AH171" s="2004"/>
      <c r="AI171" s="2004"/>
      <c r="AJ171" s="2004"/>
      <c r="AK171" s="2004"/>
      <c r="AL171" s="2004"/>
      <c r="AM171" s="2004"/>
      <c r="AN171" s="2004"/>
      <c r="AO171" s="2004"/>
      <c r="AP171" s="2004"/>
      <c r="AQ171" s="2004"/>
      <c r="AR171" s="2004"/>
      <c r="AS171" s="2004"/>
      <c r="AT171" s="2004"/>
      <c r="AU171" s="2004"/>
      <c r="AV171" s="2004"/>
    </row>
    <row r="172" spans="1:52" ht="10.199999999999999" x14ac:dyDescent="0.2">
      <c r="C172" s="19" t="s">
        <v>662</v>
      </c>
      <c r="D172" s="441"/>
      <c r="E172" s="19"/>
      <c r="F172" s="441"/>
      <c r="G172" s="19"/>
      <c r="H172" s="19"/>
      <c r="I172" s="19"/>
      <c r="J172" s="19"/>
      <c r="K172" s="19"/>
      <c r="L172" s="19"/>
      <c r="M172" s="19"/>
      <c r="N172" s="19"/>
      <c r="O172" s="19"/>
      <c r="P172" s="19"/>
      <c r="Q172" s="19"/>
      <c r="R172" s="19"/>
      <c r="S172" s="19"/>
      <c r="T172" s="19"/>
      <c r="U172" s="19"/>
      <c r="V172" s="19"/>
      <c r="W172" s="19"/>
      <c r="X172" s="19"/>
      <c r="Y172" s="19"/>
      <c r="Z172" s="19"/>
      <c r="AA172" s="19" t="s">
        <v>662</v>
      </c>
      <c r="AB172" s="441"/>
      <c r="AC172" s="19"/>
      <c r="AD172" s="441"/>
      <c r="AE172" s="19"/>
      <c r="AF172" s="19"/>
      <c r="AG172" s="19"/>
      <c r="AH172" s="19"/>
      <c r="AI172" s="19"/>
      <c r="AJ172" s="19"/>
      <c r="AK172" s="19"/>
      <c r="AL172" s="19"/>
      <c r="AM172" s="19"/>
      <c r="AN172" s="19"/>
      <c r="AO172" s="19"/>
      <c r="AP172" s="19"/>
      <c r="AQ172" s="19"/>
      <c r="AR172" s="19"/>
      <c r="AS172" s="19"/>
      <c r="AT172" s="19"/>
      <c r="AU172" s="19"/>
      <c r="AV172" s="19"/>
    </row>
  </sheetData>
  <sheetProtection algorithmName="SHA-512" hashValue="kTtflXEZjTCJis/lDS29b/BnlovX/ZMRFvxrhJ7sFDADOQcwH3uqhh5Yx3n/bck++e5beGfq/UbsajEZVPAjVQ==" saltValue="LSYPPy6rXSVpM6q020nANw==" spinCount="100000" sheet="1" formatColumns="0" selectLockedCells="1" autoFilter="0"/>
  <mergeCells count="12">
    <mergeCell ref="C171:Z171"/>
    <mergeCell ref="AA169:AV169"/>
    <mergeCell ref="AA171:AV171"/>
    <mergeCell ref="G4:H4"/>
    <mergeCell ref="A1:A2"/>
    <mergeCell ref="C169:Z169"/>
    <mergeCell ref="S2:Z2"/>
    <mergeCell ref="AO2:AV2"/>
    <mergeCell ref="C1:W1"/>
    <mergeCell ref="AA1:AS1"/>
    <mergeCell ref="C3:Z3"/>
    <mergeCell ref="AA3:AV3"/>
  </mergeCells>
  <phoneticPr fontId="30" type="noConversion"/>
  <conditionalFormatting sqref="A6:AV167">
    <cfRule type="expression" dxfId="16" priority="1" stopIfTrue="1">
      <formula>$AZ6&gt;0</formula>
    </cfRule>
  </conditionalFormatting>
  <printOptions horizontalCentered="1" verticalCentered="1"/>
  <pageMargins left="0.2" right="0.2" top="0.17" bottom="0.16" header="0.17" footer="0.16"/>
  <pageSetup paperSize="9" scale="75" orientation="landscape" horizontalDpi="300" verticalDpi="4294967292"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dimension ref="A1:AY174"/>
  <sheetViews>
    <sheetView showGridLines="0" zoomScaleNormal="100" workbookViewId="0">
      <pane xSplit="2" ySplit="7" topLeftCell="C8" activePane="bottomRight" state="frozen"/>
      <selection activeCell="A117" sqref="A117:IV119"/>
      <selection pane="topRight" activeCell="A117" sqref="A117:IV119"/>
      <selection pane="bottomLeft" activeCell="A117" sqref="A117:IV119"/>
      <selection pane="bottomRight" activeCell="AA8" sqref="AA8"/>
    </sheetView>
  </sheetViews>
  <sheetFormatPr defaultColWidth="10.7109375" defaultRowHeight="10.199999999999999" x14ac:dyDescent="0.2"/>
  <cols>
    <col min="1" max="1" width="52.7109375" style="23" customWidth="1"/>
    <col min="2" max="2" width="7.7109375" style="22" customWidth="1"/>
    <col min="3" max="6" width="9.7109375" style="23" hidden="1" customWidth="1"/>
    <col min="7" max="10" width="9.28515625" style="23" hidden="1" customWidth="1"/>
    <col min="11" max="14" width="9.7109375" style="23" hidden="1" customWidth="1"/>
    <col min="15" max="22" width="8.7109375" style="23" hidden="1" customWidth="1"/>
    <col min="23" max="24" width="9.7109375" style="23" hidden="1" customWidth="1"/>
    <col min="25" max="26" width="10.7109375" style="23" hidden="1" customWidth="1"/>
    <col min="27" max="30" width="9.7109375" style="23" customWidth="1"/>
    <col min="31" max="34" width="9.28515625" style="23" customWidth="1"/>
    <col min="35" max="38" width="9.7109375" style="23" customWidth="1"/>
    <col min="39" max="46" width="8.7109375" style="23" customWidth="1"/>
    <col min="47" max="48" width="9.7109375" style="23" customWidth="1"/>
    <col min="49" max="49" width="10.7109375" style="23" hidden="1" customWidth="1"/>
    <col min="50" max="16384" width="10.7109375" style="23"/>
  </cols>
  <sheetData>
    <row r="1" spans="1:51" s="3" customFormat="1" ht="87" customHeight="1" x14ac:dyDescent="0.2">
      <c r="A1" s="820" t="str">
        <f>'t1'!A1</f>
        <v>SERVIZIO SANITARIO NAZIONALE - anno 2023</v>
      </c>
      <c r="B1" s="820"/>
      <c r="C1" s="820"/>
      <c r="D1" s="820"/>
      <c r="E1" s="820"/>
      <c r="F1" s="820"/>
      <c r="G1" s="820"/>
      <c r="H1" s="820"/>
      <c r="I1" s="820"/>
      <c r="J1" s="820"/>
      <c r="K1" s="820"/>
      <c r="L1" s="820"/>
      <c r="O1" s="369"/>
      <c r="P1" s="23"/>
      <c r="Q1" s="23"/>
      <c r="R1" s="23"/>
      <c r="S1" s="23"/>
      <c r="T1" s="23"/>
      <c r="U1" s="23"/>
      <c r="V1" s="23"/>
      <c r="W1" s="23"/>
      <c r="X1" s="23"/>
      <c r="Y1" s="23"/>
      <c r="Z1" s="23"/>
      <c r="AM1" s="369"/>
      <c r="AN1" s="23"/>
      <c r="AO1" s="23"/>
      <c r="AP1" s="23"/>
      <c r="AQ1" s="23"/>
      <c r="AR1" s="23"/>
      <c r="AS1" s="23"/>
      <c r="AT1" s="23"/>
      <c r="AU1" s="23"/>
      <c r="AV1" s="23"/>
      <c r="AW1" s="23"/>
      <c r="AX1" s="23"/>
      <c r="AY1" s="23"/>
    </row>
    <row r="2" spans="1:51" ht="30" customHeight="1" thickBot="1" x14ac:dyDescent="0.25">
      <c r="A2" s="21"/>
      <c r="K2" s="2003"/>
      <c r="L2" s="2003"/>
      <c r="AI2" s="2003"/>
      <c r="AJ2" s="2003"/>
    </row>
    <row r="3" spans="1:51" ht="15.75" customHeight="1" thickBot="1" x14ac:dyDescent="0.25">
      <c r="A3" s="276"/>
      <c r="B3" s="281"/>
      <c r="C3" s="282" t="s">
        <v>439</v>
      </c>
      <c r="D3" s="282"/>
      <c r="E3" s="282"/>
      <c r="F3" s="282"/>
      <c r="G3" s="282"/>
      <c r="H3" s="282"/>
      <c r="I3" s="282"/>
      <c r="J3" s="282"/>
      <c r="K3" s="282"/>
      <c r="L3" s="283"/>
      <c r="M3" s="283"/>
      <c r="N3" s="283"/>
      <c r="O3" s="283"/>
      <c r="P3" s="283"/>
      <c r="Q3" s="283"/>
      <c r="R3" s="283"/>
      <c r="S3" s="283"/>
      <c r="T3" s="283"/>
      <c r="U3" s="283"/>
      <c r="V3" s="283"/>
      <c r="W3" s="283"/>
      <c r="X3" s="283"/>
      <c r="AA3" s="282" t="s">
        <v>439</v>
      </c>
      <c r="AB3" s="282"/>
      <c r="AC3" s="282"/>
      <c r="AD3" s="282"/>
      <c r="AE3" s="282"/>
      <c r="AF3" s="282"/>
      <c r="AG3" s="282"/>
      <c r="AH3" s="282"/>
      <c r="AI3" s="282"/>
      <c r="AJ3" s="283"/>
      <c r="AK3" s="283"/>
      <c r="AL3" s="283"/>
      <c r="AM3" s="283"/>
      <c r="AN3" s="283"/>
      <c r="AO3" s="283"/>
      <c r="AP3" s="283"/>
      <c r="AQ3" s="283"/>
      <c r="AR3" s="283"/>
      <c r="AS3" s="283"/>
      <c r="AT3" s="283"/>
      <c r="AU3" s="283"/>
      <c r="AV3" s="283"/>
    </row>
    <row r="4" spans="1:51" ht="42.75" customHeight="1" thickTop="1" x14ac:dyDescent="0.2">
      <c r="A4" s="24" t="s">
        <v>331</v>
      </c>
      <c r="B4" s="25" t="s">
        <v>262</v>
      </c>
      <c r="C4" s="2043" t="s">
        <v>267</v>
      </c>
      <c r="D4" s="2044"/>
      <c r="E4" s="2043" t="s">
        <v>749</v>
      </c>
      <c r="F4" s="2044"/>
      <c r="G4" s="2043" t="s">
        <v>780</v>
      </c>
      <c r="H4" s="2044"/>
      <c r="I4" s="2043" t="s">
        <v>750</v>
      </c>
      <c r="J4" s="2044"/>
      <c r="K4" s="2043" t="s">
        <v>751</v>
      </c>
      <c r="L4" s="2028"/>
      <c r="M4" s="2043" t="s">
        <v>752</v>
      </c>
      <c r="N4" s="2028"/>
      <c r="O4" s="2043" t="s">
        <v>268</v>
      </c>
      <c r="P4" s="2044"/>
      <c r="Q4" s="2043" t="s">
        <v>371</v>
      </c>
      <c r="R4" s="2044"/>
      <c r="S4" s="2043" t="s">
        <v>492</v>
      </c>
      <c r="T4" s="2044"/>
      <c r="U4" s="2043" t="s">
        <v>1521</v>
      </c>
      <c r="V4" s="2044"/>
      <c r="W4" s="2043" t="s">
        <v>265</v>
      </c>
      <c r="X4" s="2045"/>
      <c r="AA4" s="2043" t="s">
        <v>267</v>
      </c>
      <c r="AB4" s="2044"/>
      <c r="AC4" s="2043" t="s">
        <v>749</v>
      </c>
      <c r="AD4" s="2044"/>
      <c r="AE4" s="2043" t="s">
        <v>780</v>
      </c>
      <c r="AF4" s="2044"/>
      <c r="AG4" s="2043" t="s">
        <v>750</v>
      </c>
      <c r="AH4" s="2044"/>
      <c r="AI4" s="2043" t="s">
        <v>751</v>
      </c>
      <c r="AJ4" s="2028"/>
      <c r="AK4" s="2043" t="s">
        <v>752</v>
      </c>
      <c r="AL4" s="2028"/>
      <c r="AM4" s="2043" t="s">
        <v>268</v>
      </c>
      <c r="AN4" s="2044"/>
      <c r="AO4" s="2043" t="s">
        <v>371</v>
      </c>
      <c r="AP4" s="2044"/>
      <c r="AQ4" s="2043" t="s">
        <v>492</v>
      </c>
      <c r="AR4" s="2044"/>
      <c r="AS4" s="2043" t="s">
        <v>1521</v>
      </c>
      <c r="AT4" s="2044"/>
      <c r="AU4" s="2043" t="s">
        <v>265</v>
      </c>
      <c r="AV4" s="2045"/>
    </row>
    <row r="5" spans="1:51" ht="10.5" customHeight="1" x14ac:dyDescent="0.2">
      <c r="A5" s="801" t="s">
        <v>960</v>
      </c>
      <c r="B5" s="25"/>
      <c r="C5" s="2046" t="s">
        <v>481</v>
      </c>
      <c r="D5" s="2047"/>
      <c r="E5" s="2046" t="s">
        <v>753</v>
      </c>
      <c r="F5" s="2047"/>
      <c r="G5" s="2046" t="s">
        <v>779</v>
      </c>
      <c r="H5" s="2047"/>
      <c r="I5" s="2046" t="s">
        <v>754</v>
      </c>
      <c r="J5" s="2047"/>
      <c r="K5" s="2046" t="s">
        <v>755</v>
      </c>
      <c r="L5" s="2047"/>
      <c r="M5" s="2046" t="s">
        <v>756</v>
      </c>
      <c r="N5" s="2047"/>
      <c r="O5" s="2046" t="s">
        <v>482</v>
      </c>
      <c r="P5" s="2047"/>
      <c r="Q5" s="2048" t="s">
        <v>483</v>
      </c>
      <c r="R5" s="2049"/>
      <c r="S5" s="2048" t="s">
        <v>493</v>
      </c>
      <c r="T5" s="2049"/>
      <c r="U5" s="2048" t="s">
        <v>1522</v>
      </c>
      <c r="V5" s="2049"/>
      <c r="W5" s="2046"/>
      <c r="X5" s="2050"/>
      <c r="AA5" s="2046" t="s">
        <v>481</v>
      </c>
      <c r="AB5" s="2047"/>
      <c r="AC5" s="2046" t="s">
        <v>753</v>
      </c>
      <c r="AD5" s="2047"/>
      <c r="AE5" s="2046" t="s">
        <v>779</v>
      </c>
      <c r="AF5" s="2047"/>
      <c r="AG5" s="2046" t="s">
        <v>754</v>
      </c>
      <c r="AH5" s="2047"/>
      <c r="AI5" s="2046" t="s">
        <v>755</v>
      </c>
      <c r="AJ5" s="2047"/>
      <c r="AK5" s="2046" t="s">
        <v>756</v>
      </c>
      <c r="AL5" s="2047"/>
      <c r="AM5" s="2046" t="s">
        <v>482</v>
      </c>
      <c r="AN5" s="2047"/>
      <c r="AO5" s="2048" t="s">
        <v>483</v>
      </c>
      <c r="AP5" s="2049"/>
      <c r="AQ5" s="2048" t="s">
        <v>493</v>
      </c>
      <c r="AR5" s="2049"/>
      <c r="AS5" s="2048" t="s">
        <v>1522</v>
      </c>
      <c r="AT5" s="2049"/>
      <c r="AU5" s="2046"/>
      <c r="AV5" s="2050"/>
    </row>
    <row r="6" spans="1:51" ht="9" customHeight="1" x14ac:dyDescent="0.2">
      <c r="A6" s="24"/>
      <c r="B6" s="25"/>
      <c r="C6" s="255" t="s">
        <v>263</v>
      </c>
      <c r="D6" s="370" t="s">
        <v>264</v>
      </c>
      <c r="E6" s="255" t="s">
        <v>263</v>
      </c>
      <c r="F6" s="370" t="s">
        <v>264</v>
      </c>
      <c r="G6" s="255" t="s">
        <v>263</v>
      </c>
      <c r="H6" s="370" t="s">
        <v>264</v>
      </c>
      <c r="I6" s="255" t="s">
        <v>263</v>
      </c>
      <c r="J6" s="370" t="s">
        <v>264</v>
      </c>
      <c r="K6" s="255" t="s">
        <v>263</v>
      </c>
      <c r="L6" s="370" t="s">
        <v>264</v>
      </c>
      <c r="M6" s="255" t="s">
        <v>263</v>
      </c>
      <c r="N6" s="370" t="s">
        <v>264</v>
      </c>
      <c r="O6" s="255" t="s">
        <v>263</v>
      </c>
      <c r="P6" s="370" t="s">
        <v>264</v>
      </c>
      <c r="Q6" s="255" t="s">
        <v>263</v>
      </c>
      <c r="R6" s="370" t="s">
        <v>264</v>
      </c>
      <c r="S6" s="255" t="s">
        <v>263</v>
      </c>
      <c r="T6" s="370" t="s">
        <v>264</v>
      </c>
      <c r="U6" s="255" t="s">
        <v>263</v>
      </c>
      <c r="V6" s="370" t="s">
        <v>264</v>
      </c>
      <c r="W6" s="255" t="s">
        <v>263</v>
      </c>
      <c r="X6" s="568" t="s">
        <v>264</v>
      </c>
      <c r="AA6" s="255" t="s">
        <v>263</v>
      </c>
      <c r="AB6" s="370" t="s">
        <v>264</v>
      </c>
      <c r="AC6" s="255" t="s">
        <v>263</v>
      </c>
      <c r="AD6" s="370" t="s">
        <v>264</v>
      </c>
      <c r="AE6" s="255" t="s">
        <v>263</v>
      </c>
      <c r="AF6" s="370" t="s">
        <v>264</v>
      </c>
      <c r="AG6" s="255" t="s">
        <v>263</v>
      </c>
      <c r="AH6" s="370" t="s">
        <v>264</v>
      </c>
      <c r="AI6" s="255" t="s">
        <v>263</v>
      </c>
      <c r="AJ6" s="370" t="s">
        <v>264</v>
      </c>
      <c r="AK6" s="255" t="s">
        <v>263</v>
      </c>
      <c r="AL6" s="370" t="s">
        <v>264</v>
      </c>
      <c r="AM6" s="255" t="s">
        <v>263</v>
      </c>
      <c r="AN6" s="370" t="s">
        <v>264</v>
      </c>
      <c r="AO6" s="255" t="s">
        <v>263</v>
      </c>
      <c r="AP6" s="968" t="s">
        <v>264</v>
      </c>
      <c r="AQ6" s="255" t="s">
        <v>263</v>
      </c>
      <c r="AR6" s="370" t="s">
        <v>264</v>
      </c>
      <c r="AS6" s="255" t="s">
        <v>263</v>
      </c>
      <c r="AT6" s="370" t="s">
        <v>264</v>
      </c>
      <c r="AU6" s="255" t="s">
        <v>263</v>
      </c>
      <c r="AV6" s="568" t="s">
        <v>264</v>
      </c>
    </row>
    <row r="7" spans="1:51" s="268" customFormat="1" ht="8.4" thickBot="1" x14ac:dyDescent="0.2">
      <c r="A7" s="265"/>
      <c r="B7" s="267"/>
      <c r="C7" s="266" t="s">
        <v>269</v>
      </c>
      <c r="D7" s="267" t="s">
        <v>269</v>
      </c>
      <c r="E7" s="266" t="s">
        <v>269</v>
      </c>
      <c r="F7" s="267" t="s">
        <v>269</v>
      </c>
      <c r="G7" s="266" t="s">
        <v>269</v>
      </c>
      <c r="H7" s="267" t="s">
        <v>269</v>
      </c>
      <c r="I7" s="266" t="s">
        <v>269</v>
      </c>
      <c r="J7" s="267" t="s">
        <v>269</v>
      </c>
      <c r="K7" s="266" t="s">
        <v>269</v>
      </c>
      <c r="L7" s="267" t="s">
        <v>269</v>
      </c>
      <c r="M7" s="266" t="s">
        <v>269</v>
      </c>
      <c r="N7" s="267" t="s">
        <v>269</v>
      </c>
      <c r="O7" s="266" t="s">
        <v>269</v>
      </c>
      <c r="P7" s="267" t="s">
        <v>269</v>
      </c>
      <c r="Q7" s="266" t="s">
        <v>269</v>
      </c>
      <c r="R7" s="267" t="s">
        <v>269</v>
      </c>
      <c r="S7" s="266" t="s">
        <v>269</v>
      </c>
      <c r="T7" s="267" t="s">
        <v>269</v>
      </c>
      <c r="U7" s="266" t="s">
        <v>269</v>
      </c>
      <c r="V7" s="267" t="s">
        <v>269</v>
      </c>
      <c r="W7" s="266" t="s">
        <v>269</v>
      </c>
      <c r="X7" s="569" t="s">
        <v>269</v>
      </c>
      <c r="AA7" s="266" t="s">
        <v>269</v>
      </c>
      <c r="AB7" s="267" t="s">
        <v>269</v>
      </c>
      <c r="AC7" s="266" t="s">
        <v>269</v>
      </c>
      <c r="AD7" s="267" t="s">
        <v>269</v>
      </c>
      <c r="AE7" s="266" t="s">
        <v>269</v>
      </c>
      <c r="AF7" s="267" t="s">
        <v>269</v>
      </c>
      <c r="AG7" s="266" t="s">
        <v>269</v>
      </c>
      <c r="AH7" s="267" t="s">
        <v>269</v>
      </c>
      <c r="AI7" s="266" t="s">
        <v>269</v>
      </c>
      <c r="AJ7" s="267" t="s">
        <v>269</v>
      </c>
      <c r="AK7" s="266" t="s">
        <v>269</v>
      </c>
      <c r="AL7" s="267" t="s">
        <v>269</v>
      </c>
      <c r="AM7" s="266" t="s">
        <v>269</v>
      </c>
      <c r="AN7" s="267" t="s">
        <v>269</v>
      </c>
      <c r="AO7" s="266" t="s">
        <v>269</v>
      </c>
      <c r="AP7" s="267" t="s">
        <v>269</v>
      </c>
      <c r="AQ7" s="266" t="s">
        <v>269</v>
      </c>
      <c r="AR7" s="267" t="s">
        <v>269</v>
      </c>
      <c r="AS7" s="266" t="s">
        <v>269</v>
      </c>
      <c r="AT7" s="267" t="s">
        <v>269</v>
      </c>
      <c r="AU7" s="266" t="s">
        <v>269</v>
      </c>
      <c r="AV7" s="569" t="s">
        <v>269</v>
      </c>
    </row>
    <row r="8" spans="1:51" ht="14.25" customHeight="1" thickTop="1" x14ac:dyDescent="0.2">
      <c r="A8" s="18" t="str">
        <f>'t1'!A6</f>
        <v>DIRETTORE GENERALE</v>
      </c>
      <c r="B8" s="217" t="str">
        <f>'t1'!B6</f>
        <v>0D0097</v>
      </c>
      <c r="C8" s="821">
        <f t="shared" ref="C8:L9" si="0">ROUND(AA8,0)</f>
        <v>0</v>
      </c>
      <c r="D8" s="822">
        <f t="shared" si="0"/>
        <v>0</v>
      </c>
      <c r="E8" s="821">
        <f t="shared" si="0"/>
        <v>0</v>
      </c>
      <c r="F8" s="822">
        <f t="shared" si="0"/>
        <v>0</v>
      </c>
      <c r="G8" s="821">
        <f t="shared" si="0"/>
        <v>0</v>
      </c>
      <c r="H8" s="822">
        <f t="shared" si="0"/>
        <v>0</v>
      </c>
      <c r="I8" s="821">
        <f t="shared" si="0"/>
        <v>0</v>
      </c>
      <c r="J8" s="822">
        <f t="shared" si="0"/>
        <v>0</v>
      </c>
      <c r="K8" s="821">
        <f t="shared" si="0"/>
        <v>0</v>
      </c>
      <c r="L8" s="822">
        <f t="shared" si="0"/>
        <v>0</v>
      </c>
      <c r="M8" s="821">
        <f>ROUND(AK8,0)</f>
        <v>0</v>
      </c>
      <c r="N8" s="822">
        <f>ROUND(AL8,0)</f>
        <v>0</v>
      </c>
      <c r="O8" s="821">
        <f t="shared" ref="O8:R9" si="1">ROUND(AM8,0)</f>
        <v>0</v>
      </c>
      <c r="P8" s="822">
        <f t="shared" si="1"/>
        <v>0</v>
      </c>
      <c r="Q8" s="821">
        <f t="shared" si="1"/>
        <v>0</v>
      </c>
      <c r="R8" s="822">
        <f t="shared" si="1"/>
        <v>0</v>
      </c>
      <c r="S8" s="821">
        <f t="shared" ref="S8:S71" si="2">ROUND(AQ8,0)</f>
        <v>0</v>
      </c>
      <c r="T8" s="822">
        <f t="shared" ref="T8:T71" si="3">ROUND(AR8,0)</f>
        <v>0</v>
      </c>
      <c r="U8" s="821">
        <f t="shared" ref="U8:U71" si="4">ROUND(AS8,0)</f>
        <v>0</v>
      </c>
      <c r="V8" s="822">
        <f t="shared" ref="V8:V71" si="5">ROUND(AT8,0)</f>
        <v>0</v>
      </c>
      <c r="W8" s="435">
        <f>SUM(C8,E8,G8,I8,K8,M8,O8,Q8,S8,U8)</f>
        <v>0</v>
      </c>
      <c r="X8" s="570">
        <f>SUM(D8,F8,H8,J8,L8,N8,P8,R8,T8,V8)</f>
        <v>0</v>
      </c>
      <c r="Y8" s="23">
        <f>'t1'!M6</f>
        <v>0</v>
      </c>
      <c r="AA8" s="251"/>
      <c r="AB8" s="252"/>
      <c r="AC8" s="251"/>
      <c r="AD8" s="252"/>
      <c r="AE8" s="251"/>
      <c r="AF8" s="252"/>
      <c r="AG8" s="251"/>
      <c r="AH8" s="252"/>
      <c r="AI8" s="251"/>
      <c r="AJ8" s="252"/>
      <c r="AK8" s="251"/>
      <c r="AL8" s="252"/>
      <c r="AM8" s="251"/>
      <c r="AN8" s="252"/>
      <c r="AO8" s="251"/>
      <c r="AP8" s="252"/>
      <c r="AQ8" s="251"/>
      <c r="AR8" s="252"/>
      <c r="AS8" s="251"/>
      <c r="AT8" s="252"/>
      <c r="AU8" s="435">
        <f>SUM(AA8,AC8,AE8,AG8,AI8,AK8,AM8,AO8,AQ8,AS8)</f>
        <v>0</v>
      </c>
      <c r="AV8" s="570">
        <f>SUM(AB8,AD8,AF8,AH8,AJ8,AL8,AN8,AP8,AR8,AT8)</f>
        <v>0</v>
      </c>
      <c r="AW8" s="23">
        <f>'t1'!AR6</f>
        <v>0</v>
      </c>
    </row>
    <row r="9" spans="1:51" ht="14.25" customHeight="1" x14ac:dyDescent="0.2">
      <c r="A9" s="144" t="str">
        <f>'t1'!A7</f>
        <v>DIRETTORE SANITARIO</v>
      </c>
      <c r="B9" s="206" t="str">
        <f>'t1'!B7</f>
        <v>0D0482</v>
      </c>
      <c r="C9" s="823">
        <f t="shared" si="0"/>
        <v>0</v>
      </c>
      <c r="D9" s="824">
        <f t="shared" si="0"/>
        <v>0</v>
      </c>
      <c r="E9" s="823">
        <f t="shared" si="0"/>
        <v>0</v>
      </c>
      <c r="F9" s="824">
        <f t="shared" si="0"/>
        <v>0</v>
      </c>
      <c r="G9" s="823">
        <f t="shared" si="0"/>
        <v>0</v>
      </c>
      <c r="H9" s="824">
        <f t="shared" si="0"/>
        <v>0</v>
      </c>
      <c r="I9" s="823">
        <f t="shared" si="0"/>
        <v>0</v>
      </c>
      <c r="J9" s="824">
        <f t="shared" si="0"/>
        <v>0</v>
      </c>
      <c r="K9" s="823">
        <f t="shared" si="0"/>
        <v>0</v>
      </c>
      <c r="L9" s="824">
        <f t="shared" si="0"/>
        <v>0</v>
      </c>
      <c r="M9" s="823">
        <f>ROUND(AK9,0)</f>
        <v>0</v>
      </c>
      <c r="N9" s="824">
        <f>ROUND(AL9,0)</f>
        <v>0</v>
      </c>
      <c r="O9" s="823">
        <f t="shared" si="1"/>
        <v>0</v>
      </c>
      <c r="P9" s="824">
        <f t="shared" si="1"/>
        <v>0</v>
      </c>
      <c r="Q9" s="823">
        <f t="shared" si="1"/>
        <v>0</v>
      </c>
      <c r="R9" s="824">
        <f t="shared" si="1"/>
        <v>0</v>
      </c>
      <c r="S9" s="823">
        <f t="shared" si="2"/>
        <v>0</v>
      </c>
      <c r="T9" s="824">
        <f t="shared" si="3"/>
        <v>0</v>
      </c>
      <c r="U9" s="823">
        <f t="shared" si="4"/>
        <v>0</v>
      </c>
      <c r="V9" s="824">
        <f t="shared" si="5"/>
        <v>0</v>
      </c>
      <c r="W9" s="433">
        <f t="shared" ref="W9:W72" si="6">SUM(C9,E9,G9,I9,K9,M9,O9,Q9,S9,U9)</f>
        <v>0</v>
      </c>
      <c r="X9" s="571">
        <f t="shared" ref="X9:X72" si="7">SUM(D9,F9,H9,J9,L9,N9,P9,R9,T9,V9)</f>
        <v>0</v>
      </c>
      <c r="Y9" s="23">
        <f>'t1'!M7</f>
        <v>0</v>
      </c>
      <c r="AA9" s="253"/>
      <c r="AB9" s="254"/>
      <c r="AC9" s="253"/>
      <c r="AD9" s="254"/>
      <c r="AE9" s="253"/>
      <c r="AF9" s="254"/>
      <c r="AG9" s="253"/>
      <c r="AH9" s="254"/>
      <c r="AI9" s="253"/>
      <c r="AJ9" s="254"/>
      <c r="AK9" s="253"/>
      <c r="AL9" s="254"/>
      <c r="AM9" s="253"/>
      <c r="AN9" s="254"/>
      <c r="AO9" s="253"/>
      <c r="AP9" s="254"/>
      <c r="AQ9" s="253"/>
      <c r="AR9" s="254"/>
      <c r="AS9" s="253"/>
      <c r="AT9" s="254"/>
      <c r="AU9" s="433">
        <f t="shared" ref="AU9:AU72" si="8">SUM(AA9,AC9,AE9,AG9,AI9,AK9,AM9,AO9,AQ9,AS9)</f>
        <v>0</v>
      </c>
      <c r="AV9" s="571">
        <f t="shared" ref="AV9:AV72" si="9">SUM(AB9,AD9,AF9,AH9,AJ9,AL9,AN9,AP9,AR9,AT9)</f>
        <v>0</v>
      </c>
      <c r="AW9" s="23">
        <f>'t1'!AR7</f>
        <v>0</v>
      </c>
    </row>
    <row r="10" spans="1:51" ht="14.25" customHeight="1" x14ac:dyDescent="0.2">
      <c r="A10" s="144" t="str">
        <f>'t1'!A8</f>
        <v>DIRETTORE AMMINISTRATIVO</v>
      </c>
      <c r="B10" s="206" t="str">
        <f>'t1'!B8</f>
        <v>0D0163</v>
      </c>
      <c r="C10" s="823">
        <f t="shared" ref="C10:C73" si="10">ROUND(AA10,0)</f>
        <v>0</v>
      </c>
      <c r="D10" s="824">
        <f t="shared" ref="D10:D73" si="11">ROUND(AB10,0)</f>
        <v>0</v>
      </c>
      <c r="E10" s="823">
        <f t="shared" ref="E10:E73" si="12">ROUND(AC10,0)</f>
        <v>0</v>
      </c>
      <c r="F10" s="824">
        <f t="shared" ref="F10:F73" si="13">ROUND(AD10,0)</f>
        <v>0</v>
      </c>
      <c r="G10" s="823">
        <f t="shared" ref="G10:G73" si="14">ROUND(AE10,0)</f>
        <v>0</v>
      </c>
      <c r="H10" s="824">
        <f t="shared" ref="H10:H73" si="15">ROUND(AF10,0)</f>
        <v>0</v>
      </c>
      <c r="I10" s="823">
        <f t="shared" ref="I10:I73" si="16">ROUND(AG10,0)</f>
        <v>0</v>
      </c>
      <c r="J10" s="824">
        <f t="shared" ref="J10:J73" si="17">ROUND(AH10,0)</f>
        <v>0</v>
      </c>
      <c r="K10" s="823">
        <f t="shared" ref="K10:K73" si="18">ROUND(AI10,0)</f>
        <v>0</v>
      </c>
      <c r="L10" s="824">
        <f t="shared" ref="L10:L73" si="19">ROUND(AJ10,0)</f>
        <v>0</v>
      </c>
      <c r="M10" s="823">
        <f t="shared" ref="M10:M73" si="20">ROUND(AK10,0)</f>
        <v>0</v>
      </c>
      <c r="N10" s="824">
        <f t="shared" ref="N10:N73" si="21">ROUND(AL10,0)</f>
        <v>0</v>
      </c>
      <c r="O10" s="823">
        <f t="shared" ref="O10:O73" si="22">ROUND(AM10,0)</f>
        <v>0</v>
      </c>
      <c r="P10" s="824">
        <f t="shared" ref="P10:P73" si="23">ROUND(AN10,0)</f>
        <v>0</v>
      </c>
      <c r="Q10" s="823">
        <f t="shared" ref="Q10:Q73" si="24">ROUND(AO10,0)</f>
        <v>0</v>
      </c>
      <c r="R10" s="824">
        <f t="shared" ref="R10:R73" si="25">ROUND(AP10,0)</f>
        <v>0</v>
      </c>
      <c r="S10" s="823">
        <f t="shared" si="2"/>
        <v>0</v>
      </c>
      <c r="T10" s="824">
        <f t="shared" si="3"/>
        <v>0</v>
      </c>
      <c r="U10" s="823">
        <f t="shared" si="4"/>
        <v>0</v>
      </c>
      <c r="V10" s="824">
        <f t="shared" si="5"/>
        <v>0</v>
      </c>
      <c r="W10" s="433">
        <f t="shared" si="6"/>
        <v>0</v>
      </c>
      <c r="X10" s="571">
        <f t="shared" si="7"/>
        <v>0</v>
      </c>
      <c r="Y10" s="23">
        <f>'t1'!M8</f>
        <v>0</v>
      </c>
      <c r="AA10" s="253"/>
      <c r="AB10" s="254"/>
      <c r="AC10" s="253"/>
      <c r="AD10" s="254"/>
      <c r="AE10" s="253"/>
      <c r="AF10" s="254"/>
      <c r="AG10" s="253"/>
      <c r="AH10" s="254"/>
      <c r="AI10" s="253"/>
      <c r="AJ10" s="254"/>
      <c r="AK10" s="253"/>
      <c r="AL10" s="254"/>
      <c r="AM10" s="253"/>
      <c r="AN10" s="254"/>
      <c r="AO10" s="253"/>
      <c r="AP10" s="254"/>
      <c r="AQ10" s="253"/>
      <c r="AR10" s="254"/>
      <c r="AS10" s="253"/>
      <c r="AT10" s="254"/>
      <c r="AU10" s="433">
        <f t="shared" si="8"/>
        <v>0</v>
      </c>
      <c r="AV10" s="571">
        <f t="shared" si="9"/>
        <v>0</v>
      </c>
      <c r="AW10" s="23">
        <f>'t1'!AR8</f>
        <v>0</v>
      </c>
    </row>
    <row r="11" spans="1:51" ht="14.25" customHeight="1" x14ac:dyDescent="0.2">
      <c r="A11" s="144" t="str">
        <f>'t1'!A9</f>
        <v>DIRETTORE DEI SERVIZI SOCIALI</v>
      </c>
      <c r="B11" s="206" t="str">
        <f>'t1'!B9</f>
        <v>0D0484</v>
      </c>
      <c r="C11" s="823">
        <f t="shared" si="10"/>
        <v>0</v>
      </c>
      <c r="D11" s="824">
        <f t="shared" si="11"/>
        <v>0</v>
      </c>
      <c r="E11" s="823">
        <f t="shared" si="12"/>
        <v>0</v>
      </c>
      <c r="F11" s="824">
        <f t="shared" si="13"/>
        <v>0</v>
      </c>
      <c r="G11" s="823">
        <f t="shared" si="14"/>
        <v>0</v>
      </c>
      <c r="H11" s="824">
        <f t="shared" si="15"/>
        <v>0</v>
      </c>
      <c r="I11" s="823">
        <f t="shared" si="16"/>
        <v>0</v>
      </c>
      <c r="J11" s="824">
        <f t="shared" si="17"/>
        <v>0</v>
      </c>
      <c r="K11" s="823">
        <f t="shared" si="18"/>
        <v>0</v>
      </c>
      <c r="L11" s="824">
        <f t="shared" si="19"/>
        <v>0</v>
      </c>
      <c r="M11" s="823">
        <f t="shared" si="20"/>
        <v>0</v>
      </c>
      <c r="N11" s="824">
        <f t="shared" si="21"/>
        <v>0</v>
      </c>
      <c r="O11" s="823">
        <f t="shared" si="22"/>
        <v>0</v>
      </c>
      <c r="P11" s="824">
        <f t="shared" si="23"/>
        <v>0</v>
      </c>
      <c r="Q11" s="823">
        <f t="shared" si="24"/>
        <v>0</v>
      </c>
      <c r="R11" s="824">
        <f t="shared" si="25"/>
        <v>0</v>
      </c>
      <c r="S11" s="823">
        <f t="shared" si="2"/>
        <v>0</v>
      </c>
      <c r="T11" s="824">
        <f t="shared" si="3"/>
        <v>0</v>
      </c>
      <c r="U11" s="823">
        <f t="shared" si="4"/>
        <v>0</v>
      </c>
      <c r="V11" s="824">
        <f t="shared" si="5"/>
        <v>0</v>
      </c>
      <c r="W11" s="433">
        <f t="shared" si="6"/>
        <v>0</v>
      </c>
      <c r="X11" s="571">
        <f t="shared" si="7"/>
        <v>0</v>
      </c>
      <c r="Y11" s="23">
        <f>'t1'!M9</f>
        <v>0</v>
      </c>
      <c r="AA11" s="253"/>
      <c r="AB11" s="254"/>
      <c r="AC11" s="253"/>
      <c r="AD11" s="254"/>
      <c r="AE11" s="253"/>
      <c r="AF11" s="254"/>
      <c r="AG11" s="253"/>
      <c r="AH11" s="254"/>
      <c r="AI11" s="253"/>
      <c r="AJ11" s="254"/>
      <c r="AK11" s="253"/>
      <c r="AL11" s="254"/>
      <c r="AM11" s="253"/>
      <c r="AN11" s="254"/>
      <c r="AO11" s="253"/>
      <c r="AP11" s="254"/>
      <c r="AQ11" s="253"/>
      <c r="AR11" s="254"/>
      <c r="AS11" s="253"/>
      <c r="AT11" s="254"/>
      <c r="AU11" s="433">
        <f t="shared" si="8"/>
        <v>0</v>
      </c>
      <c r="AV11" s="571">
        <f t="shared" si="9"/>
        <v>0</v>
      </c>
      <c r="AW11" s="23">
        <f>'t1'!AR9</f>
        <v>0</v>
      </c>
    </row>
    <row r="12" spans="1:51" ht="14.25" customHeight="1" x14ac:dyDescent="0.2">
      <c r="A12" s="144" t="str">
        <f>'t1'!A10</f>
        <v>DIR. MEDICO CON INC. STRUTTURA COMPLESSA (RAPP. ESCLUSIVO)</v>
      </c>
      <c r="B12" s="206" t="str">
        <f>'t1'!B10</f>
        <v>SD0E33</v>
      </c>
      <c r="C12" s="823">
        <f t="shared" si="10"/>
        <v>0</v>
      </c>
      <c r="D12" s="824">
        <f t="shared" si="11"/>
        <v>0</v>
      </c>
      <c r="E12" s="823">
        <f t="shared" si="12"/>
        <v>0</v>
      </c>
      <c r="F12" s="824">
        <f t="shared" si="13"/>
        <v>0</v>
      </c>
      <c r="G12" s="823">
        <f t="shared" si="14"/>
        <v>0</v>
      </c>
      <c r="H12" s="824">
        <f t="shared" si="15"/>
        <v>0</v>
      </c>
      <c r="I12" s="823">
        <f t="shared" si="16"/>
        <v>0</v>
      </c>
      <c r="J12" s="824">
        <f t="shared" si="17"/>
        <v>0</v>
      </c>
      <c r="K12" s="823">
        <f t="shared" si="18"/>
        <v>0</v>
      </c>
      <c r="L12" s="824">
        <f t="shared" si="19"/>
        <v>0</v>
      </c>
      <c r="M12" s="823">
        <f t="shared" si="20"/>
        <v>0</v>
      </c>
      <c r="N12" s="824">
        <f t="shared" si="21"/>
        <v>0</v>
      </c>
      <c r="O12" s="823">
        <f t="shared" si="22"/>
        <v>0</v>
      </c>
      <c r="P12" s="824">
        <f t="shared" si="23"/>
        <v>0</v>
      </c>
      <c r="Q12" s="823">
        <f t="shared" si="24"/>
        <v>0</v>
      </c>
      <c r="R12" s="824">
        <f t="shared" si="25"/>
        <v>0</v>
      </c>
      <c r="S12" s="823">
        <f t="shared" si="2"/>
        <v>0</v>
      </c>
      <c r="T12" s="824">
        <f t="shared" si="3"/>
        <v>0</v>
      </c>
      <c r="U12" s="823">
        <f t="shared" si="4"/>
        <v>0</v>
      </c>
      <c r="V12" s="824">
        <f t="shared" si="5"/>
        <v>0</v>
      </c>
      <c r="W12" s="433">
        <f t="shared" si="6"/>
        <v>0</v>
      </c>
      <c r="X12" s="571">
        <f t="shared" si="7"/>
        <v>0</v>
      </c>
      <c r="Y12" s="23">
        <f>'t1'!M10</f>
        <v>0</v>
      </c>
      <c r="AA12" s="253"/>
      <c r="AB12" s="254"/>
      <c r="AC12" s="253"/>
      <c r="AD12" s="254"/>
      <c r="AE12" s="253"/>
      <c r="AF12" s="254"/>
      <c r="AG12" s="253"/>
      <c r="AH12" s="254"/>
      <c r="AI12" s="253"/>
      <c r="AJ12" s="254"/>
      <c r="AK12" s="253"/>
      <c r="AL12" s="254"/>
      <c r="AM12" s="253"/>
      <c r="AN12" s="254"/>
      <c r="AO12" s="253"/>
      <c r="AP12" s="254"/>
      <c r="AQ12" s="253"/>
      <c r="AR12" s="254"/>
      <c r="AS12" s="253"/>
      <c r="AT12" s="254"/>
      <c r="AU12" s="433">
        <f t="shared" si="8"/>
        <v>0</v>
      </c>
      <c r="AV12" s="571">
        <f t="shared" si="9"/>
        <v>0</v>
      </c>
      <c r="AW12" s="23">
        <f>'t1'!AR10</f>
        <v>0</v>
      </c>
    </row>
    <row r="13" spans="1:51" ht="14.25" customHeight="1" x14ac:dyDescent="0.2">
      <c r="A13" s="144" t="str">
        <f>'t1'!A11</f>
        <v>DIR. MEDICO CON INC. DI STRUTTURA COMPLESSA (RAPP. NON ESCL.</v>
      </c>
      <c r="B13" s="206" t="str">
        <f>'t1'!B11</f>
        <v>SD0N33</v>
      </c>
      <c r="C13" s="823">
        <f t="shared" si="10"/>
        <v>0</v>
      </c>
      <c r="D13" s="824">
        <f t="shared" si="11"/>
        <v>0</v>
      </c>
      <c r="E13" s="823">
        <f t="shared" si="12"/>
        <v>0</v>
      </c>
      <c r="F13" s="824">
        <f t="shared" si="13"/>
        <v>0</v>
      </c>
      <c r="G13" s="823">
        <f t="shared" si="14"/>
        <v>0</v>
      </c>
      <c r="H13" s="824">
        <f t="shared" si="15"/>
        <v>0</v>
      </c>
      <c r="I13" s="823">
        <f t="shared" si="16"/>
        <v>0</v>
      </c>
      <c r="J13" s="824">
        <f t="shared" si="17"/>
        <v>0</v>
      </c>
      <c r="K13" s="823">
        <f t="shared" si="18"/>
        <v>0</v>
      </c>
      <c r="L13" s="824">
        <f t="shared" si="19"/>
        <v>0</v>
      </c>
      <c r="M13" s="823">
        <f t="shared" si="20"/>
        <v>0</v>
      </c>
      <c r="N13" s="824">
        <f t="shared" si="21"/>
        <v>0</v>
      </c>
      <c r="O13" s="823">
        <f t="shared" si="22"/>
        <v>0</v>
      </c>
      <c r="P13" s="824">
        <f t="shared" si="23"/>
        <v>0</v>
      </c>
      <c r="Q13" s="823">
        <f t="shared" si="24"/>
        <v>0</v>
      </c>
      <c r="R13" s="824">
        <f t="shared" si="25"/>
        <v>0</v>
      </c>
      <c r="S13" s="823">
        <f t="shared" si="2"/>
        <v>0</v>
      </c>
      <c r="T13" s="824">
        <f t="shared" si="3"/>
        <v>0</v>
      </c>
      <c r="U13" s="823">
        <f t="shared" si="4"/>
        <v>0</v>
      </c>
      <c r="V13" s="824">
        <f t="shared" si="5"/>
        <v>0</v>
      </c>
      <c r="W13" s="433">
        <f t="shared" si="6"/>
        <v>0</v>
      </c>
      <c r="X13" s="571">
        <f t="shared" si="7"/>
        <v>0</v>
      </c>
      <c r="Y13" s="23">
        <f>'t1'!M11</f>
        <v>0</v>
      </c>
      <c r="AA13" s="253"/>
      <c r="AB13" s="254"/>
      <c r="AC13" s="253"/>
      <c r="AD13" s="254"/>
      <c r="AE13" s="253"/>
      <c r="AF13" s="254"/>
      <c r="AG13" s="253"/>
      <c r="AH13" s="254"/>
      <c r="AI13" s="253"/>
      <c r="AJ13" s="254"/>
      <c r="AK13" s="253"/>
      <c r="AL13" s="254"/>
      <c r="AM13" s="253"/>
      <c r="AN13" s="254"/>
      <c r="AO13" s="253"/>
      <c r="AP13" s="254"/>
      <c r="AQ13" s="253"/>
      <c r="AR13" s="254"/>
      <c r="AS13" s="253"/>
      <c r="AT13" s="254"/>
      <c r="AU13" s="433">
        <f t="shared" si="8"/>
        <v>0</v>
      </c>
      <c r="AV13" s="571">
        <f t="shared" si="9"/>
        <v>0</v>
      </c>
      <c r="AW13" s="23">
        <f>'t1'!AR11</f>
        <v>0</v>
      </c>
    </row>
    <row r="14" spans="1:51" ht="14.25" customHeight="1" x14ac:dyDescent="0.2">
      <c r="A14" s="144" t="str">
        <f>'t1'!A12</f>
        <v>DIR. MEDICO CON INCARICO DI STRUTTURA SEMPLICE (RAPP. ESCLUS</v>
      </c>
      <c r="B14" s="206" t="str">
        <f>'t1'!B12</f>
        <v>SD0E34</v>
      </c>
      <c r="C14" s="823">
        <f t="shared" si="10"/>
        <v>0</v>
      </c>
      <c r="D14" s="824">
        <f t="shared" si="11"/>
        <v>0</v>
      </c>
      <c r="E14" s="823">
        <f t="shared" si="12"/>
        <v>0</v>
      </c>
      <c r="F14" s="824">
        <f t="shared" si="13"/>
        <v>0</v>
      </c>
      <c r="G14" s="823">
        <f t="shared" si="14"/>
        <v>0</v>
      </c>
      <c r="H14" s="824">
        <f t="shared" si="15"/>
        <v>0</v>
      </c>
      <c r="I14" s="823">
        <f t="shared" si="16"/>
        <v>0</v>
      </c>
      <c r="J14" s="824">
        <f t="shared" si="17"/>
        <v>0</v>
      </c>
      <c r="K14" s="823">
        <f t="shared" si="18"/>
        <v>0</v>
      </c>
      <c r="L14" s="824">
        <f t="shared" si="19"/>
        <v>0</v>
      </c>
      <c r="M14" s="823">
        <f t="shared" si="20"/>
        <v>0</v>
      </c>
      <c r="N14" s="824">
        <f t="shared" si="21"/>
        <v>0</v>
      </c>
      <c r="O14" s="823">
        <f t="shared" si="22"/>
        <v>0</v>
      </c>
      <c r="P14" s="824">
        <f t="shared" si="23"/>
        <v>0</v>
      </c>
      <c r="Q14" s="823">
        <f t="shared" si="24"/>
        <v>0</v>
      </c>
      <c r="R14" s="824">
        <f t="shared" si="25"/>
        <v>0</v>
      </c>
      <c r="S14" s="823">
        <f t="shared" si="2"/>
        <v>0</v>
      </c>
      <c r="T14" s="824">
        <f t="shared" si="3"/>
        <v>0</v>
      </c>
      <c r="U14" s="823">
        <f t="shared" si="4"/>
        <v>0</v>
      </c>
      <c r="V14" s="824">
        <f t="shared" si="5"/>
        <v>0</v>
      </c>
      <c r="W14" s="433">
        <f t="shared" si="6"/>
        <v>0</v>
      </c>
      <c r="X14" s="571">
        <f t="shared" si="7"/>
        <v>0</v>
      </c>
      <c r="Y14" s="23">
        <f>'t1'!M12</f>
        <v>0</v>
      </c>
      <c r="AA14" s="253"/>
      <c r="AB14" s="254"/>
      <c r="AC14" s="253"/>
      <c r="AD14" s="254"/>
      <c r="AE14" s="253"/>
      <c r="AF14" s="254"/>
      <c r="AG14" s="253"/>
      <c r="AH14" s="254"/>
      <c r="AI14" s="253"/>
      <c r="AJ14" s="254"/>
      <c r="AK14" s="253"/>
      <c r="AL14" s="254"/>
      <c r="AM14" s="253"/>
      <c r="AN14" s="254"/>
      <c r="AO14" s="253"/>
      <c r="AP14" s="254"/>
      <c r="AQ14" s="253"/>
      <c r="AR14" s="254"/>
      <c r="AS14" s="253"/>
      <c r="AT14" s="254"/>
      <c r="AU14" s="433">
        <f t="shared" si="8"/>
        <v>0</v>
      </c>
      <c r="AV14" s="571">
        <f t="shared" si="9"/>
        <v>0</v>
      </c>
      <c r="AW14" s="23">
        <f>'t1'!AR12</f>
        <v>0</v>
      </c>
    </row>
    <row r="15" spans="1:51" ht="14.25" customHeight="1" x14ac:dyDescent="0.2">
      <c r="A15" s="144" t="str">
        <f>'t1'!A13</f>
        <v>DIR. MEDICO CON INCARICO STRUTTURA SEMPLICE (RAPP. NON ESCL.</v>
      </c>
      <c r="B15" s="206" t="str">
        <f>'t1'!B13</f>
        <v>SD0N34</v>
      </c>
      <c r="C15" s="823">
        <f t="shared" si="10"/>
        <v>0</v>
      </c>
      <c r="D15" s="824">
        <f t="shared" si="11"/>
        <v>0</v>
      </c>
      <c r="E15" s="823">
        <f t="shared" si="12"/>
        <v>0</v>
      </c>
      <c r="F15" s="824">
        <f t="shared" si="13"/>
        <v>0</v>
      </c>
      <c r="G15" s="823">
        <f t="shared" si="14"/>
        <v>0</v>
      </c>
      <c r="H15" s="824">
        <f t="shared" si="15"/>
        <v>0</v>
      </c>
      <c r="I15" s="823">
        <f t="shared" si="16"/>
        <v>0</v>
      </c>
      <c r="J15" s="824">
        <f t="shared" si="17"/>
        <v>0</v>
      </c>
      <c r="K15" s="823">
        <f t="shared" si="18"/>
        <v>0</v>
      </c>
      <c r="L15" s="824">
        <f t="shared" si="19"/>
        <v>0</v>
      </c>
      <c r="M15" s="823">
        <f t="shared" si="20"/>
        <v>0</v>
      </c>
      <c r="N15" s="824">
        <f t="shared" si="21"/>
        <v>0</v>
      </c>
      <c r="O15" s="823">
        <f t="shared" si="22"/>
        <v>0</v>
      </c>
      <c r="P15" s="824">
        <f t="shared" si="23"/>
        <v>0</v>
      </c>
      <c r="Q15" s="823">
        <f t="shared" si="24"/>
        <v>0</v>
      </c>
      <c r="R15" s="824">
        <f t="shared" si="25"/>
        <v>0</v>
      </c>
      <c r="S15" s="823">
        <f t="shared" si="2"/>
        <v>0</v>
      </c>
      <c r="T15" s="824">
        <f t="shared" si="3"/>
        <v>0</v>
      </c>
      <c r="U15" s="823">
        <f t="shared" si="4"/>
        <v>0</v>
      </c>
      <c r="V15" s="824">
        <f t="shared" si="5"/>
        <v>0</v>
      </c>
      <c r="W15" s="433">
        <f t="shared" si="6"/>
        <v>0</v>
      </c>
      <c r="X15" s="571">
        <f t="shared" si="7"/>
        <v>0</v>
      </c>
      <c r="Y15" s="23">
        <f>'t1'!M13</f>
        <v>0</v>
      </c>
      <c r="AA15" s="253"/>
      <c r="AB15" s="254"/>
      <c r="AC15" s="253"/>
      <c r="AD15" s="254"/>
      <c r="AE15" s="253"/>
      <c r="AF15" s="254"/>
      <c r="AG15" s="253"/>
      <c r="AH15" s="254"/>
      <c r="AI15" s="253"/>
      <c r="AJ15" s="254"/>
      <c r="AK15" s="253"/>
      <c r="AL15" s="254"/>
      <c r="AM15" s="253"/>
      <c r="AN15" s="254"/>
      <c r="AO15" s="253"/>
      <c r="AP15" s="254"/>
      <c r="AQ15" s="253"/>
      <c r="AR15" s="254"/>
      <c r="AS15" s="253"/>
      <c r="AT15" s="254"/>
      <c r="AU15" s="433">
        <f t="shared" si="8"/>
        <v>0</v>
      </c>
      <c r="AV15" s="571">
        <f t="shared" si="9"/>
        <v>0</v>
      </c>
      <c r="AW15" s="23">
        <f>'t1'!AR13</f>
        <v>0</v>
      </c>
    </row>
    <row r="16" spans="1:51" ht="14.25" customHeight="1" x14ac:dyDescent="0.2">
      <c r="A16" s="144" t="str">
        <f>'t1'!A14</f>
        <v>DIRIGENTI MEDICI CON ALTRI INCAR. PROF.LI (RAPP. ESCLUSIVO)</v>
      </c>
      <c r="B16" s="206" t="str">
        <f>'t1'!B14</f>
        <v>SD0035</v>
      </c>
      <c r="C16" s="823">
        <f t="shared" si="10"/>
        <v>0</v>
      </c>
      <c r="D16" s="824">
        <f t="shared" si="11"/>
        <v>0</v>
      </c>
      <c r="E16" s="823">
        <f t="shared" si="12"/>
        <v>0</v>
      </c>
      <c r="F16" s="824">
        <f t="shared" si="13"/>
        <v>0</v>
      </c>
      <c r="G16" s="823">
        <f t="shared" si="14"/>
        <v>0</v>
      </c>
      <c r="H16" s="824">
        <f t="shared" si="15"/>
        <v>0</v>
      </c>
      <c r="I16" s="823">
        <f t="shared" si="16"/>
        <v>0</v>
      </c>
      <c r="J16" s="824">
        <f t="shared" si="17"/>
        <v>0</v>
      </c>
      <c r="K16" s="823">
        <f t="shared" si="18"/>
        <v>0</v>
      </c>
      <c r="L16" s="824">
        <f t="shared" si="19"/>
        <v>0</v>
      </c>
      <c r="M16" s="823">
        <f t="shared" si="20"/>
        <v>0</v>
      </c>
      <c r="N16" s="824">
        <f t="shared" si="21"/>
        <v>0</v>
      </c>
      <c r="O16" s="823">
        <f t="shared" si="22"/>
        <v>0</v>
      </c>
      <c r="P16" s="824">
        <f t="shared" si="23"/>
        <v>0</v>
      </c>
      <c r="Q16" s="823">
        <f t="shared" si="24"/>
        <v>0</v>
      </c>
      <c r="R16" s="824">
        <f t="shared" si="25"/>
        <v>0</v>
      </c>
      <c r="S16" s="823">
        <f t="shared" si="2"/>
        <v>0</v>
      </c>
      <c r="T16" s="824">
        <f t="shared" si="3"/>
        <v>0</v>
      </c>
      <c r="U16" s="823">
        <f t="shared" si="4"/>
        <v>0</v>
      </c>
      <c r="V16" s="824">
        <f t="shared" si="5"/>
        <v>0</v>
      </c>
      <c r="W16" s="433">
        <f t="shared" si="6"/>
        <v>0</v>
      </c>
      <c r="X16" s="571">
        <f t="shared" si="7"/>
        <v>0</v>
      </c>
      <c r="Y16" s="23">
        <f>'t1'!M14</f>
        <v>0</v>
      </c>
      <c r="AA16" s="253"/>
      <c r="AB16" s="254"/>
      <c r="AC16" s="253"/>
      <c r="AD16" s="254"/>
      <c r="AE16" s="253"/>
      <c r="AF16" s="254"/>
      <c r="AG16" s="253"/>
      <c r="AH16" s="254"/>
      <c r="AI16" s="253"/>
      <c r="AJ16" s="254"/>
      <c r="AK16" s="253"/>
      <c r="AL16" s="254"/>
      <c r="AM16" s="253"/>
      <c r="AN16" s="254"/>
      <c r="AO16" s="253"/>
      <c r="AP16" s="254"/>
      <c r="AQ16" s="253"/>
      <c r="AR16" s="254"/>
      <c r="AS16" s="253"/>
      <c r="AT16" s="254"/>
      <c r="AU16" s="433">
        <f t="shared" si="8"/>
        <v>0</v>
      </c>
      <c r="AV16" s="571">
        <f t="shared" si="9"/>
        <v>0</v>
      </c>
      <c r="AW16" s="23">
        <f>'t1'!AR14</f>
        <v>0</v>
      </c>
    </row>
    <row r="17" spans="1:49" ht="14.25" customHeight="1" x14ac:dyDescent="0.2">
      <c r="A17" s="144" t="str">
        <f>'t1'!A15</f>
        <v>DIRIGENTI MEDICI CON ALTRI INCAR. PROF.LI (RAPP. NON ESCL.)</v>
      </c>
      <c r="B17" s="206" t="str">
        <f>'t1'!B15</f>
        <v>SD0036</v>
      </c>
      <c r="C17" s="823">
        <f t="shared" si="10"/>
        <v>0</v>
      </c>
      <c r="D17" s="824">
        <f t="shared" si="11"/>
        <v>0</v>
      </c>
      <c r="E17" s="823">
        <f t="shared" si="12"/>
        <v>0</v>
      </c>
      <c r="F17" s="824">
        <f t="shared" si="13"/>
        <v>0</v>
      </c>
      <c r="G17" s="823">
        <f t="shared" si="14"/>
        <v>0</v>
      </c>
      <c r="H17" s="824">
        <f t="shared" si="15"/>
        <v>0</v>
      </c>
      <c r="I17" s="823">
        <f t="shared" si="16"/>
        <v>0</v>
      </c>
      <c r="J17" s="824">
        <f t="shared" si="17"/>
        <v>0</v>
      </c>
      <c r="K17" s="823">
        <f t="shared" si="18"/>
        <v>0</v>
      </c>
      <c r="L17" s="824">
        <f t="shared" si="19"/>
        <v>0</v>
      </c>
      <c r="M17" s="823">
        <f t="shared" si="20"/>
        <v>0</v>
      </c>
      <c r="N17" s="824">
        <f t="shared" si="21"/>
        <v>0</v>
      </c>
      <c r="O17" s="823">
        <f t="shared" si="22"/>
        <v>0</v>
      </c>
      <c r="P17" s="824">
        <f t="shared" si="23"/>
        <v>0</v>
      </c>
      <c r="Q17" s="823">
        <f t="shared" si="24"/>
        <v>0</v>
      </c>
      <c r="R17" s="824">
        <f t="shared" si="25"/>
        <v>0</v>
      </c>
      <c r="S17" s="823">
        <f t="shared" si="2"/>
        <v>0</v>
      </c>
      <c r="T17" s="824">
        <f t="shared" si="3"/>
        <v>0</v>
      </c>
      <c r="U17" s="823">
        <f t="shared" si="4"/>
        <v>0</v>
      </c>
      <c r="V17" s="824">
        <f t="shared" si="5"/>
        <v>0</v>
      </c>
      <c r="W17" s="433">
        <f t="shared" si="6"/>
        <v>0</v>
      </c>
      <c r="X17" s="571">
        <f t="shared" si="7"/>
        <v>0</v>
      </c>
      <c r="Y17" s="23">
        <f>'t1'!M15</f>
        <v>0</v>
      </c>
      <c r="AA17" s="253"/>
      <c r="AB17" s="254"/>
      <c r="AC17" s="253"/>
      <c r="AD17" s="254"/>
      <c r="AE17" s="253"/>
      <c r="AF17" s="254"/>
      <c r="AG17" s="253"/>
      <c r="AH17" s="254"/>
      <c r="AI17" s="253"/>
      <c r="AJ17" s="254"/>
      <c r="AK17" s="253"/>
      <c r="AL17" s="254"/>
      <c r="AM17" s="253"/>
      <c r="AN17" s="254"/>
      <c r="AO17" s="253"/>
      <c r="AP17" s="254"/>
      <c r="AQ17" s="253"/>
      <c r="AR17" s="254"/>
      <c r="AS17" s="253"/>
      <c r="AT17" s="254"/>
      <c r="AU17" s="433">
        <f t="shared" si="8"/>
        <v>0</v>
      </c>
      <c r="AV17" s="571">
        <f t="shared" si="9"/>
        <v>0</v>
      </c>
      <c r="AW17" s="23">
        <f>'t1'!AR15</f>
        <v>0</v>
      </c>
    </row>
    <row r="18" spans="1:49" ht="14.25" customHeight="1" x14ac:dyDescent="0.2">
      <c r="A18" s="144" t="str">
        <f>'t1'!A16</f>
        <v>DIR. MEDICI A T.  DETERMINATO(ART. 15-SEPTIES D.LGS. 502/92)</v>
      </c>
      <c r="B18" s="206" t="str">
        <f>'t1'!B16</f>
        <v>SD0597</v>
      </c>
      <c r="C18" s="823">
        <f t="shared" si="10"/>
        <v>0</v>
      </c>
      <c r="D18" s="824">
        <f t="shared" si="11"/>
        <v>0</v>
      </c>
      <c r="E18" s="823">
        <f t="shared" si="12"/>
        <v>0</v>
      </c>
      <c r="F18" s="824">
        <f t="shared" si="13"/>
        <v>0</v>
      </c>
      <c r="G18" s="823">
        <f t="shared" si="14"/>
        <v>0</v>
      </c>
      <c r="H18" s="824">
        <f t="shared" si="15"/>
        <v>0</v>
      </c>
      <c r="I18" s="823">
        <f t="shared" si="16"/>
        <v>0</v>
      </c>
      <c r="J18" s="824">
        <f t="shared" si="17"/>
        <v>0</v>
      </c>
      <c r="K18" s="823">
        <f t="shared" si="18"/>
        <v>0</v>
      </c>
      <c r="L18" s="824">
        <f t="shared" si="19"/>
        <v>0</v>
      </c>
      <c r="M18" s="823">
        <f t="shared" si="20"/>
        <v>0</v>
      </c>
      <c r="N18" s="824">
        <f t="shared" si="21"/>
        <v>0</v>
      </c>
      <c r="O18" s="823">
        <f t="shared" si="22"/>
        <v>0</v>
      </c>
      <c r="P18" s="824">
        <f t="shared" si="23"/>
        <v>0</v>
      </c>
      <c r="Q18" s="823">
        <f t="shared" si="24"/>
        <v>0</v>
      </c>
      <c r="R18" s="824">
        <f t="shared" si="25"/>
        <v>0</v>
      </c>
      <c r="S18" s="823">
        <f t="shared" si="2"/>
        <v>0</v>
      </c>
      <c r="T18" s="824">
        <f t="shared" si="3"/>
        <v>0</v>
      </c>
      <c r="U18" s="823">
        <f t="shared" si="4"/>
        <v>0</v>
      </c>
      <c r="V18" s="824">
        <f t="shared" si="5"/>
        <v>0</v>
      </c>
      <c r="W18" s="433">
        <f t="shared" si="6"/>
        <v>0</v>
      </c>
      <c r="X18" s="571">
        <f t="shared" si="7"/>
        <v>0</v>
      </c>
      <c r="Y18" s="23">
        <f>'t1'!M16</f>
        <v>0</v>
      </c>
      <c r="AA18" s="253"/>
      <c r="AB18" s="254"/>
      <c r="AC18" s="253"/>
      <c r="AD18" s="254"/>
      <c r="AE18" s="253"/>
      <c r="AF18" s="254"/>
      <c r="AG18" s="253"/>
      <c r="AH18" s="254"/>
      <c r="AI18" s="253"/>
      <c r="AJ18" s="254"/>
      <c r="AK18" s="253"/>
      <c r="AL18" s="254"/>
      <c r="AM18" s="253"/>
      <c r="AN18" s="254"/>
      <c r="AO18" s="253"/>
      <c r="AP18" s="254"/>
      <c r="AQ18" s="253"/>
      <c r="AR18" s="254"/>
      <c r="AS18" s="253"/>
      <c r="AT18" s="254"/>
      <c r="AU18" s="433">
        <f t="shared" si="8"/>
        <v>0</v>
      </c>
      <c r="AV18" s="571">
        <f t="shared" si="9"/>
        <v>0</v>
      </c>
      <c r="AW18" s="23">
        <f>'t1'!AR16</f>
        <v>0</v>
      </c>
    </row>
    <row r="19" spans="1:49" ht="14.25" customHeight="1" x14ac:dyDescent="0.2">
      <c r="A19" s="144" t="str">
        <f>'t1'!A17</f>
        <v>VETERINARI CON INC. DI STRUTTURA COMPLESSA (RAPP.ESCLUSIVO)</v>
      </c>
      <c r="B19" s="206" t="str">
        <f>'t1'!B17</f>
        <v>SD0E74</v>
      </c>
      <c r="C19" s="823">
        <f t="shared" si="10"/>
        <v>0</v>
      </c>
      <c r="D19" s="824">
        <f t="shared" si="11"/>
        <v>0</v>
      </c>
      <c r="E19" s="823">
        <f t="shared" si="12"/>
        <v>0</v>
      </c>
      <c r="F19" s="824">
        <f t="shared" si="13"/>
        <v>0</v>
      </c>
      <c r="G19" s="823">
        <f t="shared" si="14"/>
        <v>0</v>
      </c>
      <c r="H19" s="824">
        <f t="shared" si="15"/>
        <v>0</v>
      </c>
      <c r="I19" s="823">
        <f t="shared" si="16"/>
        <v>0</v>
      </c>
      <c r="J19" s="824">
        <f t="shared" si="17"/>
        <v>0</v>
      </c>
      <c r="K19" s="823">
        <f t="shared" si="18"/>
        <v>0</v>
      </c>
      <c r="L19" s="824">
        <f t="shared" si="19"/>
        <v>0</v>
      </c>
      <c r="M19" s="823">
        <f t="shared" si="20"/>
        <v>0</v>
      </c>
      <c r="N19" s="824">
        <f t="shared" si="21"/>
        <v>0</v>
      </c>
      <c r="O19" s="823">
        <f t="shared" si="22"/>
        <v>0</v>
      </c>
      <c r="P19" s="824">
        <f t="shared" si="23"/>
        <v>0</v>
      </c>
      <c r="Q19" s="823">
        <f t="shared" si="24"/>
        <v>0</v>
      </c>
      <c r="R19" s="824">
        <f t="shared" si="25"/>
        <v>0</v>
      </c>
      <c r="S19" s="823">
        <f t="shared" si="2"/>
        <v>0</v>
      </c>
      <c r="T19" s="824">
        <f t="shared" si="3"/>
        <v>0</v>
      </c>
      <c r="U19" s="823">
        <f t="shared" si="4"/>
        <v>0</v>
      </c>
      <c r="V19" s="824">
        <f t="shared" si="5"/>
        <v>0</v>
      </c>
      <c r="W19" s="433">
        <f t="shared" si="6"/>
        <v>0</v>
      </c>
      <c r="X19" s="571">
        <f t="shared" si="7"/>
        <v>0</v>
      </c>
      <c r="Y19" s="23">
        <f>'t1'!M17</f>
        <v>0</v>
      </c>
      <c r="AA19" s="253"/>
      <c r="AB19" s="254"/>
      <c r="AC19" s="253"/>
      <c r="AD19" s="254"/>
      <c r="AE19" s="253"/>
      <c r="AF19" s="254"/>
      <c r="AG19" s="253"/>
      <c r="AH19" s="254"/>
      <c r="AI19" s="253"/>
      <c r="AJ19" s="254"/>
      <c r="AK19" s="253"/>
      <c r="AL19" s="254"/>
      <c r="AM19" s="253"/>
      <c r="AN19" s="254"/>
      <c r="AO19" s="253"/>
      <c r="AP19" s="254"/>
      <c r="AQ19" s="253"/>
      <c r="AR19" s="254"/>
      <c r="AS19" s="253"/>
      <c r="AT19" s="254"/>
      <c r="AU19" s="433">
        <f t="shared" si="8"/>
        <v>0</v>
      </c>
      <c r="AV19" s="571">
        <f t="shared" si="9"/>
        <v>0</v>
      </c>
      <c r="AW19" s="23">
        <f>'t1'!AR17</f>
        <v>0</v>
      </c>
    </row>
    <row r="20" spans="1:49" ht="14.25" customHeight="1" x14ac:dyDescent="0.2">
      <c r="A20" s="144" t="str">
        <f>'t1'!A18</f>
        <v>VETERINARI CON INC. DI STRUTTURA COMPLESSA (RAPP. NON ESCL.)</v>
      </c>
      <c r="B20" s="206" t="str">
        <f>'t1'!B18</f>
        <v>SD0N74</v>
      </c>
      <c r="C20" s="823">
        <f t="shared" si="10"/>
        <v>0</v>
      </c>
      <c r="D20" s="824">
        <f t="shared" si="11"/>
        <v>0</v>
      </c>
      <c r="E20" s="823">
        <f t="shared" si="12"/>
        <v>0</v>
      </c>
      <c r="F20" s="824">
        <f t="shared" si="13"/>
        <v>0</v>
      </c>
      <c r="G20" s="823">
        <f t="shared" si="14"/>
        <v>0</v>
      </c>
      <c r="H20" s="824">
        <f t="shared" si="15"/>
        <v>0</v>
      </c>
      <c r="I20" s="823">
        <f t="shared" si="16"/>
        <v>0</v>
      </c>
      <c r="J20" s="824">
        <f t="shared" si="17"/>
        <v>0</v>
      </c>
      <c r="K20" s="823">
        <f t="shared" si="18"/>
        <v>0</v>
      </c>
      <c r="L20" s="824">
        <f t="shared" si="19"/>
        <v>0</v>
      </c>
      <c r="M20" s="823">
        <f t="shared" si="20"/>
        <v>0</v>
      </c>
      <c r="N20" s="824">
        <f t="shared" si="21"/>
        <v>0</v>
      </c>
      <c r="O20" s="823">
        <f t="shared" si="22"/>
        <v>0</v>
      </c>
      <c r="P20" s="824">
        <f t="shared" si="23"/>
        <v>0</v>
      </c>
      <c r="Q20" s="823">
        <f t="shared" si="24"/>
        <v>0</v>
      </c>
      <c r="R20" s="824">
        <f t="shared" si="25"/>
        <v>0</v>
      </c>
      <c r="S20" s="823">
        <f t="shared" si="2"/>
        <v>0</v>
      </c>
      <c r="T20" s="824">
        <f t="shared" si="3"/>
        <v>0</v>
      </c>
      <c r="U20" s="823">
        <f t="shared" si="4"/>
        <v>0</v>
      </c>
      <c r="V20" s="824">
        <f t="shared" si="5"/>
        <v>0</v>
      </c>
      <c r="W20" s="433">
        <f t="shared" si="6"/>
        <v>0</v>
      </c>
      <c r="X20" s="571">
        <f t="shared" si="7"/>
        <v>0</v>
      </c>
      <c r="Y20" s="23">
        <f>'t1'!M18</f>
        <v>0</v>
      </c>
      <c r="AA20" s="253"/>
      <c r="AB20" s="254"/>
      <c r="AC20" s="253"/>
      <c r="AD20" s="254"/>
      <c r="AE20" s="253"/>
      <c r="AF20" s="254"/>
      <c r="AG20" s="253"/>
      <c r="AH20" s="254"/>
      <c r="AI20" s="253"/>
      <c r="AJ20" s="254"/>
      <c r="AK20" s="253"/>
      <c r="AL20" s="254"/>
      <c r="AM20" s="253"/>
      <c r="AN20" s="254"/>
      <c r="AO20" s="253"/>
      <c r="AP20" s="254"/>
      <c r="AQ20" s="253"/>
      <c r="AR20" s="254"/>
      <c r="AS20" s="253"/>
      <c r="AT20" s="254"/>
      <c r="AU20" s="433">
        <f t="shared" si="8"/>
        <v>0</v>
      </c>
      <c r="AV20" s="571">
        <f t="shared" si="9"/>
        <v>0</v>
      </c>
      <c r="AW20" s="23">
        <f>'t1'!AR18</f>
        <v>0</v>
      </c>
    </row>
    <row r="21" spans="1:49" ht="14.25" customHeight="1" x14ac:dyDescent="0.2">
      <c r="A21" s="144" t="str">
        <f>'t1'!A19</f>
        <v>VETERINARI CON INC. DI STRUTTURA SEMPLICE (RAPP. ESCLUSIVO)</v>
      </c>
      <c r="B21" s="206" t="str">
        <f>'t1'!B19</f>
        <v>SD0E73</v>
      </c>
      <c r="C21" s="823">
        <f t="shared" si="10"/>
        <v>0</v>
      </c>
      <c r="D21" s="824">
        <f t="shared" si="11"/>
        <v>0</v>
      </c>
      <c r="E21" s="823">
        <f t="shared" si="12"/>
        <v>0</v>
      </c>
      <c r="F21" s="824">
        <f t="shared" si="13"/>
        <v>0</v>
      </c>
      <c r="G21" s="823">
        <f t="shared" si="14"/>
        <v>0</v>
      </c>
      <c r="H21" s="824">
        <f t="shared" si="15"/>
        <v>0</v>
      </c>
      <c r="I21" s="823">
        <f t="shared" si="16"/>
        <v>0</v>
      </c>
      <c r="J21" s="824">
        <f t="shared" si="17"/>
        <v>0</v>
      </c>
      <c r="K21" s="823">
        <f t="shared" si="18"/>
        <v>0</v>
      </c>
      <c r="L21" s="824">
        <f t="shared" si="19"/>
        <v>0</v>
      </c>
      <c r="M21" s="823">
        <f t="shared" si="20"/>
        <v>0</v>
      </c>
      <c r="N21" s="824">
        <f t="shared" si="21"/>
        <v>0</v>
      </c>
      <c r="O21" s="823">
        <f t="shared" si="22"/>
        <v>0</v>
      </c>
      <c r="P21" s="824">
        <f t="shared" si="23"/>
        <v>0</v>
      </c>
      <c r="Q21" s="823">
        <f t="shared" si="24"/>
        <v>0</v>
      </c>
      <c r="R21" s="824">
        <f t="shared" si="25"/>
        <v>0</v>
      </c>
      <c r="S21" s="823">
        <f t="shared" si="2"/>
        <v>0</v>
      </c>
      <c r="T21" s="824">
        <f t="shared" si="3"/>
        <v>0</v>
      </c>
      <c r="U21" s="823">
        <f t="shared" si="4"/>
        <v>0</v>
      </c>
      <c r="V21" s="824">
        <f t="shared" si="5"/>
        <v>0</v>
      </c>
      <c r="W21" s="433">
        <f t="shared" si="6"/>
        <v>0</v>
      </c>
      <c r="X21" s="571">
        <f t="shared" si="7"/>
        <v>0</v>
      </c>
      <c r="Y21" s="23">
        <f>'t1'!M19</f>
        <v>0</v>
      </c>
      <c r="AA21" s="253"/>
      <c r="AB21" s="254"/>
      <c r="AC21" s="253"/>
      <c r="AD21" s="254"/>
      <c r="AE21" s="253"/>
      <c r="AF21" s="254"/>
      <c r="AG21" s="253"/>
      <c r="AH21" s="254"/>
      <c r="AI21" s="253"/>
      <c r="AJ21" s="254"/>
      <c r="AK21" s="253"/>
      <c r="AL21" s="254"/>
      <c r="AM21" s="253"/>
      <c r="AN21" s="254"/>
      <c r="AO21" s="253"/>
      <c r="AP21" s="254"/>
      <c r="AQ21" s="253"/>
      <c r="AR21" s="254"/>
      <c r="AS21" s="253"/>
      <c r="AT21" s="254"/>
      <c r="AU21" s="433">
        <f t="shared" si="8"/>
        <v>0</v>
      </c>
      <c r="AV21" s="571">
        <f t="shared" si="9"/>
        <v>0</v>
      </c>
      <c r="AW21" s="23">
        <f>'t1'!AR19</f>
        <v>0</v>
      </c>
    </row>
    <row r="22" spans="1:49" ht="14.25" customHeight="1" x14ac:dyDescent="0.2">
      <c r="A22" s="144" t="str">
        <f>'t1'!A20</f>
        <v>VETERINARI CON INC. DI STRUTTURA SEMPLICE (RAPP. NON ESCL.)</v>
      </c>
      <c r="B22" s="206" t="str">
        <f>'t1'!B20</f>
        <v>SD0N73</v>
      </c>
      <c r="C22" s="823">
        <f t="shared" si="10"/>
        <v>0</v>
      </c>
      <c r="D22" s="824">
        <f t="shared" si="11"/>
        <v>0</v>
      </c>
      <c r="E22" s="823">
        <f t="shared" si="12"/>
        <v>0</v>
      </c>
      <c r="F22" s="824">
        <f t="shared" si="13"/>
        <v>0</v>
      </c>
      <c r="G22" s="823">
        <f t="shared" si="14"/>
        <v>0</v>
      </c>
      <c r="H22" s="824">
        <f t="shared" si="15"/>
        <v>0</v>
      </c>
      <c r="I22" s="823">
        <f t="shared" si="16"/>
        <v>0</v>
      </c>
      <c r="J22" s="824">
        <f t="shared" si="17"/>
        <v>0</v>
      </c>
      <c r="K22" s="823">
        <f t="shared" si="18"/>
        <v>0</v>
      </c>
      <c r="L22" s="824">
        <f t="shared" si="19"/>
        <v>0</v>
      </c>
      <c r="M22" s="823">
        <f t="shared" si="20"/>
        <v>0</v>
      </c>
      <c r="N22" s="824">
        <f t="shared" si="21"/>
        <v>0</v>
      </c>
      <c r="O22" s="823">
        <f t="shared" si="22"/>
        <v>0</v>
      </c>
      <c r="P22" s="824">
        <f t="shared" si="23"/>
        <v>0</v>
      </c>
      <c r="Q22" s="823">
        <f t="shared" si="24"/>
        <v>0</v>
      </c>
      <c r="R22" s="824">
        <f t="shared" si="25"/>
        <v>0</v>
      </c>
      <c r="S22" s="823">
        <f t="shared" si="2"/>
        <v>0</v>
      </c>
      <c r="T22" s="824">
        <f t="shared" si="3"/>
        <v>0</v>
      </c>
      <c r="U22" s="823">
        <f t="shared" si="4"/>
        <v>0</v>
      </c>
      <c r="V22" s="824">
        <f t="shared" si="5"/>
        <v>0</v>
      </c>
      <c r="W22" s="433">
        <f t="shared" si="6"/>
        <v>0</v>
      </c>
      <c r="X22" s="571">
        <f t="shared" si="7"/>
        <v>0</v>
      </c>
      <c r="Y22" s="23">
        <f>'t1'!M20</f>
        <v>0</v>
      </c>
      <c r="AA22" s="253"/>
      <c r="AB22" s="254"/>
      <c r="AC22" s="253"/>
      <c r="AD22" s="254"/>
      <c r="AE22" s="253"/>
      <c r="AF22" s="254"/>
      <c r="AG22" s="253"/>
      <c r="AH22" s="254"/>
      <c r="AI22" s="253"/>
      <c r="AJ22" s="254"/>
      <c r="AK22" s="253"/>
      <c r="AL22" s="254"/>
      <c r="AM22" s="253"/>
      <c r="AN22" s="254"/>
      <c r="AO22" s="253"/>
      <c r="AP22" s="254"/>
      <c r="AQ22" s="253"/>
      <c r="AR22" s="254"/>
      <c r="AS22" s="253"/>
      <c r="AT22" s="254"/>
      <c r="AU22" s="433">
        <f t="shared" si="8"/>
        <v>0</v>
      </c>
      <c r="AV22" s="571">
        <f t="shared" si="9"/>
        <v>0</v>
      </c>
      <c r="AW22" s="23">
        <f>'t1'!AR20</f>
        <v>0</v>
      </c>
    </row>
    <row r="23" spans="1:49" ht="14.25" customHeight="1" x14ac:dyDescent="0.2">
      <c r="A23" s="144" t="str">
        <f>'t1'!A21</f>
        <v>VETERINARI CON ALTRI INCAR. PROF.LI (RAPP. ESCLUSIVO)</v>
      </c>
      <c r="B23" s="206" t="str">
        <f>'t1'!B21</f>
        <v>SD0A73</v>
      </c>
      <c r="C23" s="823">
        <f t="shared" si="10"/>
        <v>0</v>
      </c>
      <c r="D23" s="824">
        <f t="shared" si="11"/>
        <v>0</v>
      </c>
      <c r="E23" s="823">
        <f t="shared" si="12"/>
        <v>0</v>
      </c>
      <c r="F23" s="824">
        <f t="shared" si="13"/>
        <v>0</v>
      </c>
      <c r="G23" s="823">
        <f t="shared" si="14"/>
        <v>0</v>
      </c>
      <c r="H23" s="824">
        <f t="shared" si="15"/>
        <v>0</v>
      </c>
      <c r="I23" s="823">
        <f t="shared" si="16"/>
        <v>0</v>
      </c>
      <c r="J23" s="824">
        <f t="shared" si="17"/>
        <v>0</v>
      </c>
      <c r="K23" s="823">
        <f t="shared" si="18"/>
        <v>0</v>
      </c>
      <c r="L23" s="824">
        <f t="shared" si="19"/>
        <v>0</v>
      </c>
      <c r="M23" s="823">
        <f t="shared" si="20"/>
        <v>0</v>
      </c>
      <c r="N23" s="824">
        <f t="shared" si="21"/>
        <v>0</v>
      </c>
      <c r="O23" s="823">
        <f t="shared" si="22"/>
        <v>0</v>
      </c>
      <c r="P23" s="824">
        <f t="shared" si="23"/>
        <v>0</v>
      </c>
      <c r="Q23" s="823">
        <f t="shared" si="24"/>
        <v>0</v>
      </c>
      <c r="R23" s="824">
        <f t="shared" si="25"/>
        <v>0</v>
      </c>
      <c r="S23" s="823">
        <f t="shared" si="2"/>
        <v>0</v>
      </c>
      <c r="T23" s="824">
        <f t="shared" si="3"/>
        <v>0</v>
      </c>
      <c r="U23" s="823">
        <f t="shared" si="4"/>
        <v>0</v>
      </c>
      <c r="V23" s="824">
        <f t="shared" si="5"/>
        <v>0</v>
      </c>
      <c r="W23" s="433">
        <f t="shared" si="6"/>
        <v>0</v>
      </c>
      <c r="X23" s="571">
        <f t="shared" si="7"/>
        <v>0</v>
      </c>
      <c r="Y23" s="23">
        <f>'t1'!M21</f>
        <v>0</v>
      </c>
      <c r="AA23" s="253"/>
      <c r="AB23" s="254"/>
      <c r="AC23" s="253"/>
      <c r="AD23" s="254"/>
      <c r="AE23" s="253"/>
      <c r="AF23" s="254"/>
      <c r="AG23" s="253"/>
      <c r="AH23" s="254"/>
      <c r="AI23" s="253"/>
      <c r="AJ23" s="254"/>
      <c r="AK23" s="253"/>
      <c r="AL23" s="254"/>
      <c r="AM23" s="253"/>
      <c r="AN23" s="254"/>
      <c r="AO23" s="253"/>
      <c r="AP23" s="254"/>
      <c r="AQ23" s="253"/>
      <c r="AR23" s="254"/>
      <c r="AS23" s="253"/>
      <c r="AT23" s="254"/>
      <c r="AU23" s="433">
        <f t="shared" si="8"/>
        <v>0</v>
      </c>
      <c r="AV23" s="571">
        <f t="shared" si="9"/>
        <v>0</v>
      </c>
      <c r="AW23" s="23">
        <f>'t1'!AR21</f>
        <v>0</v>
      </c>
    </row>
    <row r="24" spans="1:49" ht="14.25" customHeight="1" x14ac:dyDescent="0.2">
      <c r="A24" s="144" t="str">
        <f>'t1'!A22</f>
        <v>VETERINARI CON ALTRI INCAR. PROF.LI (RAPP. NON ESCL.)</v>
      </c>
      <c r="B24" s="206" t="str">
        <f>'t1'!B22</f>
        <v>SD0072</v>
      </c>
      <c r="C24" s="823">
        <f t="shared" si="10"/>
        <v>0</v>
      </c>
      <c r="D24" s="824">
        <f t="shared" si="11"/>
        <v>0</v>
      </c>
      <c r="E24" s="823">
        <f t="shared" si="12"/>
        <v>0</v>
      </c>
      <c r="F24" s="824">
        <f t="shared" si="13"/>
        <v>0</v>
      </c>
      <c r="G24" s="823">
        <f t="shared" si="14"/>
        <v>0</v>
      </c>
      <c r="H24" s="824">
        <f t="shared" si="15"/>
        <v>0</v>
      </c>
      <c r="I24" s="823">
        <f t="shared" si="16"/>
        <v>0</v>
      </c>
      <c r="J24" s="824">
        <f t="shared" si="17"/>
        <v>0</v>
      </c>
      <c r="K24" s="823">
        <f t="shared" si="18"/>
        <v>0</v>
      </c>
      <c r="L24" s="824">
        <f t="shared" si="19"/>
        <v>0</v>
      </c>
      <c r="M24" s="823">
        <f t="shared" si="20"/>
        <v>0</v>
      </c>
      <c r="N24" s="824">
        <f t="shared" si="21"/>
        <v>0</v>
      </c>
      <c r="O24" s="823">
        <f t="shared" si="22"/>
        <v>0</v>
      </c>
      <c r="P24" s="824">
        <f t="shared" si="23"/>
        <v>0</v>
      </c>
      <c r="Q24" s="823">
        <f t="shared" si="24"/>
        <v>0</v>
      </c>
      <c r="R24" s="824">
        <f t="shared" si="25"/>
        <v>0</v>
      </c>
      <c r="S24" s="823">
        <f t="shared" si="2"/>
        <v>0</v>
      </c>
      <c r="T24" s="824">
        <f t="shared" si="3"/>
        <v>0</v>
      </c>
      <c r="U24" s="823">
        <f t="shared" si="4"/>
        <v>0</v>
      </c>
      <c r="V24" s="824">
        <f t="shared" si="5"/>
        <v>0</v>
      </c>
      <c r="W24" s="433">
        <f t="shared" si="6"/>
        <v>0</v>
      </c>
      <c r="X24" s="571">
        <f t="shared" si="7"/>
        <v>0</v>
      </c>
      <c r="Y24" s="23">
        <f>'t1'!M22</f>
        <v>0</v>
      </c>
      <c r="AA24" s="253"/>
      <c r="AB24" s="254"/>
      <c r="AC24" s="253"/>
      <c r="AD24" s="254"/>
      <c r="AE24" s="253"/>
      <c r="AF24" s="254"/>
      <c r="AG24" s="253"/>
      <c r="AH24" s="254"/>
      <c r="AI24" s="253"/>
      <c r="AJ24" s="254"/>
      <c r="AK24" s="253"/>
      <c r="AL24" s="254"/>
      <c r="AM24" s="253"/>
      <c r="AN24" s="254"/>
      <c r="AO24" s="253"/>
      <c r="AP24" s="254"/>
      <c r="AQ24" s="253"/>
      <c r="AR24" s="254"/>
      <c r="AS24" s="253"/>
      <c r="AT24" s="254"/>
      <c r="AU24" s="433">
        <f t="shared" si="8"/>
        <v>0</v>
      </c>
      <c r="AV24" s="571">
        <f t="shared" si="9"/>
        <v>0</v>
      </c>
      <c r="AW24" s="23">
        <f>'t1'!AR22</f>
        <v>0</v>
      </c>
    </row>
    <row r="25" spans="1:49" ht="14.25" customHeight="1" x14ac:dyDescent="0.2">
      <c r="A25" s="144" t="str">
        <f>'t1'!A23</f>
        <v>VETERINARI A T. DETERMINATO (ART. 15-SEPTIES D.LGS. 502/92)</v>
      </c>
      <c r="B25" s="206" t="str">
        <f>'t1'!B23</f>
        <v>SD0598</v>
      </c>
      <c r="C25" s="823">
        <f t="shared" si="10"/>
        <v>0</v>
      </c>
      <c r="D25" s="824">
        <f t="shared" si="11"/>
        <v>0</v>
      </c>
      <c r="E25" s="823">
        <f t="shared" si="12"/>
        <v>0</v>
      </c>
      <c r="F25" s="824">
        <f t="shared" si="13"/>
        <v>0</v>
      </c>
      <c r="G25" s="823">
        <f t="shared" si="14"/>
        <v>0</v>
      </c>
      <c r="H25" s="824">
        <f t="shared" si="15"/>
        <v>0</v>
      </c>
      <c r="I25" s="823">
        <f t="shared" si="16"/>
        <v>0</v>
      </c>
      <c r="J25" s="824">
        <f t="shared" si="17"/>
        <v>0</v>
      </c>
      <c r="K25" s="823">
        <f t="shared" si="18"/>
        <v>0</v>
      </c>
      <c r="L25" s="824">
        <f t="shared" si="19"/>
        <v>0</v>
      </c>
      <c r="M25" s="823">
        <f t="shared" si="20"/>
        <v>0</v>
      </c>
      <c r="N25" s="824">
        <f t="shared" si="21"/>
        <v>0</v>
      </c>
      <c r="O25" s="823">
        <f t="shared" si="22"/>
        <v>0</v>
      </c>
      <c r="P25" s="824">
        <f t="shared" si="23"/>
        <v>0</v>
      </c>
      <c r="Q25" s="823">
        <f t="shared" si="24"/>
        <v>0</v>
      </c>
      <c r="R25" s="824">
        <f t="shared" si="25"/>
        <v>0</v>
      </c>
      <c r="S25" s="823">
        <f t="shared" si="2"/>
        <v>0</v>
      </c>
      <c r="T25" s="824">
        <f t="shared" si="3"/>
        <v>0</v>
      </c>
      <c r="U25" s="823">
        <f t="shared" si="4"/>
        <v>0</v>
      </c>
      <c r="V25" s="824">
        <f t="shared" si="5"/>
        <v>0</v>
      </c>
      <c r="W25" s="433">
        <f t="shared" si="6"/>
        <v>0</v>
      </c>
      <c r="X25" s="571">
        <f t="shared" si="7"/>
        <v>0</v>
      </c>
      <c r="Y25" s="23">
        <f>'t1'!M23</f>
        <v>0</v>
      </c>
      <c r="AA25" s="253"/>
      <c r="AB25" s="254"/>
      <c r="AC25" s="253"/>
      <c r="AD25" s="254"/>
      <c r="AE25" s="253"/>
      <c r="AF25" s="254"/>
      <c r="AG25" s="253"/>
      <c r="AH25" s="254"/>
      <c r="AI25" s="253"/>
      <c r="AJ25" s="254"/>
      <c r="AK25" s="253"/>
      <c r="AL25" s="254"/>
      <c r="AM25" s="253"/>
      <c r="AN25" s="254"/>
      <c r="AO25" s="253"/>
      <c r="AP25" s="254"/>
      <c r="AQ25" s="253"/>
      <c r="AR25" s="254"/>
      <c r="AS25" s="253"/>
      <c r="AT25" s="254"/>
      <c r="AU25" s="433">
        <f t="shared" si="8"/>
        <v>0</v>
      </c>
      <c r="AV25" s="571">
        <f t="shared" si="9"/>
        <v>0</v>
      </c>
      <c r="AW25" s="23">
        <f>'t1'!AR23</f>
        <v>0</v>
      </c>
    </row>
    <row r="26" spans="1:49" ht="14.25" customHeight="1" x14ac:dyDescent="0.2">
      <c r="A26" s="144" t="str">
        <f>'t1'!A24</f>
        <v>ODONTOIATRI CON INC. DI STRUTTURA COMPLESSA (RAPP. ESCL.)</v>
      </c>
      <c r="B26" s="206" t="str">
        <f>'t1'!B24</f>
        <v>SD0E49</v>
      </c>
      <c r="C26" s="823">
        <f t="shared" si="10"/>
        <v>0</v>
      </c>
      <c r="D26" s="824">
        <f t="shared" si="11"/>
        <v>0</v>
      </c>
      <c r="E26" s="823">
        <f t="shared" si="12"/>
        <v>0</v>
      </c>
      <c r="F26" s="824">
        <f t="shared" si="13"/>
        <v>0</v>
      </c>
      <c r="G26" s="823">
        <f t="shared" si="14"/>
        <v>0</v>
      </c>
      <c r="H26" s="824">
        <f t="shared" si="15"/>
        <v>0</v>
      </c>
      <c r="I26" s="823">
        <f t="shared" si="16"/>
        <v>0</v>
      </c>
      <c r="J26" s="824">
        <f t="shared" si="17"/>
        <v>0</v>
      </c>
      <c r="K26" s="823">
        <f t="shared" si="18"/>
        <v>0</v>
      </c>
      <c r="L26" s="824">
        <f t="shared" si="19"/>
        <v>0</v>
      </c>
      <c r="M26" s="823">
        <f t="shared" si="20"/>
        <v>0</v>
      </c>
      <c r="N26" s="824">
        <f t="shared" si="21"/>
        <v>0</v>
      </c>
      <c r="O26" s="823">
        <f t="shared" si="22"/>
        <v>0</v>
      </c>
      <c r="P26" s="824">
        <f t="shared" si="23"/>
        <v>0</v>
      </c>
      <c r="Q26" s="823">
        <f t="shared" si="24"/>
        <v>0</v>
      </c>
      <c r="R26" s="824">
        <f t="shared" si="25"/>
        <v>0</v>
      </c>
      <c r="S26" s="823">
        <f t="shared" si="2"/>
        <v>0</v>
      </c>
      <c r="T26" s="824">
        <f t="shared" si="3"/>
        <v>0</v>
      </c>
      <c r="U26" s="823">
        <f t="shared" si="4"/>
        <v>0</v>
      </c>
      <c r="V26" s="824">
        <f t="shared" si="5"/>
        <v>0</v>
      </c>
      <c r="W26" s="433">
        <f t="shared" si="6"/>
        <v>0</v>
      </c>
      <c r="X26" s="571">
        <f t="shared" si="7"/>
        <v>0</v>
      </c>
      <c r="Y26" s="23">
        <f>'t1'!M24</f>
        <v>0</v>
      </c>
      <c r="AA26" s="253"/>
      <c r="AB26" s="254"/>
      <c r="AC26" s="253"/>
      <c r="AD26" s="254"/>
      <c r="AE26" s="253"/>
      <c r="AF26" s="254"/>
      <c r="AG26" s="253"/>
      <c r="AH26" s="254"/>
      <c r="AI26" s="253"/>
      <c r="AJ26" s="254"/>
      <c r="AK26" s="253"/>
      <c r="AL26" s="254"/>
      <c r="AM26" s="253"/>
      <c r="AN26" s="254"/>
      <c r="AO26" s="253"/>
      <c r="AP26" s="254"/>
      <c r="AQ26" s="253"/>
      <c r="AR26" s="254"/>
      <c r="AS26" s="253"/>
      <c r="AT26" s="254"/>
      <c r="AU26" s="433">
        <f t="shared" si="8"/>
        <v>0</v>
      </c>
      <c r="AV26" s="571">
        <f t="shared" si="9"/>
        <v>0</v>
      </c>
      <c r="AW26" s="23">
        <f>'t1'!AR24</f>
        <v>0</v>
      </c>
    </row>
    <row r="27" spans="1:49" ht="14.25" customHeight="1" x14ac:dyDescent="0.2">
      <c r="A27" s="144" t="str">
        <f>'t1'!A25</f>
        <v>ODONTOIATRI CON INC. DI STRUTTURA COMPLESSA (RAPP. NON ESCL.</v>
      </c>
      <c r="B27" s="206" t="str">
        <f>'t1'!B25</f>
        <v>SD0N49</v>
      </c>
      <c r="C27" s="823">
        <f t="shared" si="10"/>
        <v>0</v>
      </c>
      <c r="D27" s="824">
        <f t="shared" si="11"/>
        <v>0</v>
      </c>
      <c r="E27" s="823">
        <f t="shared" si="12"/>
        <v>0</v>
      </c>
      <c r="F27" s="824">
        <f t="shared" si="13"/>
        <v>0</v>
      </c>
      <c r="G27" s="823">
        <f t="shared" si="14"/>
        <v>0</v>
      </c>
      <c r="H27" s="824">
        <f t="shared" si="15"/>
        <v>0</v>
      </c>
      <c r="I27" s="823">
        <f t="shared" si="16"/>
        <v>0</v>
      </c>
      <c r="J27" s="824">
        <f t="shared" si="17"/>
        <v>0</v>
      </c>
      <c r="K27" s="823">
        <f t="shared" si="18"/>
        <v>0</v>
      </c>
      <c r="L27" s="824">
        <f t="shared" si="19"/>
        <v>0</v>
      </c>
      <c r="M27" s="823">
        <f t="shared" si="20"/>
        <v>0</v>
      </c>
      <c r="N27" s="824">
        <f t="shared" si="21"/>
        <v>0</v>
      </c>
      <c r="O27" s="823">
        <f t="shared" si="22"/>
        <v>0</v>
      </c>
      <c r="P27" s="824">
        <f t="shared" si="23"/>
        <v>0</v>
      </c>
      <c r="Q27" s="823">
        <f t="shared" si="24"/>
        <v>0</v>
      </c>
      <c r="R27" s="824">
        <f t="shared" si="25"/>
        <v>0</v>
      </c>
      <c r="S27" s="823">
        <f t="shared" si="2"/>
        <v>0</v>
      </c>
      <c r="T27" s="824">
        <f t="shared" si="3"/>
        <v>0</v>
      </c>
      <c r="U27" s="823">
        <f t="shared" si="4"/>
        <v>0</v>
      </c>
      <c r="V27" s="824">
        <f t="shared" si="5"/>
        <v>0</v>
      </c>
      <c r="W27" s="433">
        <f t="shared" si="6"/>
        <v>0</v>
      </c>
      <c r="X27" s="571">
        <f t="shared" si="7"/>
        <v>0</v>
      </c>
      <c r="Y27" s="23">
        <f>'t1'!M25</f>
        <v>0</v>
      </c>
      <c r="AA27" s="253"/>
      <c r="AB27" s="254"/>
      <c r="AC27" s="253"/>
      <c r="AD27" s="254"/>
      <c r="AE27" s="253"/>
      <c r="AF27" s="254"/>
      <c r="AG27" s="253"/>
      <c r="AH27" s="254"/>
      <c r="AI27" s="253"/>
      <c r="AJ27" s="254"/>
      <c r="AK27" s="253"/>
      <c r="AL27" s="254"/>
      <c r="AM27" s="253"/>
      <c r="AN27" s="254"/>
      <c r="AO27" s="253"/>
      <c r="AP27" s="254"/>
      <c r="AQ27" s="253"/>
      <c r="AR27" s="254"/>
      <c r="AS27" s="253"/>
      <c r="AT27" s="254"/>
      <c r="AU27" s="433">
        <f t="shared" si="8"/>
        <v>0</v>
      </c>
      <c r="AV27" s="571">
        <f t="shared" si="9"/>
        <v>0</v>
      </c>
      <c r="AW27" s="23">
        <f>'t1'!AR25</f>
        <v>0</v>
      </c>
    </row>
    <row r="28" spans="1:49" ht="14.25" customHeight="1" x14ac:dyDescent="0.2">
      <c r="A28" s="144" t="str">
        <f>'t1'!A26</f>
        <v>ODONTOIATRI CON INC. DI STRUTTURA SEMPLICE (RAPP. ESCLUSIVO)</v>
      </c>
      <c r="B28" s="206" t="str">
        <f>'t1'!B26</f>
        <v>SD0E48</v>
      </c>
      <c r="C28" s="823">
        <f t="shared" si="10"/>
        <v>0</v>
      </c>
      <c r="D28" s="824">
        <f t="shared" si="11"/>
        <v>0</v>
      </c>
      <c r="E28" s="823">
        <f t="shared" si="12"/>
        <v>0</v>
      </c>
      <c r="F28" s="824">
        <f t="shared" si="13"/>
        <v>0</v>
      </c>
      <c r="G28" s="823">
        <f t="shared" si="14"/>
        <v>0</v>
      </c>
      <c r="H28" s="824">
        <f t="shared" si="15"/>
        <v>0</v>
      </c>
      <c r="I28" s="823">
        <f t="shared" si="16"/>
        <v>0</v>
      </c>
      <c r="J28" s="824">
        <f t="shared" si="17"/>
        <v>0</v>
      </c>
      <c r="K28" s="823">
        <f t="shared" si="18"/>
        <v>0</v>
      </c>
      <c r="L28" s="824">
        <f t="shared" si="19"/>
        <v>0</v>
      </c>
      <c r="M28" s="823">
        <f t="shared" si="20"/>
        <v>0</v>
      </c>
      <c r="N28" s="824">
        <f t="shared" si="21"/>
        <v>0</v>
      </c>
      <c r="O28" s="823">
        <f t="shared" si="22"/>
        <v>0</v>
      </c>
      <c r="P28" s="824">
        <f t="shared" si="23"/>
        <v>0</v>
      </c>
      <c r="Q28" s="823">
        <f t="shared" si="24"/>
        <v>0</v>
      </c>
      <c r="R28" s="824">
        <f t="shared" si="25"/>
        <v>0</v>
      </c>
      <c r="S28" s="823">
        <f t="shared" si="2"/>
        <v>0</v>
      </c>
      <c r="T28" s="824">
        <f t="shared" si="3"/>
        <v>0</v>
      </c>
      <c r="U28" s="823">
        <f t="shared" si="4"/>
        <v>0</v>
      </c>
      <c r="V28" s="824">
        <f t="shared" si="5"/>
        <v>0</v>
      </c>
      <c r="W28" s="433">
        <f t="shared" si="6"/>
        <v>0</v>
      </c>
      <c r="X28" s="571">
        <f t="shared" si="7"/>
        <v>0</v>
      </c>
      <c r="Y28" s="23">
        <f>'t1'!M26</f>
        <v>0</v>
      </c>
      <c r="AA28" s="253"/>
      <c r="AB28" s="254"/>
      <c r="AC28" s="253"/>
      <c r="AD28" s="254"/>
      <c r="AE28" s="253"/>
      <c r="AF28" s="254"/>
      <c r="AG28" s="253"/>
      <c r="AH28" s="254"/>
      <c r="AI28" s="253"/>
      <c r="AJ28" s="254"/>
      <c r="AK28" s="253"/>
      <c r="AL28" s="254"/>
      <c r="AM28" s="253"/>
      <c r="AN28" s="254"/>
      <c r="AO28" s="253"/>
      <c r="AP28" s="254"/>
      <c r="AQ28" s="253"/>
      <c r="AR28" s="254"/>
      <c r="AS28" s="253"/>
      <c r="AT28" s="254"/>
      <c r="AU28" s="433">
        <f t="shared" si="8"/>
        <v>0</v>
      </c>
      <c r="AV28" s="571">
        <f t="shared" si="9"/>
        <v>0</v>
      </c>
      <c r="AW28" s="23">
        <f>'t1'!AR26</f>
        <v>0</v>
      </c>
    </row>
    <row r="29" spans="1:49" ht="14.25" customHeight="1" x14ac:dyDescent="0.2">
      <c r="A29" s="144" t="str">
        <f>'t1'!A27</f>
        <v>ODONTOIATRI CON INC. DI STRUTTURA SEMPLICE (RAPP. NON ESCL.)</v>
      </c>
      <c r="B29" s="206" t="str">
        <f>'t1'!B27</f>
        <v>SD0N48</v>
      </c>
      <c r="C29" s="823">
        <f t="shared" si="10"/>
        <v>0</v>
      </c>
      <c r="D29" s="824">
        <f t="shared" si="11"/>
        <v>0</v>
      </c>
      <c r="E29" s="823">
        <f t="shared" si="12"/>
        <v>0</v>
      </c>
      <c r="F29" s="824">
        <f t="shared" si="13"/>
        <v>0</v>
      </c>
      <c r="G29" s="823">
        <f t="shared" si="14"/>
        <v>0</v>
      </c>
      <c r="H29" s="824">
        <f t="shared" si="15"/>
        <v>0</v>
      </c>
      <c r="I29" s="823">
        <f t="shared" si="16"/>
        <v>0</v>
      </c>
      <c r="J29" s="824">
        <f t="shared" si="17"/>
        <v>0</v>
      </c>
      <c r="K29" s="823">
        <f t="shared" si="18"/>
        <v>0</v>
      </c>
      <c r="L29" s="824">
        <f t="shared" si="19"/>
        <v>0</v>
      </c>
      <c r="M29" s="823">
        <f t="shared" si="20"/>
        <v>0</v>
      </c>
      <c r="N29" s="824">
        <f t="shared" si="21"/>
        <v>0</v>
      </c>
      <c r="O29" s="823">
        <f t="shared" si="22"/>
        <v>0</v>
      </c>
      <c r="P29" s="824">
        <f t="shared" si="23"/>
        <v>0</v>
      </c>
      <c r="Q29" s="823">
        <f t="shared" si="24"/>
        <v>0</v>
      </c>
      <c r="R29" s="824">
        <f t="shared" si="25"/>
        <v>0</v>
      </c>
      <c r="S29" s="823">
        <f t="shared" si="2"/>
        <v>0</v>
      </c>
      <c r="T29" s="824">
        <f t="shared" si="3"/>
        <v>0</v>
      </c>
      <c r="U29" s="823">
        <f t="shared" si="4"/>
        <v>0</v>
      </c>
      <c r="V29" s="824">
        <f t="shared" si="5"/>
        <v>0</v>
      </c>
      <c r="W29" s="433">
        <f t="shared" si="6"/>
        <v>0</v>
      </c>
      <c r="X29" s="571">
        <f t="shared" si="7"/>
        <v>0</v>
      </c>
      <c r="Y29" s="23">
        <f>'t1'!M27</f>
        <v>0</v>
      </c>
      <c r="AA29" s="253"/>
      <c r="AB29" s="254"/>
      <c r="AC29" s="253"/>
      <c r="AD29" s="254"/>
      <c r="AE29" s="253"/>
      <c r="AF29" s="254"/>
      <c r="AG29" s="253"/>
      <c r="AH29" s="254"/>
      <c r="AI29" s="253"/>
      <c r="AJ29" s="254"/>
      <c r="AK29" s="253"/>
      <c r="AL29" s="254"/>
      <c r="AM29" s="253"/>
      <c r="AN29" s="254"/>
      <c r="AO29" s="253"/>
      <c r="AP29" s="254"/>
      <c r="AQ29" s="253"/>
      <c r="AR29" s="254"/>
      <c r="AS29" s="253"/>
      <c r="AT29" s="254"/>
      <c r="AU29" s="433">
        <f t="shared" si="8"/>
        <v>0</v>
      </c>
      <c r="AV29" s="571">
        <f t="shared" si="9"/>
        <v>0</v>
      </c>
      <c r="AW29" s="23">
        <f>'t1'!AR27</f>
        <v>0</v>
      </c>
    </row>
    <row r="30" spans="1:49" ht="14.25" customHeight="1" x14ac:dyDescent="0.2">
      <c r="A30" s="144" t="str">
        <f>'t1'!A28</f>
        <v>ODONTOIATRI CON ALTRI INCAR. PROF.LI (RAPP. ESCLUSIVO)</v>
      </c>
      <c r="B30" s="206" t="str">
        <f>'t1'!B28</f>
        <v>SD0A48</v>
      </c>
      <c r="C30" s="823">
        <f t="shared" si="10"/>
        <v>0</v>
      </c>
      <c r="D30" s="824">
        <f t="shared" si="11"/>
        <v>0</v>
      </c>
      <c r="E30" s="823">
        <f t="shared" si="12"/>
        <v>0</v>
      </c>
      <c r="F30" s="824">
        <f t="shared" si="13"/>
        <v>0</v>
      </c>
      <c r="G30" s="823">
        <f t="shared" si="14"/>
        <v>0</v>
      </c>
      <c r="H30" s="824">
        <f t="shared" si="15"/>
        <v>0</v>
      </c>
      <c r="I30" s="823">
        <f t="shared" si="16"/>
        <v>0</v>
      </c>
      <c r="J30" s="824">
        <f t="shared" si="17"/>
        <v>0</v>
      </c>
      <c r="K30" s="823">
        <f t="shared" si="18"/>
        <v>0</v>
      </c>
      <c r="L30" s="824">
        <f t="shared" si="19"/>
        <v>0</v>
      </c>
      <c r="M30" s="823">
        <f t="shared" si="20"/>
        <v>0</v>
      </c>
      <c r="N30" s="824">
        <f t="shared" si="21"/>
        <v>0</v>
      </c>
      <c r="O30" s="823">
        <f t="shared" si="22"/>
        <v>0</v>
      </c>
      <c r="P30" s="824">
        <f t="shared" si="23"/>
        <v>0</v>
      </c>
      <c r="Q30" s="823">
        <f t="shared" si="24"/>
        <v>0</v>
      </c>
      <c r="R30" s="824">
        <f t="shared" si="25"/>
        <v>0</v>
      </c>
      <c r="S30" s="823">
        <f t="shared" si="2"/>
        <v>0</v>
      </c>
      <c r="T30" s="824">
        <f t="shared" si="3"/>
        <v>0</v>
      </c>
      <c r="U30" s="823">
        <f t="shared" si="4"/>
        <v>0</v>
      </c>
      <c r="V30" s="824">
        <f t="shared" si="5"/>
        <v>0</v>
      </c>
      <c r="W30" s="433">
        <f t="shared" si="6"/>
        <v>0</v>
      </c>
      <c r="X30" s="571">
        <f t="shared" si="7"/>
        <v>0</v>
      </c>
      <c r="Y30" s="23">
        <f>'t1'!M28</f>
        <v>0</v>
      </c>
      <c r="AA30" s="253"/>
      <c r="AB30" s="254"/>
      <c r="AC30" s="253"/>
      <c r="AD30" s="254"/>
      <c r="AE30" s="253"/>
      <c r="AF30" s="254"/>
      <c r="AG30" s="253"/>
      <c r="AH30" s="254"/>
      <c r="AI30" s="253"/>
      <c r="AJ30" s="254"/>
      <c r="AK30" s="253"/>
      <c r="AL30" s="254"/>
      <c r="AM30" s="253"/>
      <c r="AN30" s="254"/>
      <c r="AO30" s="253"/>
      <c r="AP30" s="254"/>
      <c r="AQ30" s="253"/>
      <c r="AR30" s="254"/>
      <c r="AS30" s="253"/>
      <c r="AT30" s="254"/>
      <c r="AU30" s="433">
        <f t="shared" si="8"/>
        <v>0</v>
      </c>
      <c r="AV30" s="571">
        <f t="shared" si="9"/>
        <v>0</v>
      </c>
      <c r="AW30" s="23">
        <f>'t1'!AR28</f>
        <v>0</v>
      </c>
    </row>
    <row r="31" spans="1:49" ht="14.25" customHeight="1" x14ac:dyDescent="0.2">
      <c r="A31" s="144" t="str">
        <f>'t1'!A29</f>
        <v>ODONTOIATRI CON ALTRI INCAR. PROF.LI (RAPP. NON ESCL.)</v>
      </c>
      <c r="B31" s="206" t="str">
        <f>'t1'!B29</f>
        <v>SD0047</v>
      </c>
      <c r="C31" s="823">
        <f t="shared" si="10"/>
        <v>0</v>
      </c>
      <c r="D31" s="824">
        <f t="shared" si="11"/>
        <v>0</v>
      </c>
      <c r="E31" s="823">
        <f t="shared" si="12"/>
        <v>0</v>
      </c>
      <c r="F31" s="824">
        <f t="shared" si="13"/>
        <v>0</v>
      </c>
      <c r="G31" s="823">
        <f t="shared" si="14"/>
        <v>0</v>
      </c>
      <c r="H31" s="824">
        <f t="shared" si="15"/>
        <v>0</v>
      </c>
      <c r="I31" s="823">
        <f t="shared" si="16"/>
        <v>0</v>
      </c>
      <c r="J31" s="824">
        <f t="shared" si="17"/>
        <v>0</v>
      </c>
      <c r="K31" s="823">
        <f t="shared" si="18"/>
        <v>0</v>
      </c>
      <c r="L31" s="824">
        <f t="shared" si="19"/>
        <v>0</v>
      </c>
      <c r="M31" s="823">
        <f t="shared" si="20"/>
        <v>0</v>
      </c>
      <c r="N31" s="824">
        <f t="shared" si="21"/>
        <v>0</v>
      </c>
      <c r="O31" s="823">
        <f t="shared" si="22"/>
        <v>0</v>
      </c>
      <c r="P31" s="824">
        <f t="shared" si="23"/>
        <v>0</v>
      </c>
      <c r="Q31" s="823">
        <f t="shared" si="24"/>
        <v>0</v>
      </c>
      <c r="R31" s="824">
        <f t="shared" si="25"/>
        <v>0</v>
      </c>
      <c r="S31" s="823">
        <f t="shared" si="2"/>
        <v>0</v>
      </c>
      <c r="T31" s="824">
        <f t="shared" si="3"/>
        <v>0</v>
      </c>
      <c r="U31" s="823">
        <f t="shared" si="4"/>
        <v>0</v>
      </c>
      <c r="V31" s="824">
        <f t="shared" si="5"/>
        <v>0</v>
      </c>
      <c r="W31" s="433">
        <f t="shared" si="6"/>
        <v>0</v>
      </c>
      <c r="X31" s="571">
        <f t="shared" si="7"/>
        <v>0</v>
      </c>
      <c r="Y31" s="23">
        <f>'t1'!M29</f>
        <v>0</v>
      </c>
      <c r="AA31" s="253"/>
      <c r="AB31" s="254"/>
      <c r="AC31" s="253"/>
      <c r="AD31" s="254"/>
      <c r="AE31" s="253"/>
      <c r="AF31" s="254"/>
      <c r="AG31" s="253"/>
      <c r="AH31" s="254"/>
      <c r="AI31" s="253"/>
      <c r="AJ31" s="254"/>
      <c r="AK31" s="253"/>
      <c r="AL31" s="254"/>
      <c r="AM31" s="253"/>
      <c r="AN31" s="254"/>
      <c r="AO31" s="253"/>
      <c r="AP31" s="254"/>
      <c r="AQ31" s="253"/>
      <c r="AR31" s="254"/>
      <c r="AS31" s="253"/>
      <c r="AT31" s="254"/>
      <c r="AU31" s="433">
        <f t="shared" si="8"/>
        <v>0</v>
      </c>
      <c r="AV31" s="571">
        <f t="shared" si="9"/>
        <v>0</v>
      </c>
      <c r="AW31" s="23">
        <f>'t1'!AR29</f>
        <v>0</v>
      </c>
    </row>
    <row r="32" spans="1:49" ht="14.25" customHeight="1" x14ac:dyDescent="0.2">
      <c r="A32" s="144" t="str">
        <f>'t1'!A30</f>
        <v>ODONTOIATRI A T. DETERMINATO (ART. 15-SEPTIES D.LGS. 502/92)</v>
      </c>
      <c r="B32" s="206" t="str">
        <f>'t1'!B30</f>
        <v>SD0599</v>
      </c>
      <c r="C32" s="823">
        <f t="shared" si="10"/>
        <v>0</v>
      </c>
      <c r="D32" s="824">
        <f t="shared" si="11"/>
        <v>0</v>
      </c>
      <c r="E32" s="823">
        <f t="shared" si="12"/>
        <v>0</v>
      </c>
      <c r="F32" s="824">
        <f t="shared" si="13"/>
        <v>0</v>
      </c>
      <c r="G32" s="823">
        <f t="shared" si="14"/>
        <v>0</v>
      </c>
      <c r="H32" s="824">
        <f t="shared" si="15"/>
        <v>0</v>
      </c>
      <c r="I32" s="823">
        <f t="shared" si="16"/>
        <v>0</v>
      </c>
      <c r="J32" s="824">
        <f t="shared" si="17"/>
        <v>0</v>
      </c>
      <c r="K32" s="823">
        <f t="shared" si="18"/>
        <v>0</v>
      </c>
      <c r="L32" s="824">
        <f t="shared" si="19"/>
        <v>0</v>
      </c>
      <c r="M32" s="823">
        <f t="shared" si="20"/>
        <v>0</v>
      </c>
      <c r="N32" s="824">
        <f t="shared" si="21"/>
        <v>0</v>
      </c>
      <c r="O32" s="823">
        <f t="shared" si="22"/>
        <v>0</v>
      </c>
      <c r="P32" s="824">
        <f t="shared" si="23"/>
        <v>0</v>
      </c>
      <c r="Q32" s="823">
        <f t="shared" si="24"/>
        <v>0</v>
      </c>
      <c r="R32" s="824">
        <f t="shared" si="25"/>
        <v>0</v>
      </c>
      <c r="S32" s="823">
        <f t="shared" si="2"/>
        <v>0</v>
      </c>
      <c r="T32" s="824">
        <f t="shared" si="3"/>
        <v>0</v>
      </c>
      <c r="U32" s="823">
        <f t="shared" si="4"/>
        <v>0</v>
      </c>
      <c r="V32" s="824">
        <f t="shared" si="5"/>
        <v>0</v>
      </c>
      <c r="W32" s="433">
        <f t="shared" si="6"/>
        <v>0</v>
      </c>
      <c r="X32" s="571">
        <f t="shared" si="7"/>
        <v>0</v>
      </c>
      <c r="Y32" s="23">
        <f>'t1'!M30</f>
        <v>0</v>
      </c>
      <c r="AA32" s="253"/>
      <c r="AB32" s="254"/>
      <c r="AC32" s="253"/>
      <c r="AD32" s="254"/>
      <c r="AE32" s="253"/>
      <c r="AF32" s="254"/>
      <c r="AG32" s="253"/>
      <c r="AH32" s="254"/>
      <c r="AI32" s="253"/>
      <c r="AJ32" s="254"/>
      <c r="AK32" s="253"/>
      <c r="AL32" s="254"/>
      <c r="AM32" s="253"/>
      <c r="AN32" s="254"/>
      <c r="AO32" s="253"/>
      <c r="AP32" s="254"/>
      <c r="AQ32" s="253"/>
      <c r="AR32" s="254"/>
      <c r="AS32" s="253"/>
      <c r="AT32" s="254"/>
      <c r="AU32" s="433">
        <f t="shared" si="8"/>
        <v>0</v>
      </c>
      <c r="AV32" s="571">
        <f t="shared" si="9"/>
        <v>0</v>
      </c>
      <c r="AW32" s="23">
        <f>'t1'!AR30</f>
        <v>0</v>
      </c>
    </row>
    <row r="33" spans="1:49" ht="14.25" customHeight="1" x14ac:dyDescent="0.2">
      <c r="A33" s="144" t="str">
        <f>'t1'!A31</f>
        <v>FARMACISTI CON INC. DI STRUTTURA COMPLESSA (RAPP. ESCLUSIVO)</v>
      </c>
      <c r="B33" s="206" t="str">
        <f>'t1'!B31</f>
        <v>SD0E39</v>
      </c>
      <c r="C33" s="823">
        <f t="shared" si="10"/>
        <v>0</v>
      </c>
      <c r="D33" s="824">
        <f t="shared" si="11"/>
        <v>0</v>
      </c>
      <c r="E33" s="823">
        <f t="shared" si="12"/>
        <v>0</v>
      </c>
      <c r="F33" s="824">
        <f t="shared" si="13"/>
        <v>0</v>
      </c>
      <c r="G33" s="823">
        <f t="shared" si="14"/>
        <v>0</v>
      </c>
      <c r="H33" s="824">
        <f t="shared" si="15"/>
        <v>0</v>
      </c>
      <c r="I33" s="823">
        <f t="shared" si="16"/>
        <v>0</v>
      </c>
      <c r="J33" s="824">
        <f t="shared" si="17"/>
        <v>0</v>
      </c>
      <c r="K33" s="823">
        <f t="shared" si="18"/>
        <v>0</v>
      </c>
      <c r="L33" s="824">
        <f t="shared" si="19"/>
        <v>0</v>
      </c>
      <c r="M33" s="823">
        <f t="shared" si="20"/>
        <v>0</v>
      </c>
      <c r="N33" s="824">
        <f t="shared" si="21"/>
        <v>0</v>
      </c>
      <c r="O33" s="823">
        <f t="shared" si="22"/>
        <v>0</v>
      </c>
      <c r="P33" s="824">
        <f t="shared" si="23"/>
        <v>0</v>
      </c>
      <c r="Q33" s="823">
        <f t="shared" si="24"/>
        <v>0</v>
      </c>
      <c r="R33" s="824">
        <f t="shared" si="25"/>
        <v>0</v>
      </c>
      <c r="S33" s="823">
        <f t="shared" si="2"/>
        <v>0</v>
      </c>
      <c r="T33" s="824">
        <f t="shared" si="3"/>
        <v>0</v>
      </c>
      <c r="U33" s="823">
        <f t="shared" si="4"/>
        <v>0</v>
      </c>
      <c r="V33" s="824">
        <f t="shared" si="5"/>
        <v>0</v>
      </c>
      <c r="W33" s="433">
        <f t="shared" si="6"/>
        <v>0</v>
      </c>
      <c r="X33" s="571">
        <f t="shared" si="7"/>
        <v>0</v>
      </c>
      <c r="Y33" s="23">
        <f>'t1'!M31</f>
        <v>0</v>
      </c>
      <c r="AA33" s="253"/>
      <c r="AB33" s="254"/>
      <c r="AC33" s="253"/>
      <c r="AD33" s="254"/>
      <c r="AE33" s="253"/>
      <c r="AF33" s="254"/>
      <c r="AG33" s="253"/>
      <c r="AH33" s="254"/>
      <c r="AI33" s="253"/>
      <c r="AJ33" s="254"/>
      <c r="AK33" s="253"/>
      <c r="AL33" s="254"/>
      <c r="AM33" s="253"/>
      <c r="AN33" s="254"/>
      <c r="AO33" s="253"/>
      <c r="AP33" s="254"/>
      <c r="AQ33" s="253"/>
      <c r="AR33" s="254"/>
      <c r="AS33" s="253"/>
      <c r="AT33" s="254"/>
      <c r="AU33" s="433">
        <f t="shared" si="8"/>
        <v>0</v>
      </c>
      <c r="AV33" s="571">
        <f t="shared" si="9"/>
        <v>0</v>
      </c>
      <c r="AW33" s="23">
        <f>'t1'!AR31</f>
        <v>0</v>
      </c>
    </row>
    <row r="34" spans="1:49" ht="14.25" customHeight="1" x14ac:dyDescent="0.2">
      <c r="A34" s="144" t="str">
        <f>'t1'!A32</f>
        <v>FARMACISTI CON INC. DI STRUTTURA COMPLESSA (RAPP. NON ESCL.)</v>
      </c>
      <c r="B34" s="206" t="str">
        <f>'t1'!B32</f>
        <v>SD0N39</v>
      </c>
      <c r="C34" s="823">
        <f t="shared" si="10"/>
        <v>0</v>
      </c>
      <c r="D34" s="824">
        <f t="shared" si="11"/>
        <v>0</v>
      </c>
      <c r="E34" s="823">
        <f t="shared" si="12"/>
        <v>0</v>
      </c>
      <c r="F34" s="824">
        <f t="shared" si="13"/>
        <v>0</v>
      </c>
      <c r="G34" s="823">
        <f t="shared" si="14"/>
        <v>0</v>
      </c>
      <c r="H34" s="824">
        <f t="shared" si="15"/>
        <v>0</v>
      </c>
      <c r="I34" s="823">
        <f t="shared" si="16"/>
        <v>0</v>
      </c>
      <c r="J34" s="824">
        <f t="shared" si="17"/>
        <v>0</v>
      </c>
      <c r="K34" s="823">
        <f t="shared" si="18"/>
        <v>0</v>
      </c>
      <c r="L34" s="824">
        <f t="shared" si="19"/>
        <v>0</v>
      </c>
      <c r="M34" s="823">
        <f t="shared" si="20"/>
        <v>0</v>
      </c>
      <c r="N34" s="824">
        <f t="shared" si="21"/>
        <v>0</v>
      </c>
      <c r="O34" s="823">
        <f t="shared" si="22"/>
        <v>0</v>
      </c>
      <c r="P34" s="824">
        <f t="shared" si="23"/>
        <v>0</v>
      </c>
      <c r="Q34" s="823">
        <f t="shared" si="24"/>
        <v>0</v>
      </c>
      <c r="R34" s="824">
        <f t="shared" si="25"/>
        <v>0</v>
      </c>
      <c r="S34" s="823">
        <f t="shared" si="2"/>
        <v>0</v>
      </c>
      <c r="T34" s="824">
        <f t="shared" si="3"/>
        <v>0</v>
      </c>
      <c r="U34" s="823">
        <f t="shared" si="4"/>
        <v>0</v>
      </c>
      <c r="V34" s="824">
        <f t="shared" si="5"/>
        <v>0</v>
      </c>
      <c r="W34" s="433">
        <f t="shared" si="6"/>
        <v>0</v>
      </c>
      <c r="X34" s="571">
        <f t="shared" si="7"/>
        <v>0</v>
      </c>
      <c r="Y34" s="23">
        <f>'t1'!M32</f>
        <v>0</v>
      </c>
      <c r="AA34" s="253"/>
      <c r="AB34" s="254"/>
      <c r="AC34" s="253"/>
      <c r="AD34" s="254"/>
      <c r="AE34" s="253"/>
      <c r="AF34" s="254"/>
      <c r="AG34" s="253"/>
      <c r="AH34" s="254"/>
      <c r="AI34" s="253"/>
      <c r="AJ34" s="254"/>
      <c r="AK34" s="253"/>
      <c r="AL34" s="254"/>
      <c r="AM34" s="253"/>
      <c r="AN34" s="254"/>
      <c r="AO34" s="253"/>
      <c r="AP34" s="254"/>
      <c r="AQ34" s="253"/>
      <c r="AR34" s="254"/>
      <c r="AS34" s="253"/>
      <c r="AT34" s="254"/>
      <c r="AU34" s="433">
        <f t="shared" si="8"/>
        <v>0</v>
      </c>
      <c r="AV34" s="571">
        <f t="shared" si="9"/>
        <v>0</v>
      </c>
      <c r="AW34" s="23">
        <f>'t1'!AR32</f>
        <v>0</v>
      </c>
    </row>
    <row r="35" spans="1:49" ht="14.25" customHeight="1" x14ac:dyDescent="0.2">
      <c r="A35" s="144" t="str">
        <f>'t1'!A33</f>
        <v>FARMACISTI CON INC. DI STRUTTURA SEMPLICE (RAPP. ESCLUSIVO)</v>
      </c>
      <c r="B35" s="206" t="str">
        <f>'t1'!B33</f>
        <v>SD0E38</v>
      </c>
      <c r="C35" s="823">
        <f t="shared" si="10"/>
        <v>0</v>
      </c>
      <c r="D35" s="824">
        <f t="shared" si="11"/>
        <v>0</v>
      </c>
      <c r="E35" s="823">
        <f t="shared" si="12"/>
        <v>0</v>
      </c>
      <c r="F35" s="824">
        <f t="shared" si="13"/>
        <v>0</v>
      </c>
      <c r="G35" s="823">
        <f t="shared" si="14"/>
        <v>0</v>
      </c>
      <c r="H35" s="824">
        <f t="shared" si="15"/>
        <v>0</v>
      </c>
      <c r="I35" s="823">
        <f t="shared" si="16"/>
        <v>0</v>
      </c>
      <c r="J35" s="824">
        <f t="shared" si="17"/>
        <v>0</v>
      </c>
      <c r="K35" s="823">
        <f t="shared" si="18"/>
        <v>0</v>
      </c>
      <c r="L35" s="824">
        <f t="shared" si="19"/>
        <v>0</v>
      </c>
      <c r="M35" s="823">
        <f t="shared" si="20"/>
        <v>0</v>
      </c>
      <c r="N35" s="824">
        <f t="shared" si="21"/>
        <v>0</v>
      </c>
      <c r="O35" s="823">
        <f t="shared" si="22"/>
        <v>0</v>
      </c>
      <c r="P35" s="824">
        <f t="shared" si="23"/>
        <v>0</v>
      </c>
      <c r="Q35" s="823">
        <f t="shared" si="24"/>
        <v>0</v>
      </c>
      <c r="R35" s="824">
        <f t="shared" si="25"/>
        <v>0</v>
      </c>
      <c r="S35" s="823">
        <f t="shared" si="2"/>
        <v>0</v>
      </c>
      <c r="T35" s="824">
        <f t="shared" si="3"/>
        <v>0</v>
      </c>
      <c r="U35" s="823">
        <f t="shared" si="4"/>
        <v>0</v>
      </c>
      <c r="V35" s="824">
        <f t="shared" si="5"/>
        <v>0</v>
      </c>
      <c r="W35" s="433">
        <f t="shared" si="6"/>
        <v>0</v>
      </c>
      <c r="X35" s="571">
        <f t="shared" si="7"/>
        <v>0</v>
      </c>
      <c r="Y35" s="23">
        <f>'t1'!M33</f>
        <v>0</v>
      </c>
      <c r="AA35" s="253"/>
      <c r="AB35" s="254"/>
      <c r="AC35" s="253"/>
      <c r="AD35" s="254"/>
      <c r="AE35" s="253"/>
      <c r="AF35" s="254"/>
      <c r="AG35" s="253"/>
      <c r="AH35" s="254"/>
      <c r="AI35" s="253"/>
      <c r="AJ35" s="254"/>
      <c r="AK35" s="253"/>
      <c r="AL35" s="254"/>
      <c r="AM35" s="253"/>
      <c r="AN35" s="254"/>
      <c r="AO35" s="253"/>
      <c r="AP35" s="254"/>
      <c r="AQ35" s="253"/>
      <c r="AR35" s="254"/>
      <c r="AS35" s="253"/>
      <c r="AT35" s="254"/>
      <c r="AU35" s="433">
        <f t="shared" si="8"/>
        <v>0</v>
      </c>
      <c r="AV35" s="571">
        <f t="shared" si="9"/>
        <v>0</v>
      </c>
      <c r="AW35" s="23">
        <f>'t1'!AR33</f>
        <v>0</v>
      </c>
    </row>
    <row r="36" spans="1:49" ht="14.25" customHeight="1" x14ac:dyDescent="0.2">
      <c r="A36" s="144" t="str">
        <f>'t1'!A34</f>
        <v>FARMACISTI CON INC. DI STRUTTURA SEMPLICE (RAPP. NON ESCL.)</v>
      </c>
      <c r="B36" s="206" t="str">
        <f>'t1'!B34</f>
        <v>SD0N38</v>
      </c>
      <c r="C36" s="823">
        <f t="shared" si="10"/>
        <v>0</v>
      </c>
      <c r="D36" s="824">
        <f t="shared" si="11"/>
        <v>0</v>
      </c>
      <c r="E36" s="823">
        <f t="shared" si="12"/>
        <v>0</v>
      </c>
      <c r="F36" s="824">
        <f t="shared" si="13"/>
        <v>0</v>
      </c>
      <c r="G36" s="823">
        <f t="shared" si="14"/>
        <v>0</v>
      </c>
      <c r="H36" s="824">
        <f t="shared" si="15"/>
        <v>0</v>
      </c>
      <c r="I36" s="823">
        <f t="shared" si="16"/>
        <v>0</v>
      </c>
      <c r="J36" s="824">
        <f t="shared" si="17"/>
        <v>0</v>
      </c>
      <c r="K36" s="823">
        <f t="shared" si="18"/>
        <v>0</v>
      </c>
      <c r="L36" s="824">
        <f t="shared" si="19"/>
        <v>0</v>
      </c>
      <c r="M36" s="823">
        <f t="shared" si="20"/>
        <v>0</v>
      </c>
      <c r="N36" s="824">
        <f t="shared" si="21"/>
        <v>0</v>
      </c>
      <c r="O36" s="823">
        <f t="shared" si="22"/>
        <v>0</v>
      </c>
      <c r="P36" s="824">
        <f t="shared" si="23"/>
        <v>0</v>
      </c>
      <c r="Q36" s="823">
        <f t="shared" si="24"/>
        <v>0</v>
      </c>
      <c r="R36" s="824">
        <f t="shared" si="25"/>
        <v>0</v>
      </c>
      <c r="S36" s="823">
        <f t="shared" si="2"/>
        <v>0</v>
      </c>
      <c r="T36" s="824">
        <f t="shared" si="3"/>
        <v>0</v>
      </c>
      <c r="U36" s="823">
        <f t="shared" si="4"/>
        <v>0</v>
      </c>
      <c r="V36" s="824">
        <f t="shared" si="5"/>
        <v>0</v>
      </c>
      <c r="W36" s="433">
        <f t="shared" si="6"/>
        <v>0</v>
      </c>
      <c r="X36" s="571">
        <f t="shared" si="7"/>
        <v>0</v>
      </c>
      <c r="Y36" s="23">
        <f>'t1'!M34</f>
        <v>0</v>
      </c>
      <c r="AA36" s="253"/>
      <c r="AB36" s="254"/>
      <c r="AC36" s="253"/>
      <c r="AD36" s="254"/>
      <c r="AE36" s="253"/>
      <c r="AF36" s="254"/>
      <c r="AG36" s="253"/>
      <c r="AH36" s="254"/>
      <c r="AI36" s="253"/>
      <c r="AJ36" s="254"/>
      <c r="AK36" s="253"/>
      <c r="AL36" s="254"/>
      <c r="AM36" s="253"/>
      <c r="AN36" s="254"/>
      <c r="AO36" s="253"/>
      <c r="AP36" s="254"/>
      <c r="AQ36" s="253"/>
      <c r="AR36" s="254"/>
      <c r="AS36" s="253"/>
      <c r="AT36" s="254"/>
      <c r="AU36" s="433">
        <f t="shared" si="8"/>
        <v>0</v>
      </c>
      <c r="AV36" s="571">
        <f t="shared" si="9"/>
        <v>0</v>
      </c>
      <c r="AW36" s="23">
        <f>'t1'!AR34</f>
        <v>0</v>
      </c>
    </row>
    <row r="37" spans="1:49" ht="14.25" customHeight="1" x14ac:dyDescent="0.2">
      <c r="A37" s="144" t="str">
        <f>'t1'!A35</f>
        <v>FARMACISTI CON ALTRI INCAR. PROF.LI (RAPP. ESCLUSIVO)</v>
      </c>
      <c r="B37" s="206" t="str">
        <f>'t1'!B35</f>
        <v>SD0A38</v>
      </c>
      <c r="C37" s="823">
        <f t="shared" si="10"/>
        <v>0</v>
      </c>
      <c r="D37" s="824">
        <f t="shared" si="11"/>
        <v>0</v>
      </c>
      <c r="E37" s="823">
        <f t="shared" si="12"/>
        <v>0</v>
      </c>
      <c r="F37" s="824">
        <f t="shared" si="13"/>
        <v>0</v>
      </c>
      <c r="G37" s="823">
        <f t="shared" si="14"/>
        <v>0</v>
      </c>
      <c r="H37" s="824">
        <f t="shared" si="15"/>
        <v>0</v>
      </c>
      <c r="I37" s="823">
        <f t="shared" si="16"/>
        <v>0</v>
      </c>
      <c r="J37" s="824">
        <f t="shared" si="17"/>
        <v>0</v>
      </c>
      <c r="K37" s="823">
        <f t="shared" si="18"/>
        <v>0</v>
      </c>
      <c r="L37" s="824">
        <f t="shared" si="19"/>
        <v>0</v>
      </c>
      <c r="M37" s="823">
        <f t="shared" si="20"/>
        <v>0</v>
      </c>
      <c r="N37" s="824">
        <f t="shared" si="21"/>
        <v>0</v>
      </c>
      <c r="O37" s="823">
        <f t="shared" si="22"/>
        <v>0</v>
      </c>
      <c r="P37" s="824">
        <f t="shared" si="23"/>
        <v>0</v>
      </c>
      <c r="Q37" s="823">
        <f t="shared" si="24"/>
        <v>0</v>
      </c>
      <c r="R37" s="824">
        <f t="shared" si="25"/>
        <v>0</v>
      </c>
      <c r="S37" s="823">
        <f t="shared" si="2"/>
        <v>0</v>
      </c>
      <c r="T37" s="824">
        <f t="shared" si="3"/>
        <v>0</v>
      </c>
      <c r="U37" s="823">
        <f t="shared" si="4"/>
        <v>0</v>
      </c>
      <c r="V37" s="824">
        <f t="shared" si="5"/>
        <v>0</v>
      </c>
      <c r="W37" s="433">
        <f t="shared" si="6"/>
        <v>0</v>
      </c>
      <c r="X37" s="571">
        <f t="shared" si="7"/>
        <v>0</v>
      </c>
      <c r="Y37" s="23">
        <f>'t1'!M35</f>
        <v>0</v>
      </c>
      <c r="AA37" s="253"/>
      <c r="AB37" s="254"/>
      <c r="AC37" s="253"/>
      <c r="AD37" s="254"/>
      <c r="AE37" s="253"/>
      <c r="AF37" s="254"/>
      <c r="AG37" s="253"/>
      <c r="AH37" s="254"/>
      <c r="AI37" s="253"/>
      <c r="AJ37" s="254"/>
      <c r="AK37" s="253"/>
      <c r="AL37" s="254"/>
      <c r="AM37" s="253"/>
      <c r="AN37" s="254"/>
      <c r="AO37" s="253"/>
      <c r="AP37" s="254"/>
      <c r="AQ37" s="253"/>
      <c r="AR37" s="254"/>
      <c r="AS37" s="253"/>
      <c r="AT37" s="254"/>
      <c r="AU37" s="433">
        <f t="shared" si="8"/>
        <v>0</v>
      </c>
      <c r="AV37" s="571">
        <f t="shared" si="9"/>
        <v>0</v>
      </c>
      <c r="AW37" s="23">
        <f>'t1'!AR35</f>
        <v>0</v>
      </c>
    </row>
    <row r="38" spans="1:49" ht="14.25" customHeight="1" x14ac:dyDescent="0.2">
      <c r="A38" s="144" t="str">
        <f>'t1'!A36</f>
        <v>FARMACISTI CON ALTRI INCAR. PROF.LI (RAPP. NON ESCL.)</v>
      </c>
      <c r="B38" s="206" t="str">
        <f>'t1'!B36</f>
        <v>SD0037</v>
      </c>
      <c r="C38" s="823">
        <f t="shared" si="10"/>
        <v>0</v>
      </c>
      <c r="D38" s="824">
        <f t="shared" si="11"/>
        <v>0</v>
      </c>
      <c r="E38" s="823">
        <f t="shared" si="12"/>
        <v>0</v>
      </c>
      <c r="F38" s="824">
        <f t="shared" si="13"/>
        <v>0</v>
      </c>
      <c r="G38" s="823">
        <f t="shared" si="14"/>
        <v>0</v>
      </c>
      <c r="H38" s="824">
        <f t="shared" si="15"/>
        <v>0</v>
      </c>
      <c r="I38" s="823">
        <f t="shared" si="16"/>
        <v>0</v>
      </c>
      <c r="J38" s="824">
        <f t="shared" si="17"/>
        <v>0</v>
      </c>
      <c r="K38" s="823">
        <f t="shared" si="18"/>
        <v>0</v>
      </c>
      <c r="L38" s="824">
        <f t="shared" si="19"/>
        <v>0</v>
      </c>
      <c r="M38" s="823">
        <f t="shared" si="20"/>
        <v>0</v>
      </c>
      <c r="N38" s="824">
        <f t="shared" si="21"/>
        <v>0</v>
      </c>
      <c r="O38" s="823">
        <f t="shared" si="22"/>
        <v>0</v>
      </c>
      <c r="P38" s="824">
        <f t="shared" si="23"/>
        <v>0</v>
      </c>
      <c r="Q38" s="823">
        <f t="shared" si="24"/>
        <v>0</v>
      </c>
      <c r="R38" s="824">
        <f t="shared" si="25"/>
        <v>0</v>
      </c>
      <c r="S38" s="823">
        <f t="shared" si="2"/>
        <v>0</v>
      </c>
      <c r="T38" s="824">
        <f t="shared" si="3"/>
        <v>0</v>
      </c>
      <c r="U38" s="823">
        <f t="shared" si="4"/>
        <v>0</v>
      </c>
      <c r="V38" s="824">
        <f t="shared" si="5"/>
        <v>0</v>
      </c>
      <c r="W38" s="433">
        <f t="shared" si="6"/>
        <v>0</v>
      </c>
      <c r="X38" s="571">
        <f t="shared" si="7"/>
        <v>0</v>
      </c>
      <c r="Y38" s="23">
        <f>'t1'!M36</f>
        <v>0</v>
      </c>
      <c r="AA38" s="253"/>
      <c r="AB38" s="254"/>
      <c r="AC38" s="253"/>
      <c r="AD38" s="254"/>
      <c r="AE38" s="253"/>
      <c r="AF38" s="254"/>
      <c r="AG38" s="253"/>
      <c r="AH38" s="254"/>
      <c r="AI38" s="253"/>
      <c r="AJ38" s="254"/>
      <c r="AK38" s="253"/>
      <c r="AL38" s="254"/>
      <c r="AM38" s="253"/>
      <c r="AN38" s="254"/>
      <c r="AO38" s="253"/>
      <c r="AP38" s="254"/>
      <c r="AQ38" s="253"/>
      <c r="AR38" s="254"/>
      <c r="AS38" s="253"/>
      <c r="AT38" s="254"/>
      <c r="AU38" s="433">
        <f t="shared" si="8"/>
        <v>0</v>
      </c>
      <c r="AV38" s="571">
        <f t="shared" si="9"/>
        <v>0</v>
      </c>
      <c r="AW38" s="23">
        <f>'t1'!AR36</f>
        <v>0</v>
      </c>
    </row>
    <row r="39" spans="1:49" ht="14.25" customHeight="1" x14ac:dyDescent="0.2">
      <c r="A39" s="144" t="str">
        <f>'t1'!A37</f>
        <v>FARMACISTI A T. DETERMINATO (ART. 15-SEPTIES D.LGS. 502/92)</v>
      </c>
      <c r="B39" s="206" t="str">
        <f>'t1'!B37</f>
        <v>SD0600</v>
      </c>
      <c r="C39" s="823">
        <f t="shared" si="10"/>
        <v>0</v>
      </c>
      <c r="D39" s="824">
        <f t="shared" si="11"/>
        <v>0</v>
      </c>
      <c r="E39" s="823">
        <f t="shared" si="12"/>
        <v>0</v>
      </c>
      <c r="F39" s="824">
        <f t="shared" si="13"/>
        <v>0</v>
      </c>
      <c r="G39" s="823">
        <f t="shared" si="14"/>
        <v>0</v>
      </c>
      <c r="H39" s="824">
        <f t="shared" si="15"/>
        <v>0</v>
      </c>
      <c r="I39" s="823">
        <f t="shared" si="16"/>
        <v>0</v>
      </c>
      <c r="J39" s="824">
        <f t="shared" si="17"/>
        <v>0</v>
      </c>
      <c r="K39" s="823">
        <f t="shared" si="18"/>
        <v>0</v>
      </c>
      <c r="L39" s="824">
        <f t="shared" si="19"/>
        <v>0</v>
      </c>
      <c r="M39" s="823">
        <f t="shared" si="20"/>
        <v>0</v>
      </c>
      <c r="N39" s="824">
        <f t="shared" si="21"/>
        <v>0</v>
      </c>
      <c r="O39" s="823">
        <f t="shared" si="22"/>
        <v>0</v>
      </c>
      <c r="P39" s="824">
        <f t="shared" si="23"/>
        <v>0</v>
      </c>
      <c r="Q39" s="823">
        <f t="shared" si="24"/>
        <v>0</v>
      </c>
      <c r="R39" s="824">
        <f t="shared" si="25"/>
        <v>0</v>
      </c>
      <c r="S39" s="823">
        <f t="shared" si="2"/>
        <v>0</v>
      </c>
      <c r="T39" s="824">
        <f t="shared" si="3"/>
        <v>0</v>
      </c>
      <c r="U39" s="823">
        <f t="shared" si="4"/>
        <v>0</v>
      </c>
      <c r="V39" s="824">
        <f t="shared" si="5"/>
        <v>0</v>
      </c>
      <c r="W39" s="433">
        <f t="shared" si="6"/>
        <v>0</v>
      </c>
      <c r="X39" s="571">
        <f t="shared" si="7"/>
        <v>0</v>
      </c>
      <c r="Y39" s="23">
        <f>'t1'!M37</f>
        <v>0</v>
      </c>
      <c r="AA39" s="253"/>
      <c r="AB39" s="254"/>
      <c r="AC39" s="253"/>
      <c r="AD39" s="254"/>
      <c r="AE39" s="253"/>
      <c r="AF39" s="254"/>
      <c r="AG39" s="253"/>
      <c r="AH39" s="254"/>
      <c r="AI39" s="253"/>
      <c r="AJ39" s="254"/>
      <c r="AK39" s="253"/>
      <c r="AL39" s="254"/>
      <c r="AM39" s="253"/>
      <c r="AN39" s="254"/>
      <c r="AO39" s="253"/>
      <c r="AP39" s="254"/>
      <c r="AQ39" s="253"/>
      <c r="AR39" s="254"/>
      <c r="AS39" s="253"/>
      <c r="AT39" s="254"/>
      <c r="AU39" s="433">
        <f t="shared" si="8"/>
        <v>0</v>
      </c>
      <c r="AV39" s="571">
        <f t="shared" si="9"/>
        <v>0</v>
      </c>
      <c r="AW39" s="23">
        <f>'t1'!AR37</f>
        <v>0</v>
      </c>
    </row>
    <row r="40" spans="1:49" ht="14.25" customHeight="1" x14ac:dyDescent="0.2">
      <c r="A40" s="144" t="str">
        <f>'t1'!A38</f>
        <v>BIOLOGI CON INC. DI STRUTTURA COMPLESSA (RAPP. ESCLUSIVO)</v>
      </c>
      <c r="B40" s="206" t="str">
        <f>'t1'!B38</f>
        <v>SD0E13</v>
      </c>
      <c r="C40" s="823">
        <f t="shared" si="10"/>
        <v>0</v>
      </c>
      <c r="D40" s="824">
        <f t="shared" si="11"/>
        <v>0</v>
      </c>
      <c r="E40" s="823">
        <f t="shared" si="12"/>
        <v>0</v>
      </c>
      <c r="F40" s="824">
        <f t="shared" si="13"/>
        <v>0</v>
      </c>
      <c r="G40" s="823">
        <f t="shared" si="14"/>
        <v>0</v>
      </c>
      <c r="H40" s="824">
        <f t="shared" si="15"/>
        <v>0</v>
      </c>
      <c r="I40" s="823">
        <f t="shared" si="16"/>
        <v>0</v>
      </c>
      <c r="J40" s="824">
        <f t="shared" si="17"/>
        <v>0</v>
      </c>
      <c r="K40" s="823">
        <f t="shared" si="18"/>
        <v>0</v>
      </c>
      <c r="L40" s="824">
        <f t="shared" si="19"/>
        <v>0</v>
      </c>
      <c r="M40" s="823">
        <f t="shared" si="20"/>
        <v>0</v>
      </c>
      <c r="N40" s="824">
        <f t="shared" si="21"/>
        <v>0</v>
      </c>
      <c r="O40" s="823">
        <f t="shared" si="22"/>
        <v>0</v>
      </c>
      <c r="P40" s="824">
        <f t="shared" si="23"/>
        <v>0</v>
      </c>
      <c r="Q40" s="823">
        <f t="shared" si="24"/>
        <v>0</v>
      </c>
      <c r="R40" s="824">
        <f t="shared" si="25"/>
        <v>0</v>
      </c>
      <c r="S40" s="823">
        <f t="shared" si="2"/>
        <v>0</v>
      </c>
      <c r="T40" s="824">
        <f t="shared" si="3"/>
        <v>0</v>
      </c>
      <c r="U40" s="823">
        <f t="shared" si="4"/>
        <v>0</v>
      </c>
      <c r="V40" s="824">
        <f t="shared" si="5"/>
        <v>0</v>
      </c>
      <c r="W40" s="433">
        <f t="shared" si="6"/>
        <v>0</v>
      </c>
      <c r="X40" s="571">
        <f t="shared" si="7"/>
        <v>0</v>
      </c>
      <c r="Y40" s="23">
        <f>'t1'!M38</f>
        <v>0</v>
      </c>
      <c r="AA40" s="253"/>
      <c r="AB40" s="254"/>
      <c r="AC40" s="253"/>
      <c r="AD40" s="254"/>
      <c r="AE40" s="253"/>
      <c r="AF40" s="254"/>
      <c r="AG40" s="253"/>
      <c r="AH40" s="254"/>
      <c r="AI40" s="253"/>
      <c r="AJ40" s="254"/>
      <c r="AK40" s="253"/>
      <c r="AL40" s="254"/>
      <c r="AM40" s="253"/>
      <c r="AN40" s="254"/>
      <c r="AO40" s="253"/>
      <c r="AP40" s="254"/>
      <c r="AQ40" s="253"/>
      <c r="AR40" s="254"/>
      <c r="AS40" s="253"/>
      <c r="AT40" s="254"/>
      <c r="AU40" s="433">
        <f t="shared" si="8"/>
        <v>0</v>
      </c>
      <c r="AV40" s="571">
        <f t="shared" si="9"/>
        <v>0</v>
      </c>
      <c r="AW40" s="23">
        <f>'t1'!AR38</f>
        <v>0</v>
      </c>
    </row>
    <row r="41" spans="1:49" ht="14.25" customHeight="1" x14ac:dyDescent="0.2">
      <c r="A41" s="144" t="str">
        <f>'t1'!A39</f>
        <v>BIOLOGI CON INC. DI STRUTTURA COMPLESSA (RAPP. NON ESCL.)</v>
      </c>
      <c r="B41" s="206" t="str">
        <f>'t1'!B39</f>
        <v>SD0N13</v>
      </c>
      <c r="C41" s="823">
        <f t="shared" si="10"/>
        <v>0</v>
      </c>
      <c r="D41" s="824">
        <f t="shared" si="11"/>
        <v>0</v>
      </c>
      <c r="E41" s="823">
        <f t="shared" si="12"/>
        <v>0</v>
      </c>
      <c r="F41" s="824">
        <f t="shared" si="13"/>
        <v>0</v>
      </c>
      <c r="G41" s="823">
        <f t="shared" si="14"/>
        <v>0</v>
      </c>
      <c r="H41" s="824">
        <f t="shared" si="15"/>
        <v>0</v>
      </c>
      <c r="I41" s="823">
        <f t="shared" si="16"/>
        <v>0</v>
      </c>
      <c r="J41" s="824">
        <f t="shared" si="17"/>
        <v>0</v>
      </c>
      <c r="K41" s="823">
        <f t="shared" si="18"/>
        <v>0</v>
      </c>
      <c r="L41" s="824">
        <f t="shared" si="19"/>
        <v>0</v>
      </c>
      <c r="M41" s="823">
        <f t="shared" si="20"/>
        <v>0</v>
      </c>
      <c r="N41" s="824">
        <f t="shared" si="21"/>
        <v>0</v>
      </c>
      <c r="O41" s="823">
        <f t="shared" si="22"/>
        <v>0</v>
      </c>
      <c r="P41" s="824">
        <f t="shared" si="23"/>
        <v>0</v>
      </c>
      <c r="Q41" s="823">
        <f t="shared" si="24"/>
        <v>0</v>
      </c>
      <c r="R41" s="824">
        <f t="shared" si="25"/>
        <v>0</v>
      </c>
      <c r="S41" s="823">
        <f t="shared" si="2"/>
        <v>0</v>
      </c>
      <c r="T41" s="824">
        <f t="shared" si="3"/>
        <v>0</v>
      </c>
      <c r="U41" s="823">
        <f t="shared" si="4"/>
        <v>0</v>
      </c>
      <c r="V41" s="824">
        <f t="shared" si="5"/>
        <v>0</v>
      </c>
      <c r="W41" s="433">
        <f t="shared" si="6"/>
        <v>0</v>
      </c>
      <c r="X41" s="571">
        <f t="shared" si="7"/>
        <v>0</v>
      </c>
      <c r="Y41" s="23">
        <f>'t1'!M39</f>
        <v>0</v>
      </c>
      <c r="AA41" s="253"/>
      <c r="AB41" s="254"/>
      <c r="AC41" s="253"/>
      <c r="AD41" s="254"/>
      <c r="AE41" s="253"/>
      <c r="AF41" s="254"/>
      <c r="AG41" s="253"/>
      <c r="AH41" s="254"/>
      <c r="AI41" s="253"/>
      <c r="AJ41" s="254"/>
      <c r="AK41" s="253"/>
      <c r="AL41" s="254"/>
      <c r="AM41" s="253"/>
      <c r="AN41" s="254"/>
      <c r="AO41" s="253"/>
      <c r="AP41" s="254"/>
      <c r="AQ41" s="253"/>
      <c r="AR41" s="254"/>
      <c r="AS41" s="253"/>
      <c r="AT41" s="254"/>
      <c r="AU41" s="433">
        <f t="shared" si="8"/>
        <v>0</v>
      </c>
      <c r="AV41" s="571">
        <f t="shared" si="9"/>
        <v>0</v>
      </c>
      <c r="AW41" s="23">
        <f>'t1'!AR39</f>
        <v>0</v>
      </c>
    </row>
    <row r="42" spans="1:49" ht="14.25" customHeight="1" x14ac:dyDescent="0.2">
      <c r="A42" s="144" t="str">
        <f>'t1'!A40</f>
        <v>BIOLOGI CON INC. DI STRUTTURA SEMPLICE (RAPP. ESCLUSIVO)</v>
      </c>
      <c r="B42" s="206" t="str">
        <f>'t1'!B40</f>
        <v>SD0E12</v>
      </c>
      <c r="C42" s="823">
        <f t="shared" si="10"/>
        <v>0</v>
      </c>
      <c r="D42" s="824">
        <f t="shared" si="11"/>
        <v>0</v>
      </c>
      <c r="E42" s="823">
        <f t="shared" si="12"/>
        <v>0</v>
      </c>
      <c r="F42" s="824">
        <f t="shared" si="13"/>
        <v>0</v>
      </c>
      <c r="G42" s="823">
        <f t="shared" si="14"/>
        <v>0</v>
      </c>
      <c r="H42" s="824">
        <f t="shared" si="15"/>
        <v>0</v>
      </c>
      <c r="I42" s="823">
        <f t="shared" si="16"/>
        <v>0</v>
      </c>
      <c r="J42" s="824">
        <f t="shared" si="17"/>
        <v>0</v>
      </c>
      <c r="K42" s="823">
        <f t="shared" si="18"/>
        <v>0</v>
      </c>
      <c r="L42" s="824">
        <f t="shared" si="19"/>
        <v>0</v>
      </c>
      <c r="M42" s="823">
        <f t="shared" si="20"/>
        <v>0</v>
      </c>
      <c r="N42" s="824">
        <f t="shared" si="21"/>
        <v>0</v>
      </c>
      <c r="O42" s="823">
        <f t="shared" si="22"/>
        <v>0</v>
      </c>
      <c r="P42" s="824">
        <f t="shared" si="23"/>
        <v>0</v>
      </c>
      <c r="Q42" s="823">
        <f t="shared" si="24"/>
        <v>0</v>
      </c>
      <c r="R42" s="824">
        <f t="shared" si="25"/>
        <v>0</v>
      </c>
      <c r="S42" s="823">
        <f t="shared" si="2"/>
        <v>0</v>
      </c>
      <c r="T42" s="824">
        <f t="shared" si="3"/>
        <v>0</v>
      </c>
      <c r="U42" s="823">
        <f t="shared" si="4"/>
        <v>0</v>
      </c>
      <c r="V42" s="824">
        <f t="shared" si="5"/>
        <v>0</v>
      </c>
      <c r="W42" s="433">
        <f t="shared" si="6"/>
        <v>0</v>
      </c>
      <c r="X42" s="571">
        <f t="shared" si="7"/>
        <v>0</v>
      </c>
      <c r="Y42" s="23">
        <f>'t1'!M40</f>
        <v>0</v>
      </c>
      <c r="AA42" s="253"/>
      <c r="AB42" s="254"/>
      <c r="AC42" s="253"/>
      <c r="AD42" s="254"/>
      <c r="AE42" s="253"/>
      <c r="AF42" s="254"/>
      <c r="AG42" s="253"/>
      <c r="AH42" s="254"/>
      <c r="AI42" s="253"/>
      <c r="AJ42" s="254"/>
      <c r="AK42" s="253"/>
      <c r="AL42" s="254"/>
      <c r="AM42" s="253"/>
      <c r="AN42" s="254"/>
      <c r="AO42" s="253"/>
      <c r="AP42" s="254"/>
      <c r="AQ42" s="253"/>
      <c r="AR42" s="254"/>
      <c r="AS42" s="253"/>
      <c r="AT42" s="254"/>
      <c r="AU42" s="433">
        <f t="shared" si="8"/>
        <v>0</v>
      </c>
      <c r="AV42" s="571">
        <f t="shared" si="9"/>
        <v>0</v>
      </c>
      <c r="AW42" s="23">
        <f>'t1'!AR40</f>
        <v>0</v>
      </c>
    </row>
    <row r="43" spans="1:49" ht="14.25" customHeight="1" x14ac:dyDescent="0.2">
      <c r="A43" s="144" t="str">
        <f>'t1'!A41</f>
        <v>BIOLOGI CON INC. DI STRUTTURA SEMPLICE (RAPP. NON ESCL.)</v>
      </c>
      <c r="B43" s="206" t="str">
        <f>'t1'!B41</f>
        <v>SD0N12</v>
      </c>
      <c r="C43" s="823">
        <f t="shared" si="10"/>
        <v>0</v>
      </c>
      <c r="D43" s="824">
        <f t="shared" si="11"/>
        <v>0</v>
      </c>
      <c r="E43" s="823">
        <f t="shared" si="12"/>
        <v>0</v>
      </c>
      <c r="F43" s="824">
        <f t="shared" si="13"/>
        <v>0</v>
      </c>
      <c r="G43" s="823">
        <f t="shared" si="14"/>
        <v>0</v>
      </c>
      <c r="H43" s="824">
        <f t="shared" si="15"/>
        <v>0</v>
      </c>
      <c r="I43" s="823">
        <f t="shared" si="16"/>
        <v>0</v>
      </c>
      <c r="J43" s="824">
        <f t="shared" si="17"/>
        <v>0</v>
      </c>
      <c r="K43" s="823">
        <f t="shared" si="18"/>
        <v>0</v>
      </c>
      <c r="L43" s="824">
        <f t="shared" si="19"/>
        <v>0</v>
      </c>
      <c r="M43" s="823">
        <f t="shared" si="20"/>
        <v>0</v>
      </c>
      <c r="N43" s="824">
        <f t="shared" si="21"/>
        <v>0</v>
      </c>
      <c r="O43" s="823">
        <f t="shared" si="22"/>
        <v>0</v>
      </c>
      <c r="P43" s="824">
        <f t="shared" si="23"/>
        <v>0</v>
      </c>
      <c r="Q43" s="823">
        <f t="shared" si="24"/>
        <v>0</v>
      </c>
      <c r="R43" s="824">
        <f t="shared" si="25"/>
        <v>0</v>
      </c>
      <c r="S43" s="823">
        <f t="shared" si="2"/>
        <v>0</v>
      </c>
      <c r="T43" s="824">
        <f t="shared" si="3"/>
        <v>0</v>
      </c>
      <c r="U43" s="823">
        <f t="shared" si="4"/>
        <v>0</v>
      </c>
      <c r="V43" s="824">
        <f t="shared" si="5"/>
        <v>0</v>
      </c>
      <c r="W43" s="433">
        <f t="shared" si="6"/>
        <v>0</v>
      </c>
      <c r="X43" s="571">
        <f t="shared" si="7"/>
        <v>0</v>
      </c>
      <c r="Y43" s="23">
        <f>'t1'!M41</f>
        <v>0</v>
      </c>
      <c r="AA43" s="253"/>
      <c r="AB43" s="254"/>
      <c r="AC43" s="253"/>
      <c r="AD43" s="254"/>
      <c r="AE43" s="253"/>
      <c r="AF43" s="254"/>
      <c r="AG43" s="253"/>
      <c r="AH43" s="254"/>
      <c r="AI43" s="253"/>
      <c r="AJ43" s="254"/>
      <c r="AK43" s="253"/>
      <c r="AL43" s="254"/>
      <c r="AM43" s="253"/>
      <c r="AN43" s="254"/>
      <c r="AO43" s="253"/>
      <c r="AP43" s="254"/>
      <c r="AQ43" s="253"/>
      <c r="AR43" s="254"/>
      <c r="AS43" s="253"/>
      <c r="AT43" s="254"/>
      <c r="AU43" s="433">
        <f t="shared" si="8"/>
        <v>0</v>
      </c>
      <c r="AV43" s="571">
        <f t="shared" si="9"/>
        <v>0</v>
      </c>
      <c r="AW43" s="23">
        <f>'t1'!AR41</f>
        <v>0</v>
      </c>
    </row>
    <row r="44" spans="1:49" ht="14.25" customHeight="1" x14ac:dyDescent="0.2">
      <c r="A44" s="144" t="str">
        <f>'t1'!A42</f>
        <v>BIOLOGI CON ALTRI INCAR. PROF.LI (RAPP. ESCLUSIVO)</v>
      </c>
      <c r="B44" s="206" t="str">
        <f>'t1'!B42</f>
        <v>SD0A12</v>
      </c>
      <c r="C44" s="823">
        <f t="shared" si="10"/>
        <v>0</v>
      </c>
      <c r="D44" s="824">
        <f t="shared" si="11"/>
        <v>0</v>
      </c>
      <c r="E44" s="823">
        <f t="shared" si="12"/>
        <v>0</v>
      </c>
      <c r="F44" s="824">
        <f t="shared" si="13"/>
        <v>0</v>
      </c>
      <c r="G44" s="823">
        <f t="shared" si="14"/>
        <v>0</v>
      </c>
      <c r="H44" s="824">
        <f t="shared" si="15"/>
        <v>0</v>
      </c>
      <c r="I44" s="823">
        <f t="shared" si="16"/>
        <v>0</v>
      </c>
      <c r="J44" s="824">
        <f t="shared" si="17"/>
        <v>0</v>
      </c>
      <c r="K44" s="823">
        <f t="shared" si="18"/>
        <v>0</v>
      </c>
      <c r="L44" s="824">
        <f t="shared" si="19"/>
        <v>0</v>
      </c>
      <c r="M44" s="823">
        <f t="shared" si="20"/>
        <v>0</v>
      </c>
      <c r="N44" s="824">
        <f t="shared" si="21"/>
        <v>0</v>
      </c>
      <c r="O44" s="823">
        <f t="shared" si="22"/>
        <v>0</v>
      </c>
      <c r="P44" s="824">
        <f t="shared" si="23"/>
        <v>0</v>
      </c>
      <c r="Q44" s="823">
        <f t="shared" si="24"/>
        <v>0</v>
      </c>
      <c r="R44" s="824">
        <f t="shared" si="25"/>
        <v>0</v>
      </c>
      <c r="S44" s="823">
        <f t="shared" si="2"/>
        <v>0</v>
      </c>
      <c r="T44" s="824">
        <f t="shared" si="3"/>
        <v>0</v>
      </c>
      <c r="U44" s="823">
        <f t="shared" si="4"/>
        <v>0</v>
      </c>
      <c r="V44" s="824">
        <f t="shared" si="5"/>
        <v>0</v>
      </c>
      <c r="W44" s="433">
        <f t="shared" si="6"/>
        <v>0</v>
      </c>
      <c r="X44" s="571">
        <f t="shared" si="7"/>
        <v>0</v>
      </c>
      <c r="Y44" s="23">
        <f>'t1'!M42</f>
        <v>0</v>
      </c>
      <c r="AA44" s="253"/>
      <c r="AB44" s="254"/>
      <c r="AC44" s="253"/>
      <c r="AD44" s="254"/>
      <c r="AE44" s="253"/>
      <c r="AF44" s="254"/>
      <c r="AG44" s="253"/>
      <c r="AH44" s="254"/>
      <c r="AI44" s="253"/>
      <c r="AJ44" s="254"/>
      <c r="AK44" s="253"/>
      <c r="AL44" s="254"/>
      <c r="AM44" s="253"/>
      <c r="AN44" s="254"/>
      <c r="AO44" s="253"/>
      <c r="AP44" s="254"/>
      <c r="AQ44" s="253"/>
      <c r="AR44" s="254"/>
      <c r="AS44" s="253"/>
      <c r="AT44" s="254"/>
      <c r="AU44" s="433">
        <f t="shared" si="8"/>
        <v>0</v>
      </c>
      <c r="AV44" s="571">
        <f t="shared" si="9"/>
        <v>0</v>
      </c>
      <c r="AW44" s="23">
        <f>'t1'!AR42</f>
        <v>0</v>
      </c>
    </row>
    <row r="45" spans="1:49" ht="14.25" customHeight="1" x14ac:dyDescent="0.2">
      <c r="A45" s="144" t="str">
        <f>'t1'!A43</f>
        <v>BIOLOGI CON ALTRI INCAR. PROF.LI (RAPP. NON ESCL.)</v>
      </c>
      <c r="B45" s="206" t="str">
        <f>'t1'!B43</f>
        <v>SD0011</v>
      </c>
      <c r="C45" s="823">
        <f t="shared" si="10"/>
        <v>0</v>
      </c>
      <c r="D45" s="824">
        <f t="shared" si="11"/>
        <v>0</v>
      </c>
      <c r="E45" s="823">
        <f t="shared" si="12"/>
        <v>0</v>
      </c>
      <c r="F45" s="824">
        <f t="shared" si="13"/>
        <v>0</v>
      </c>
      <c r="G45" s="823">
        <f t="shared" si="14"/>
        <v>0</v>
      </c>
      <c r="H45" s="824">
        <f t="shared" si="15"/>
        <v>0</v>
      </c>
      <c r="I45" s="823">
        <f t="shared" si="16"/>
        <v>0</v>
      </c>
      <c r="J45" s="824">
        <f t="shared" si="17"/>
        <v>0</v>
      </c>
      <c r="K45" s="823">
        <f t="shared" si="18"/>
        <v>0</v>
      </c>
      <c r="L45" s="824">
        <f t="shared" si="19"/>
        <v>0</v>
      </c>
      <c r="M45" s="823">
        <f t="shared" si="20"/>
        <v>0</v>
      </c>
      <c r="N45" s="824">
        <f t="shared" si="21"/>
        <v>0</v>
      </c>
      <c r="O45" s="823">
        <f t="shared" si="22"/>
        <v>0</v>
      </c>
      <c r="P45" s="824">
        <f t="shared" si="23"/>
        <v>0</v>
      </c>
      <c r="Q45" s="823">
        <f t="shared" si="24"/>
        <v>0</v>
      </c>
      <c r="R45" s="824">
        <f t="shared" si="25"/>
        <v>0</v>
      </c>
      <c r="S45" s="823">
        <f t="shared" si="2"/>
        <v>0</v>
      </c>
      <c r="T45" s="824">
        <f t="shared" si="3"/>
        <v>0</v>
      </c>
      <c r="U45" s="823">
        <f t="shared" si="4"/>
        <v>0</v>
      </c>
      <c r="V45" s="824">
        <f t="shared" si="5"/>
        <v>0</v>
      </c>
      <c r="W45" s="433">
        <f t="shared" si="6"/>
        <v>0</v>
      </c>
      <c r="X45" s="571">
        <f t="shared" si="7"/>
        <v>0</v>
      </c>
      <c r="Y45" s="23">
        <f>'t1'!M43</f>
        <v>0</v>
      </c>
      <c r="AA45" s="253"/>
      <c r="AB45" s="254"/>
      <c r="AC45" s="253"/>
      <c r="AD45" s="254"/>
      <c r="AE45" s="253"/>
      <c r="AF45" s="254"/>
      <c r="AG45" s="253"/>
      <c r="AH45" s="254"/>
      <c r="AI45" s="253"/>
      <c r="AJ45" s="254"/>
      <c r="AK45" s="253"/>
      <c r="AL45" s="254"/>
      <c r="AM45" s="253"/>
      <c r="AN45" s="254"/>
      <c r="AO45" s="253"/>
      <c r="AP45" s="254"/>
      <c r="AQ45" s="253"/>
      <c r="AR45" s="254"/>
      <c r="AS45" s="253"/>
      <c r="AT45" s="254"/>
      <c r="AU45" s="433">
        <f t="shared" si="8"/>
        <v>0</v>
      </c>
      <c r="AV45" s="571">
        <f t="shared" si="9"/>
        <v>0</v>
      </c>
      <c r="AW45" s="23">
        <f>'t1'!AR43</f>
        <v>0</v>
      </c>
    </row>
    <row r="46" spans="1:49" ht="14.25" customHeight="1" x14ac:dyDescent="0.2">
      <c r="A46" s="144" t="str">
        <f>'t1'!A44</f>
        <v>BIOLOGI A T. DETERMINATO (ART. 15-SEPTIES D.LGS. 502/92)</v>
      </c>
      <c r="B46" s="206" t="str">
        <f>'t1'!B44</f>
        <v>SD0601</v>
      </c>
      <c r="C46" s="823">
        <f t="shared" si="10"/>
        <v>0</v>
      </c>
      <c r="D46" s="824">
        <f t="shared" si="11"/>
        <v>0</v>
      </c>
      <c r="E46" s="823">
        <f t="shared" si="12"/>
        <v>0</v>
      </c>
      <c r="F46" s="824">
        <f t="shared" si="13"/>
        <v>0</v>
      </c>
      <c r="G46" s="823">
        <f t="shared" si="14"/>
        <v>0</v>
      </c>
      <c r="H46" s="824">
        <f t="shared" si="15"/>
        <v>0</v>
      </c>
      <c r="I46" s="823">
        <f t="shared" si="16"/>
        <v>0</v>
      </c>
      <c r="J46" s="824">
        <f t="shared" si="17"/>
        <v>0</v>
      </c>
      <c r="K46" s="823">
        <f t="shared" si="18"/>
        <v>0</v>
      </c>
      <c r="L46" s="824">
        <f t="shared" si="19"/>
        <v>0</v>
      </c>
      <c r="M46" s="823">
        <f t="shared" si="20"/>
        <v>0</v>
      </c>
      <c r="N46" s="824">
        <f t="shared" si="21"/>
        <v>0</v>
      </c>
      <c r="O46" s="823">
        <f t="shared" si="22"/>
        <v>0</v>
      </c>
      <c r="P46" s="824">
        <f t="shared" si="23"/>
        <v>0</v>
      </c>
      <c r="Q46" s="823">
        <f t="shared" si="24"/>
        <v>0</v>
      </c>
      <c r="R46" s="824">
        <f t="shared" si="25"/>
        <v>0</v>
      </c>
      <c r="S46" s="823">
        <f t="shared" si="2"/>
        <v>0</v>
      </c>
      <c r="T46" s="824">
        <f t="shared" si="3"/>
        <v>0</v>
      </c>
      <c r="U46" s="823">
        <f t="shared" si="4"/>
        <v>0</v>
      </c>
      <c r="V46" s="824">
        <f t="shared" si="5"/>
        <v>0</v>
      </c>
      <c r="W46" s="433">
        <f t="shared" si="6"/>
        <v>0</v>
      </c>
      <c r="X46" s="571">
        <f t="shared" si="7"/>
        <v>0</v>
      </c>
      <c r="Y46" s="23">
        <f>'t1'!M44</f>
        <v>0</v>
      </c>
      <c r="AA46" s="253"/>
      <c r="AB46" s="254"/>
      <c r="AC46" s="253"/>
      <c r="AD46" s="254"/>
      <c r="AE46" s="253"/>
      <c r="AF46" s="254"/>
      <c r="AG46" s="253"/>
      <c r="AH46" s="254"/>
      <c r="AI46" s="253"/>
      <c r="AJ46" s="254"/>
      <c r="AK46" s="253"/>
      <c r="AL46" s="254"/>
      <c r="AM46" s="253"/>
      <c r="AN46" s="254"/>
      <c r="AO46" s="253"/>
      <c r="AP46" s="254"/>
      <c r="AQ46" s="253"/>
      <c r="AR46" s="254"/>
      <c r="AS46" s="253"/>
      <c r="AT46" s="254"/>
      <c r="AU46" s="433">
        <f t="shared" si="8"/>
        <v>0</v>
      </c>
      <c r="AV46" s="571">
        <f t="shared" si="9"/>
        <v>0</v>
      </c>
      <c r="AW46" s="23">
        <f>'t1'!AR44</f>
        <v>0</v>
      </c>
    </row>
    <row r="47" spans="1:49" ht="14.25" customHeight="1" x14ac:dyDescent="0.2">
      <c r="A47" s="144" t="str">
        <f>'t1'!A45</f>
        <v>CHIMICI CON INC. DI STRUTTURA COMPLESSA (RAPP. ESCLUSIVO)</v>
      </c>
      <c r="B47" s="206" t="str">
        <f>'t1'!B45</f>
        <v>SD0E16</v>
      </c>
      <c r="C47" s="823">
        <f t="shared" si="10"/>
        <v>0</v>
      </c>
      <c r="D47" s="824">
        <f t="shared" si="11"/>
        <v>0</v>
      </c>
      <c r="E47" s="823">
        <f t="shared" si="12"/>
        <v>0</v>
      </c>
      <c r="F47" s="824">
        <f t="shared" si="13"/>
        <v>0</v>
      </c>
      <c r="G47" s="823">
        <f t="shared" si="14"/>
        <v>0</v>
      </c>
      <c r="H47" s="824">
        <f t="shared" si="15"/>
        <v>0</v>
      </c>
      <c r="I47" s="823">
        <f t="shared" si="16"/>
        <v>0</v>
      </c>
      <c r="J47" s="824">
        <f t="shared" si="17"/>
        <v>0</v>
      </c>
      <c r="K47" s="823">
        <f t="shared" si="18"/>
        <v>0</v>
      </c>
      <c r="L47" s="824">
        <f t="shared" si="19"/>
        <v>0</v>
      </c>
      <c r="M47" s="823">
        <f t="shared" si="20"/>
        <v>0</v>
      </c>
      <c r="N47" s="824">
        <f t="shared" si="21"/>
        <v>0</v>
      </c>
      <c r="O47" s="823">
        <f t="shared" si="22"/>
        <v>0</v>
      </c>
      <c r="P47" s="824">
        <f t="shared" si="23"/>
        <v>0</v>
      </c>
      <c r="Q47" s="823">
        <f t="shared" si="24"/>
        <v>0</v>
      </c>
      <c r="R47" s="824">
        <f t="shared" si="25"/>
        <v>0</v>
      </c>
      <c r="S47" s="823">
        <f t="shared" si="2"/>
        <v>0</v>
      </c>
      <c r="T47" s="824">
        <f t="shared" si="3"/>
        <v>0</v>
      </c>
      <c r="U47" s="823">
        <f t="shared" si="4"/>
        <v>0</v>
      </c>
      <c r="V47" s="824">
        <f t="shared" si="5"/>
        <v>0</v>
      </c>
      <c r="W47" s="433">
        <f t="shared" si="6"/>
        <v>0</v>
      </c>
      <c r="X47" s="571">
        <f t="shared" si="7"/>
        <v>0</v>
      </c>
      <c r="Y47" s="23">
        <f>'t1'!M45</f>
        <v>0</v>
      </c>
      <c r="AA47" s="253"/>
      <c r="AB47" s="254"/>
      <c r="AC47" s="253"/>
      <c r="AD47" s="254"/>
      <c r="AE47" s="253"/>
      <c r="AF47" s="254"/>
      <c r="AG47" s="253"/>
      <c r="AH47" s="254"/>
      <c r="AI47" s="253"/>
      <c r="AJ47" s="254"/>
      <c r="AK47" s="253"/>
      <c r="AL47" s="254"/>
      <c r="AM47" s="253"/>
      <c r="AN47" s="254"/>
      <c r="AO47" s="253"/>
      <c r="AP47" s="254"/>
      <c r="AQ47" s="253"/>
      <c r="AR47" s="254"/>
      <c r="AS47" s="253"/>
      <c r="AT47" s="254"/>
      <c r="AU47" s="433">
        <f t="shared" si="8"/>
        <v>0</v>
      </c>
      <c r="AV47" s="571">
        <f t="shared" si="9"/>
        <v>0</v>
      </c>
      <c r="AW47" s="23">
        <f>'t1'!AR45</f>
        <v>0</v>
      </c>
    </row>
    <row r="48" spans="1:49" ht="14.25" customHeight="1" x14ac:dyDescent="0.2">
      <c r="A48" s="144" t="str">
        <f>'t1'!A46</f>
        <v>CHIMICI CON INC. DI STRUTTURA COMPLESSA (RAPP.NON ESCL.)</v>
      </c>
      <c r="B48" s="206" t="str">
        <f>'t1'!B46</f>
        <v>SD0N16</v>
      </c>
      <c r="C48" s="823">
        <f t="shared" si="10"/>
        <v>0</v>
      </c>
      <c r="D48" s="824">
        <f t="shared" si="11"/>
        <v>0</v>
      </c>
      <c r="E48" s="823">
        <f t="shared" si="12"/>
        <v>0</v>
      </c>
      <c r="F48" s="824">
        <f t="shared" si="13"/>
        <v>0</v>
      </c>
      <c r="G48" s="823">
        <f t="shared" si="14"/>
        <v>0</v>
      </c>
      <c r="H48" s="824">
        <f t="shared" si="15"/>
        <v>0</v>
      </c>
      <c r="I48" s="823">
        <f t="shared" si="16"/>
        <v>0</v>
      </c>
      <c r="J48" s="824">
        <f t="shared" si="17"/>
        <v>0</v>
      </c>
      <c r="K48" s="823">
        <f t="shared" si="18"/>
        <v>0</v>
      </c>
      <c r="L48" s="824">
        <f t="shared" si="19"/>
        <v>0</v>
      </c>
      <c r="M48" s="823">
        <f t="shared" si="20"/>
        <v>0</v>
      </c>
      <c r="N48" s="824">
        <f t="shared" si="21"/>
        <v>0</v>
      </c>
      <c r="O48" s="823">
        <f t="shared" si="22"/>
        <v>0</v>
      </c>
      <c r="P48" s="824">
        <f t="shared" si="23"/>
        <v>0</v>
      </c>
      <c r="Q48" s="823">
        <f t="shared" si="24"/>
        <v>0</v>
      </c>
      <c r="R48" s="824">
        <f t="shared" si="25"/>
        <v>0</v>
      </c>
      <c r="S48" s="823">
        <f t="shared" si="2"/>
        <v>0</v>
      </c>
      <c r="T48" s="824">
        <f t="shared" si="3"/>
        <v>0</v>
      </c>
      <c r="U48" s="823">
        <f t="shared" si="4"/>
        <v>0</v>
      </c>
      <c r="V48" s="824">
        <f t="shared" si="5"/>
        <v>0</v>
      </c>
      <c r="W48" s="433">
        <f t="shared" si="6"/>
        <v>0</v>
      </c>
      <c r="X48" s="571">
        <f t="shared" si="7"/>
        <v>0</v>
      </c>
      <c r="Y48" s="23">
        <f>'t1'!M46</f>
        <v>0</v>
      </c>
      <c r="AA48" s="253"/>
      <c r="AB48" s="254"/>
      <c r="AC48" s="253"/>
      <c r="AD48" s="254"/>
      <c r="AE48" s="253"/>
      <c r="AF48" s="254"/>
      <c r="AG48" s="253"/>
      <c r="AH48" s="254"/>
      <c r="AI48" s="253"/>
      <c r="AJ48" s="254"/>
      <c r="AK48" s="253"/>
      <c r="AL48" s="254"/>
      <c r="AM48" s="253"/>
      <c r="AN48" s="254"/>
      <c r="AO48" s="253"/>
      <c r="AP48" s="254"/>
      <c r="AQ48" s="253"/>
      <c r="AR48" s="254"/>
      <c r="AS48" s="253"/>
      <c r="AT48" s="254"/>
      <c r="AU48" s="433">
        <f t="shared" si="8"/>
        <v>0</v>
      </c>
      <c r="AV48" s="571">
        <f t="shared" si="9"/>
        <v>0</v>
      </c>
      <c r="AW48" s="23">
        <f>'t1'!AR46</f>
        <v>0</v>
      </c>
    </row>
    <row r="49" spans="1:49" ht="14.25" customHeight="1" x14ac:dyDescent="0.2">
      <c r="A49" s="144" t="str">
        <f>'t1'!A47</f>
        <v>CHIMICI CON INC. DI STRUTTURA SEMPLICE (RAPP. ESCLUSIVO)</v>
      </c>
      <c r="B49" s="206" t="str">
        <f>'t1'!B47</f>
        <v>SD0E15</v>
      </c>
      <c r="C49" s="823">
        <f t="shared" si="10"/>
        <v>0</v>
      </c>
      <c r="D49" s="824">
        <f t="shared" si="11"/>
        <v>0</v>
      </c>
      <c r="E49" s="823">
        <f t="shared" si="12"/>
        <v>0</v>
      </c>
      <c r="F49" s="824">
        <f t="shared" si="13"/>
        <v>0</v>
      </c>
      <c r="G49" s="823">
        <f t="shared" si="14"/>
        <v>0</v>
      </c>
      <c r="H49" s="824">
        <f t="shared" si="15"/>
        <v>0</v>
      </c>
      <c r="I49" s="823">
        <f t="shared" si="16"/>
        <v>0</v>
      </c>
      <c r="J49" s="824">
        <f t="shared" si="17"/>
        <v>0</v>
      </c>
      <c r="K49" s="823">
        <f t="shared" si="18"/>
        <v>0</v>
      </c>
      <c r="L49" s="824">
        <f t="shared" si="19"/>
        <v>0</v>
      </c>
      <c r="M49" s="823">
        <f t="shared" si="20"/>
        <v>0</v>
      </c>
      <c r="N49" s="824">
        <f t="shared" si="21"/>
        <v>0</v>
      </c>
      <c r="O49" s="823">
        <f t="shared" si="22"/>
        <v>0</v>
      </c>
      <c r="P49" s="824">
        <f t="shared" si="23"/>
        <v>0</v>
      </c>
      <c r="Q49" s="823">
        <f t="shared" si="24"/>
        <v>0</v>
      </c>
      <c r="R49" s="824">
        <f t="shared" si="25"/>
        <v>0</v>
      </c>
      <c r="S49" s="823">
        <f t="shared" si="2"/>
        <v>0</v>
      </c>
      <c r="T49" s="824">
        <f t="shared" si="3"/>
        <v>0</v>
      </c>
      <c r="U49" s="823">
        <f t="shared" si="4"/>
        <v>0</v>
      </c>
      <c r="V49" s="824">
        <f t="shared" si="5"/>
        <v>0</v>
      </c>
      <c r="W49" s="433">
        <f t="shared" si="6"/>
        <v>0</v>
      </c>
      <c r="X49" s="571">
        <f t="shared" si="7"/>
        <v>0</v>
      </c>
      <c r="Y49" s="23">
        <f>'t1'!M47</f>
        <v>0</v>
      </c>
      <c r="AA49" s="253"/>
      <c r="AB49" s="254"/>
      <c r="AC49" s="253"/>
      <c r="AD49" s="254"/>
      <c r="AE49" s="253"/>
      <c r="AF49" s="254"/>
      <c r="AG49" s="253"/>
      <c r="AH49" s="254"/>
      <c r="AI49" s="253"/>
      <c r="AJ49" s="254"/>
      <c r="AK49" s="253"/>
      <c r="AL49" s="254"/>
      <c r="AM49" s="253"/>
      <c r="AN49" s="254"/>
      <c r="AO49" s="253"/>
      <c r="AP49" s="254"/>
      <c r="AQ49" s="253"/>
      <c r="AR49" s="254"/>
      <c r="AS49" s="253"/>
      <c r="AT49" s="254"/>
      <c r="AU49" s="433">
        <f t="shared" si="8"/>
        <v>0</v>
      </c>
      <c r="AV49" s="571">
        <f t="shared" si="9"/>
        <v>0</v>
      </c>
      <c r="AW49" s="23">
        <f>'t1'!AR47</f>
        <v>0</v>
      </c>
    </row>
    <row r="50" spans="1:49" ht="14.25" customHeight="1" x14ac:dyDescent="0.2">
      <c r="A50" s="144" t="str">
        <f>'t1'!A48</f>
        <v>CHIMICI CON INC. DI STRUTTURA SEMPLICE (RAPP. NON ESCL.)</v>
      </c>
      <c r="B50" s="206" t="str">
        <f>'t1'!B48</f>
        <v>SD0N15</v>
      </c>
      <c r="C50" s="823">
        <f t="shared" si="10"/>
        <v>0</v>
      </c>
      <c r="D50" s="824">
        <f t="shared" si="11"/>
        <v>0</v>
      </c>
      <c r="E50" s="823">
        <f t="shared" si="12"/>
        <v>0</v>
      </c>
      <c r="F50" s="824">
        <f t="shared" si="13"/>
        <v>0</v>
      </c>
      <c r="G50" s="823">
        <f t="shared" si="14"/>
        <v>0</v>
      </c>
      <c r="H50" s="824">
        <f t="shared" si="15"/>
        <v>0</v>
      </c>
      <c r="I50" s="823">
        <f t="shared" si="16"/>
        <v>0</v>
      </c>
      <c r="J50" s="824">
        <f t="shared" si="17"/>
        <v>0</v>
      </c>
      <c r="K50" s="823">
        <f t="shared" si="18"/>
        <v>0</v>
      </c>
      <c r="L50" s="824">
        <f t="shared" si="19"/>
        <v>0</v>
      </c>
      <c r="M50" s="823">
        <f t="shared" si="20"/>
        <v>0</v>
      </c>
      <c r="N50" s="824">
        <f t="shared" si="21"/>
        <v>0</v>
      </c>
      <c r="O50" s="823">
        <f t="shared" si="22"/>
        <v>0</v>
      </c>
      <c r="P50" s="824">
        <f t="shared" si="23"/>
        <v>0</v>
      </c>
      <c r="Q50" s="823">
        <f t="shared" si="24"/>
        <v>0</v>
      </c>
      <c r="R50" s="824">
        <f t="shared" si="25"/>
        <v>0</v>
      </c>
      <c r="S50" s="823">
        <f t="shared" si="2"/>
        <v>0</v>
      </c>
      <c r="T50" s="824">
        <f t="shared" si="3"/>
        <v>0</v>
      </c>
      <c r="U50" s="823">
        <f t="shared" si="4"/>
        <v>0</v>
      </c>
      <c r="V50" s="824">
        <f t="shared" si="5"/>
        <v>0</v>
      </c>
      <c r="W50" s="433">
        <f t="shared" si="6"/>
        <v>0</v>
      </c>
      <c r="X50" s="571">
        <f t="shared" si="7"/>
        <v>0</v>
      </c>
      <c r="Y50" s="23">
        <f>'t1'!M48</f>
        <v>0</v>
      </c>
      <c r="AA50" s="253"/>
      <c r="AB50" s="254"/>
      <c r="AC50" s="253"/>
      <c r="AD50" s="254"/>
      <c r="AE50" s="253"/>
      <c r="AF50" s="254"/>
      <c r="AG50" s="253"/>
      <c r="AH50" s="254"/>
      <c r="AI50" s="253"/>
      <c r="AJ50" s="254"/>
      <c r="AK50" s="253"/>
      <c r="AL50" s="254"/>
      <c r="AM50" s="253"/>
      <c r="AN50" s="254"/>
      <c r="AO50" s="253"/>
      <c r="AP50" s="254"/>
      <c r="AQ50" s="253"/>
      <c r="AR50" s="254"/>
      <c r="AS50" s="253"/>
      <c r="AT50" s="254"/>
      <c r="AU50" s="433">
        <f t="shared" si="8"/>
        <v>0</v>
      </c>
      <c r="AV50" s="571">
        <f t="shared" si="9"/>
        <v>0</v>
      </c>
      <c r="AW50" s="23">
        <f>'t1'!AR48</f>
        <v>0</v>
      </c>
    </row>
    <row r="51" spans="1:49" ht="14.25" customHeight="1" x14ac:dyDescent="0.2">
      <c r="A51" s="144" t="str">
        <f>'t1'!A49</f>
        <v>CHIMICI CON ALTRI INCAR. PROF.LI (RAPP. ESCLUSIVO)</v>
      </c>
      <c r="B51" s="206" t="str">
        <f>'t1'!B49</f>
        <v>SD0A15</v>
      </c>
      <c r="C51" s="823">
        <f t="shared" si="10"/>
        <v>0</v>
      </c>
      <c r="D51" s="824">
        <f t="shared" si="11"/>
        <v>0</v>
      </c>
      <c r="E51" s="823">
        <f t="shared" si="12"/>
        <v>0</v>
      </c>
      <c r="F51" s="824">
        <f t="shared" si="13"/>
        <v>0</v>
      </c>
      <c r="G51" s="823">
        <f t="shared" si="14"/>
        <v>0</v>
      </c>
      <c r="H51" s="824">
        <f t="shared" si="15"/>
        <v>0</v>
      </c>
      <c r="I51" s="823">
        <f t="shared" si="16"/>
        <v>0</v>
      </c>
      <c r="J51" s="824">
        <f t="shared" si="17"/>
        <v>0</v>
      </c>
      <c r="K51" s="823">
        <f t="shared" si="18"/>
        <v>0</v>
      </c>
      <c r="L51" s="824">
        <f t="shared" si="19"/>
        <v>0</v>
      </c>
      <c r="M51" s="823">
        <f t="shared" si="20"/>
        <v>0</v>
      </c>
      <c r="N51" s="824">
        <f t="shared" si="21"/>
        <v>0</v>
      </c>
      <c r="O51" s="823">
        <f t="shared" si="22"/>
        <v>0</v>
      </c>
      <c r="P51" s="824">
        <f t="shared" si="23"/>
        <v>0</v>
      </c>
      <c r="Q51" s="823">
        <f t="shared" si="24"/>
        <v>0</v>
      </c>
      <c r="R51" s="824">
        <f t="shared" si="25"/>
        <v>0</v>
      </c>
      <c r="S51" s="823">
        <f t="shared" si="2"/>
        <v>0</v>
      </c>
      <c r="T51" s="824">
        <f t="shared" si="3"/>
        <v>0</v>
      </c>
      <c r="U51" s="823">
        <f t="shared" si="4"/>
        <v>0</v>
      </c>
      <c r="V51" s="824">
        <f t="shared" si="5"/>
        <v>0</v>
      </c>
      <c r="W51" s="433">
        <f t="shared" si="6"/>
        <v>0</v>
      </c>
      <c r="X51" s="571">
        <f t="shared" si="7"/>
        <v>0</v>
      </c>
      <c r="Y51" s="23">
        <f>'t1'!M49</f>
        <v>0</v>
      </c>
      <c r="AA51" s="253"/>
      <c r="AB51" s="254"/>
      <c r="AC51" s="253"/>
      <c r="AD51" s="254"/>
      <c r="AE51" s="253"/>
      <c r="AF51" s="254"/>
      <c r="AG51" s="253"/>
      <c r="AH51" s="254"/>
      <c r="AI51" s="253"/>
      <c r="AJ51" s="254"/>
      <c r="AK51" s="253"/>
      <c r="AL51" s="254"/>
      <c r="AM51" s="253"/>
      <c r="AN51" s="254"/>
      <c r="AO51" s="253"/>
      <c r="AP51" s="254"/>
      <c r="AQ51" s="253"/>
      <c r="AR51" s="254"/>
      <c r="AS51" s="253"/>
      <c r="AT51" s="254"/>
      <c r="AU51" s="433">
        <f t="shared" si="8"/>
        <v>0</v>
      </c>
      <c r="AV51" s="571">
        <f t="shared" si="9"/>
        <v>0</v>
      </c>
      <c r="AW51" s="23">
        <f>'t1'!AR49</f>
        <v>0</v>
      </c>
    </row>
    <row r="52" spans="1:49" ht="14.25" customHeight="1" x14ac:dyDescent="0.2">
      <c r="A52" s="144" t="str">
        <f>'t1'!A50</f>
        <v>CHIMICI CON ALTRI INCAR. PROF.LI (RAPP. NON ESCL.)</v>
      </c>
      <c r="B52" s="206" t="str">
        <f>'t1'!B50</f>
        <v>SD0014</v>
      </c>
      <c r="C52" s="823">
        <f t="shared" si="10"/>
        <v>0</v>
      </c>
      <c r="D52" s="824">
        <f t="shared" si="11"/>
        <v>0</v>
      </c>
      <c r="E52" s="823">
        <f t="shared" si="12"/>
        <v>0</v>
      </c>
      <c r="F52" s="824">
        <f t="shared" si="13"/>
        <v>0</v>
      </c>
      <c r="G52" s="823">
        <f t="shared" si="14"/>
        <v>0</v>
      </c>
      <c r="H52" s="824">
        <f t="shared" si="15"/>
        <v>0</v>
      </c>
      <c r="I52" s="823">
        <f t="shared" si="16"/>
        <v>0</v>
      </c>
      <c r="J52" s="824">
        <f t="shared" si="17"/>
        <v>0</v>
      </c>
      <c r="K52" s="823">
        <f t="shared" si="18"/>
        <v>0</v>
      </c>
      <c r="L52" s="824">
        <f t="shared" si="19"/>
        <v>0</v>
      </c>
      <c r="M52" s="823">
        <f t="shared" si="20"/>
        <v>0</v>
      </c>
      <c r="N52" s="824">
        <f t="shared" si="21"/>
        <v>0</v>
      </c>
      <c r="O52" s="823">
        <f t="shared" si="22"/>
        <v>0</v>
      </c>
      <c r="P52" s="824">
        <f t="shared" si="23"/>
        <v>0</v>
      </c>
      <c r="Q52" s="823">
        <f t="shared" si="24"/>
        <v>0</v>
      </c>
      <c r="R52" s="824">
        <f t="shared" si="25"/>
        <v>0</v>
      </c>
      <c r="S52" s="823">
        <f t="shared" si="2"/>
        <v>0</v>
      </c>
      <c r="T52" s="824">
        <f t="shared" si="3"/>
        <v>0</v>
      </c>
      <c r="U52" s="823">
        <f t="shared" si="4"/>
        <v>0</v>
      </c>
      <c r="V52" s="824">
        <f t="shared" si="5"/>
        <v>0</v>
      </c>
      <c r="W52" s="433">
        <f t="shared" si="6"/>
        <v>0</v>
      </c>
      <c r="X52" s="571">
        <f t="shared" si="7"/>
        <v>0</v>
      </c>
      <c r="Y52" s="23">
        <f>'t1'!M50</f>
        <v>0</v>
      </c>
      <c r="AA52" s="253"/>
      <c r="AB52" s="254"/>
      <c r="AC52" s="253"/>
      <c r="AD52" s="254"/>
      <c r="AE52" s="253"/>
      <c r="AF52" s="254"/>
      <c r="AG52" s="253"/>
      <c r="AH52" s="254"/>
      <c r="AI52" s="253"/>
      <c r="AJ52" s="254"/>
      <c r="AK52" s="253"/>
      <c r="AL52" s="254"/>
      <c r="AM52" s="253"/>
      <c r="AN52" s="254"/>
      <c r="AO52" s="253"/>
      <c r="AP52" s="254"/>
      <c r="AQ52" s="253"/>
      <c r="AR52" s="254"/>
      <c r="AS52" s="253"/>
      <c r="AT52" s="254"/>
      <c r="AU52" s="433">
        <f t="shared" si="8"/>
        <v>0</v>
      </c>
      <c r="AV52" s="571">
        <f t="shared" si="9"/>
        <v>0</v>
      </c>
      <c r="AW52" s="23">
        <f>'t1'!AR50</f>
        <v>0</v>
      </c>
    </row>
    <row r="53" spans="1:49" ht="14.25" customHeight="1" x14ac:dyDescent="0.2">
      <c r="A53" s="144" t="str">
        <f>'t1'!A51</f>
        <v>CHIMICI A T. DETERMINATO (ART. 15-SEPTIES D.LGS. 502/92)</v>
      </c>
      <c r="B53" s="206" t="str">
        <f>'t1'!B51</f>
        <v>SD0602</v>
      </c>
      <c r="C53" s="823">
        <f t="shared" si="10"/>
        <v>0</v>
      </c>
      <c r="D53" s="824">
        <f t="shared" si="11"/>
        <v>0</v>
      </c>
      <c r="E53" s="823">
        <f t="shared" si="12"/>
        <v>0</v>
      </c>
      <c r="F53" s="824">
        <f t="shared" si="13"/>
        <v>0</v>
      </c>
      <c r="G53" s="823">
        <f t="shared" si="14"/>
        <v>0</v>
      </c>
      <c r="H53" s="824">
        <f t="shared" si="15"/>
        <v>0</v>
      </c>
      <c r="I53" s="823">
        <f t="shared" si="16"/>
        <v>0</v>
      </c>
      <c r="J53" s="824">
        <f t="shared" si="17"/>
        <v>0</v>
      </c>
      <c r="K53" s="823">
        <f t="shared" si="18"/>
        <v>0</v>
      </c>
      <c r="L53" s="824">
        <f t="shared" si="19"/>
        <v>0</v>
      </c>
      <c r="M53" s="823">
        <f t="shared" si="20"/>
        <v>0</v>
      </c>
      <c r="N53" s="824">
        <f t="shared" si="21"/>
        <v>0</v>
      </c>
      <c r="O53" s="823">
        <f t="shared" si="22"/>
        <v>0</v>
      </c>
      <c r="P53" s="824">
        <f t="shared" si="23"/>
        <v>0</v>
      </c>
      <c r="Q53" s="823">
        <f t="shared" si="24"/>
        <v>0</v>
      </c>
      <c r="R53" s="824">
        <f t="shared" si="25"/>
        <v>0</v>
      </c>
      <c r="S53" s="823">
        <f t="shared" si="2"/>
        <v>0</v>
      </c>
      <c r="T53" s="824">
        <f t="shared" si="3"/>
        <v>0</v>
      </c>
      <c r="U53" s="823">
        <f t="shared" si="4"/>
        <v>0</v>
      </c>
      <c r="V53" s="824">
        <f t="shared" si="5"/>
        <v>0</v>
      </c>
      <c r="W53" s="433">
        <f t="shared" si="6"/>
        <v>0</v>
      </c>
      <c r="X53" s="571">
        <f t="shared" si="7"/>
        <v>0</v>
      </c>
      <c r="Y53" s="23">
        <f>'t1'!M51</f>
        <v>0</v>
      </c>
      <c r="AA53" s="253"/>
      <c r="AB53" s="254"/>
      <c r="AC53" s="253"/>
      <c r="AD53" s="254"/>
      <c r="AE53" s="253"/>
      <c r="AF53" s="254"/>
      <c r="AG53" s="253"/>
      <c r="AH53" s="254"/>
      <c r="AI53" s="253"/>
      <c r="AJ53" s="254"/>
      <c r="AK53" s="253"/>
      <c r="AL53" s="254"/>
      <c r="AM53" s="253"/>
      <c r="AN53" s="254"/>
      <c r="AO53" s="253"/>
      <c r="AP53" s="254"/>
      <c r="AQ53" s="253"/>
      <c r="AR53" s="254"/>
      <c r="AS53" s="253"/>
      <c r="AT53" s="254"/>
      <c r="AU53" s="433">
        <f t="shared" si="8"/>
        <v>0</v>
      </c>
      <c r="AV53" s="571">
        <f t="shared" si="9"/>
        <v>0</v>
      </c>
      <c r="AW53" s="23">
        <f>'t1'!AR51</f>
        <v>0</v>
      </c>
    </row>
    <row r="54" spans="1:49" ht="14.25" customHeight="1" x14ac:dyDescent="0.2">
      <c r="A54" s="144" t="str">
        <f>'t1'!A52</f>
        <v>FISICI CON INC. DI STRUTTURA COMPLESSA (RAPP. ESCLUSIVO)</v>
      </c>
      <c r="B54" s="206" t="str">
        <f>'t1'!B52</f>
        <v>SD0E42</v>
      </c>
      <c r="C54" s="823">
        <f t="shared" si="10"/>
        <v>0</v>
      </c>
      <c r="D54" s="824">
        <f t="shared" si="11"/>
        <v>0</v>
      </c>
      <c r="E54" s="823">
        <f t="shared" si="12"/>
        <v>0</v>
      </c>
      <c r="F54" s="824">
        <f t="shared" si="13"/>
        <v>0</v>
      </c>
      <c r="G54" s="823">
        <f t="shared" si="14"/>
        <v>0</v>
      </c>
      <c r="H54" s="824">
        <f t="shared" si="15"/>
        <v>0</v>
      </c>
      <c r="I54" s="823">
        <f t="shared" si="16"/>
        <v>0</v>
      </c>
      <c r="J54" s="824">
        <f t="shared" si="17"/>
        <v>0</v>
      </c>
      <c r="K54" s="823">
        <f t="shared" si="18"/>
        <v>0</v>
      </c>
      <c r="L54" s="824">
        <f t="shared" si="19"/>
        <v>0</v>
      </c>
      <c r="M54" s="823">
        <f t="shared" si="20"/>
        <v>0</v>
      </c>
      <c r="N54" s="824">
        <f t="shared" si="21"/>
        <v>0</v>
      </c>
      <c r="O54" s="823">
        <f t="shared" si="22"/>
        <v>0</v>
      </c>
      <c r="P54" s="824">
        <f t="shared" si="23"/>
        <v>0</v>
      </c>
      <c r="Q54" s="823">
        <f t="shared" si="24"/>
        <v>0</v>
      </c>
      <c r="R54" s="824">
        <f t="shared" si="25"/>
        <v>0</v>
      </c>
      <c r="S54" s="823">
        <f t="shared" si="2"/>
        <v>0</v>
      </c>
      <c r="T54" s="824">
        <f t="shared" si="3"/>
        <v>0</v>
      </c>
      <c r="U54" s="823">
        <f t="shared" si="4"/>
        <v>0</v>
      </c>
      <c r="V54" s="824">
        <f t="shared" si="5"/>
        <v>0</v>
      </c>
      <c r="W54" s="433">
        <f t="shared" si="6"/>
        <v>0</v>
      </c>
      <c r="X54" s="571">
        <f t="shared" si="7"/>
        <v>0</v>
      </c>
      <c r="Y54" s="23">
        <f>'t1'!M52</f>
        <v>0</v>
      </c>
      <c r="AA54" s="253"/>
      <c r="AB54" s="254"/>
      <c r="AC54" s="253"/>
      <c r="AD54" s="254"/>
      <c r="AE54" s="253"/>
      <c r="AF54" s="254"/>
      <c r="AG54" s="253"/>
      <c r="AH54" s="254"/>
      <c r="AI54" s="253"/>
      <c r="AJ54" s="254"/>
      <c r="AK54" s="253"/>
      <c r="AL54" s="254"/>
      <c r="AM54" s="253"/>
      <c r="AN54" s="254"/>
      <c r="AO54" s="253"/>
      <c r="AP54" s="254"/>
      <c r="AQ54" s="253"/>
      <c r="AR54" s="254"/>
      <c r="AS54" s="253"/>
      <c r="AT54" s="254"/>
      <c r="AU54" s="433">
        <f t="shared" si="8"/>
        <v>0</v>
      </c>
      <c r="AV54" s="571">
        <f t="shared" si="9"/>
        <v>0</v>
      </c>
      <c r="AW54" s="23">
        <f>'t1'!AR52</f>
        <v>0</v>
      </c>
    </row>
    <row r="55" spans="1:49" ht="14.25" customHeight="1" x14ac:dyDescent="0.2">
      <c r="A55" s="144" t="str">
        <f>'t1'!A53</f>
        <v>FISICI CON INC. DI STRUTTURA COMPLESSA (RAPP. NON ESCL.)</v>
      </c>
      <c r="B55" s="206" t="str">
        <f>'t1'!B53</f>
        <v>SD0N42</v>
      </c>
      <c r="C55" s="823">
        <f t="shared" si="10"/>
        <v>0</v>
      </c>
      <c r="D55" s="824">
        <f t="shared" si="11"/>
        <v>0</v>
      </c>
      <c r="E55" s="823">
        <f t="shared" si="12"/>
        <v>0</v>
      </c>
      <c r="F55" s="824">
        <f t="shared" si="13"/>
        <v>0</v>
      </c>
      <c r="G55" s="823">
        <f t="shared" si="14"/>
        <v>0</v>
      </c>
      <c r="H55" s="824">
        <f t="shared" si="15"/>
        <v>0</v>
      </c>
      <c r="I55" s="823">
        <f t="shared" si="16"/>
        <v>0</v>
      </c>
      <c r="J55" s="824">
        <f t="shared" si="17"/>
        <v>0</v>
      </c>
      <c r="K55" s="823">
        <f t="shared" si="18"/>
        <v>0</v>
      </c>
      <c r="L55" s="824">
        <f t="shared" si="19"/>
        <v>0</v>
      </c>
      <c r="M55" s="823">
        <f t="shared" si="20"/>
        <v>0</v>
      </c>
      <c r="N55" s="824">
        <f t="shared" si="21"/>
        <v>0</v>
      </c>
      <c r="O55" s="823">
        <f t="shared" si="22"/>
        <v>0</v>
      </c>
      <c r="P55" s="824">
        <f t="shared" si="23"/>
        <v>0</v>
      </c>
      <c r="Q55" s="823">
        <f t="shared" si="24"/>
        <v>0</v>
      </c>
      <c r="R55" s="824">
        <f t="shared" si="25"/>
        <v>0</v>
      </c>
      <c r="S55" s="823">
        <f t="shared" si="2"/>
        <v>0</v>
      </c>
      <c r="T55" s="824">
        <f t="shared" si="3"/>
        <v>0</v>
      </c>
      <c r="U55" s="823">
        <f t="shared" si="4"/>
        <v>0</v>
      </c>
      <c r="V55" s="824">
        <f t="shared" si="5"/>
        <v>0</v>
      </c>
      <c r="W55" s="433">
        <f t="shared" si="6"/>
        <v>0</v>
      </c>
      <c r="X55" s="571">
        <f t="shared" si="7"/>
        <v>0</v>
      </c>
      <c r="Y55" s="23">
        <f>'t1'!M53</f>
        <v>0</v>
      </c>
      <c r="AA55" s="253"/>
      <c r="AB55" s="254"/>
      <c r="AC55" s="253"/>
      <c r="AD55" s="254"/>
      <c r="AE55" s="253"/>
      <c r="AF55" s="254"/>
      <c r="AG55" s="253"/>
      <c r="AH55" s="254"/>
      <c r="AI55" s="253"/>
      <c r="AJ55" s="254"/>
      <c r="AK55" s="253"/>
      <c r="AL55" s="254"/>
      <c r="AM55" s="253"/>
      <c r="AN55" s="254"/>
      <c r="AO55" s="253"/>
      <c r="AP55" s="254"/>
      <c r="AQ55" s="253"/>
      <c r="AR55" s="254"/>
      <c r="AS55" s="253"/>
      <c r="AT55" s="254"/>
      <c r="AU55" s="433">
        <f t="shared" si="8"/>
        <v>0</v>
      </c>
      <c r="AV55" s="571">
        <f t="shared" si="9"/>
        <v>0</v>
      </c>
      <c r="AW55" s="23">
        <f>'t1'!AR53</f>
        <v>0</v>
      </c>
    </row>
    <row r="56" spans="1:49" ht="14.25" customHeight="1" x14ac:dyDescent="0.2">
      <c r="A56" s="144" t="str">
        <f>'t1'!A54</f>
        <v>FISICI CON INC. DI STRUTTURA SEMPLICE (RAPP. ESCLUSIVO)</v>
      </c>
      <c r="B56" s="206" t="str">
        <f>'t1'!B54</f>
        <v>SD0E41</v>
      </c>
      <c r="C56" s="823">
        <f t="shared" si="10"/>
        <v>0</v>
      </c>
      <c r="D56" s="824">
        <f t="shared" si="11"/>
        <v>0</v>
      </c>
      <c r="E56" s="823">
        <f t="shared" si="12"/>
        <v>0</v>
      </c>
      <c r="F56" s="824">
        <f t="shared" si="13"/>
        <v>0</v>
      </c>
      <c r="G56" s="823">
        <f t="shared" si="14"/>
        <v>0</v>
      </c>
      <c r="H56" s="824">
        <f t="shared" si="15"/>
        <v>0</v>
      </c>
      <c r="I56" s="823">
        <f t="shared" si="16"/>
        <v>0</v>
      </c>
      <c r="J56" s="824">
        <f t="shared" si="17"/>
        <v>0</v>
      </c>
      <c r="K56" s="823">
        <f t="shared" si="18"/>
        <v>0</v>
      </c>
      <c r="L56" s="824">
        <f t="shared" si="19"/>
        <v>0</v>
      </c>
      <c r="M56" s="823">
        <f t="shared" si="20"/>
        <v>0</v>
      </c>
      <c r="N56" s="824">
        <f t="shared" si="21"/>
        <v>0</v>
      </c>
      <c r="O56" s="823">
        <f t="shared" si="22"/>
        <v>0</v>
      </c>
      <c r="P56" s="824">
        <f t="shared" si="23"/>
        <v>0</v>
      </c>
      <c r="Q56" s="823">
        <f t="shared" si="24"/>
        <v>0</v>
      </c>
      <c r="R56" s="824">
        <f t="shared" si="25"/>
        <v>0</v>
      </c>
      <c r="S56" s="823">
        <f t="shared" si="2"/>
        <v>0</v>
      </c>
      <c r="T56" s="824">
        <f t="shared" si="3"/>
        <v>0</v>
      </c>
      <c r="U56" s="823">
        <f t="shared" si="4"/>
        <v>0</v>
      </c>
      <c r="V56" s="824">
        <f t="shared" si="5"/>
        <v>0</v>
      </c>
      <c r="W56" s="433">
        <f t="shared" si="6"/>
        <v>0</v>
      </c>
      <c r="X56" s="571">
        <f t="shared" si="7"/>
        <v>0</v>
      </c>
      <c r="Y56" s="23">
        <f>'t1'!M54</f>
        <v>0</v>
      </c>
      <c r="AA56" s="253"/>
      <c r="AB56" s="254"/>
      <c r="AC56" s="253"/>
      <c r="AD56" s="254"/>
      <c r="AE56" s="253"/>
      <c r="AF56" s="254"/>
      <c r="AG56" s="253"/>
      <c r="AH56" s="254"/>
      <c r="AI56" s="253"/>
      <c r="AJ56" s="254"/>
      <c r="AK56" s="253"/>
      <c r="AL56" s="254"/>
      <c r="AM56" s="253"/>
      <c r="AN56" s="254"/>
      <c r="AO56" s="253"/>
      <c r="AP56" s="254"/>
      <c r="AQ56" s="253"/>
      <c r="AR56" s="254"/>
      <c r="AS56" s="253"/>
      <c r="AT56" s="254"/>
      <c r="AU56" s="433">
        <f t="shared" si="8"/>
        <v>0</v>
      </c>
      <c r="AV56" s="571">
        <f t="shared" si="9"/>
        <v>0</v>
      </c>
      <c r="AW56" s="23">
        <f>'t1'!AR54</f>
        <v>0</v>
      </c>
    </row>
    <row r="57" spans="1:49" ht="14.25" customHeight="1" x14ac:dyDescent="0.2">
      <c r="A57" s="144" t="str">
        <f>'t1'!A55</f>
        <v>FISICI CON INC. DI STRUTTURA SEMPLICE (RAPP. NON ESCL.)</v>
      </c>
      <c r="B57" s="206" t="str">
        <f>'t1'!B55</f>
        <v>SD0N41</v>
      </c>
      <c r="C57" s="823">
        <f t="shared" si="10"/>
        <v>0</v>
      </c>
      <c r="D57" s="824">
        <f t="shared" si="11"/>
        <v>0</v>
      </c>
      <c r="E57" s="823">
        <f t="shared" si="12"/>
        <v>0</v>
      </c>
      <c r="F57" s="824">
        <f t="shared" si="13"/>
        <v>0</v>
      </c>
      <c r="G57" s="823">
        <f t="shared" si="14"/>
        <v>0</v>
      </c>
      <c r="H57" s="824">
        <f t="shared" si="15"/>
        <v>0</v>
      </c>
      <c r="I57" s="823">
        <f t="shared" si="16"/>
        <v>0</v>
      </c>
      <c r="J57" s="824">
        <f t="shared" si="17"/>
        <v>0</v>
      </c>
      <c r="K57" s="823">
        <f t="shared" si="18"/>
        <v>0</v>
      </c>
      <c r="L57" s="824">
        <f t="shared" si="19"/>
        <v>0</v>
      </c>
      <c r="M57" s="823">
        <f t="shared" si="20"/>
        <v>0</v>
      </c>
      <c r="N57" s="824">
        <f t="shared" si="21"/>
        <v>0</v>
      </c>
      <c r="O57" s="823">
        <f t="shared" si="22"/>
        <v>0</v>
      </c>
      <c r="P57" s="824">
        <f t="shared" si="23"/>
        <v>0</v>
      </c>
      <c r="Q57" s="823">
        <f t="shared" si="24"/>
        <v>0</v>
      </c>
      <c r="R57" s="824">
        <f t="shared" si="25"/>
        <v>0</v>
      </c>
      <c r="S57" s="823">
        <f t="shared" si="2"/>
        <v>0</v>
      </c>
      <c r="T57" s="824">
        <f t="shared" si="3"/>
        <v>0</v>
      </c>
      <c r="U57" s="823">
        <f t="shared" si="4"/>
        <v>0</v>
      </c>
      <c r="V57" s="824">
        <f t="shared" si="5"/>
        <v>0</v>
      </c>
      <c r="W57" s="433">
        <f t="shared" si="6"/>
        <v>0</v>
      </c>
      <c r="X57" s="571">
        <f t="shared" si="7"/>
        <v>0</v>
      </c>
      <c r="Y57" s="23">
        <f>'t1'!M55</f>
        <v>0</v>
      </c>
      <c r="AA57" s="253"/>
      <c r="AB57" s="254"/>
      <c r="AC57" s="253"/>
      <c r="AD57" s="254"/>
      <c r="AE57" s="253"/>
      <c r="AF57" s="254"/>
      <c r="AG57" s="253"/>
      <c r="AH57" s="254"/>
      <c r="AI57" s="253"/>
      <c r="AJ57" s="254"/>
      <c r="AK57" s="253"/>
      <c r="AL57" s="254"/>
      <c r="AM57" s="253"/>
      <c r="AN57" s="254"/>
      <c r="AO57" s="253"/>
      <c r="AP57" s="254"/>
      <c r="AQ57" s="253"/>
      <c r="AR57" s="254"/>
      <c r="AS57" s="253"/>
      <c r="AT57" s="254"/>
      <c r="AU57" s="433">
        <f t="shared" si="8"/>
        <v>0</v>
      </c>
      <c r="AV57" s="571">
        <f t="shared" si="9"/>
        <v>0</v>
      </c>
      <c r="AW57" s="23">
        <f>'t1'!AR55</f>
        <v>0</v>
      </c>
    </row>
    <row r="58" spans="1:49" ht="14.25" customHeight="1" x14ac:dyDescent="0.2">
      <c r="A58" s="144" t="str">
        <f>'t1'!A56</f>
        <v>FISICI CON ALTRI INCAR. PROF.LI (RAPP. ESCLUSIVO)</v>
      </c>
      <c r="B58" s="206" t="str">
        <f>'t1'!B56</f>
        <v>SD0A41</v>
      </c>
      <c r="C58" s="823">
        <f t="shared" si="10"/>
        <v>0</v>
      </c>
      <c r="D58" s="824">
        <f t="shared" si="11"/>
        <v>0</v>
      </c>
      <c r="E58" s="823">
        <f t="shared" si="12"/>
        <v>0</v>
      </c>
      <c r="F58" s="824">
        <f t="shared" si="13"/>
        <v>0</v>
      </c>
      <c r="G58" s="823">
        <f t="shared" si="14"/>
        <v>0</v>
      </c>
      <c r="H58" s="824">
        <f t="shared" si="15"/>
        <v>0</v>
      </c>
      <c r="I58" s="823">
        <f t="shared" si="16"/>
        <v>0</v>
      </c>
      <c r="J58" s="824">
        <f t="shared" si="17"/>
        <v>0</v>
      </c>
      <c r="K58" s="823">
        <f t="shared" si="18"/>
        <v>0</v>
      </c>
      <c r="L58" s="824">
        <f t="shared" si="19"/>
        <v>0</v>
      </c>
      <c r="M58" s="823">
        <f t="shared" si="20"/>
        <v>0</v>
      </c>
      <c r="N58" s="824">
        <f t="shared" si="21"/>
        <v>0</v>
      </c>
      <c r="O58" s="823">
        <f t="shared" si="22"/>
        <v>0</v>
      </c>
      <c r="P58" s="824">
        <f t="shared" si="23"/>
        <v>0</v>
      </c>
      <c r="Q58" s="823">
        <f t="shared" si="24"/>
        <v>0</v>
      </c>
      <c r="R58" s="824">
        <f t="shared" si="25"/>
        <v>0</v>
      </c>
      <c r="S58" s="823">
        <f t="shared" si="2"/>
        <v>0</v>
      </c>
      <c r="T58" s="824">
        <f t="shared" si="3"/>
        <v>0</v>
      </c>
      <c r="U58" s="823">
        <f t="shared" si="4"/>
        <v>0</v>
      </c>
      <c r="V58" s="824">
        <f t="shared" si="5"/>
        <v>0</v>
      </c>
      <c r="W58" s="433">
        <f t="shared" si="6"/>
        <v>0</v>
      </c>
      <c r="X58" s="571">
        <f t="shared" si="7"/>
        <v>0</v>
      </c>
      <c r="Y58" s="23">
        <f>'t1'!M56</f>
        <v>0</v>
      </c>
      <c r="AA58" s="253"/>
      <c r="AB58" s="254"/>
      <c r="AC58" s="253"/>
      <c r="AD58" s="254"/>
      <c r="AE58" s="253"/>
      <c r="AF58" s="254"/>
      <c r="AG58" s="253"/>
      <c r="AH58" s="254"/>
      <c r="AI58" s="253"/>
      <c r="AJ58" s="254"/>
      <c r="AK58" s="253"/>
      <c r="AL58" s="254"/>
      <c r="AM58" s="253"/>
      <c r="AN58" s="254"/>
      <c r="AO58" s="253"/>
      <c r="AP58" s="254"/>
      <c r="AQ58" s="253"/>
      <c r="AR58" s="254"/>
      <c r="AS58" s="253"/>
      <c r="AT58" s="254"/>
      <c r="AU58" s="433">
        <f t="shared" si="8"/>
        <v>0</v>
      </c>
      <c r="AV58" s="571">
        <f t="shared" si="9"/>
        <v>0</v>
      </c>
      <c r="AW58" s="23">
        <f>'t1'!AR56</f>
        <v>0</v>
      </c>
    </row>
    <row r="59" spans="1:49" ht="14.25" customHeight="1" x14ac:dyDescent="0.2">
      <c r="A59" s="144" t="str">
        <f>'t1'!A57</f>
        <v>FISICI CON ALTRI INCAR. PROF.LI (RAPP. NON ESCL.)</v>
      </c>
      <c r="B59" s="206" t="str">
        <f>'t1'!B57</f>
        <v>SD0040</v>
      </c>
      <c r="C59" s="823">
        <f t="shared" si="10"/>
        <v>0</v>
      </c>
      <c r="D59" s="824">
        <f t="shared" si="11"/>
        <v>0</v>
      </c>
      <c r="E59" s="823">
        <f t="shared" si="12"/>
        <v>0</v>
      </c>
      <c r="F59" s="824">
        <f t="shared" si="13"/>
        <v>0</v>
      </c>
      <c r="G59" s="823">
        <f t="shared" si="14"/>
        <v>0</v>
      </c>
      <c r="H59" s="824">
        <f t="shared" si="15"/>
        <v>0</v>
      </c>
      <c r="I59" s="823">
        <f t="shared" si="16"/>
        <v>0</v>
      </c>
      <c r="J59" s="824">
        <f t="shared" si="17"/>
        <v>0</v>
      </c>
      <c r="K59" s="823">
        <f t="shared" si="18"/>
        <v>0</v>
      </c>
      <c r="L59" s="824">
        <f t="shared" si="19"/>
        <v>0</v>
      </c>
      <c r="M59" s="823">
        <f t="shared" si="20"/>
        <v>0</v>
      </c>
      <c r="N59" s="824">
        <f t="shared" si="21"/>
        <v>0</v>
      </c>
      <c r="O59" s="823">
        <f t="shared" si="22"/>
        <v>0</v>
      </c>
      <c r="P59" s="824">
        <f t="shared" si="23"/>
        <v>0</v>
      </c>
      <c r="Q59" s="823">
        <f t="shared" si="24"/>
        <v>0</v>
      </c>
      <c r="R59" s="824">
        <f t="shared" si="25"/>
        <v>0</v>
      </c>
      <c r="S59" s="823">
        <f t="shared" si="2"/>
        <v>0</v>
      </c>
      <c r="T59" s="824">
        <f t="shared" si="3"/>
        <v>0</v>
      </c>
      <c r="U59" s="823">
        <f t="shared" si="4"/>
        <v>0</v>
      </c>
      <c r="V59" s="824">
        <f t="shared" si="5"/>
        <v>0</v>
      </c>
      <c r="W59" s="433">
        <f t="shared" si="6"/>
        <v>0</v>
      </c>
      <c r="X59" s="571">
        <f t="shared" si="7"/>
        <v>0</v>
      </c>
      <c r="Y59" s="23">
        <f>'t1'!M57</f>
        <v>0</v>
      </c>
      <c r="AA59" s="253"/>
      <c r="AB59" s="254"/>
      <c r="AC59" s="253"/>
      <c r="AD59" s="254"/>
      <c r="AE59" s="253"/>
      <c r="AF59" s="254"/>
      <c r="AG59" s="253"/>
      <c r="AH59" s="254"/>
      <c r="AI59" s="253"/>
      <c r="AJ59" s="254"/>
      <c r="AK59" s="253"/>
      <c r="AL59" s="254"/>
      <c r="AM59" s="253"/>
      <c r="AN59" s="254"/>
      <c r="AO59" s="253"/>
      <c r="AP59" s="254"/>
      <c r="AQ59" s="253"/>
      <c r="AR59" s="254"/>
      <c r="AS59" s="253"/>
      <c r="AT59" s="254"/>
      <c r="AU59" s="433">
        <f t="shared" si="8"/>
        <v>0</v>
      </c>
      <c r="AV59" s="571">
        <f t="shared" si="9"/>
        <v>0</v>
      </c>
      <c r="AW59" s="23">
        <f>'t1'!AR57</f>
        <v>0</v>
      </c>
    </row>
    <row r="60" spans="1:49" ht="14.25" customHeight="1" x14ac:dyDescent="0.2">
      <c r="A60" s="144" t="str">
        <f>'t1'!A58</f>
        <v>FISICI A T. DETERMINATO (ART. 15-SEPTIES D.LGS. 502/92)</v>
      </c>
      <c r="B60" s="206" t="str">
        <f>'t1'!B58</f>
        <v>SD0603</v>
      </c>
      <c r="C60" s="823">
        <f t="shared" si="10"/>
        <v>0</v>
      </c>
      <c r="D60" s="824">
        <f t="shared" si="11"/>
        <v>0</v>
      </c>
      <c r="E60" s="823">
        <f t="shared" si="12"/>
        <v>0</v>
      </c>
      <c r="F60" s="824">
        <f t="shared" si="13"/>
        <v>0</v>
      </c>
      <c r="G60" s="823">
        <f t="shared" si="14"/>
        <v>0</v>
      </c>
      <c r="H60" s="824">
        <f t="shared" si="15"/>
        <v>0</v>
      </c>
      <c r="I60" s="823">
        <f t="shared" si="16"/>
        <v>0</v>
      </c>
      <c r="J60" s="824">
        <f t="shared" si="17"/>
        <v>0</v>
      </c>
      <c r="K60" s="823">
        <f t="shared" si="18"/>
        <v>0</v>
      </c>
      <c r="L60" s="824">
        <f t="shared" si="19"/>
        <v>0</v>
      </c>
      <c r="M60" s="823">
        <f t="shared" si="20"/>
        <v>0</v>
      </c>
      <c r="N60" s="824">
        <f t="shared" si="21"/>
        <v>0</v>
      </c>
      <c r="O60" s="823">
        <f t="shared" si="22"/>
        <v>0</v>
      </c>
      <c r="P60" s="824">
        <f t="shared" si="23"/>
        <v>0</v>
      </c>
      <c r="Q60" s="823">
        <f t="shared" si="24"/>
        <v>0</v>
      </c>
      <c r="R60" s="824">
        <f t="shared" si="25"/>
        <v>0</v>
      </c>
      <c r="S60" s="823">
        <f t="shared" si="2"/>
        <v>0</v>
      </c>
      <c r="T60" s="824">
        <f t="shared" si="3"/>
        <v>0</v>
      </c>
      <c r="U60" s="823">
        <f t="shared" si="4"/>
        <v>0</v>
      </c>
      <c r="V60" s="824">
        <f t="shared" si="5"/>
        <v>0</v>
      </c>
      <c r="W60" s="433">
        <f t="shared" si="6"/>
        <v>0</v>
      </c>
      <c r="X60" s="571">
        <f t="shared" si="7"/>
        <v>0</v>
      </c>
      <c r="Y60" s="23">
        <f>'t1'!M58</f>
        <v>0</v>
      </c>
      <c r="AA60" s="253"/>
      <c r="AB60" s="254"/>
      <c r="AC60" s="253"/>
      <c r="AD60" s="254"/>
      <c r="AE60" s="253"/>
      <c r="AF60" s="254"/>
      <c r="AG60" s="253"/>
      <c r="AH60" s="254"/>
      <c r="AI60" s="253"/>
      <c r="AJ60" s="254"/>
      <c r="AK60" s="253"/>
      <c r="AL60" s="254"/>
      <c r="AM60" s="253"/>
      <c r="AN60" s="254"/>
      <c r="AO60" s="253"/>
      <c r="AP60" s="254"/>
      <c r="AQ60" s="253"/>
      <c r="AR60" s="254"/>
      <c r="AS60" s="253"/>
      <c r="AT60" s="254"/>
      <c r="AU60" s="433">
        <f t="shared" si="8"/>
        <v>0</v>
      </c>
      <c r="AV60" s="571">
        <f t="shared" si="9"/>
        <v>0</v>
      </c>
      <c r="AW60" s="23">
        <f>'t1'!AR58</f>
        <v>0</v>
      </c>
    </row>
    <row r="61" spans="1:49" ht="14.25" customHeight="1" x14ac:dyDescent="0.2">
      <c r="A61" s="144" t="str">
        <f>'t1'!A59</f>
        <v>PSICOLOGI CON INC. DI STRUTTURA COMPLESSA (RAPP. ESCLUSIVO)</v>
      </c>
      <c r="B61" s="206" t="str">
        <f>'t1'!B59</f>
        <v>SD0E66</v>
      </c>
      <c r="C61" s="823">
        <f t="shared" si="10"/>
        <v>0</v>
      </c>
      <c r="D61" s="824">
        <f t="shared" si="11"/>
        <v>0</v>
      </c>
      <c r="E61" s="823">
        <f t="shared" si="12"/>
        <v>0</v>
      </c>
      <c r="F61" s="824">
        <f t="shared" si="13"/>
        <v>0</v>
      </c>
      <c r="G61" s="823">
        <f t="shared" si="14"/>
        <v>0</v>
      </c>
      <c r="H61" s="824">
        <f t="shared" si="15"/>
        <v>0</v>
      </c>
      <c r="I61" s="823">
        <f t="shared" si="16"/>
        <v>0</v>
      </c>
      <c r="J61" s="824">
        <f t="shared" si="17"/>
        <v>0</v>
      </c>
      <c r="K61" s="823">
        <f t="shared" si="18"/>
        <v>0</v>
      </c>
      <c r="L61" s="824">
        <f t="shared" si="19"/>
        <v>0</v>
      </c>
      <c r="M61" s="823">
        <f t="shared" si="20"/>
        <v>0</v>
      </c>
      <c r="N61" s="824">
        <f t="shared" si="21"/>
        <v>0</v>
      </c>
      <c r="O61" s="823">
        <f t="shared" si="22"/>
        <v>0</v>
      </c>
      <c r="P61" s="824">
        <f t="shared" si="23"/>
        <v>0</v>
      </c>
      <c r="Q61" s="823">
        <f t="shared" si="24"/>
        <v>0</v>
      </c>
      <c r="R61" s="824">
        <f t="shared" si="25"/>
        <v>0</v>
      </c>
      <c r="S61" s="823">
        <f t="shared" si="2"/>
        <v>0</v>
      </c>
      <c r="T61" s="824">
        <f t="shared" si="3"/>
        <v>0</v>
      </c>
      <c r="U61" s="823">
        <f t="shared" si="4"/>
        <v>0</v>
      </c>
      <c r="V61" s="824">
        <f t="shared" si="5"/>
        <v>0</v>
      </c>
      <c r="W61" s="433">
        <f t="shared" si="6"/>
        <v>0</v>
      </c>
      <c r="X61" s="571">
        <f t="shared" si="7"/>
        <v>0</v>
      </c>
      <c r="Y61" s="23">
        <f>'t1'!M59</f>
        <v>0</v>
      </c>
      <c r="AA61" s="253"/>
      <c r="AB61" s="254"/>
      <c r="AC61" s="253"/>
      <c r="AD61" s="254"/>
      <c r="AE61" s="253"/>
      <c r="AF61" s="254"/>
      <c r="AG61" s="253"/>
      <c r="AH61" s="254"/>
      <c r="AI61" s="253"/>
      <c r="AJ61" s="254"/>
      <c r="AK61" s="253"/>
      <c r="AL61" s="254"/>
      <c r="AM61" s="253"/>
      <c r="AN61" s="254"/>
      <c r="AO61" s="253"/>
      <c r="AP61" s="254"/>
      <c r="AQ61" s="253"/>
      <c r="AR61" s="254"/>
      <c r="AS61" s="253"/>
      <c r="AT61" s="254"/>
      <c r="AU61" s="433">
        <f t="shared" si="8"/>
        <v>0</v>
      </c>
      <c r="AV61" s="571">
        <f t="shared" si="9"/>
        <v>0</v>
      </c>
      <c r="AW61" s="23">
        <f>'t1'!AR59</f>
        <v>0</v>
      </c>
    </row>
    <row r="62" spans="1:49" ht="14.25" customHeight="1" x14ac:dyDescent="0.2">
      <c r="A62" s="144" t="str">
        <f>'t1'!A60</f>
        <v>PSICOLOGI CON INC. DI STRUTTURA COMPLESSA (RAPP. NON ESCL.)</v>
      </c>
      <c r="B62" s="206" t="str">
        <f>'t1'!B60</f>
        <v>SD0N66</v>
      </c>
      <c r="C62" s="823">
        <f t="shared" si="10"/>
        <v>0</v>
      </c>
      <c r="D62" s="824">
        <f t="shared" si="11"/>
        <v>0</v>
      </c>
      <c r="E62" s="823">
        <f t="shared" si="12"/>
        <v>0</v>
      </c>
      <c r="F62" s="824">
        <f t="shared" si="13"/>
        <v>0</v>
      </c>
      <c r="G62" s="823">
        <f t="shared" si="14"/>
        <v>0</v>
      </c>
      <c r="H62" s="824">
        <f t="shared" si="15"/>
        <v>0</v>
      </c>
      <c r="I62" s="823">
        <f t="shared" si="16"/>
        <v>0</v>
      </c>
      <c r="J62" s="824">
        <f t="shared" si="17"/>
        <v>0</v>
      </c>
      <c r="K62" s="823">
        <f t="shared" si="18"/>
        <v>0</v>
      </c>
      <c r="L62" s="824">
        <f t="shared" si="19"/>
        <v>0</v>
      </c>
      <c r="M62" s="823">
        <f t="shared" si="20"/>
        <v>0</v>
      </c>
      <c r="N62" s="824">
        <f t="shared" si="21"/>
        <v>0</v>
      </c>
      <c r="O62" s="823">
        <f t="shared" si="22"/>
        <v>0</v>
      </c>
      <c r="P62" s="824">
        <f t="shared" si="23"/>
        <v>0</v>
      </c>
      <c r="Q62" s="823">
        <f t="shared" si="24"/>
        <v>0</v>
      </c>
      <c r="R62" s="824">
        <f t="shared" si="25"/>
        <v>0</v>
      </c>
      <c r="S62" s="823">
        <f t="shared" si="2"/>
        <v>0</v>
      </c>
      <c r="T62" s="824">
        <f t="shared" si="3"/>
        <v>0</v>
      </c>
      <c r="U62" s="823">
        <f t="shared" si="4"/>
        <v>0</v>
      </c>
      <c r="V62" s="824">
        <f t="shared" si="5"/>
        <v>0</v>
      </c>
      <c r="W62" s="433">
        <f t="shared" si="6"/>
        <v>0</v>
      </c>
      <c r="X62" s="571">
        <f t="shared" si="7"/>
        <v>0</v>
      </c>
      <c r="Y62" s="23">
        <f>'t1'!M60</f>
        <v>0</v>
      </c>
      <c r="AA62" s="253"/>
      <c r="AB62" s="254"/>
      <c r="AC62" s="253"/>
      <c r="AD62" s="254"/>
      <c r="AE62" s="253"/>
      <c r="AF62" s="254"/>
      <c r="AG62" s="253"/>
      <c r="AH62" s="254"/>
      <c r="AI62" s="253"/>
      <c r="AJ62" s="254"/>
      <c r="AK62" s="253"/>
      <c r="AL62" s="254"/>
      <c r="AM62" s="253"/>
      <c r="AN62" s="254"/>
      <c r="AO62" s="253"/>
      <c r="AP62" s="254"/>
      <c r="AQ62" s="253"/>
      <c r="AR62" s="254"/>
      <c r="AS62" s="253"/>
      <c r="AT62" s="254"/>
      <c r="AU62" s="433">
        <f t="shared" si="8"/>
        <v>0</v>
      </c>
      <c r="AV62" s="571">
        <f t="shared" si="9"/>
        <v>0</v>
      </c>
      <c r="AW62" s="23">
        <f>'t1'!AR60</f>
        <v>0</v>
      </c>
    </row>
    <row r="63" spans="1:49" ht="14.25" customHeight="1" x14ac:dyDescent="0.2">
      <c r="A63" s="144" t="str">
        <f>'t1'!A61</f>
        <v>PSICOLOGI CON INC. DI STRUTTURA SEMPLICE (RAPP. ESCLUSIVO)</v>
      </c>
      <c r="B63" s="206" t="str">
        <f>'t1'!B61</f>
        <v>SD0E65</v>
      </c>
      <c r="C63" s="823">
        <f t="shared" si="10"/>
        <v>0</v>
      </c>
      <c r="D63" s="824">
        <f t="shared" si="11"/>
        <v>0</v>
      </c>
      <c r="E63" s="823">
        <f t="shared" si="12"/>
        <v>0</v>
      </c>
      <c r="F63" s="824">
        <f t="shared" si="13"/>
        <v>0</v>
      </c>
      <c r="G63" s="823">
        <f t="shared" si="14"/>
        <v>0</v>
      </c>
      <c r="H63" s="824">
        <f t="shared" si="15"/>
        <v>0</v>
      </c>
      <c r="I63" s="823">
        <f t="shared" si="16"/>
        <v>0</v>
      </c>
      <c r="J63" s="824">
        <f t="shared" si="17"/>
        <v>0</v>
      </c>
      <c r="K63" s="823">
        <f t="shared" si="18"/>
        <v>0</v>
      </c>
      <c r="L63" s="824">
        <f t="shared" si="19"/>
        <v>0</v>
      </c>
      <c r="M63" s="823">
        <f t="shared" si="20"/>
        <v>0</v>
      </c>
      <c r="N63" s="824">
        <f t="shared" si="21"/>
        <v>0</v>
      </c>
      <c r="O63" s="823">
        <f t="shared" si="22"/>
        <v>0</v>
      </c>
      <c r="P63" s="824">
        <f t="shared" si="23"/>
        <v>0</v>
      </c>
      <c r="Q63" s="823">
        <f t="shared" si="24"/>
        <v>0</v>
      </c>
      <c r="R63" s="824">
        <f t="shared" si="25"/>
        <v>0</v>
      </c>
      <c r="S63" s="823">
        <f t="shared" si="2"/>
        <v>0</v>
      </c>
      <c r="T63" s="824">
        <f t="shared" si="3"/>
        <v>0</v>
      </c>
      <c r="U63" s="823">
        <f t="shared" si="4"/>
        <v>0</v>
      </c>
      <c r="V63" s="824">
        <f t="shared" si="5"/>
        <v>0</v>
      </c>
      <c r="W63" s="433">
        <f t="shared" si="6"/>
        <v>0</v>
      </c>
      <c r="X63" s="571">
        <f t="shared" si="7"/>
        <v>0</v>
      </c>
      <c r="Y63" s="23">
        <f>'t1'!M61</f>
        <v>0</v>
      </c>
      <c r="AA63" s="253"/>
      <c r="AB63" s="254"/>
      <c r="AC63" s="253"/>
      <c r="AD63" s="254"/>
      <c r="AE63" s="253"/>
      <c r="AF63" s="254"/>
      <c r="AG63" s="253"/>
      <c r="AH63" s="254"/>
      <c r="AI63" s="253"/>
      <c r="AJ63" s="254"/>
      <c r="AK63" s="253"/>
      <c r="AL63" s="254"/>
      <c r="AM63" s="253"/>
      <c r="AN63" s="254"/>
      <c r="AO63" s="253"/>
      <c r="AP63" s="254"/>
      <c r="AQ63" s="253"/>
      <c r="AR63" s="254"/>
      <c r="AS63" s="253"/>
      <c r="AT63" s="254"/>
      <c r="AU63" s="433">
        <f t="shared" si="8"/>
        <v>0</v>
      </c>
      <c r="AV63" s="571">
        <f t="shared" si="9"/>
        <v>0</v>
      </c>
      <c r="AW63" s="23">
        <f>'t1'!AR61</f>
        <v>0</v>
      </c>
    </row>
    <row r="64" spans="1:49" ht="14.25" customHeight="1" x14ac:dyDescent="0.2">
      <c r="A64" s="144" t="str">
        <f>'t1'!A62</f>
        <v>PSICOLOGI CON INC. DI STRUTTURA SEMPLICE (RAPP. NON ESCL.)</v>
      </c>
      <c r="B64" s="206" t="str">
        <f>'t1'!B62</f>
        <v>SD0N65</v>
      </c>
      <c r="C64" s="823">
        <f t="shared" si="10"/>
        <v>0</v>
      </c>
      <c r="D64" s="824">
        <f t="shared" si="11"/>
        <v>0</v>
      </c>
      <c r="E64" s="823">
        <f t="shared" si="12"/>
        <v>0</v>
      </c>
      <c r="F64" s="824">
        <f t="shared" si="13"/>
        <v>0</v>
      </c>
      <c r="G64" s="823">
        <f t="shared" si="14"/>
        <v>0</v>
      </c>
      <c r="H64" s="824">
        <f t="shared" si="15"/>
        <v>0</v>
      </c>
      <c r="I64" s="823">
        <f t="shared" si="16"/>
        <v>0</v>
      </c>
      <c r="J64" s="824">
        <f t="shared" si="17"/>
        <v>0</v>
      </c>
      <c r="K64" s="823">
        <f t="shared" si="18"/>
        <v>0</v>
      </c>
      <c r="L64" s="824">
        <f t="shared" si="19"/>
        <v>0</v>
      </c>
      <c r="M64" s="823">
        <f t="shared" si="20"/>
        <v>0</v>
      </c>
      <c r="N64" s="824">
        <f t="shared" si="21"/>
        <v>0</v>
      </c>
      <c r="O64" s="823">
        <f t="shared" si="22"/>
        <v>0</v>
      </c>
      <c r="P64" s="824">
        <f t="shared" si="23"/>
        <v>0</v>
      </c>
      <c r="Q64" s="823">
        <f t="shared" si="24"/>
        <v>0</v>
      </c>
      <c r="R64" s="824">
        <f t="shared" si="25"/>
        <v>0</v>
      </c>
      <c r="S64" s="823">
        <f t="shared" si="2"/>
        <v>0</v>
      </c>
      <c r="T64" s="824">
        <f t="shared" si="3"/>
        <v>0</v>
      </c>
      <c r="U64" s="823">
        <f t="shared" si="4"/>
        <v>0</v>
      </c>
      <c r="V64" s="824">
        <f t="shared" si="5"/>
        <v>0</v>
      </c>
      <c r="W64" s="433">
        <f t="shared" si="6"/>
        <v>0</v>
      </c>
      <c r="X64" s="571">
        <f t="shared" si="7"/>
        <v>0</v>
      </c>
      <c r="Y64" s="23">
        <f>'t1'!M62</f>
        <v>0</v>
      </c>
      <c r="AA64" s="253"/>
      <c r="AB64" s="254"/>
      <c r="AC64" s="253"/>
      <c r="AD64" s="254"/>
      <c r="AE64" s="253"/>
      <c r="AF64" s="254"/>
      <c r="AG64" s="253"/>
      <c r="AH64" s="254"/>
      <c r="AI64" s="253"/>
      <c r="AJ64" s="254"/>
      <c r="AK64" s="253"/>
      <c r="AL64" s="254"/>
      <c r="AM64" s="253"/>
      <c r="AN64" s="254"/>
      <c r="AO64" s="253"/>
      <c r="AP64" s="254"/>
      <c r="AQ64" s="253"/>
      <c r="AR64" s="254"/>
      <c r="AS64" s="253"/>
      <c r="AT64" s="254"/>
      <c r="AU64" s="433">
        <f t="shared" si="8"/>
        <v>0</v>
      </c>
      <c r="AV64" s="571">
        <f t="shared" si="9"/>
        <v>0</v>
      </c>
      <c r="AW64" s="23">
        <f>'t1'!AR62</f>
        <v>0</v>
      </c>
    </row>
    <row r="65" spans="1:49" ht="14.25" customHeight="1" x14ac:dyDescent="0.2">
      <c r="A65" s="144" t="str">
        <f>'t1'!A63</f>
        <v>PSICOLOGI CON ALTRI INCAR. PROF.LI (RAPP. ESCLUSIVO)</v>
      </c>
      <c r="B65" s="206" t="str">
        <f>'t1'!B63</f>
        <v>SD0A65</v>
      </c>
      <c r="C65" s="823">
        <f t="shared" si="10"/>
        <v>0</v>
      </c>
      <c r="D65" s="824">
        <f t="shared" si="11"/>
        <v>0</v>
      </c>
      <c r="E65" s="823">
        <f t="shared" si="12"/>
        <v>0</v>
      </c>
      <c r="F65" s="824">
        <f t="shared" si="13"/>
        <v>0</v>
      </c>
      <c r="G65" s="823">
        <f t="shared" si="14"/>
        <v>0</v>
      </c>
      <c r="H65" s="824">
        <f t="shared" si="15"/>
        <v>0</v>
      </c>
      <c r="I65" s="823">
        <f t="shared" si="16"/>
        <v>0</v>
      </c>
      <c r="J65" s="824">
        <f t="shared" si="17"/>
        <v>0</v>
      </c>
      <c r="K65" s="823">
        <f t="shared" si="18"/>
        <v>0</v>
      </c>
      <c r="L65" s="824">
        <f t="shared" si="19"/>
        <v>0</v>
      </c>
      <c r="M65" s="823">
        <f t="shared" si="20"/>
        <v>0</v>
      </c>
      <c r="N65" s="824">
        <f t="shared" si="21"/>
        <v>0</v>
      </c>
      <c r="O65" s="823">
        <f t="shared" si="22"/>
        <v>0</v>
      </c>
      <c r="P65" s="824">
        <f t="shared" si="23"/>
        <v>0</v>
      </c>
      <c r="Q65" s="823">
        <f t="shared" si="24"/>
        <v>0</v>
      </c>
      <c r="R65" s="824">
        <f t="shared" si="25"/>
        <v>0</v>
      </c>
      <c r="S65" s="823">
        <f t="shared" si="2"/>
        <v>0</v>
      </c>
      <c r="T65" s="824">
        <f t="shared" si="3"/>
        <v>0</v>
      </c>
      <c r="U65" s="823">
        <f t="shared" si="4"/>
        <v>0</v>
      </c>
      <c r="V65" s="824">
        <f t="shared" si="5"/>
        <v>0</v>
      </c>
      <c r="W65" s="433">
        <f t="shared" si="6"/>
        <v>0</v>
      </c>
      <c r="X65" s="571">
        <f t="shared" si="7"/>
        <v>0</v>
      </c>
      <c r="Y65" s="23">
        <f>'t1'!M63</f>
        <v>0</v>
      </c>
      <c r="AA65" s="253"/>
      <c r="AB65" s="254"/>
      <c r="AC65" s="253"/>
      <c r="AD65" s="254"/>
      <c r="AE65" s="253"/>
      <c r="AF65" s="254"/>
      <c r="AG65" s="253"/>
      <c r="AH65" s="254"/>
      <c r="AI65" s="253"/>
      <c r="AJ65" s="254"/>
      <c r="AK65" s="253"/>
      <c r="AL65" s="254"/>
      <c r="AM65" s="253"/>
      <c r="AN65" s="254"/>
      <c r="AO65" s="253"/>
      <c r="AP65" s="254"/>
      <c r="AQ65" s="253"/>
      <c r="AR65" s="254"/>
      <c r="AS65" s="253"/>
      <c r="AT65" s="254"/>
      <c r="AU65" s="433">
        <f t="shared" si="8"/>
        <v>0</v>
      </c>
      <c r="AV65" s="571">
        <f t="shared" si="9"/>
        <v>0</v>
      </c>
      <c r="AW65" s="23">
        <f>'t1'!AR63</f>
        <v>0</v>
      </c>
    </row>
    <row r="66" spans="1:49" ht="14.25" customHeight="1" x14ac:dyDescent="0.2">
      <c r="A66" s="144" t="str">
        <f>'t1'!A64</f>
        <v>PSICOLOGI CON ALTRI INCAR. PROF.LI (RAPP. NON ESCL.)</v>
      </c>
      <c r="B66" s="206" t="str">
        <f>'t1'!B64</f>
        <v>SD0064</v>
      </c>
      <c r="C66" s="823">
        <f t="shared" si="10"/>
        <v>0</v>
      </c>
      <c r="D66" s="824">
        <f t="shared" si="11"/>
        <v>0</v>
      </c>
      <c r="E66" s="823">
        <f t="shared" si="12"/>
        <v>0</v>
      </c>
      <c r="F66" s="824">
        <f t="shared" si="13"/>
        <v>0</v>
      </c>
      <c r="G66" s="823">
        <f t="shared" si="14"/>
        <v>0</v>
      </c>
      <c r="H66" s="824">
        <f t="shared" si="15"/>
        <v>0</v>
      </c>
      <c r="I66" s="823">
        <f t="shared" si="16"/>
        <v>0</v>
      </c>
      <c r="J66" s="824">
        <f t="shared" si="17"/>
        <v>0</v>
      </c>
      <c r="K66" s="823">
        <f t="shared" si="18"/>
        <v>0</v>
      </c>
      <c r="L66" s="824">
        <f t="shared" si="19"/>
        <v>0</v>
      </c>
      <c r="M66" s="823">
        <f t="shared" si="20"/>
        <v>0</v>
      </c>
      <c r="N66" s="824">
        <f t="shared" si="21"/>
        <v>0</v>
      </c>
      <c r="O66" s="823">
        <f t="shared" si="22"/>
        <v>0</v>
      </c>
      <c r="P66" s="824">
        <f t="shared" si="23"/>
        <v>0</v>
      </c>
      <c r="Q66" s="823">
        <f t="shared" si="24"/>
        <v>0</v>
      </c>
      <c r="R66" s="824">
        <f t="shared" si="25"/>
        <v>0</v>
      </c>
      <c r="S66" s="823">
        <f t="shared" si="2"/>
        <v>0</v>
      </c>
      <c r="T66" s="824">
        <f t="shared" si="3"/>
        <v>0</v>
      </c>
      <c r="U66" s="823">
        <f t="shared" si="4"/>
        <v>0</v>
      </c>
      <c r="V66" s="824">
        <f t="shared" si="5"/>
        <v>0</v>
      </c>
      <c r="W66" s="433">
        <f t="shared" si="6"/>
        <v>0</v>
      </c>
      <c r="X66" s="571">
        <f t="shared" si="7"/>
        <v>0</v>
      </c>
      <c r="Y66" s="23">
        <f>'t1'!M64</f>
        <v>0</v>
      </c>
      <c r="AA66" s="253"/>
      <c r="AB66" s="254"/>
      <c r="AC66" s="253"/>
      <c r="AD66" s="254"/>
      <c r="AE66" s="253"/>
      <c r="AF66" s="254"/>
      <c r="AG66" s="253"/>
      <c r="AH66" s="254"/>
      <c r="AI66" s="253"/>
      <c r="AJ66" s="254"/>
      <c r="AK66" s="253"/>
      <c r="AL66" s="254"/>
      <c r="AM66" s="253"/>
      <c r="AN66" s="254"/>
      <c r="AO66" s="253"/>
      <c r="AP66" s="254"/>
      <c r="AQ66" s="253"/>
      <c r="AR66" s="254"/>
      <c r="AS66" s="253"/>
      <c r="AT66" s="254"/>
      <c r="AU66" s="433">
        <f t="shared" si="8"/>
        <v>0</v>
      </c>
      <c r="AV66" s="571">
        <f t="shared" si="9"/>
        <v>0</v>
      </c>
      <c r="AW66" s="23">
        <f>'t1'!AR64</f>
        <v>0</v>
      </c>
    </row>
    <row r="67" spans="1:49" ht="14.25" customHeight="1" x14ac:dyDescent="0.2">
      <c r="A67" s="144" t="str">
        <f>'t1'!A65</f>
        <v>PSICOLOGI A T. DETERMINATO (ART. 15-SEPTIES D.LGS. 502/92)</v>
      </c>
      <c r="B67" s="206" t="str">
        <f>'t1'!B65</f>
        <v>SD0604</v>
      </c>
      <c r="C67" s="823">
        <f t="shared" si="10"/>
        <v>0</v>
      </c>
      <c r="D67" s="824">
        <f t="shared" si="11"/>
        <v>0</v>
      </c>
      <c r="E67" s="823">
        <f t="shared" si="12"/>
        <v>0</v>
      </c>
      <c r="F67" s="824">
        <f t="shared" si="13"/>
        <v>0</v>
      </c>
      <c r="G67" s="823">
        <f t="shared" si="14"/>
        <v>0</v>
      </c>
      <c r="H67" s="824">
        <f t="shared" si="15"/>
        <v>0</v>
      </c>
      <c r="I67" s="823">
        <f t="shared" si="16"/>
        <v>0</v>
      </c>
      <c r="J67" s="824">
        <f t="shared" si="17"/>
        <v>0</v>
      </c>
      <c r="K67" s="823">
        <f t="shared" si="18"/>
        <v>0</v>
      </c>
      <c r="L67" s="824">
        <f t="shared" si="19"/>
        <v>0</v>
      </c>
      <c r="M67" s="823">
        <f t="shared" si="20"/>
        <v>0</v>
      </c>
      <c r="N67" s="824">
        <f t="shared" si="21"/>
        <v>0</v>
      </c>
      <c r="O67" s="823">
        <f t="shared" si="22"/>
        <v>0</v>
      </c>
      <c r="P67" s="824">
        <f t="shared" si="23"/>
        <v>0</v>
      </c>
      <c r="Q67" s="823">
        <f t="shared" si="24"/>
        <v>0</v>
      </c>
      <c r="R67" s="824">
        <f t="shared" si="25"/>
        <v>0</v>
      </c>
      <c r="S67" s="823">
        <f t="shared" si="2"/>
        <v>0</v>
      </c>
      <c r="T67" s="824">
        <f t="shared" si="3"/>
        <v>0</v>
      </c>
      <c r="U67" s="823">
        <f t="shared" si="4"/>
        <v>0</v>
      </c>
      <c r="V67" s="824">
        <f t="shared" si="5"/>
        <v>0</v>
      </c>
      <c r="W67" s="433">
        <f t="shared" si="6"/>
        <v>0</v>
      </c>
      <c r="X67" s="571">
        <f t="shared" si="7"/>
        <v>0</v>
      </c>
      <c r="Y67" s="23">
        <f>'t1'!M65</f>
        <v>0</v>
      </c>
      <c r="AA67" s="253"/>
      <c r="AB67" s="254"/>
      <c r="AC67" s="253"/>
      <c r="AD67" s="254"/>
      <c r="AE67" s="253"/>
      <c r="AF67" s="254"/>
      <c r="AG67" s="253"/>
      <c r="AH67" s="254"/>
      <c r="AI67" s="253"/>
      <c r="AJ67" s="254"/>
      <c r="AK67" s="253"/>
      <c r="AL67" s="254"/>
      <c r="AM67" s="253"/>
      <c r="AN67" s="254"/>
      <c r="AO67" s="253"/>
      <c r="AP67" s="254"/>
      <c r="AQ67" s="253"/>
      <c r="AR67" s="254"/>
      <c r="AS67" s="253"/>
      <c r="AT67" s="254"/>
      <c r="AU67" s="433">
        <f t="shared" si="8"/>
        <v>0</v>
      </c>
      <c r="AV67" s="571">
        <f t="shared" si="9"/>
        <v>0</v>
      </c>
      <c r="AW67" s="23">
        <f>'t1'!AR65</f>
        <v>0</v>
      </c>
    </row>
    <row r="68" spans="1:49" ht="14.25" customHeight="1" x14ac:dyDescent="0.2">
      <c r="A68" s="144" t="str">
        <f>'t1'!A66</f>
        <v>DIRIGENTE PROF. SANIT. INFERM/OSTETRICA (INC. STRUT. COMPL.)</v>
      </c>
      <c r="B68" s="206" t="str">
        <f>'t1'!B66</f>
        <v>SD0CO1</v>
      </c>
      <c r="C68" s="823">
        <f t="shared" si="10"/>
        <v>0</v>
      </c>
      <c r="D68" s="824">
        <f t="shared" si="11"/>
        <v>0</v>
      </c>
      <c r="E68" s="823">
        <f t="shared" si="12"/>
        <v>0</v>
      </c>
      <c r="F68" s="824">
        <f t="shared" si="13"/>
        <v>0</v>
      </c>
      <c r="G68" s="823">
        <f t="shared" si="14"/>
        <v>0</v>
      </c>
      <c r="H68" s="824">
        <f t="shared" si="15"/>
        <v>0</v>
      </c>
      <c r="I68" s="823">
        <f t="shared" si="16"/>
        <v>0</v>
      </c>
      <c r="J68" s="824">
        <f t="shared" si="17"/>
        <v>0</v>
      </c>
      <c r="K68" s="823">
        <f t="shared" si="18"/>
        <v>0</v>
      </c>
      <c r="L68" s="824">
        <f t="shared" si="19"/>
        <v>0</v>
      </c>
      <c r="M68" s="823">
        <f t="shared" si="20"/>
        <v>0</v>
      </c>
      <c r="N68" s="824">
        <f t="shared" si="21"/>
        <v>0</v>
      </c>
      <c r="O68" s="823">
        <f t="shared" si="22"/>
        <v>0</v>
      </c>
      <c r="P68" s="824">
        <f t="shared" si="23"/>
        <v>0</v>
      </c>
      <c r="Q68" s="823">
        <f t="shared" si="24"/>
        <v>0</v>
      </c>
      <c r="R68" s="824">
        <f t="shared" si="25"/>
        <v>0</v>
      </c>
      <c r="S68" s="823">
        <f t="shared" si="2"/>
        <v>0</v>
      </c>
      <c r="T68" s="824">
        <f t="shared" si="3"/>
        <v>0</v>
      </c>
      <c r="U68" s="823">
        <f t="shared" si="4"/>
        <v>0</v>
      </c>
      <c r="V68" s="824">
        <f t="shared" si="5"/>
        <v>0</v>
      </c>
      <c r="W68" s="433">
        <f t="shared" si="6"/>
        <v>0</v>
      </c>
      <c r="X68" s="571">
        <f t="shared" si="7"/>
        <v>0</v>
      </c>
      <c r="Y68" s="23">
        <f>'t1'!M66</f>
        <v>0</v>
      </c>
      <c r="AA68" s="253"/>
      <c r="AB68" s="254"/>
      <c r="AC68" s="253"/>
      <c r="AD68" s="254"/>
      <c r="AE68" s="253"/>
      <c r="AF68" s="254"/>
      <c r="AG68" s="253"/>
      <c r="AH68" s="254"/>
      <c r="AI68" s="253"/>
      <c r="AJ68" s="254"/>
      <c r="AK68" s="253"/>
      <c r="AL68" s="254"/>
      <c r="AM68" s="253"/>
      <c r="AN68" s="254"/>
      <c r="AO68" s="253"/>
      <c r="AP68" s="254"/>
      <c r="AQ68" s="253"/>
      <c r="AR68" s="254"/>
      <c r="AS68" s="253"/>
      <c r="AT68" s="254"/>
      <c r="AU68" s="433">
        <f t="shared" si="8"/>
        <v>0</v>
      </c>
      <c r="AV68" s="571">
        <f t="shared" si="9"/>
        <v>0</v>
      </c>
      <c r="AW68" s="23">
        <f>'t1'!AR66</f>
        <v>0</v>
      </c>
    </row>
    <row r="69" spans="1:49" ht="14.25" customHeight="1" x14ac:dyDescent="0.2">
      <c r="A69" s="144" t="str">
        <f>'t1'!A67</f>
        <v>DIRIGENTE PROF. SANIT. INFERM/OSTETRICA (INC. STRUT. SEMPL.)</v>
      </c>
      <c r="B69" s="206" t="str">
        <f>'t1'!B67</f>
        <v>SD0SE1</v>
      </c>
      <c r="C69" s="823">
        <f t="shared" si="10"/>
        <v>0</v>
      </c>
      <c r="D69" s="824">
        <f t="shared" si="11"/>
        <v>0</v>
      </c>
      <c r="E69" s="823">
        <f t="shared" si="12"/>
        <v>0</v>
      </c>
      <c r="F69" s="824">
        <f t="shared" si="13"/>
        <v>0</v>
      </c>
      <c r="G69" s="823">
        <f t="shared" si="14"/>
        <v>0</v>
      </c>
      <c r="H69" s="824">
        <f t="shared" si="15"/>
        <v>0</v>
      </c>
      <c r="I69" s="823">
        <f t="shared" si="16"/>
        <v>0</v>
      </c>
      <c r="J69" s="824">
        <f t="shared" si="17"/>
        <v>0</v>
      </c>
      <c r="K69" s="823">
        <f t="shared" si="18"/>
        <v>0</v>
      </c>
      <c r="L69" s="824">
        <f t="shared" si="19"/>
        <v>0</v>
      </c>
      <c r="M69" s="823">
        <f t="shared" si="20"/>
        <v>0</v>
      </c>
      <c r="N69" s="824">
        <f t="shared" si="21"/>
        <v>0</v>
      </c>
      <c r="O69" s="823">
        <f t="shared" si="22"/>
        <v>0</v>
      </c>
      <c r="P69" s="824">
        <f t="shared" si="23"/>
        <v>0</v>
      </c>
      <c r="Q69" s="823">
        <f t="shared" si="24"/>
        <v>0</v>
      </c>
      <c r="R69" s="824">
        <f t="shared" si="25"/>
        <v>0</v>
      </c>
      <c r="S69" s="823">
        <f t="shared" si="2"/>
        <v>0</v>
      </c>
      <c r="T69" s="824">
        <f t="shared" si="3"/>
        <v>0</v>
      </c>
      <c r="U69" s="823">
        <f t="shared" si="4"/>
        <v>0</v>
      </c>
      <c r="V69" s="824">
        <f t="shared" si="5"/>
        <v>0</v>
      </c>
      <c r="W69" s="433">
        <f t="shared" si="6"/>
        <v>0</v>
      </c>
      <c r="X69" s="571">
        <f t="shared" si="7"/>
        <v>0</v>
      </c>
      <c r="Y69" s="23">
        <f>'t1'!M67</f>
        <v>0</v>
      </c>
      <c r="AA69" s="253"/>
      <c r="AB69" s="254"/>
      <c r="AC69" s="253"/>
      <c r="AD69" s="254"/>
      <c r="AE69" s="253"/>
      <c r="AF69" s="254"/>
      <c r="AG69" s="253"/>
      <c r="AH69" s="254"/>
      <c r="AI69" s="253"/>
      <c r="AJ69" s="254"/>
      <c r="AK69" s="253"/>
      <c r="AL69" s="254"/>
      <c r="AM69" s="253"/>
      <c r="AN69" s="254"/>
      <c r="AO69" s="253"/>
      <c r="AP69" s="254"/>
      <c r="AQ69" s="253"/>
      <c r="AR69" s="254"/>
      <c r="AS69" s="253"/>
      <c r="AT69" s="254"/>
      <c r="AU69" s="433">
        <f t="shared" si="8"/>
        <v>0</v>
      </c>
      <c r="AV69" s="571">
        <f t="shared" si="9"/>
        <v>0</v>
      </c>
      <c r="AW69" s="23">
        <f>'t1'!AR67</f>
        <v>0</v>
      </c>
    </row>
    <row r="70" spans="1:49" ht="14.25" customHeight="1" x14ac:dyDescent="0.2">
      <c r="A70" s="144" t="str">
        <f>'t1'!A68</f>
        <v>DIRIGENTE PROF. SANIT. INFERM/OSTETRICA (ALTRI INC. PROF.LI)</v>
      </c>
      <c r="B70" s="206" t="str">
        <f>'t1'!B68</f>
        <v>SD0AI1</v>
      </c>
      <c r="C70" s="823">
        <f t="shared" si="10"/>
        <v>0</v>
      </c>
      <c r="D70" s="824">
        <f t="shared" si="11"/>
        <v>0</v>
      </c>
      <c r="E70" s="823">
        <f t="shared" si="12"/>
        <v>0</v>
      </c>
      <c r="F70" s="824">
        <f t="shared" si="13"/>
        <v>0</v>
      </c>
      <c r="G70" s="823">
        <f t="shared" si="14"/>
        <v>0</v>
      </c>
      <c r="H70" s="824">
        <f t="shared" si="15"/>
        <v>0</v>
      </c>
      <c r="I70" s="823">
        <f t="shared" si="16"/>
        <v>0</v>
      </c>
      <c r="J70" s="824">
        <f t="shared" si="17"/>
        <v>0</v>
      </c>
      <c r="K70" s="823">
        <f t="shared" si="18"/>
        <v>0</v>
      </c>
      <c r="L70" s="824">
        <f t="shared" si="19"/>
        <v>0</v>
      </c>
      <c r="M70" s="823">
        <f t="shared" si="20"/>
        <v>0</v>
      </c>
      <c r="N70" s="824">
        <f t="shared" si="21"/>
        <v>0</v>
      </c>
      <c r="O70" s="823">
        <f t="shared" si="22"/>
        <v>0</v>
      </c>
      <c r="P70" s="824">
        <f t="shared" si="23"/>
        <v>0</v>
      </c>
      <c r="Q70" s="823">
        <f t="shared" si="24"/>
        <v>0</v>
      </c>
      <c r="R70" s="824">
        <f t="shared" si="25"/>
        <v>0</v>
      </c>
      <c r="S70" s="823">
        <f t="shared" si="2"/>
        <v>0</v>
      </c>
      <c r="T70" s="824">
        <f t="shared" si="3"/>
        <v>0</v>
      </c>
      <c r="U70" s="823">
        <f t="shared" si="4"/>
        <v>0</v>
      </c>
      <c r="V70" s="824">
        <f t="shared" si="5"/>
        <v>0</v>
      </c>
      <c r="W70" s="433">
        <f t="shared" si="6"/>
        <v>0</v>
      </c>
      <c r="X70" s="571">
        <f t="shared" si="7"/>
        <v>0</v>
      </c>
      <c r="Y70" s="23">
        <f>'t1'!M68</f>
        <v>0</v>
      </c>
      <c r="AA70" s="253"/>
      <c r="AB70" s="254"/>
      <c r="AC70" s="253"/>
      <c r="AD70" s="254"/>
      <c r="AE70" s="253"/>
      <c r="AF70" s="254"/>
      <c r="AG70" s="253"/>
      <c r="AH70" s="254"/>
      <c r="AI70" s="253"/>
      <c r="AJ70" s="254"/>
      <c r="AK70" s="253"/>
      <c r="AL70" s="254"/>
      <c r="AM70" s="253"/>
      <c r="AN70" s="254"/>
      <c r="AO70" s="253"/>
      <c r="AP70" s="254"/>
      <c r="AQ70" s="253"/>
      <c r="AR70" s="254"/>
      <c r="AS70" s="253"/>
      <c r="AT70" s="254"/>
      <c r="AU70" s="433">
        <f t="shared" si="8"/>
        <v>0</v>
      </c>
      <c r="AV70" s="571">
        <f t="shared" si="9"/>
        <v>0</v>
      </c>
      <c r="AW70" s="23">
        <f>'t1'!AR68</f>
        <v>0</v>
      </c>
    </row>
    <row r="71" spans="1:49" ht="14.25" customHeight="1" x14ac:dyDescent="0.2">
      <c r="A71" s="144" t="str">
        <f>'t1'!A69</f>
        <v>DIR. PROF.SAN.INFERM/OSTET T.DET.ART.15-SEPTIES DLGS 502/92</v>
      </c>
      <c r="B71" s="206" t="str">
        <f>'t1'!B69</f>
        <v>SD048B</v>
      </c>
      <c r="C71" s="823">
        <f t="shared" si="10"/>
        <v>0</v>
      </c>
      <c r="D71" s="824">
        <f t="shared" si="11"/>
        <v>0</v>
      </c>
      <c r="E71" s="823">
        <f t="shared" si="12"/>
        <v>0</v>
      </c>
      <c r="F71" s="824">
        <f t="shared" si="13"/>
        <v>0</v>
      </c>
      <c r="G71" s="823">
        <f t="shared" si="14"/>
        <v>0</v>
      </c>
      <c r="H71" s="824">
        <f t="shared" si="15"/>
        <v>0</v>
      </c>
      <c r="I71" s="823">
        <f t="shared" si="16"/>
        <v>0</v>
      </c>
      <c r="J71" s="824">
        <f t="shared" si="17"/>
        <v>0</v>
      </c>
      <c r="K71" s="823">
        <f t="shared" si="18"/>
        <v>0</v>
      </c>
      <c r="L71" s="824">
        <f t="shared" si="19"/>
        <v>0</v>
      </c>
      <c r="M71" s="823">
        <f t="shared" si="20"/>
        <v>0</v>
      </c>
      <c r="N71" s="824">
        <f t="shared" si="21"/>
        <v>0</v>
      </c>
      <c r="O71" s="823">
        <f t="shared" si="22"/>
        <v>0</v>
      </c>
      <c r="P71" s="824">
        <f t="shared" si="23"/>
        <v>0</v>
      </c>
      <c r="Q71" s="823">
        <f t="shared" si="24"/>
        <v>0</v>
      </c>
      <c r="R71" s="824">
        <f t="shared" si="25"/>
        <v>0</v>
      </c>
      <c r="S71" s="823">
        <f t="shared" si="2"/>
        <v>0</v>
      </c>
      <c r="T71" s="824">
        <f t="shared" si="3"/>
        <v>0</v>
      </c>
      <c r="U71" s="823">
        <f t="shared" si="4"/>
        <v>0</v>
      </c>
      <c r="V71" s="824">
        <f t="shared" si="5"/>
        <v>0</v>
      </c>
      <c r="W71" s="433">
        <f t="shared" si="6"/>
        <v>0</v>
      </c>
      <c r="X71" s="571">
        <f t="shared" si="7"/>
        <v>0</v>
      </c>
      <c r="Y71" s="23">
        <f>'t1'!M69</f>
        <v>0</v>
      </c>
      <c r="AA71" s="253"/>
      <c r="AB71" s="254"/>
      <c r="AC71" s="253"/>
      <c r="AD71" s="254"/>
      <c r="AE71" s="253"/>
      <c r="AF71" s="254"/>
      <c r="AG71" s="253"/>
      <c r="AH71" s="254"/>
      <c r="AI71" s="253"/>
      <c r="AJ71" s="254"/>
      <c r="AK71" s="253"/>
      <c r="AL71" s="254"/>
      <c r="AM71" s="253"/>
      <c r="AN71" s="254"/>
      <c r="AO71" s="253"/>
      <c r="AP71" s="254"/>
      <c r="AQ71" s="253"/>
      <c r="AR71" s="254"/>
      <c r="AS71" s="253"/>
      <c r="AT71" s="254"/>
      <c r="AU71" s="433">
        <f t="shared" si="8"/>
        <v>0</v>
      </c>
      <c r="AV71" s="571">
        <f t="shared" si="9"/>
        <v>0</v>
      </c>
      <c r="AW71" s="23">
        <f>'t1'!AR69</f>
        <v>0</v>
      </c>
    </row>
    <row r="72" spans="1:49" ht="14.25" customHeight="1" x14ac:dyDescent="0.2">
      <c r="A72" s="144" t="str">
        <f>'t1'!A70</f>
        <v>DIRIGENTE PROF. SANIT. RIABILITATIVE (INC. STRUT. COMPL.)</v>
      </c>
      <c r="B72" s="206" t="str">
        <f>'t1'!B70</f>
        <v>SD0CO2</v>
      </c>
      <c r="C72" s="823">
        <f t="shared" si="10"/>
        <v>0</v>
      </c>
      <c r="D72" s="824">
        <f t="shared" si="11"/>
        <v>0</v>
      </c>
      <c r="E72" s="823">
        <f t="shared" si="12"/>
        <v>0</v>
      </c>
      <c r="F72" s="824">
        <f t="shared" si="13"/>
        <v>0</v>
      </c>
      <c r="G72" s="823">
        <f t="shared" si="14"/>
        <v>0</v>
      </c>
      <c r="H72" s="824">
        <f t="shared" si="15"/>
        <v>0</v>
      </c>
      <c r="I72" s="823">
        <f t="shared" si="16"/>
        <v>0</v>
      </c>
      <c r="J72" s="824">
        <f t="shared" si="17"/>
        <v>0</v>
      </c>
      <c r="K72" s="823">
        <f t="shared" si="18"/>
        <v>0</v>
      </c>
      <c r="L72" s="824">
        <f t="shared" si="19"/>
        <v>0</v>
      </c>
      <c r="M72" s="823">
        <f t="shared" si="20"/>
        <v>0</v>
      </c>
      <c r="N72" s="824">
        <f t="shared" si="21"/>
        <v>0</v>
      </c>
      <c r="O72" s="823">
        <f t="shared" si="22"/>
        <v>0</v>
      </c>
      <c r="P72" s="824">
        <f t="shared" si="23"/>
        <v>0</v>
      </c>
      <c r="Q72" s="823">
        <f t="shared" si="24"/>
        <v>0</v>
      </c>
      <c r="R72" s="824">
        <f t="shared" si="25"/>
        <v>0</v>
      </c>
      <c r="S72" s="823">
        <f t="shared" ref="S72:S135" si="26">ROUND(AQ72,0)</f>
        <v>0</v>
      </c>
      <c r="T72" s="824">
        <f t="shared" ref="T72:T135" si="27">ROUND(AR72,0)</f>
        <v>0</v>
      </c>
      <c r="U72" s="823">
        <f t="shared" ref="U72:U135" si="28">ROUND(AS72,0)</f>
        <v>0</v>
      </c>
      <c r="V72" s="824">
        <f t="shared" ref="V72:V135" si="29">ROUND(AT72,0)</f>
        <v>0</v>
      </c>
      <c r="W72" s="433">
        <f t="shared" si="6"/>
        <v>0</v>
      </c>
      <c r="X72" s="571">
        <f t="shared" si="7"/>
        <v>0</v>
      </c>
      <c r="Y72" s="23">
        <f>'t1'!M70</f>
        <v>0</v>
      </c>
      <c r="AA72" s="253"/>
      <c r="AB72" s="254"/>
      <c r="AC72" s="253"/>
      <c r="AD72" s="254"/>
      <c r="AE72" s="253"/>
      <c r="AF72" s="254"/>
      <c r="AG72" s="253"/>
      <c r="AH72" s="254"/>
      <c r="AI72" s="253"/>
      <c r="AJ72" s="254"/>
      <c r="AK72" s="253"/>
      <c r="AL72" s="254"/>
      <c r="AM72" s="253"/>
      <c r="AN72" s="254"/>
      <c r="AO72" s="253"/>
      <c r="AP72" s="254"/>
      <c r="AQ72" s="253"/>
      <c r="AR72" s="254"/>
      <c r="AS72" s="253"/>
      <c r="AT72" s="254"/>
      <c r="AU72" s="433">
        <f t="shared" si="8"/>
        <v>0</v>
      </c>
      <c r="AV72" s="571">
        <f t="shared" si="9"/>
        <v>0</v>
      </c>
      <c r="AW72" s="23">
        <f>'t1'!AR70</f>
        <v>0</v>
      </c>
    </row>
    <row r="73" spans="1:49" ht="14.25" customHeight="1" x14ac:dyDescent="0.2">
      <c r="A73" s="144" t="str">
        <f>'t1'!A71</f>
        <v>DIRIGENTE PROF. SANIT. RIABILITATIVE (INC. STRUT. SEMPL.)</v>
      </c>
      <c r="B73" s="206" t="str">
        <f>'t1'!B71</f>
        <v>SD0SE2</v>
      </c>
      <c r="C73" s="823">
        <f t="shared" si="10"/>
        <v>0</v>
      </c>
      <c r="D73" s="824">
        <f t="shared" si="11"/>
        <v>0</v>
      </c>
      <c r="E73" s="823">
        <f t="shared" si="12"/>
        <v>0</v>
      </c>
      <c r="F73" s="824">
        <f t="shared" si="13"/>
        <v>0</v>
      </c>
      <c r="G73" s="823">
        <f t="shared" si="14"/>
        <v>0</v>
      </c>
      <c r="H73" s="824">
        <f t="shared" si="15"/>
        <v>0</v>
      </c>
      <c r="I73" s="823">
        <f t="shared" si="16"/>
        <v>0</v>
      </c>
      <c r="J73" s="824">
        <f t="shared" si="17"/>
        <v>0</v>
      </c>
      <c r="K73" s="823">
        <f t="shared" si="18"/>
        <v>0</v>
      </c>
      <c r="L73" s="824">
        <f t="shared" si="19"/>
        <v>0</v>
      </c>
      <c r="M73" s="823">
        <f t="shared" si="20"/>
        <v>0</v>
      </c>
      <c r="N73" s="824">
        <f t="shared" si="21"/>
        <v>0</v>
      </c>
      <c r="O73" s="823">
        <f t="shared" si="22"/>
        <v>0</v>
      </c>
      <c r="P73" s="824">
        <f t="shared" si="23"/>
        <v>0</v>
      </c>
      <c r="Q73" s="823">
        <f t="shared" si="24"/>
        <v>0</v>
      </c>
      <c r="R73" s="824">
        <f t="shared" si="25"/>
        <v>0</v>
      </c>
      <c r="S73" s="823">
        <f t="shared" si="26"/>
        <v>0</v>
      </c>
      <c r="T73" s="824">
        <f t="shared" si="27"/>
        <v>0</v>
      </c>
      <c r="U73" s="823">
        <f t="shared" si="28"/>
        <v>0</v>
      </c>
      <c r="V73" s="824">
        <f t="shared" si="29"/>
        <v>0</v>
      </c>
      <c r="W73" s="433">
        <f t="shared" ref="W73:W136" si="30">SUM(C73,E73,G73,I73,K73,M73,O73,Q73,S73,U73)</f>
        <v>0</v>
      </c>
      <c r="X73" s="571">
        <f t="shared" ref="X73:X136" si="31">SUM(D73,F73,H73,J73,L73,N73,P73,R73,T73,V73)</f>
        <v>0</v>
      </c>
      <c r="Y73" s="23">
        <f>'t1'!M71</f>
        <v>0</v>
      </c>
      <c r="AA73" s="253"/>
      <c r="AB73" s="254"/>
      <c r="AC73" s="253"/>
      <c r="AD73" s="254"/>
      <c r="AE73" s="253"/>
      <c r="AF73" s="254"/>
      <c r="AG73" s="253"/>
      <c r="AH73" s="254"/>
      <c r="AI73" s="253"/>
      <c r="AJ73" s="254"/>
      <c r="AK73" s="253"/>
      <c r="AL73" s="254"/>
      <c r="AM73" s="253"/>
      <c r="AN73" s="254"/>
      <c r="AO73" s="253"/>
      <c r="AP73" s="254"/>
      <c r="AQ73" s="253"/>
      <c r="AR73" s="254"/>
      <c r="AS73" s="253"/>
      <c r="AT73" s="254"/>
      <c r="AU73" s="433">
        <f t="shared" ref="AU73:AU136" si="32">SUM(AA73,AC73,AE73,AG73,AI73,AK73,AM73,AO73,AQ73,AS73)</f>
        <v>0</v>
      </c>
      <c r="AV73" s="571">
        <f t="shared" ref="AV73:AV136" si="33">SUM(AB73,AD73,AF73,AH73,AJ73,AL73,AN73,AP73,AR73,AT73)</f>
        <v>0</v>
      </c>
      <c r="AW73" s="23">
        <f>'t1'!AR71</f>
        <v>0</v>
      </c>
    </row>
    <row r="74" spans="1:49" ht="14.25" customHeight="1" x14ac:dyDescent="0.2">
      <c r="A74" s="144" t="str">
        <f>'t1'!A72</f>
        <v>DIRIGENTE PROF. SANIT. RIABILITATIVE (ALTRI INC. PROF.LI)</v>
      </c>
      <c r="B74" s="206" t="str">
        <f>'t1'!B72</f>
        <v>SD0AI2</v>
      </c>
      <c r="C74" s="823">
        <f t="shared" ref="C74:C141" si="34">ROUND(AA74,0)</f>
        <v>0</v>
      </c>
      <c r="D74" s="824">
        <f t="shared" ref="D74:D141" si="35">ROUND(AB74,0)</f>
        <v>0</v>
      </c>
      <c r="E74" s="823">
        <f t="shared" ref="E74:E141" si="36">ROUND(AC74,0)</f>
        <v>0</v>
      </c>
      <c r="F74" s="824">
        <f t="shared" ref="F74:F141" si="37">ROUND(AD74,0)</f>
        <v>0</v>
      </c>
      <c r="G74" s="823">
        <f t="shared" ref="G74:G141" si="38">ROUND(AE74,0)</f>
        <v>0</v>
      </c>
      <c r="H74" s="824">
        <f t="shared" ref="H74:H141" si="39">ROUND(AF74,0)</f>
        <v>0</v>
      </c>
      <c r="I74" s="823">
        <f t="shared" ref="I74:I141" si="40">ROUND(AG74,0)</f>
        <v>0</v>
      </c>
      <c r="J74" s="824">
        <f t="shared" ref="J74:J141" si="41">ROUND(AH74,0)</f>
        <v>0</v>
      </c>
      <c r="K74" s="823">
        <f t="shared" ref="K74:K141" si="42">ROUND(AI74,0)</f>
        <v>0</v>
      </c>
      <c r="L74" s="824">
        <f t="shared" ref="L74:L141" si="43">ROUND(AJ74,0)</f>
        <v>0</v>
      </c>
      <c r="M74" s="823">
        <f t="shared" ref="M74:M141" si="44">ROUND(AK74,0)</f>
        <v>0</v>
      </c>
      <c r="N74" s="824">
        <f t="shared" ref="N74:N141" si="45">ROUND(AL74,0)</f>
        <v>0</v>
      </c>
      <c r="O74" s="823">
        <f t="shared" ref="O74:O141" si="46">ROUND(AM74,0)</f>
        <v>0</v>
      </c>
      <c r="P74" s="824">
        <f t="shared" ref="P74:P141" si="47">ROUND(AN74,0)</f>
        <v>0</v>
      </c>
      <c r="Q74" s="823">
        <f t="shared" ref="Q74:Q141" si="48">ROUND(AO74,0)</f>
        <v>0</v>
      </c>
      <c r="R74" s="824">
        <f t="shared" ref="R74:R141" si="49">ROUND(AP74,0)</f>
        <v>0</v>
      </c>
      <c r="S74" s="823">
        <f t="shared" si="26"/>
        <v>0</v>
      </c>
      <c r="T74" s="824">
        <f t="shared" si="27"/>
        <v>0</v>
      </c>
      <c r="U74" s="823">
        <f t="shared" si="28"/>
        <v>0</v>
      </c>
      <c r="V74" s="824">
        <f t="shared" si="29"/>
        <v>0</v>
      </c>
      <c r="W74" s="433">
        <f t="shared" si="30"/>
        <v>0</v>
      </c>
      <c r="X74" s="571">
        <f t="shared" si="31"/>
        <v>0</v>
      </c>
      <c r="Y74" s="23">
        <f>'t1'!M72</f>
        <v>0</v>
      </c>
      <c r="AA74" s="253"/>
      <c r="AB74" s="254"/>
      <c r="AC74" s="253"/>
      <c r="AD74" s="254"/>
      <c r="AE74" s="253"/>
      <c r="AF74" s="254"/>
      <c r="AG74" s="253"/>
      <c r="AH74" s="254"/>
      <c r="AI74" s="253"/>
      <c r="AJ74" s="254"/>
      <c r="AK74" s="253"/>
      <c r="AL74" s="254"/>
      <c r="AM74" s="253"/>
      <c r="AN74" s="254"/>
      <c r="AO74" s="253"/>
      <c r="AP74" s="254"/>
      <c r="AQ74" s="253"/>
      <c r="AR74" s="254"/>
      <c r="AS74" s="253"/>
      <c r="AT74" s="254"/>
      <c r="AU74" s="433">
        <f t="shared" si="32"/>
        <v>0</v>
      </c>
      <c r="AV74" s="571">
        <f t="shared" si="33"/>
        <v>0</v>
      </c>
      <c r="AW74" s="23">
        <f>'t1'!AR72</f>
        <v>0</v>
      </c>
    </row>
    <row r="75" spans="1:49" ht="14.25" customHeight="1" x14ac:dyDescent="0.2">
      <c r="A75" s="144" t="str">
        <f>'t1'!A73</f>
        <v>DIR. PROF. SAN. RIABILITAT. T.DET.ART.15-SEPTIES DLGS 502/92</v>
      </c>
      <c r="B75" s="206" t="str">
        <f>'t1'!B73</f>
        <v>SD048C</v>
      </c>
      <c r="C75" s="823">
        <f t="shared" si="34"/>
        <v>0</v>
      </c>
      <c r="D75" s="824">
        <f t="shared" si="35"/>
        <v>0</v>
      </c>
      <c r="E75" s="823">
        <f t="shared" si="36"/>
        <v>0</v>
      </c>
      <c r="F75" s="824">
        <f t="shared" si="37"/>
        <v>0</v>
      </c>
      <c r="G75" s="823">
        <f t="shared" si="38"/>
        <v>0</v>
      </c>
      <c r="H75" s="824">
        <f t="shared" si="39"/>
        <v>0</v>
      </c>
      <c r="I75" s="823">
        <f t="shared" si="40"/>
        <v>0</v>
      </c>
      <c r="J75" s="824">
        <f t="shared" si="41"/>
        <v>0</v>
      </c>
      <c r="K75" s="823">
        <f t="shared" si="42"/>
        <v>0</v>
      </c>
      <c r="L75" s="824">
        <f t="shared" si="43"/>
        <v>0</v>
      </c>
      <c r="M75" s="823">
        <f t="shared" si="44"/>
        <v>0</v>
      </c>
      <c r="N75" s="824">
        <f t="shared" si="45"/>
        <v>0</v>
      </c>
      <c r="O75" s="823">
        <f t="shared" si="46"/>
        <v>0</v>
      </c>
      <c r="P75" s="824">
        <f t="shared" si="47"/>
        <v>0</v>
      </c>
      <c r="Q75" s="823">
        <f t="shared" si="48"/>
        <v>0</v>
      </c>
      <c r="R75" s="824">
        <f t="shared" si="49"/>
        <v>0</v>
      </c>
      <c r="S75" s="823">
        <f t="shared" si="26"/>
        <v>0</v>
      </c>
      <c r="T75" s="824">
        <f t="shared" si="27"/>
        <v>0</v>
      </c>
      <c r="U75" s="823">
        <f t="shared" si="28"/>
        <v>0</v>
      </c>
      <c r="V75" s="824">
        <f t="shared" si="29"/>
        <v>0</v>
      </c>
      <c r="W75" s="433">
        <f t="shared" si="30"/>
        <v>0</v>
      </c>
      <c r="X75" s="571">
        <f t="shared" si="31"/>
        <v>0</v>
      </c>
      <c r="Y75" s="23">
        <f>'t1'!M73</f>
        <v>0</v>
      </c>
      <c r="AA75" s="253"/>
      <c r="AB75" s="254"/>
      <c r="AC75" s="253"/>
      <c r="AD75" s="254"/>
      <c r="AE75" s="253"/>
      <c r="AF75" s="254"/>
      <c r="AG75" s="253"/>
      <c r="AH75" s="254"/>
      <c r="AI75" s="253"/>
      <c r="AJ75" s="254"/>
      <c r="AK75" s="253"/>
      <c r="AL75" s="254"/>
      <c r="AM75" s="253"/>
      <c r="AN75" s="254"/>
      <c r="AO75" s="253"/>
      <c r="AP75" s="254"/>
      <c r="AQ75" s="253"/>
      <c r="AR75" s="254"/>
      <c r="AS75" s="253"/>
      <c r="AT75" s="254"/>
      <c r="AU75" s="433">
        <f t="shared" si="32"/>
        <v>0</v>
      </c>
      <c r="AV75" s="571">
        <f t="shared" si="33"/>
        <v>0</v>
      </c>
      <c r="AW75" s="23">
        <f>'t1'!AR73</f>
        <v>0</v>
      </c>
    </row>
    <row r="76" spans="1:49" ht="14.25" customHeight="1" x14ac:dyDescent="0.2">
      <c r="A76" s="144" t="str">
        <f>'t1'!A74</f>
        <v>DIRIGENTE PROF. TECNICO SANITARIE (INC. STRUT. COMPL.)</v>
      </c>
      <c r="B76" s="206" t="str">
        <f>'t1'!B74</f>
        <v>SD0CO3</v>
      </c>
      <c r="C76" s="823">
        <f t="shared" si="34"/>
        <v>0</v>
      </c>
      <c r="D76" s="824">
        <f t="shared" si="35"/>
        <v>0</v>
      </c>
      <c r="E76" s="823">
        <f t="shared" si="36"/>
        <v>0</v>
      </c>
      <c r="F76" s="824">
        <f t="shared" si="37"/>
        <v>0</v>
      </c>
      <c r="G76" s="823">
        <f t="shared" si="38"/>
        <v>0</v>
      </c>
      <c r="H76" s="824">
        <f t="shared" si="39"/>
        <v>0</v>
      </c>
      <c r="I76" s="823">
        <f t="shared" si="40"/>
        <v>0</v>
      </c>
      <c r="J76" s="824">
        <f t="shared" si="41"/>
        <v>0</v>
      </c>
      <c r="K76" s="823">
        <f t="shared" si="42"/>
        <v>0</v>
      </c>
      <c r="L76" s="824">
        <f t="shared" si="43"/>
        <v>0</v>
      </c>
      <c r="M76" s="823">
        <f t="shared" si="44"/>
        <v>0</v>
      </c>
      <c r="N76" s="824">
        <f t="shared" si="45"/>
        <v>0</v>
      </c>
      <c r="O76" s="823">
        <f t="shared" si="46"/>
        <v>0</v>
      </c>
      <c r="P76" s="824">
        <f t="shared" si="47"/>
        <v>0</v>
      </c>
      <c r="Q76" s="823">
        <f t="shared" si="48"/>
        <v>0</v>
      </c>
      <c r="R76" s="824">
        <f t="shared" si="49"/>
        <v>0</v>
      </c>
      <c r="S76" s="823">
        <f t="shared" si="26"/>
        <v>0</v>
      </c>
      <c r="T76" s="824">
        <f t="shared" si="27"/>
        <v>0</v>
      </c>
      <c r="U76" s="823">
        <f t="shared" si="28"/>
        <v>0</v>
      </c>
      <c r="V76" s="824">
        <f t="shared" si="29"/>
        <v>0</v>
      </c>
      <c r="W76" s="433">
        <f t="shared" si="30"/>
        <v>0</v>
      </c>
      <c r="X76" s="571">
        <f t="shared" si="31"/>
        <v>0</v>
      </c>
      <c r="Y76" s="23">
        <f>'t1'!M74</f>
        <v>0</v>
      </c>
      <c r="AA76" s="253"/>
      <c r="AB76" s="254"/>
      <c r="AC76" s="253"/>
      <c r="AD76" s="254"/>
      <c r="AE76" s="253"/>
      <c r="AF76" s="254"/>
      <c r="AG76" s="253"/>
      <c r="AH76" s="254"/>
      <c r="AI76" s="253"/>
      <c r="AJ76" s="254"/>
      <c r="AK76" s="253"/>
      <c r="AL76" s="254"/>
      <c r="AM76" s="253"/>
      <c r="AN76" s="254"/>
      <c r="AO76" s="253"/>
      <c r="AP76" s="254"/>
      <c r="AQ76" s="253"/>
      <c r="AR76" s="254"/>
      <c r="AS76" s="253"/>
      <c r="AT76" s="254"/>
      <c r="AU76" s="433">
        <f t="shared" si="32"/>
        <v>0</v>
      </c>
      <c r="AV76" s="571">
        <f t="shared" si="33"/>
        <v>0</v>
      </c>
      <c r="AW76" s="23">
        <f>'t1'!AR74</f>
        <v>0</v>
      </c>
    </row>
    <row r="77" spans="1:49" ht="14.25" customHeight="1" x14ac:dyDescent="0.2">
      <c r="A77" s="144" t="str">
        <f>'t1'!A75</f>
        <v>DIRIGENTE PROF. TECNICO SANITARIE (INC. STRUT. SEMPL.)</v>
      </c>
      <c r="B77" s="206" t="str">
        <f>'t1'!B75</f>
        <v>SD0SE3</v>
      </c>
      <c r="C77" s="823">
        <f t="shared" si="34"/>
        <v>0</v>
      </c>
      <c r="D77" s="824">
        <f t="shared" si="35"/>
        <v>0</v>
      </c>
      <c r="E77" s="823">
        <f t="shared" si="36"/>
        <v>0</v>
      </c>
      <c r="F77" s="824">
        <f t="shared" si="37"/>
        <v>0</v>
      </c>
      <c r="G77" s="823">
        <f t="shared" si="38"/>
        <v>0</v>
      </c>
      <c r="H77" s="824">
        <f t="shared" si="39"/>
        <v>0</v>
      </c>
      <c r="I77" s="823">
        <f t="shared" si="40"/>
        <v>0</v>
      </c>
      <c r="J77" s="824">
        <f t="shared" si="41"/>
        <v>0</v>
      </c>
      <c r="K77" s="823">
        <f t="shared" si="42"/>
        <v>0</v>
      </c>
      <c r="L77" s="824">
        <f t="shared" si="43"/>
        <v>0</v>
      </c>
      <c r="M77" s="823">
        <f t="shared" si="44"/>
        <v>0</v>
      </c>
      <c r="N77" s="824">
        <f t="shared" si="45"/>
        <v>0</v>
      </c>
      <c r="O77" s="823">
        <f t="shared" si="46"/>
        <v>0</v>
      </c>
      <c r="P77" s="824">
        <f t="shared" si="47"/>
        <v>0</v>
      </c>
      <c r="Q77" s="823">
        <f t="shared" si="48"/>
        <v>0</v>
      </c>
      <c r="R77" s="824">
        <f t="shared" si="49"/>
        <v>0</v>
      </c>
      <c r="S77" s="823">
        <f t="shared" si="26"/>
        <v>0</v>
      </c>
      <c r="T77" s="824">
        <f t="shared" si="27"/>
        <v>0</v>
      </c>
      <c r="U77" s="823">
        <f t="shared" si="28"/>
        <v>0</v>
      </c>
      <c r="V77" s="824">
        <f t="shared" si="29"/>
        <v>0</v>
      </c>
      <c r="W77" s="433">
        <f t="shared" si="30"/>
        <v>0</v>
      </c>
      <c r="X77" s="571">
        <f t="shared" si="31"/>
        <v>0</v>
      </c>
      <c r="Y77" s="23">
        <f>'t1'!M75</f>
        <v>0</v>
      </c>
      <c r="AA77" s="253"/>
      <c r="AB77" s="254"/>
      <c r="AC77" s="253"/>
      <c r="AD77" s="254"/>
      <c r="AE77" s="253"/>
      <c r="AF77" s="254"/>
      <c r="AG77" s="253"/>
      <c r="AH77" s="254"/>
      <c r="AI77" s="253"/>
      <c r="AJ77" s="254"/>
      <c r="AK77" s="253"/>
      <c r="AL77" s="254"/>
      <c r="AM77" s="253"/>
      <c r="AN77" s="254"/>
      <c r="AO77" s="253"/>
      <c r="AP77" s="254"/>
      <c r="AQ77" s="253"/>
      <c r="AR77" s="254"/>
      <c r="AS77" s="253"/>
      <c r="AT77" s="254"/>
      <c r="AU77" s="433">
        <f t="shared" si="32"/>
        <v>0</v>
      </c>
      <c r="AV77" s="571">
        <f t="shared" si="33"/>
        <v>0</v>
      </c>
      <c r="AW77" s="23">
        <f>'t1'!AR75</f>
        <v>0</v>
      </c>
    </row>
    <row r="78" spans="1:49" ht="14.25" customHeight="1" x14ac:dyDescent="0.2">
      <c r="A78" s="144" t="str">
        <f>'t1'!A76</f>
        <v>DIRIGENTE PROF. TECNICO SANITARIE (ALTRI INC. PROF.LI)</v>
      </c>
      <c r="B78" s="206" t="str">
        <f>'t1'!B76</f>
        <v>SD0AI3</v>
      </c>
      <c r="C78" s="823">
        <f t="shared" si="34"/>
        <v>0</v>
      </c>
      <c r="D78" s="824">
        <f t="shared" si="35"/>
        <v>0</v>
      </c>
      <c r="E78" s="823">
        <f t="shared" si="36"/>
        <v>0</v>
      </c>
      <c r="F78" s="824">
        <f t="shared" si="37"/>
        <v>0</v>
      </c>
      <c r="G78" s="823">
        <f t="shared" si="38"/>
        <v>0</v>
      </c>
      <c r="H78" s="824">
        <f t="shared" si="39"/>
        <v>0</v>
      </c>
      <c r="I78" s="823">
        <f t="shared" si="40"/>
        <v>0</v>
      </c>
      <c r="J78" s="824">
        <f t="shared" si="41"/>
        <v>0</v>
      </c>
      <c r="K78" s="823">
        <f t="shared" si="42"/>
        <v>0</v>
      </c>
      <c r="L78" s="824">
        <f t="shared" si="43"/>
        <v>0</v>
      </c>
      <c r="M78" s="823">
        <f t="shared" si="44"/>
        <v>0</v>
      </c>
      <c r="N78" s="824">
        <f t="shared" si="45"/>
        <v>0</v>
      </c>
      <c r="O78" s="823">
        <f t="shared" si="46"/>
        <v>0</v>
      </c>
      <c r="P78" s="824">
        <f t="shared" si="47"/>
        <v>0</v>
      </c>
      <c r="Q78" s="823">
        <f t="shared" si="48"/>
        <v>0</v>
      </c>
      <c r="R78" s="824">
        <f t="shared" si="49"/>
        <v>0</v>
      </c>
      <c r="S78" s="823">
        <f t="shared" si="26"/>
        <v>0</v>
      </c>
      <c r="T78" s="824">
        <f t="shared" si="27"/>
        <v>0</v>
      </c>
      <c r="U78" s="823">
        <f t="shared" si="28"/>
        <v>0</v>
      </c>
      <c r="V78" s="824">
        <f t="shared" si="29"/>
        <v>0</v>
      </c>
      <c r="W78" s="433">
        <f t="shared" si="30"/>
        <v>0</v>
      </c>
      <c r="X78" s="571">
        <f t="shared" si="31"/>
        <v>0</v>
      </c>
      <c r="Y78" s="23">
        <f>'t1'!M76</f>
        <v>0</v>
      </c>
      <c r="AA78" s="253"/>
      <c r="AB78" s="254"/>
      <c r="AC78" s="253"/>
      <c r="AD78" s="254"/>
      <c r="AE78" s="253"/>
      <c r="AF78" s="254"/>
      <c r="AG78" s="253"/>
      <c r="AH78" s="254"/>
      <c r="AI78" s="253"/>
      <c r="AJ78" s="254"/>
      <c r="AK78" s="253"/>
      <c r="AL78" s="254"/>
      <c r="AM78" s="253"/>
      <c r="AN78" s="254"/>
      <c r="AO78" s="253"/>
      <c r="AP78" s="254"/>
      <c r="AQ78" s="253"/>
      <c r="AR78" s="254"/>
      <c r="AS78" s="253"/>
      <c r="AT78" s="254"/>
      <c r="AU78" s="433">
        <f t="shared" si="32"/>
        <v>0</v>
      </c>
      <c r="AV78" s="571">
        <f t="shared" si="33"/>
        <v>0</v>
      </c>
      <c r="AW78" s="23">
        <f>'t1'!AR76</f>
        <v>0</v>
      </c>
    </row>
    <row r="79" spans="1:49" ht="14.25" customHeight="1" x14ac:dyDescent="0.2">
      <c r="A79" s="144" t="str">
        <f>'t1'!A77</f>
        <v>DIR. PROF.TECNICO SANITARIE T.DET.ART.15-SEPTIES DLGS 502/92</v>
      </c>
      <c r="B79" s="206" t="str">
        <f>'t1'!B77</f>
        <v>SD048D</v>
      </c>
      <c r="C79" s="823">
        <f t="shared" si="34"/>
        <v>0</v>
      </c>
      <c r="D79" s="824">
        <f t="shared" si="35"/>
        <v>0</v>
      </c>
      <c r="E79" s="823">
        <f t="shared" si="36"/>
        <v>0</v>
      </c>
      <c r="F79" s="824">
        <f t="shared" si="37"/>
        <v>0</v>
      </c>
      <c r="G79" s="823">
        <f t="shared" si="38"/>
        <v>0</v>
      </c>
      <c r="H79" s="824">
        <f t="shared" si="39"/>
        <v>0</v>
      </c>
      <c r="I79" s="823">
        <f t="shared" si="40"/>
        <v>0</v>
      </c>
      <c r="J79" s="824">
        <f t="shared" si="41"/>
        <v>0</v>
      </c>
      <c r="K79" s="823">
        <f t="shared" si="42"/>
        <v>0</v>
      </c>
      <c r="L79" s="824">
        <f t="shared" si="43"/>
        <v>0</v>
      </c>
      <c r="M79" s="823">
        <f t="shared" si="44"/>
        <v>0</v>
      </c>
      <c r="N79" s="824">
        <f t="shared" si="45"/>
        <v>0</v>
      </c>
      <c r="O79" s="823">
        <f t="shared" si="46"/>
        <v>0</v>
      </c>
      <c r="P79" s="824">
        <f t="shared" si="47"/>
        <v>0</v>
      </c>
      <c r="Q79" s="823">
        <f t="shared" si="48"/>
        <v>0</v>
      </c>
      <c r="R79" s="824">
        <f t="shared" si="49"/>
        <v>0</v>
      </c>
      <c r="S79" s="823">
        <f t="shared" si="26"/>
        <v>0</v>
      </c>
      <c r="T79" s="824">
        <f t="shared" si="27"/>
        <v>0</v>
      </c>
      <c r="U79" s="823">
        <f t="shared" si="28"/>
        <v>0</v>
      </c>
      <c r="V79" s="824">
        <f t="shared" si="29"/>
        <v>0</v>
      </c>
      <c r="W79" s="433">
        <f t="shared" si="30"/>
        <v>0</v>
      </c>
      <c r="X79" s="571">
        <f t="shared" si="31"/>
        <v>0</v>
      </c>
      <c r="Y79" s="23">
        <f>'t1'!M77</f>
        <v>0</v>
      </c>
      <c r="AA79" s="253"/>
      <c r="AB79" s="254"/>
      <c r="AC79" s="253"/>
      <c r="AD79" s="254"/>
      <c r="AE79" s="253"/>
      <c r="AF79" s="254"/>
      <c r="AG79" s="253"/>
      <c r="AH79" s="254"/>
      <c r="AI79" s="253"/>
      <c r="AJ79" s="254"/>
      <c r="AK79" s="253"/>
      <c r="AL79" s="254"/>
      <c r="AM79" s="253"/>
      <c r="AN79" s="254"/>
      <c r="AO79" s="253"/>
      <c r="AP79" s="254"/>
      <c r="AQ79" s="253"/>
      <c r="AR79" s="254"/>
      <c r="AS79" s="253"/>
      <c r="AT79" s="254"/>
      <c r="AU79" s="433">
        <f t="shared" si="32"/>
        <v>0</v>
      </c>
      <c r="AV79" s="571">
        <f t="shared" si="33"/>
        <v>0</v>
      </c>
      <c r="AW79" s="23">
        <f>'t1'!AR77</f>
        <v>0</v>
      </c>
    </row>
    <row r="80" spans="1:49" ht="14.25" customHeight="1" x14ac:dyDescent="0.2">
      <c r="A80" s="144" t="str">
        <f>'t1'!A78</f>
        <v>DIRIGENTE PROF.TECNICHE DELLA PREVENZIONE (INC.STRUT.COMPL.)</v>
      </c>
      <c r="B80" s="206" t="str">
        <f>'t1'!B78</f>
        <v>SD0CO4</v>
      </c>
      <c r="C80" s="823">
        <f t="shared" si="34"/>
        <v>0</v>
      </c>
      <c r="D80" s="824">
        <f t="shared" si="35"/>
        <v>0</v>
      </c>
      <c r="E80" s="823">
        <f t="shared" si="36"/>
        <v>0</v>
      </c>
      <c r="F80" s="824">
        <f t="shared" si="37"/>
        <v>0</v>
      </c>
      <c r="G80" s="823">
        <f t="shared" si="38"/>
        <v>0</v>
      </c>
      <c r="H80" s="824">
        <f t="shared" si="39"/>
        <v>0</v>
      </c>
      <c r="I80" s="823">
        <f t="shared" si="40"/>
        <v>0</v>
      </c>
      <c r="J80" s="824">
        <f t="shared" si="41"/>
        <v>0</v>
      </c>
      <c r="K80" s="823">
        <f t="shared" si="42"/>
        <v>0</v>
      </c>
      <c r="L80" s="824">
        <f t="shared" si="43"/>
        <v>0</v>
      </c>
      <c r="M80" s="823">
        <f t="shared" si="44"/>
        <v>0</v>
      </c>
      <c r="N80" s="824">
        <f t="shared" si="45"/>
        <v>0</v>
      </c>
      <c r="O80" s="823">
        <f t="shared" si="46"/>
        <v>0</v>
      </c>
      <c r="P80" s="824">
        <f t="shared" si="47"/>
        <v>0</v>
      </c>
      <c r="Q80" s="823">
        <f t="shared" si="48"/>
        <v>0</v>
      </c>
      <c r="R80" s="824">
        <f t="shared" si="49"/>
        <v>0</v>
      </c>
      <c r="S80" s="823">
        <f t="shared" si="26"/>
        <v>0</v>
      </c>
      <c r="T80" s="824">
        <f t="shared" si="27"/>
        <v>0</v>
      </c>
      <c r="U80" s="823">
        <f t="shared" si="28"/>
        <v>0</v>
      </c>
      <c r="V80" s="824">
        <f t="shared" si="29"/>
        <v>0</v>
      </c>
      <c r="W80" s="433">
        <f t="shared" si="30"/>
        <v>0</v>
      </c>
      <c r="X80" s="571">
        <f t="shared" si="31"/>
        <v>0</v>
      </c>
      <c r="Y80" s="23">
        <f>'t1'!M78</f>
        <v>0</v>
      </c>
      <c r="AA80" s="253"/>
      <c r="AB80" s="254"/>
      <c r="AC80" s="253"/>
      <c r="AD80" s="254"/>
      <c r="AE80" s="253"/>
      <c r="AF80" s="254"/>
      <c r="AG80" s="253"/>
      <c r="AH80" s="254"/>
      <c r="AI80" s="253"/>
      <c r="AJ80" s="254"/>
      <c r="AK80" s="253"/>
      <c r="AL80" s="254"/>
      <c r="AM80" s="253"/>
      <c r="AN80" s="254"/>
      <c r="AO80" s="253"/>
      <c r="AP80" s="254"/>
      <c r="AQ80" s="253"/>
      <c r="AR80" s="254"/>
      <c r="AS80" s="253"/>
      <c r="AT80" s="254"/>
      <c r="AU80" s="433">
        <f t="shared" si="32"/>
        <v>0</v>
      </c>
      <c r="AV80" s="571">
        <f t="shared" si="33"/>
        <v>0</v>
      </c>
      <c r="AW80" s="23">
        <f>'t1'!AR78</f>
        <v>0</v>
      </c>
    </row>
    <row r="81" spans="1:49" ht="14.25" customHeight="1" x14ac:dyDescent="0.2">
      <c r="A81" s="144" t="str">
        <f>'t1'!A79</f>
        <v>DIRIGENTE PROF.TECNICHE DELLA PREVENZIONE (INC.STRUT.SEMPL.)</v>
      </c>
      <c r="B81" s="206" t="str">
        <f>'t1'!B79</f>
        <v>SD0SE4</v>
      </c>
      <c r="C81" s="823">
        <f t="shared" si="34"/>
        <v>0</v>
      </c>
      <c r="D81" s="824">
        <f t="shared" si="35"/>
        <v>0</v>
      </c>
      <c r="E81" s="823">
        <f t="shared" si="36"/>
        <v>0</v>
      </c>
      <c r="F81" s="824">
        <f t="shared" si="37"/>
        <v>0</v>
      </c>
      <c r="G81" s="823">
        <f t="shared" si="38"/>
        <v>0</v>
      </c>
      <c r="H81" s="824">
        <f t="shared" si="39"/>
        <v>0</v>
      </c>
      <c r="I81" s="823">
        <f t="shared" si="40"/>
        <v>0</v>
      </c>
      <c r="J81" s="824">
        <f t="shared" si="41"/>
        <v>0</v>
      </c>
      <c r="K81" s="823">
        <f t="shared" si="42"/>
        <v>0</v>
      </c>
      <c r="L81" s="824">
        <f t="shared" si="43"/>
        <v>0</v>
      </c>
      <c r="M81" s="823">
        <f t="shared" si="44"/>
        <v>0</v>
      </c>
      <c r="N81" s="824">
        <f t="shared" si="45"/>
        <v>0</v>
      </c>
      <c r="O81" s="823">
        <f t="shared" si="46"/>
        <v>0</v>
      </c>
      <c r="P81" s="824">
        <f t="shared" si="47"/>
        <v>0</v>
      </c>
      <c r="Q81" s="823">
        <f t="shared" si="48"/>
        <v>0</v>
      </c>
      <c r="R81" s="824">
        <f t="shared" si="49"/>
        <v>0</v>
      </c>
      <c r="S81" s="823">
        <f t="shared" si="26"/>
        <v>0</v>
      </c>
      <c r="T81" s="824">
        <f t="shared" si="27"/>
        <v>0</v>
      </c>
      <c r="U81" s="823">
        <f t="shared" si="28"/>
        <v>0</v>
      </c>
      <c r="V81" s="824">
        <f t="shared" si="29"/>
        <v>0</v>
      </c>
      <c r="W81" s="433">
        <f t="shared" si="30"/>
        <v>0</v>
      </c>
      <c r="X81" s="571">
        <f t="shared" si="31"/>
        <v>0</v>
      </c>
      <c r="Y81" s="23">
        <f>'t1'!M79</f>
        <v>0</v>
      </c>
      <c r="AA81" s="253"/>
      <c r="AB81" s="254"/>
      <c r="AC81" s="253"/>
      <c r="AD81" s="254"/>
      <c r="AE81" s="253"/>
      <c r="AF81" s="254"/>
      <c r="AG81" s="253"/>
      <c r="AH81" s="254"/>
      <c r="AI81" s="253"/>
      <c r="AJ81" s="254"/>
      <c r="AK81" s="253"/>
      <c r="AL81" s="254"/>
      <c r="AM81" s="253"/>
      <c r="AN81" s="254"/>
      <c r="AO81" s="253"/>
      <c r="AP81" s="254"/>
      <c r="AQ81" s="253"/>
      <c r="AR81" s="254"/>
      <c r="AS81" s="253"/>
      <c r="AT81" s="254"/>
      <c r="AU81" s="433">
        <f t="shared" si="32"/>
        <v>0</v>
      </c>
      <c r="AV81" s="571">
        <f t="shared" si="33"/>
        <v>0</v>
      </c>
      <c r="AW81" s="23">
        <f>'t1'!AR79</f>
        <v>0</v>
      </c>
    </row>
    <row r="82" spans="1:49" ht="14.25" customHeight="1" x14ac:dyDescent="0.2">
      <c r="A82" s="144" t="str">
        <f>'t1'!A80</f>
        <v>DIRIGENTE PROF.TECNICHE DELLA PREVENZIONE(ALTRI INC.PROF.LI)</v>
      </c>
      <c r="B82" s="206" t="str">
        <f>'t1'!B80</f>
        <v>SD0AI4</v>
      </c>
      <c r="C82" s="823">
        <f t="shared" si="34"/>
        <v>0</v>
      </c>
      <c r="D82" s="824">
        <f t="shared" si="35"/>
        <v>0</v>
      </c>
      <c r="E82" s="823">
        <f t="shared" si="36"/>
        <v>0</v>
      </c>
      <c r="F82" s="824">
        <f t="shared" si="37"/>
        <v>0</v>
      </c>
      <c r="G82" s="823">
        <f t="shared" si="38"/>
        <v>0</v>
      </c>
      <c r="H82" s="824">
        <f t="shared" si="39"/>
        <v>0</v>
      </c>
      <c r="I82" s="823">
        <f t="shared" si="40"/>
        <v>0</v>
      </c>
      <c r="J82" s="824">
        <f t="shared" si="41"/>
        <v>0</v>
      </c>
      <c r="K82" s="823">
        <f t="shared" si="42"/>
        <v>0</v>
      </c>
      <c r="L82" s="824">
        <f t="shared" si="43"/>
        <v>0</v>
      </c>
      <c r="M82" s="823">
        <f t="shared" si="44"/>
        <v>0</v>
      </c>
      <c r="N82" s="824">
        <f t="shared" si="45"/>
        <v>0</v>
      </c>
      <c r="O82" s="823">
        <f t="shared" si="46"/>
        <v>0</v>
      </c>
      <c r="P82" s="824">
        <f t="shared" si="47"/>
        <v>0</v>
      </c>
      <c r="Q82" s="823">
        <f t="shared" si="48"/>
        <v>0</v>
      </c>
      <c r="R82" s="824">
        <f t="shared" si="49"/>
        <v>0</v>
      </c>
      <c r="S82" s="823">
        <f t="shared" si="26"/>
        <v>0</v>
      </c>
      <c r="T82" s="824">
        <f t="shared" si="27"/>
        <v>0</v>
      </c>
      <c r="U82" s="823">
        <f t="shared" si="28"/>
        <v>0</v>
      </c>
      <c r="V82" s="824">
        <f t="shared" si="29"/>
        <v>0</v>
      </c>
      <c r="W82" s="433">
        <f t="shared" si="30"/>
        <v>0</v>
      </c>
      <c r="X82" s="571">
        <f t="shared" si="31"/>
        <v>0</v>
      </c>
      <c r="Y82" s="23">
        <f>'t1'!M80</f>
        <v>0</v>
      </c>
      <c r="AA82" s="253"/>
      <c r="AB82" s="254"/>
      <c r="AC82" s="253"/>
      <c r="AD82" s="254"/>
      <c r="AE82" s="253"/>
      <c r="AF82" s="254"/>
      <c r="AG82" s="253"/>
      <c r="AH82" s="254"/>
      <c r="AI82" s="253"/>
      <c r="AJ82" s="254"/>
      <c r="AK82" s="253"/>
      <c r="AL82" s="254"/>
      <c r="AM82" s="253"/>
      <c r="AN82" s="254"/>
      <c r="AO82" s="253"/>
      <c r="AP82" s="254"/>
      <c r="AQ82" s="253"/>
      <c r="AR82" s="254"/>
      <c r="AS82" s="253"/>
      <c r="AT82" s="254"/>
      <c r="AU82" s="433">
        <f t="shared" si="32"/>
        <v>0</v>
      </c>
      <c r="AV82" s="571">
        <f t="shared" si="33"/>
        <v>0</v>
      </c>
      <c r="AW82" s="23">
        <f>'t1'!AR80</f>
        <v>0</v>
      </c>
    </row>
    <row r="83" spans="1:49" ht="14.25" customHeight="1" x14ac:dyDescent="0.2">
      <c r="A83" s="144" t="str">
        <f>'t1'!A81</f>
        <v>DIR. PROF.TECNICHE PREVENZ. T.DET.ART.15-SEPTIES DLGS 502/92</v>
      </c>
      <c r="B83" s="206" t="str">
        <f>'t1'!B81</f>
        <v>SD048E</v>
      </c>
      <c r="C83" s="823">
        <f t="shared" si="34"/>
        <v>0</v>
      </c>
      <c r="D83" s="824">
        <f t="shared" si="35"/>
        <v>0</v>
      </c>
      <c r="E83" s="823">
        <f t="shared" si="36"/>
        <v>0</v>
      </c>
      <c r="F83" s="824">
        <f t="shared" si="37"/>
        <v>0</v>
      </c>
      <c r="G83" s="823">
        <f t="shared" si="38"/>
        <v>0</v>
      </c>
      <c r="H83" s="824">
        <f t="shared" si="39"/>
        <v>0</v>
      </c>
      <c r="I83" s="823">
        <f t="shared" si="40"/>
        <v>0</v>
      </c>
      <c r="J83" s="824">
        <f t="shared" si="41"/>
        <v>0</v>
      </c>
      <c r="K83" s="823">
        <f t="shared" si="42"/>
        <v>0</v>
      </c>
      <c r="L83" s="824">
        <f t="shared" si="43"/>
        <v>0</v>
      </c>
      <c r="M83" s="823">
        <f t="shared" si="44"/>
        <v>0</v>
      </c>
      <c r="N83" s="824">
        <f t="shared" si="45"/>
        <v>0</v>
      </c>
      <c r="O83" s="823">
        <f t="shared" si="46"/>
        <v>0</v>
      </c>
      <c r="P83" s="824">
        <f t="shared" si="47"/>
        <v>0</v>
      </c>
      <c r="Q83" s="823">
        <f t="shared" si="48"/>
        <v>0</v>
      </c>
      <c r="R83" s="824">
        <f t="shared" si="49"/>
        <v>0</v>
      </c>
      <c r="S83" s="823">
        <f t="shared" si="26"/>
        <v>0</v>
      </c>
      <c r="T83" s="824">
        <f t="shared" si="27"/>
        <v>0</v>
      </c>
      <c r="U83" s="823">
        <f t="shared" si="28"/>
        <v>0</v>
      </c>
      <c r="V83" s="824">
        <f t="shared" si="29"/>
        <v>0</v>
      </c>
      <c r="W83" s="433">
        <f t="shared" si="30"/>
        <v>0</v>
      </c>
      <c r="X83" s="571">
        <f t="shared" si="31"/>
        <v>0</v>
      </c>
      <c r="Y83" s="23">
        <f>'t1'!M81</f>
        <v>0</v>
      </c>
      <c r="AA83" s="253"/>
      <c r="AB83" s="254"/>
      <c r="AC83" s="253"/>
      <c r="AD83" s="254"/>
      <c r="AE83" s="253"/>
      <c r="AF83" s="254"/>
      <c r="AG83" s="253"/>
      <c r="AH83" s="254"/>
      <c r="AI83" s="253"/>
      <c r="AJ83" s="254"/>
      <c r="AK83" s="253"/>
      <c r="AL83" s="254"/>
      <c r="AM83" s="253"/>
      <c r="AN83" s="254"/>
      <c r="AO83" s="253"/>
      <c r="AP83" s="254"/>
      <c r="AQ83" s="253"/>
      <c r="AR83" s="254"/>
      <c r="AS83" s="253"/>
      <c r="AT83" s="254"/>
      <c r="AU83" s="433">
        <f t="shared" si="32"/>
        <v>0</v>
      </c>
      <c r="AV83" s="571">
        <f t="shared" si="33"/>
        <v>0</v>
      </c>
      <c r="AW83" s="23">
        <f>'t1'!AR81</f>
        <v>0</v>
      </c>
    </row>
    <row r="84" spans="1:49" ht="14.25" customHeight="1" x14ac:dyDescent="0.2">
      <c r="A84" s="144" t="str">
        <f>'t1'!A82</f>
        <v>AVVOCATO DIRIG. CON INCARICO DI STRUTTURA COMPLESSA</v>
      </c>
      <c r="B84" s="206" t="str">
        <f>'t1'!B82</f>
        <v>PD0010</v>
      </c>
      <c r="C84" s="823">
        <f t="shared" si="34"/>
        <v>0</v>
      </c>
      <c r="D84" s="824">
        <f t="shared" si="35"/>
        <v>0</v>
      </c>
      <c r="E84" s="823">
        <f t="shared" si="36"/>
        <v>0</v>
      </c>
      <c r="F84" s="824">
        <f t="shared" si="37"/>
        <v>0</v>
      </c>
      <c r="G84" s="823">
        <f t="shared" si="38"/>
        <v>0</v>
      </c>
      <c r="H84" s="824">
        <f t="shared" si="39"/>
        <v>0</v>
      </c>
      <c r="I84" s="823">
        <f t="shared" si="40"/>
        <v>0</v>
      </c>
      <c r="J84" s="824">
        <f t="shared" si="41"/>
        <v>0</v>
      </c>
      <c r="K84" s="823">
        <f t="shared" si="42"/>
        <v>0</v>
      </c>
      <c r="L84" s="824">
        <f t="shared" si="43"/>
        <v>0</v>
      </c>
      <c r="M84" s="823">
        <f t="shared" si="44"/>
        <v>0</v>
      </c>
      <c r="N84" s="824">
        <f t="shared" si="45"/>
        <v>0</v>
      </c>
      <c r="O84" s="823">
        <f t="shared" si="46"/>
        <v>0</v>
      </c>
      <c r="P84" s="824">
        <f t="shared" si="47"/>
        <v>0</v>
      </c>
      <c r="Q84" s="823">
        <f t="shared" si="48"/>
        <v>0</v>
      </c>
      <c r="R84" s="824">
        <f t="shared" si="49"/>
        <v>0</v>
      </c>
      <c r="S84" s="823">
        <f t="shared" si="26"/>
        <v>0</v>
      </c>
      <c r="T84" s="824">
        <f t="shared" si="27"/>
        <v>0</v>
      </c>
      <c r="U84" s="823">
        <f t="shared" si="28"/>
        <v>0</v>
      </c>
      <c r="V84" s="824">
        <f t="shared" si="29"/>
        <v>0</v>
      </c>
      <c r="W84" s="433">
        <f t="shared" si="30"/>
        <v>0</v>
      </c>
      <c r="X84" s="571">
        <f t="shared" si="31"/>
        <v>0</v>
      </c>
      <c r="Y84" s="23">
        <f>'t1'!M82</f>
        <v>0</v>
      </c>
      <c r="AA84" s="253"/>
      <c r="AB84" s="254"/>
      <c r="AC84" s="253"/>
      <c r="AD84" s="254"/>
      <c r="AE84" s="253"/>
      <c r="AF84" s="254"/>
      <c r="AG84" s="253"/>
      <c r="AH84" s="254"/>
      <c r="AI84" s="253"/>
      <c r="AJ84" s="254"/>
      <c r="AK84" s="253"/>
      <c r="AL84" s="254"/>
      <c r="AM84" s="253"/>
      <c r="AN84" s="254"/>
      <c r="AO84" s="253"/>
      <c r="AP84" s="254"/>
      <c r="AQ84" s="253"/>
      <c r="AR84" s="254"/>
      <c r="AS84" s="253"/>
      <c r="AT84" s="254"/>
      <c r="AU84" s="433">
        <f t="shared" si="32"/>
        <v>0</v>
      </c>
      <c r="AV84" s="571">
        <f t="shared" si="33"/>
        <v>0</v>
      </c>
      <c r="AW84" s="23">
        <f>'t1'!AR82</f>
        <v>0</v>
      </c>
    </row>
    <row r="85" spans="1:49" ht="14.25" customHeight="1" x14ac:dyDescent="0.2">
      <c r="A85" s="144" t="str">
        <f>'t1'!A83</f>
        <v>AVVOCATO DIRIG. CON INCARICO DI STRUTTURA SEMPLICE</v>
      </c>
      <c r="B85" s="206" t="str">
        <f>'t1'!B83</f>
        <v>PD0S09</v>
      </c>
      <c r="C85" s="823">
        <f t="shared" si="34"/>
        <v>0</v>
      </c>
      <c r="D85" s="824">
        <f t="shared" si="35"/>
        <v>0</v>
      </c>
      <c r="E85" s="823">
        <f t="shared" si="36"/>
        <v>0</v>
      </c>
      <c r="F85" s="824">
        <f t="shared" si="37"/>
        <v>0</v>
      </c>
      <c r="G85" s="823">
        <f t="shared" si="38"/>
        <v>0</v>
      </c>
      <c r="H85" s="824">
        <f t="shared" si="39"/>
        <v>0</v>
      </c>
      <c r="I85" s="823">
        <f t="shared" si="40"/>
        <v>0</v>
      </c>
      <c r="J85" s="824">
        <f t="shared" si="41"/>
        <v>0</v>
      </c>
      <c r="K85" s="823">
        <f t="shared" si="42"/>
        <v>0</v>
      </c>
      <c r="L85" s="824">
        <f t="shared" si="43"/>
        <v>0</v>
      </c>
      <c r="M85" s="823">
        <f t="shared" si="44"/>
        <v>0</v>
      </c>
      <c r="N85" s="824">
        <f t="shared" si="45"/>
        <v>0</v>
      </c>
      <c r="O85" s="823">
        <f t="shared" si="46"/>
        <v>0</v>
      </c>
      <c r="P85" s="824">
        <f t="shared" si="47"/>
        <v>0</v>
      </c>
      <c r="Q85" s="823">
        <f t="shared" si="48"/>
        <v>0</v>
      </c>
      <c r="R85" s="824">
        <f t="shared" si="49"/>
        <v>0</v>
      </c>
      <c r="S85" s="823">
        <f t="shared" si="26"/>
        <v>0</v>
      </c>
      <c r="T85" s="824">
        <f t="shared" si="27"/>
        <v>0</v>
      </c>
      <c r="U85" s="823">
        <f t="shared" si="28"/>
        <v>0</v>
      </c>
      <c r="V85" s="824">
        <f t="shared" si="29"/>
        <v>0</v>
      </c>
      <c r="W85" s="433">
        <f t="shared" si="30"/>
        <v>0</v>
      </c>
      <c r="X85" s="571">
        <f t="shared" si="31"/>
        <v>0</v>
      </c>
      <c r="Y85" s="23">
        <f>'t1'!M83</f>
        <v>0</v>
      </c>
      <c r="AA85" s="253"/>
      <c r="AB85" s="254"/>
      <c r="AC85" s="253"/>
      <c r="AD85" s="254"/>
      <c r="AE85" s="253"/>
      <c r="AF85" s="254"/>
      <c r="AG85" s="253"/>
      <c r="AH85" s="254"/>
      <c r="AI85" s="253"/>
      <c r="AJ85" s="254"/>
      <c r="AK85" s="253"/>
      <c r="AL85" s="254"/>
      <c r="AM85" s="253"/>
      <c r="AN85" s="254"/>
      <c r="AO85" s="253"/>
      <c r="AP85" s="254"/>
      <c r="AQ85" s="253"/>
      <c r="AR85" s="254"/>
      <c r="AS85" s="253"/>
      <c r="AT85" s="254"/>
      <c r="AU85" s="433">
        <f t="shared" si="32"/>
        <v>0</v>
      </c>
      <c r="AV85" s="571">
        <f t="shared" si="33"/>
        <v>0</v>
      </c>
      <c r="AW85" s="23">
        <f>'t1'!AR83</f>
        <v>0</v>
      </c>
    </row>
    <row r="86" spans="1:49" ht="14.25" customHeight="1" x14ac:dyDescent="0.2">
      <c r="A86" s="144" t="str">
        <f>'t1'!A84</f>
        <v>AVVOCATO DIRIG. CON ALTRI INCAR.PROF.LI</v>
      </c>
      <c r="B86" s="206" t="str">
        <f>'t1'!B84</f>
        <v>PD0A09</v>
      </c>
      <c r="C86" s="823">
        <f t="shared" si="34"/>
        <v>0</v>
      </c>
      <c r="D86" s="824">
        <f t="shared" si="35"/>
        <v>0</v>
      </c>
      <c r="E86" s="823">
        <f t="shared" si="36"/>
        <v>0</v>
      </c>
      <c r="F86" s="824">
        <f t="shared" si="37"/>
        <v>0</v>
      </c>
      <c r="G86" s="823">
        <f t="shared" si="38"/>
        <v>0</v>
      </c>
      <c r="H86" s="824">
        <f t="shared" si="39"/>
        <v>0</v>
      </c>
      <c r="I86" s="823">
        <f t="shared" si="40"/>
        <v>0</v>
      </c>
      <c r="J86" s="824">
        <f t="shared" si="41"/>
        <v>0</v>
      </c>
      <c r="K86" s="823">
        <f t="shared" si="42"/>
        <v>0</v>
      </c>
      <c r="L86" s="824">
        <f t="shared" si="43"/>
        <v>0</v>
      </c>
      <c r="M86" s="823">
        <f t="shared" si="44"/>
        <v>0</v>
      </c>
      <c r="N86" s="824">
        <f t="shared" si="45"/>
        <v>0</v>
      </c>
      <c r="O86" s="823">
        <f t="shared" si="46"/>
        <v>0</v>
      </c>
      <c r="P86" s="824">
        <f t="shared" si="47"/>
        <v>0</v>
      </c>
      <c r="Q86" s="823">
        <f t="shared" si="48"/>
        <v>0</v>
      </c>
      <c r="R86" s="824">
        <f t="shared" si="49"/>
        <v>0</v>
      </c>
      <c r="S86" s="823">
        <f t="shared" si="26"/>
        <v>0</v>
      </c>
      <c r="T86" s="824">
        <f t="shared" si="27"/>
        <v>0</v>
      </c>
      <c r="U86" s="823">
        <f t="shared" si="28"/>
        <v>0</v>
      </c>
      <c r="V86" s="824">
        <f t="shared" si="29"/>
        <v>0</v>
      </c>
      <c r="W86" s="433">
        <f t="shared" si="30"/>
        <v>0</v>
      </c>
      <c r="X86" s="571">
        <f t="shared" si="31"/>
        <v>0</v>
      </c>
      <c r="Y86" s="23">
        <f>'t1'!M84</f>
        <v>0</v>
      </c>
      <c r="AA86" s="253"/>
      <c r="AB86" s="254"/>
      <c r="AC86" s="253"/>
      <c r="AD86" s="254"/>
      <c r="AE86" s="253"/>
      <c r="AF86" s="254"/>
      <c r="AG86" s="253"/>
      <c r="AH86" s="254"/>
      <c r="AI86" s="253"/>
      <c r="AJ86" s="254"/>
      <c r="AK86" s="253"/>
      <c r="AL86" s="254"/>
      <c r="AM86" s="253"/>
      <c r="AN86" s="254"/>
      <c r="AO86" s="253"/>
      <c r="AP86" s="254"/>
      <c r="AQ86" s="253"/>
      <c r="AR86" s="254"/>
      <c r="AS86" s="253"/>
      <c r="AT86" s="254"/>
      <c r="AU86" s="433">
        <f t="shared" si="32"/>
        <v>0</v>
      </c>
      <c r="AV86" s="571">
        <f t="shared" si="33"/>
        <v>0</v>
      </c>
      <c r="AW86" s="23">
        <f>'t1'!AR84</f>
        <v>0</v>
      </c>
    </row>
    <row r="87" spans="1:49" ht="14.25" customHeight="1" x14ac:dyDescent="0.2">
      <c r="A87" s="144" t="str">
        <f>'t1'!A85</f>
        <v>AVVOCATO DIR. A T. DETERMINATO(ART. 15-SEPTIES DLGS. 502/92)</v>
      </c>
      <c r="B87" s="206" t="str">
        <f>'t1'!B85</f>
        <v>PD0605</v>
      </c>
      <c r="C87" s="823">
        <f t="shared" si="34"/>
        <v>0</v>
      </c>
      <c r="D87" s="824">
        <f t="shared" si="35"/>
        <v>0</v>
      </c>
      <c r="E87" s="823">
        <f t="shared" si="36"/>
        <v>0</v>
      </c>
      <c r="F87" s="824">
        <f t="shared" si="37"/>
        <v>0</v>
      </c>
      <c r="G87" s="823">
        <f t="shared" si="38"/>
        <v>0</v>
      </c>
      <c r="H87" s="824">
        <f t="shared" si="39"/>
        <v>0</v>
      </c>
      <c r="I87" s="823">
        <f t="shared" si="40"/>
        <v>0</v>
      </c>
      <c r="J87" s="824">
        <f t="shared" si="41"/>
        <v>0</v>
      </c>
      <c r="K87" s="823">
        <f t="shared" si="42"/>
        <v>0</v>
      </c>
      <c r="L87" s="824">
        <f t="shared" si="43"/>
        <v>0</v>
      </c>
      <c r="M87" s="823">
        <f t="shared" si="44"/>
        <v>0</v>
      </c>
      <c r="N87" s="824">
        <f t="shared" si="45"/>
        <v>0</v>
      </c>
      <c r="O87" s="823">
        <f t="shared" si="46"/>
        <v>0</v>
      </c>
      <c r="P87" s="824">
        <f t="shared" si="47"/>
        <v>0</v>
      </c>
      <c r="Q87" s="823">
        <f t="shared" si="48"/>
        <v>0</v>
      </c>
      <c r="R87" s="824">
        <f t="shared" si="49"/>
        <v>0</v>
      </c>
      <c r="S87" s="823">
        <f t="shared" si="26"/>
        <v>0</v>
      </c>
      <c r="T87" s="824">
        <f t="shared" si="27"/>
        <v>0</v>
      </c>
      <c r="U87" s="823">
        <f t="shared" si="28"/>
        <v>0</v>
      </c>
      <c r="V87" s="824">
        <f t="shared" si="29"/>
        <v>0</v>
      </c>
      <c r="W87" s="433">
        <f t="shared" si="30"/>
        <v>0</v>
      </c>
      <c r="X87" s="571">
        <f t="shared" si="31"/>
        <v>0</v>
      </c>
      <c r="Y87" s="23">
        <f>'t1'!M85</f>
        <v>0</v>
      </c>
      <c r="AA87" s="253"/>
      <c r="AB87" s="254"/>
      <c r="AC87" s="253"/>
      <c r="AD87" s="254"/>
      <c r="AE87" s="253"/>
      <c r="AF87" s="254"/>
      <c r="AG87" s="253"/>
      <c r="AH87" s="254"/>
      <c r="AI87" s="253"/>
      <c r="AJ87" s="254"/>
      <c r="AK87" s="253"/>
      <c r="AL87" s="254"/>
      <c r="AM87" s="253"/>
      <c r="AN87" s="254"/>
      <c r="AO87" s="253"/>
      <c r="AP87" s="254"/>
      <c r="AQ87" s="253"/>
      <c r="AR87" s="254"/>
      <c r="AS87" s="253"/>
      <c r="AT87" s="254"/>
      <c r="AU87" s="433">
        <f t="shared" si="32"/>
        <v>0</v>
      </c>
      <c r="AV87" s="571">
        <f t="shared" si="33"/>
        <v>0</v>
      </c>
      <c r="AW87" s="23">
        <f>'t1'!AR85</f>
        <v>0</v>
      </c>
    </row>
    <row r="88" spans="1:49" ht="14.25" customHeight="1" x14ac:dyDescent="0.2">
      <c r="A88" s="144" t="str">
        <f>'t1'!A86</f>
        <v>INGEGNERE DIRIG. CON INCARICO DI STRUTTURA COMPLESSA</v>
      </c>
      <c r="B88" s="206" t="str">
        <f>'t1'!B86</f>
        <v>PD0046</v>
      </c>
      <c r="C88" s="823">
        <f t="shared" si="34"/>
        <v>0</v>
      </c>
      <c r="D88" s="824">
        <f t="shared" si="35"/>
        <v>0</v>
      </c>
      <c r="E88" s="823">
        <f t="shared" si="36"/>
        <v>0</v>
      </c>
      <c r="F88" s="824">
        <f t="shared" si="37"/>
        <v>0</v>
      </c>
      <c r="G88" s="823">
        <f t="shared" si="38"/>
        <v>0</v>
      </c>
      <c r="H88" s="824">
        <f t="shared" si="39"/>
        <v>0</v>
      </c>
      <c r="I88" s="823">
        <f t="shared" si="40"/>
        <v>0</v>
      </c>
      <c r="J88" s="824">
        <f t="shared" si="41"/>
        <v>0</v>
      </c>
      <c r="K88" s="823">
        <f t="shared" si="42"/>
        <v>0</v>
      </c>
      <c r="L88" s="824">
        <f t="shared" si="43"/>
        <v>0</v>
      </c>
      <c r="M88" s="823">
        <f t="shared" si="44"/>
        <v>0</v>
      </c>
      <c r="N88" s="824">
        <f t="shared" si="45"/>
        <v>0</v>
      </c>
      <c r="O88" s="823">
        <f t="shared" si="46"/>
        <v>0</v>
      </c>
      <c r="P88" s="824">
        <f t="shared" si="47"/>
        <v>0</v>
      </c>
      <c r="Q88" s="823">
        <f t="shared" si="48"/>
        <v>0</v>
      </c>
      <c r="R88" s="824">
        <f t="shared" si="49"/>
        <v>0</v>
      </c>
      <c r="S88" s="823">
        <f t="shared" si="26"/>
        <v>0</v>
      </c>
      <c r="T88" s="824">
        <f t="shared" si="27"/>
        <v>0</v>
      </c>
      <c r="U88" s="823">
        <f t="shared" si="28"/>
        <v>0</v>
      </c>
      <c r="V88" s="824">
        <f t="shared" si="29"/>
        <v>0</v>
      </c>
      <c r="W88" s="433">
        <f t="shared" si="30"/>
        <v>0</v>
      </c>
      <c r="X88" s="571">
        <f t="shared" si="31"/>
        <v>0</v>
      </c>
      <c r="Y88" s="23">
        <f>'t1'!M86</f>
        <v>0</v>
      </c>
      <c r="AA88" s="253"/>
      <c r="AB88" s="254"/>
      <c r="AC88" s="253"/>
      <c r="AD88" s="254"/>
      <c r="AE88" s="253"/>
      <c r="AF88" s="254"/>
      <c r="AG88" s="253"/>
      <c r="AH88" s="254"/>
      <c r="AI88" s="253"/>
      <c r="AJ88" s="254"/>
      <c r="AK88" s="253"/>
      <c r="AL88" s="254"/>
      <c r="AM88" s="253"/>
      <c r="AN88" s="254"/>
      <c r="AO88" s="253"/>
      <c r="AP88" s="254"/>
      <c r="AQ88" s="253"/>
      <c r="AR88" s="254"/>
      <c r="AS88" s="253"/>
      <c r="AT88" s="254"/>
      <c r="AU88" s="433">
        <f t="shared" si="32"/>
        <v>0</v>
      </c>
      <c r="AV88" s="571">
        <f t="shared" si="33"/>
        <v>0</v>
      </c>
      <c r="AW88" s="23">
        <f>'t1'!AR86</f>
        <v>0</v>
      </c>
    </row>
    <row r="89" spans="1:49" ht="14.25" customHeight="1" x14ac:dyDescent="0.2">
      <c r="A89" s="144" t="str">
        <f>'t1'!A87</f>
        <v>INGEGNERE DIRIG. CON INCARICO DI STRUTTURA SEMPLICE</v>
      </c>
      <c r="B89" s="206" t="str">
        <f>'t1'!B87</f>
        <v>PD0S45</v>
      </c>
      <c r="C89" s="823">
        <f t="shared" si="34"/>
        <v>0</v>
      </c>
      <c r="D89" s="824">
        <f t="shared" si="35"/>
        <v>0</v>
      </c>
      <c r="E89" s="823">
        <f t="shared" si="36"/>
        <v>0</v>
      </c>
      <c r="F89" s="824">
        <f t="shared" si="37"/>
        <v>0</v>
      </c>
      <c r="G89" s="823">
        <f t="shared" si="38"/>
        <v>0</v>
      </c>
      <c r="H89" s="824">
        <f t="shared" si="39"/>
        <v>0</v>
      </c>
      <c r="I89" s="823">
        <f t="shared" si="40"/>
        <v>0</v>
      </c>
      <c r="J89" s="824">
        <f t="shared" si="41"/>
        <v>0</v>
      </c>
      <c r="K89" s="823">
        <f t="shared" si="42"/>
        <v>0</v>
      </c>
      <c r="L89" s="824">
        <f t="shared" si="43"/>
        <v>0</v>
      </c>
      <c r="M89" s="823">
        <f t="shared" si="44"/>
        <v>0</v>
      </c>
      <c r="N89" s="824">
        <f t="shared" si="45"/>
        <v>0</v>
      </c>
      <c r="O89" s="823">
        <f t="shared" si="46"/>
        <v>0</v>
      </c>
      <c r="P89" s="824">
        <f t="shared" si="47"/>
        <v>0</v>
      </c>
      <c r="Q89" s="823">
        <f t="shared" si="48"/>
        <v>0</v>
      </c>
      <c r="R89" s="824">
        <f t="shared" si="49"/>
        <v>0</v>
      </c>
      <c r="S89" s="823">
        <f t="shared" si="26"/>
        <v>0</v>
      </c>
      <c r="T89" s="824">
        <f t="shared" si="27"/>
        <v>0</v>
      </c>
      <c r="U89" s="823">
        <f t="shared" si="28"/>
        <v>0</v>
      </c>
      <c r="V89" s="824">
        <f t="shared" si="29"/>
        <v>0</v>
      </c>
      <c r="W89" s="433">
        <f t="shared" si="30"/>
        <v>0</v>
      </c>
      <c r="X89" s="571">
        <f t="shared" si="31"/>
        <v>0</v>
      </c>
      <c r="Y89" s="23">
        <f>'t1'!M87</f>
        <v>0</v>
      </c>
      <c r="AA89" s="253"/>
      <c r="AB89" s="254"/>
      <c r="AC89" s="253"/>
      <c r="AD89" s="254"/>
      <c r="AE89" s="253"/>
      <c r="AF89" s="254"/>
      <c r="AG89" s="253"/>
      <c r="AH89" s="254"/>
      <c r="AI89" s="253"/>
      <c r="AJ89" s="254"/>
      <c r="AK89" s="253"/>
      <c r="AL89" s="254"/>
      <c r="AM89" s="253"/>
      <c r="AN89" s="254"/>
      <c r="AO89" s="253"/>
      <c r="AP89" s="254"/>
      <c r="AQ89" s="253"/>
      <c r="AR89" s="254"/>
      <c r="AS89" s="253"/>
      <c r="AT89" s="254"/>
      <c r="AU89" s="433">
        <f t="shared" si="32"/>
        <v>0</v>
      </c>
      <c r="AV89" s="571">
        <f t="shared" si="33"/>
        <v>0</v>
      </c>
      <c r="AW89" s="23">
        <f>'t1'!AR87</f>
        <v>0</v>
      </c>
    </row>
    <row r="90" spans="1:49" ht="14.25" customHeight="1" x14ac:dyDescent="0.2">
      <c r="A90" s="144" t="str">
        <f>'t1'!A88</f>
        <v>INGEGNERE DIRIG. CON ALTRI INCAR.PROF.LI</v>
      </c>
      <c r="B90" s="206" t="str">
        <f>'t1'!B88</f>
        <v>PD0A45</v>
      </c>
      <c r="C90" s="823">
        <f t="shared" si="34"/>
        <v>0</v>
      </c>
      <c r="D90" s="824">
        <f t="shared" si="35"/>
        <v>0</v>
      </c>
      <c r="E90" s="823">
        <f t="shared" si="36"/>
        <v>0</v>
      </c>
      <c r="F90" s="824">
        <f t="shared" si="37"/>
        <v>0</v>
      </c>
      <c r="G90" s="823">
        <f t="shared" si="38"/>
        <v>0</v>
      </c>
      <c r="H90" s="824">
        <f t="shared" si="39"/>
        <v>0</v>
      </c>
      <c r="I90" s="823">
        <f t="shared" si="40"/>
        <v>0</v>
      </c>
      <c r="J90" s="824">
        <f t="shared" si="41"/>
        <v>0</v>
      </c>
      <c r="K90" s="823">
        <f t="shared" si="42"/>
        <v>0</v>
      </c>
      <c r="L90" s="824">
        <f t="shared" si="43"/>
        <v>0</v>
      </c>
      <c r="M90" s="823">
        <f t="shared" si="44"/>
        <v>0</v>
      </c>
      <c r="N90" s="824">
        <f t="shared" si="45"/>
        <v>0</v>
      </c>
      <c r="O90" s="823">
        <f t="shared" si="46"/>
        <v>0</v>
      </c>
      <c r="P90" s="824">
        <f t="shared" si="47"/>
        <v>0</v>
      </c>
      <c r="Q90" s="823">
        <f t="shared" si="48"/>
        <v>0</v>
      </c>
      <c r="R90" s="824">
        <f t="shared" si="49"/>
        <v>0</v>
      </c>
      <c r="S90" s="823">
        <f t="shared" si="26"/>
        <v>0</v>
      </c>
      <c r="T90" s="824">
        <f t="shared" si="27"/>
        <v>0</v>
      </c>
      <c r="U90" s="823">
        <f t="shared" si="28"/>
        <v>0</v>
      </c>
      <c r="V90" s="824">
        <f t="shared" si="29"/>
        <v>0</v>
      </c>
      <c r="W90" s="433">
        <f t="shared" si="30"/>
        <v>0</v>
      </c>
      <c r="X90" s="571">
        <f t="shared" si="31"/>
        <v>0</v>
      </c>
      <c r="Y90" s="23">
        <f>'t1'!M88</f>
        <v>0</v>
      </c>
      <c r="AA90" s="253"/>
      <c r="AB90" s="254"/>
      <c r="AC90" s="253"/>
      <c r="AD90" s="254"/>
      <c r="AE90" s="253"/>
      <c r="AF90" s="254"/>
      <c r="AG90" s="253"/>
      <c r="AH90" s="254"/>
      <c r="AI90" s="253"/>
      <c r="AJ90" s="254"/>
      <c r="AK90" s="253"/>
      <c r="AL90" s="254"/>
      <c r="AM90" s="253"/>
      <c r="AN90" s="254"/>
      <c r="AO90" s="253"/>
      <c r="AP90" s="254"/>
      <c r="AQ90" s="253"/>
      <c r="AR90" s="254"/>
      <c r="AS90" s="253"/>
      <c r="AT90" s="254"/>
      <c r="AU90" s="433">
        <f t="shared" si="32"/>
        <v>0</v>
      </c>
      <c r="AV90" s="571">
        <f t="shared" si="33"/>
        <v>0</v>
      </c>
      <c r="AW90" s="23">
        <f>'t1'!AR88</f>
        <v>0</v>
      </c>
    </row>
    <row r="91" spans="1:49" ht="14.25" customHeight="1" x14ac:dyDescent="0.2">
      <c r="A91" s="144" t="str">
        <f>'t1'!A89</f>
        <v>INGEGNERE DIR. A T. DETERMINATO(ART.15-SEPTIES DLGS. 502/92)</v>
      </c>
      <c r="B91" s="206" t="str">
        <f>'t1'!B89</f>
        <v>PD0606</v>
      </c>
      <c r="C91" s="823">
        <f t="shared" si="34"/>
        <v>0</v>
      </c>
      <c r="D91" s="824">
        <f t="shared" si="35"/>
        <v>0</v>
      </c>
      <c r="E91" s="823">
        <f t="shared" si="36"/>
        <v>0</v>
      </c>
      <c r="F91" s="824">
        <f t="shared" si="37"/>
        <v>0</v>
      </c>
      <c r="G91" s="823">
        <f t="shared" si="38"/>
        <v>0</v>
      </c>
      <c r="H91" s="824">
        <f t="shared" si="39"/>
        <v>0</v>
      </c>
      <c r="I91" s="823">
        <f t="shared" si="40"/>
        <v>0</v>
      </c>
      <c r="J91" s="824">
        <f t="shared" si="41"/>
        <v>0</v>
      </c>
      <c r="K91" s="823">
        <f t="shared" si="42"/>
        <v>0</v>
      </c>
      <c r="L91" s="824">
        <f t="shared" si="43"/>
        <v>0</v>
      </c>
      <c r="M91" s="823">
        <f t="shared" si="44"/>
        <v>0</v>
      </c>
      <c r="N91" s="824">
        <f t="shared" si="45"/>
        <v>0</v>
      </c>
      <c r="O91" s="823">
        <f t="shared" si="46"/>
        <v>0</v>
      </c>
      <c r="P91" s="824">
        <f t="shared" si="47"/>
        <v>0</v>
      </c>
      <c r="Q91" s="823">
        <f t="shared" si="48"/>
        <v>0</v>
      </c>
      <c r="R91" s="824">
        <f t="shared" si="49"/>
        <v>0</v>
      </c>
      <c r="S91" s="823">
        <f t="shared" si="26"/>
        <v>0</v>
      </c>
      <c r="T91" s="824">
        <f t="shared" si="27"/>
        <v>0</v>
      </c>
      <c r="U91" s="823">
        <f t="shared" si="28"/>
        <v>0</v>
      </c>
      <c r="V91" s="824">
        <f t="shared" si="29"/>
        <v>0</v>
      </c>
      <c r="W91" s="433">
        <f t="shared" si="30"/>
        <v>0</v>
      </c>
      <c r="X91" s="571">
        <f t="shared" si="31"/>
        <v>0</v>
      </c>
      <c r="Y91" s="23">
        <f>'t1'!M89</f>
        <v>0</v>
      </c>
      <c r="AA91" s="253"/>
      <c r="AB91" s="254"/>
      <c r="AC91" s="253"/>
      <c r="AD91" s="254"/>
      <c r="AE91" s="253"/>
      <c r="AF91" s="254"/>
      <c r="AG91" s="253"/>
      <c r="AH91" s="254"/>
      <c r="AI91" s="253"/>
      <c r="AJ91" s="254"/>
      <c r="AK91" s="253"/>
      <c r="AL91" s="254"/>
      <c r="AM91" s="253"/>
      <c r="AN91" s="254"/>
      <c r="AO91" s="253"/>
      <c r="AP91" s="254"/>
      <c r="AQ91" s="253"/>
      <c r="AR91" s="254"/>
      <c r="AS91" s="253"/>
      <c r="AT91" s="254"/>
      <c r="AU91" s="433">
        <f t="shared" si="32"/>
        <v>0</v>
      </c>
      <c r="AV91" s="571">
        <f t="shared" si="33"/>
        <v>0</v>
      </c>
      <c r="AW91" s="23">
        <f>'t1'!AR89</f>
        <v>0</v>
      </c>
    </row>
    <row r="92" spans="1:49" ht="14.25" customHeight="1" x14ac:dyDescent="0.2">
      <c r="A92" s="144" t="str">
        <f>'t1'!A90</f>
        <v>ARCHITETTI DIRIG. CON INCARICO DI STRUTTURA COMPLESSA</v>
      </c>
      <c r="B92" s="206" t="str">
        <f>'t1'!B90</f>
        <v>PD0004</v>
      </c>
      <c r="C92" s="823">
        <f t="shared" si="34"/>
        <v>0</v>
      </c>
      <c r="D92" s="824">
        <f t="shared" si="35"/>
        <v>0</v>
      </c>
      <c r="E92" s="823">
        <f t="shared" si="36"/>
        <v>0</v>
      </c>
      <c r="F92" s="824">
        <f t="shared" si="37"/>
        <v>0</v>
      </c>
      <c r="G92" s="823">
        <f t="shared" si="38"/>
        <v>0</v>
      </c>
      <c r="H92" s="824">
        <f t="shared" si="39"/>
        <v>0</v>
      </c>
      <c r="I92" s="823">
        <f t="shared" si="40"/>
        <v>0</v>
      </c>
      <c r="J92" s="824">
        <f t="shared" si="41"/>
        <v>0</v>
      </c>
      <c r="K92" s="823">
        <f t="shared" si="42"/>
        <v>0</v>
      </c>
      <c r="L92" s="824">
        <f t="shared" si="43"/>
        <v>0</v>
      </c>
      <c r="M92" s="823">
        <f t="shared" si="44"/>
        <v>0</v>
      </c>
      <c r="N92" s="824">
        <f t="shared" si="45"/>
        <v>0</v>
      </c>
      <c r="O92" s="823">
        <f t="shared" si="46"/>
        <v>0</v>
      </c>
      <c r="P92" s="824">
        <f t="shared" si="47"/>
        <v>0</v>
      </c>
      <c r="Q92" s="823">
        <f t="shared" si="48"/>
        <v>0</v>
      </c>
      <c r="R92" s="824">
        <f t="shared" si="49"/>
        <v>0</v>
      </c>
      <c r="S92" s="823">
        <f t="shared" si="26"/>
        <v>0</v>
      </c>
      <c r="T92" s="824">
        <f t="shared" si="27"/>
        <v>0</v>
      </c>
      <c r="U92" s="823">
        <f t="shared" si="28"/>
        <v>0</v>
      </c>
      <c r="V92" s="824">
        <f t="shared" si="29"/>
        <v>0</v>
      </c>
      <c r="W92" s="433">
        <f t="shared" si="30"/>
        <v>0</v>
      </c>
      <c r="X92" s="571">
        <f t="shared" si="31"/>
        <v>0</v>
      </c>
      <c r="Y92" s="23">
        <f>'t1'!M90</f>
        <v>0</v>
      </c>
      <c r="AA92" s="253"/>
      <c r="AB92" s="254"/>
      <c r="AC92" s="253"/>
      <c r="AD92" s="254"/>
      <c r="AE92" s="253"/>
      <c r="AF92" s="254"/>
      <c r="AG92" s="253"/>
      <c r="AH92" s="254"/>
      <c r="AI92" s="253"/>
      <c r="AJ92" s="254"/>
      <c r="AK92" s="253"/>
      <c r="AL92" s="254"/>
      <c r="AM92" s="253"/>
      <c r="AN92" s="254"/>
      <c r="AO92" s="253"/>
      <c r="AP92" s="254"/>
      <c r="AQ92" s="253"/>
      <c r="AR92" s="254"/>
      <c r="AS92" s="253"/>
      <c r="AT92" s="254"/>
      <c r="AU92" s="433">
        <f t="shared" si="32"/>
        <v>0</v>
      </c>
      <c r="AV92" s="571">
        <f t="shared" si="33"/>
        <v>0</v>
      </c>
      <c r="AW92" s="23">
        <f>'t1'!AR90</f>
        <v>0</v>
      </c>
    </row>
    <row r="93" spans="1:49" ht="14.25" customHeight="1" x14ac:dyDescent="0.2">
      <c r="A93" s="144" t="str">
        <f>'t1'!A91</f>
        <v>ARCHITETTI DIRIG. CON INCARICO DI STRUTTURA SEMPLICE</v>
      </c>
      <c r="B93" s="206" t="str">
        <f>'t1'!B91</f>
        <v>PD0S03</v>
      </c>
      <c r="C93" s="823">
        <f t="shared" si="34"/>
        <v>0</v>
      </c>
      <c r="D93" s="824">
        <f t="shared" si="35"/>
        <v>0</v>
      </c>
      <c r="E93" s="823">
        <f t="shared" si="36"/>
        <v>0</v>
      </c>
      <c r="F93" s="824">
        <f t="shared" si="37"/>
        <v>0</v>
      </c>
      <c r="G93" s="823">
        <f t="shared" si="38"/>
        <v>0</v>
      </c>
      <c r="H93" s="824">
        <f t="shared" si="39"/>
        <v>0</v>
      </c>
      <c r="I93" s="823">
        <f t="shared" si="40"/>
        <v>0</v>
      </c>
      <c r="J93" s="824">
        <f t="shared" si="41"/>
        <v>0</v>
      </c>
      <c r="K93" s="823">
        <f t="shared" si="42"/>
        <v>0</v>
      </c>
      <c r="L93" s="824">
        <f t="shared" si="43"/>
        <v>0</v>
      </c>
      <c r="M93" s="823">
        <f t="shared" si="44"/>
        <v>0</v>
      </c>
      <c r="N93" s="824">
        <f t="shared" si="45"/>
        <v>0</v>
      </c>
      <c r="O93" s="823">
        <f t="shared" si="46"/>
        <v>0</v>
      </c>
      <c r="P93" s="824">
        <f t="shared" si="47"/>
        <v>0</v>
      </c>
      <c r="Q93" s="823">
        <f t="shared" si="48"/>
        <v>0</v>
      </c>
      <c r="R93" s="824">
        <f t="shared" si="49"/>
        <v>0</v>
      </c>
      <c r="S93" s="823">
        <f t="shared" si="26"/>
        <v>0</v>
      </c>
      <c r="T93" s="824">
        <f t="shared" si="27"/>
        <v>0</v>
      </c>
      <c r="U93" s="823">
        <f t="shared" si="28"/>
        <v>0</v>
      </c>
      <c r="V93" s="824">
        <f t="shared" si="29"/>
        <v>0</v>
      </c>
      <c r="W93" s="433">
        <f t="shared" si="30"/>
        <v>0</v>
      </c>
      <c r="X93" s="571">
        <f t="shared" si="31"/>
        <v>0</v>
      </c>
      <c r="Y93" s="23">
        <f>'t1'!M91</f>
        <v>0</v>
      </c>
      <c r="AA93" s="253"/>
      <c r="AB93" s="254"/>
      <c r="AC93" s="253"/>
      <c r="AD93" s="254"/>
      <c r="AE93" s="253"/>
      <c r="AF93" s="254"/>
      <c r="AG93" s="253"/>
      <c r="AH93" s="254"/>
      <c r="AI93" s="253"/>
      <c r="AJ93" s="254"/>
      <c r="AK93" s="253"/>
      <c r="AL93" s="254"/>
      <c r="AM93" s="253"/>
      <c r="AN93" s="254"/>
      <c r="AO93" s="253"/>
      <c r="AP93" s="254"/>
      <c r="AQ93" s="253"/>
      <c r="AR93" s="254"/>
      <c r="AS93" s="253"/>
      <c r="AT93" s="254"/>
      <c r="AU93" s="433">
        <f t="shared" si="32"/>
        <v>0</v>
      </c>
      <c r="AV93" s="571">
        <f t="shared" si="33"/>
        <v>0</v>
      </c>
      <c r="AW93" s="23">
        <f>'t1'!AR91</f>
        <v>0</v>
      </c>
    </row>
    <row r="94" spans="1:49" ht="14.25" customHeight="1" x14ac:dyDescent="0.2">
      <c r="A94" s="144" t="str">
        <f>'t1'!A92</f>
        <v>ARCHITETTI DIRIG. CON ALTRI INCAR.PROF.LI</v>
      </c>
      <c r="B94" s="206" t="str">
        <f>'t1'!B92</f>
        <v>PD0A03</v>
      </c>
      <c r="C94" s="823">
        <f t="shared" si="34"/>
        <v>0</v>
      </c>
      <c r="D94" s="824">
        <f t="shared" si="35"/>
        <v>0</v>
      </c>
      <c r="E94" s="823">
        <f t="shared" si="36"/>
        <v>0</v>
      </c>
      <c r="F94" s="824">
        <f t="shared" si="37"/>
        <v>0</v>
      </c>
      <c r="G94" s="823">
        <f t="shared" si="38"/>
        <v>0</v>
      </c>
      <c r="H94" s="824">
        <f t="shared" si="39"/>
        <v>0</v>
      </c>
      <c r="I94" s="823">
        <f t="shared" si="40"/>
        <v>0</v>
      </c>
      <c r="J94" s="824">
        <f t="shared" si="41"/>
        <v>0</v>
      </c>
      <c r="K94" s="823">
        <f t="shared" si="42"/>
        <v>0</v>
      </c>
      <c r="L94" s="824">
        <f t="shared" si="43"/>
        <v>0</v>
      </c>
      <c r="M94" s="823">
        <f t="shared" si="44"/>
        <v>0</v>
      </c>
      <c r="N94" s="824">
        <f t="shared" si="45"/>
        <v>0</v>
      </c>
      <c r="O94" s="823">
        <f t="shared" si="46"/>
        <v>0</v>
      </c>
      <c r="P94" s="824">
        <f t="shared" si="47"/>
        <v>0</v>
      </c>
      <c r="Q94" s="823">
        <f t="shared" si="48"/>
        <v>0</v>
      </c>
      <c r="R94" s="824">
        <f t="shared" si="49"/>
        <v>0</v>
      </c>
      <c r="S94" s="823">
        <f t="shared" si="26"/>
        <v>0</v>
      </c>
      <c r="T94" s="824">
        <f t="shared" si="27"/>
        <v>0</v>
      </c>
      <c r="U94" s="823">
        <f t="shared" si="28"/>
        <v>0</v>
      </c>
      <c r="V94" s="824">
        <f t="shared" si="29"/>
        <v>0</v>
      </c>
      <c r="W94" s="433">
        <f t="shared" si="30"/>
        <v>0</v>
      </c>
      <c r="X94" s="571">
        <f t="shared" si="31"/>
        <v>0</v>
      </c>
      <c r="Y94" s="23">
        <f>'t1'!M92</f>
        <v>0</v>
      </c>
      <c r="AA94" s="253"/>
      <c r="AB94" s="254"/>
      <c r="AC94" s="253"/>
      <c r="AD94" s="254"/>
      <c r="AE94" s="253"/>
      <c r="AF94" s="254"/>
      <c r="AG94" s="253"/>
      <c r="AH94" s="254"/>
      <c r="AI94" s="253"/>
      <c r="AJ94" s="254"/>
      <c r="AK94" s="253"/>
      <c r="AL94" s="254"/>
      <c r="AM94" s="253"/>
      <c r="AN94" s="254"/>
      <c r="AO94" s="253"/>
      <c r="AP94" s="254"/>
      <c r="AQ94" s="253"/>
      <c r="AR94" s="254"/>
      <c r="AS94" s="253"/>
      <c r="AT94" s="254"/>
      <c r="AU94" s="433">
        <f t="shared" si="32"/>
        <v>0</v>
      </c>
      <c r="AV94" s="571">
        <f t="shared" si="33"/>
        <v>0</v>
      </c>
      <c r="AW94" s="23">
        <f>'t1'!AR92</f>
        <v>0</v>
      </c>
    </row>
    <row r="95" spans="1:49" ht="14.25" customHeight="1" x14ac:dyDescent="0.2">
      <c r="A95" s="144" t="str">
        <f>'t1'!A93</f>
        <v>ARCHITETTI DIR. A T.DETERMINATO(ART. 15-SEPTIES DLGS.502/92)</v>
      </c>
      <c r="B95" s="206" t="str">
        <f>'t1'!B93</f>
        <v>PD0607</v>
      </c>
      <c r="C95" s="823">
        <f t="shared" si="34"/>
        <v>0</v>
      </c>
      <c r="D95" s="824">
        <f t="shared" si="35"/>
        <v>0</v>
      </c>
      <c r="E95" s="823">
        <f t="shared" si="36"/>
        <v>0</v>
      </c>
      <c r="F95" s="824">
        <f t="shared" si="37"/>
        <v>0</v>
      </c>
      <c r="G95" s="823">
        <f t="shared" si="38"/>
        <v>0</v>
      </c>
      <c r="H95" s="824">
        <f t="shared" si="39"/>
        <v>0</v>
      </c>
      <c r="I95" s="823">
        <f t="shared" si="40"/>
        <v>0</v>
      </c>
      <c r="J95" s="824">
        <f t="shared" si="41"/>
        <v>0</v>
      </c>
      <c r="K95" s="823">
        <f t="shared" si="42"/>
        <v>0</v>
      </c>
      <c r="L95" s="824">
        <f t="shared" si="43"/>
        <v>0</v>
      </c>
      <c r="M95" s="823">
        <f t="shared" si="44"/>
        <v>0</v>
      </c>
      <c r="N95" s="824">
        <f t="shared" si="45"/>
        <v>0</v>
      </c>
      <c r="O95" s="823">
        <f t="shared" si="46"/>
        <v>0</v>
      </c>
      <c r="P95" s="824">
        <f t="shared" si="47"/>
        <v>0</v>
      </c>
      <c r="Q95" s="823">
        <f t="shared" si="48"/>
        <v>0</v>
      </c>
      <c r="R95" s="824">
        <f t="shared" si="49"/>
        <v>0</v>
      </c>
      <c r="S95" s="823">
        <f t="shared" si="26"/>
        <v>0</v>
      </c>
      <c r="T95" s="824">
        <f t="shared" si="27"/>
        <v>0</v>
      </c>
      <c r="U95" s="823">
        <f t="shared" si="28"/>
        <v>0</v>
      </c>
      <c r="V95" s="824">
        <f t="shared" si="29"/>
        <v>0</v>
      </c>
      <c r="W95" s="433">
        <f t="shared" si="30"/>
        <v>0</v>
      </c>
      <c r="X95" s="571">
        <f t="shared" si="31"/>
        <v>0</v>
      </c>
      <c r="Y95" s="23">
        <f>'t1'!M93</f>
        <v>0</v>
      </c>
      <c r="AA95" s="253"/>
      <c r="AB95" s="254"/>
      <c r="AC95" s="253"/>
      <c r="AD95" s="254"/>
      <c r="AE95" s="253"/>
      <c r="AF95" s="254"/>
      <c r="AG95" s="253"/>
      <c r="AH95" s="254"/>
      <c r="AI95" s="253"/>
      <c r="AJ95" s="254"/>
      <c r="AK95" s="253"/>
      <c r="AL95" s="254"/>
      <c r="AM95" s="253"/>
      <c r="AN95" s="254"/>
      <c r="AO95" s="253"/>
      <c r="AP95" s="254"/>
      <c r="AQ95" s="253"/>
      <c r="AR95" s="254"/>
      <c r="AS95" s="253"/>
      <c r="AT95" s="254"/>
      <c r="AU95" s="433">
        <f t="shared" si="32"/>
        <v>0</v>
      </c>
      <c r="AV95" s="571">
        <f t="shared" si="33"/>
        <v>0</v>
      </c>
      <c r="AW95" s="23">
        <f>'t1'!AR93</f>
        <v>0</v>
      </c>
    </row>
    <row r="96" spans="1:49" ht="14.25" customHeight="1" x14ac:dyDescent="0.2">
      <c r="A96" s="144" t="str">
        <f>'t1'!A94</f>
        <v>GEOLOGI DIRIG. CON INCARICO DI STRUTTURA COMPLESSA</v>
      </c>
      <c r="B96" s="206" t="str">
        <f>'t1'!B94</f>
        <v>PD0044</v>
      </c>
      <c r="C96" s="823">
        <f t="shared" si="34"/>
        <v>0</v>
      </c>
      <c r="D96" s="824">
        <f t="shared" si="35"/>
        <v>0</v>
      </c>
      <c r="E96" s="823">
        <f t="shared" si="36"/>
        <v>0</v>
      </c>
      <c r="F96" s="824">
        <f t="shared" si="37"/>
        <v>0</v>
      </c>
      <c r="G96" s="823">
        <f t="shared" si="38"/>
        <v>0</v>
      </c>
      <c r="H96" s="824">
        <f t="shared" si="39"/>
        <v>0</v>
      </c>
      <c r="I96" s="823">
        <f t="shared" si="40"/>
        <v>0</v>
      </c>
      <c r="J96" s="824">
        <f t="shared" si="41"/>
        <v>0</v>
      </c>
      <c r="K96" s="823">
        <f t="shared" si="42"/>
        <v>0</v>
      </c>
      <c r="L96" s="824">
        <f t="shared" si="43"/>
        <v>0</v>
      </c>
      <c r="M96" s="823">
        <f t="shared" si="44"/>
        <v>0</v>
      </c>
      <c r="N96" s="824">
        <f t="shared" si="45"/>
        <v>0</v>
      </c>
      <c r="O96" s="823">
        <f t="shared" si="46"/>
        <v>0</v>
      </c>
      <c r="P96" s="824">
        <f t="shared" si="47"/>
        <v>0</v>
      </c>
      <c r="Q96" s="823">
        <f t="shared" si="48"/>
        <v>0</v>
      </c>
      <c r="R96" s="824">
        <f t="shared" si="49"/>
        <v>0</v>
      </c>
      <c r="S96" s="823">
        <f t="shared" si="26"/>
        <v>0</v>
      </c>
      <c r="T96" s="824">
        <f t="shared" si="27"/>
        <v>0</v>
      </c>
      <c r="U96" s="823">
        <f t="shared" si="28"/>
        <v>0</v>
      </c>
      <c r="V96" s="824">
        <f t="shared" si="29"/>
        <v>0</v>
      </c>
      <c r="W96" s="433">
        <f t="shared" si="30"/>
        <v>0</v>
      </c>
      <c r="X96" s="571">
        <f t="shared" si="31"/>
        <v>0</v>
      </c>
      <c r="Y96" s="23">
        <f>'t1'!M94</f>
        <v>0</v>
      </c>
      <c r="AA96" s="253"/>
      <c r="AB96" s="254"/>
      <c r="AC96" s="253"/>
      <c r="AD96" s="254"/>
      <c r="AE96" s="253"/>
      <c r="AF96" s="254"/>
      <c r="AG96" s="253"/>
      <c r="AH96" s="254"/>
      <c r="AI96" s="253"/>
      <c r="AJ96" s="254"/>
      <c r="AK96" s="253"/>
      <c r="AL96" s="254"/>
      <c r="AM96" s="253"/>
      <c r="AN96" s="254"/>
      <c r="AO96" s="253"/>
      <c r="AP96" s="254"/>
      <c r="AQ96" s="253"/>
      <c r="AR96" s="254"/>
      <c r="AS96" s="253"/>
      <c r="AT96" s="254"/>
      <c r="AU96" s="433">
        <f t="shared" si="32"/>
        <v>0</v>
      </c>
      <c r="AV96" s="571">
        <f t="shared" si="33"/>
        <v>0</v>
      </c>
      <c r="AW96" s="23">
        <f>'t1'!AR94</f>
        <v>0</v>
      </c>
    </row>
    <row r="97" spans="1:49" ht="14.25" customHeight="1" x14ac:dyDescent="0.2">
      <c r="A97" s="144" t="str">
        <f>'t1'!A95</f>
        <v>GEOLOGI DIRIG. CON INCARICO DI STRUTTURA SEMPLICE</v>
      </c>
      <c r="B97" s="206" t="str">
        <f>'t1'!B95</f>
        <v>PD0S43</v>
      </c>
      <c r="C97" s="823">
        <f t="shared" si="34"/>
        <v>0</v>
      </c>
      <c r="D97" s="824">
        <f t="shared" si="35"/>
        <v>0</v>
      </c>
      <c r="E97" s="823">
        <f t="shared" si="36"/>
        <v>0</v>
      </c>
      <c r="F97" s="824">
        <f t="shared" si="37"/>
        <v>0</v>
      </c>
      <c r="G97" s="823">
        <f t="shared" si="38"/>
        <v>0</v>
      </c>
      <c r="H97" s="824">
        <f t="shared" si="39"/>
        <v>0</v>
      </c>
      <c r="I97" s="823">
        <f t="shared" si="40"/>
        <v>0</v>
      </c>
      <c r="J97" s="824">
        <f t="shared" si="41"/>
        <v>0</v>
      </c>
      <c r="K97" s="823">
        <f t="shared" si="42"/>
        <v>0</v>
      </c>
      <c r="L97" s="824">
        <f t="shared" si="43"/>
        <v>0</v>
      </c>
      <c r="M97" s="823">
        <f t="shared" si="44"/>
        <v>0</v>
      </c>
      <c r="N97" s="824">
        <f t="shared" si="45"/>
        <v>0</v>
      </c>
      <c r="O97" s="823">
        <f t="shared" si="46"/>
        <v>0</v>
      </c>
      <c r="P97" s="824">
        <f t="shared" si="47"/>
        <v>0</v>
      </c>
      <c r="Q97" s="823">
        <f t="shared" si="48"/>
        <v>0</v>
      </c>
      <c r="R97" s="824">
        <f t="shared" si="49"/>
        <v>0</v>
      </c>
      <c r="S97" s="823">
        <f t="shared" si="26"/>
        <v>0</v>
      </c>
      <c r="T97" s="824">
        <f t="shared" si="27"/>
        <v>0</v>
      </c>
      <c r="U97" s="823">
        <f t="shared" si="28"/>
        <v>0</v>
      </c>
      <c r="V97" s="824">
        <f t="shared" si="29"/>
        <v>0</v>
      </c>
      <c r="W97" s="433">
        <f t="shared" si="30"/>
        <v>0</v>
      </c>
      <c r="X97" s="571">
        <f t="shared" si="31"/>
        <v>0</v>
      </c>
      <c r="Y97" s="23">
        <f>'t1'!M95</f>
        <v>0</v>
      </c>
      <c r="AA97" s="253"/>
      <c r="AB97" s="254"/>
      <c r="AC97" s="253"/>
      <c r="AD97" s="254"/>
      <c r="AE97" s="253"/>
      <c r="AF97" s="254"/>
      <c r="AG97" s="253"/>
      <c r="AH97" s="254"/>
      <c r="AI97" s="253"/>
      <c r="AJ97" s="254"/>
      <c r="AK97" s="253"/>
      <c r="AL97" s="254"/>
      <c r="AM97" s="253"/>
      <c r="AN97" s="254"/>
      <c r="AO97" s="253"/>
      <c r="AP97" s="254"/>
      <c r="AQ97" s="253"/>
      <c r="AR97" s="254"/>
      <c r="AS97" s="253"/>
      <c r="AT97" s="254"/>
      <c r="AU97" s="433">
        <f t="shared" si="32"/>
        <v>0</v>
      </c>
      <c r="AV97" s="571">
        <f t="shared" si="33"/>
        <v>0</v>
      </c>
      <c r="AW97" s="23">
        <f>'t1'!AR95</f>
        <v>0</v>
      </c>
    </row>
    <row r="98" spans="1:49" ht="14.25" customHeight="1" x14ac:dyDescent="0.2">
      <c r="A98" s="144" t="str">
        <f>'t1'!A96</f>
        <v>GEOLOGI DIRIG. CON ALTRI INCAR.PROF.LI</v>
      </c>
      <c r="B98" s="206" t="str">
        <f>'t1'!B96</f>
        <v>PD0A43</v>
      </c>
      <c r="C98" s="823">
        <f t="shared" si="34"/>
        <v>0</v>
      </c>
      <c r="D98" s="824">
        <f t="shared" si="35"/>
        <v>0</v>
      </c>
      <c r="E98" s="823">
        <f t="shared" si="36"/>
        <v>0</v>
      </c>
      <c r="F98" s="824">
        <f t="shared" si="37"/>
        <v>0</v>
      </c>
      <c r="G98" s="823">
        <f t="shared" si="38"/>
        <v>0</v>
      </c>
      <c r="H98" s="824">
        <f t="shared" si="39"/>
        <v>0</v>
      </c>
      <c r="I98" s="823">
        <f t="shared" si="40"/>
        <v>0</v>
      </c>
      <c r="J98" s="824">
        <f t="shared" si="41"/>
        <v>0</v>
      </c>
      <c r="K98" s="823">
        <f t="shared" si="42"/>
        <v>0</v>
      </c>
      <c r="L98" s="824">
        <f t="shared" si="43"/>
        <v>0</v>
      </c>
      <c r="M98" s="823">
        <f t="shared" si="44"/>
        <v>0</v>
      </c>
      <c r="N98" s="824">
        <f t="shared" si="45"/>
        <v>0</v>
      </c>
      <c r="O98" s="823">
        <f t="shared" si="46"/>
        <v>0</v>
      </c>
      <c r="P98" s="824">
        <f t="shared" si="47"/>
        <v>0</v>
      </c>
      <c r="Q98" s="823">
        <f t="shared" si="48"/>
        <v>0</v>
      </c>
      <c r="R98" s="824">
        <f t="shared" si="49"/>
        <v>0</v>
      </c>
      <c r="S98" s="823">
        <f t="shared" si="26"/>
        <v>0</v>
      </c>
      <c r="T98" s="824">
        <f t="shared" si="27"/>
        <v>0</v>
      </c>
      <c r="U98" s="823">
        <f t="shared" si="28"/>
        <v>0</v>
      </c>
      <c r="V98" s="824">
        <f t="shared" si="29"/>
        <v>0</v>
      </c>
      <c r="W98" s="433">
        <f t="shared" si="30"/>
        <v>0</v>
      </c>
      <c r="X98" s="571">
        <f t="shared" si="31"/>
        <v>0</v>
      </c>
      <c r="Y98" s="23">
        <f>'t1'!M96</f>
        <v>0</v>
      </c>
      <c r="AA98" s="253"/>
      <c r="AB98" s="254"/>
      <c r="AC98" s="253"/>
      <c r="AD98" s="254"/>
      <c r="AE98" s="253"/>
      <c r="AF98" s="254"/>
      <c r="AG98" s="253"/>
      <c r="AH98" s="254"/>
      <c r="AI98" s="253"/>
      <c r="AJ98" s="254"/>
      <c r="AK98" s="253"/>
      <c r="AL98" s="254"/>
      <c r="AM98" s="253"/>
      <c r="AN98" s="254"/>
      <c r="AO98" s="253"/>
      <c r="AP98" s="254"/>
      <c r="AQ98" s="253"/>
      <c r="AR98" s="254"/>
      <c r="AS98" s="253"/>
      <c r="AT98" s="254"/>
      <c r="AU98" s="433">
        <f t="shared" si="32"/>
        <v>0</v>
      </c>
      <c r="AV98" s="571">
        <f t="shared" si="33"/>
        <v>0</v>
      </c>
      <c r="AW98" s="23">
        <f>'t1'!AR96</f>
        <v>0</v>
      </c>
    </row>
    <row r="99" spans="1:49" ht="14.25" customHeight="1" x14ac:dyDescent="0.2">
      <c r="A99" s="144" t="str">
        <f>'t1'!A97</f>
        <v>GEOLOGI  DIR. A T. DETERMINATO(ART. 15-SEPTIES DLGS. 502/92)</v>
      </c>
      <c r="B99" s="206" t="str">
        <f>'t1'!B97</f>
        <v>PD0608</v>
      </c>
      <c r="C99" s="823">
        <f t="shared" si="34"/>
        <v>0</v>
      </c>
      <c r="D99" s="824">
        <f t="shared" si="35"/>
        <v>0</v>
      </c>
      <c r="E99" s="823">
        <f t="shared" si="36"/>
        <v>0</v>
      </c>
      <c r="F99" s="824">
        <f t="shared" si="37"/>
        <v>0</v>
      </c>
      <c r="G99" s="823">
        <f t="shared" si="38"/>
        <v>0</v>
      </c>
      <c r="H99" s="824">
        <f t="shared" si="39"/>
        <v>0</v>
      </c>
      <c r="I99" s="823">
        <f t="shared" si="40"/>
        <v>0</v>
      </c>
      <c r="J99" s="824">
        <f t="shared" si="41"/>
        <v>0</v>
      </c>
      <c r="K99" s="823">
        <f t="shared" si="42"/>
        <v>0</v>
      </c>
      <c r="L99" s="824">
        <f t="shared" si="43"/>
        <v>0</v>
      </c>
      <c r="M99" s="823">
        <f t="shared" si="44"/>
        <v>0</v>
      </c>
      <c r="N99" s="824">
        <f t="shared" si="45"/>
        <v>0</v>
      </c>
      <c r="O99" s="823">
        <f t="shared" si="46"/>
        <v>0</v>
      </c>
      <c r="P99" s="824">
        <f t="shared" si="47"/>
        <v>0</v>
      </c>
      <c r="Q99" s="823">
        <f t="shared" si="48"/>
        <v>0</v>
      </c>
      <c r="R99" s="824">
        <f t="shared" si="49"/>
        <v>0</v>
      </c>
      <c r="S99" s="823">
        <f t="shared" si="26"/>
        <v>0</v>
      </c>
      <c r="T99" s="824">
        <f t="shared" si="27"/>
        <v>0</v>
      </c>
      <c r="U99" s="823">
        <f t="shared" si="28"/>
        <v>0</v>
      </c>
      <c r="V99" s="824">
        <f t="shared" si="29"/>
        <v>0</v>
      </c>
      <c r="W99" s="433">
        <f t="shared" si="30"/>
        <v>0</v>
      </c>
      <c r="X99" s="571">
        <f t="shared" si="31"/>
        <v>0</v>
      </c>
      <c r="Y99" s="23">
        <f>'t1'!M97</f>
        <v>0</v>
      </c>
      <c r="AA99" s="253"/>
      <c r="AB99" s="254"/>
      <c r="AC99" s="253"/>
      <c r="AD99" s="254"/>
      <c r="AE99" s="253"/>
      <c r="AF99" s="254"/>
      <c r="AG99" s="253"/>
      <c r="AH99" s="254"/>
      <c r="AI99" s="253"/>
      <c r="AJ99" s="254"/>
      <c r="AK99" s="253"/>
      <c r="AL99" s="254"/>
      <c r="AM99" s="253"/>
      <c r="AN99" s="254"/>
      <c r="AO99" s="253"/>
      <c r="AP99" s="254"/>
      <c r="AQ99" s="253"/>
      <c r="AR99" s="254"/>
      <c r="AS99" s="253"/>
      <c r="AT99" s="254"/>
      <c r="AU99" s="433">
        <f t="shared" si="32"/>
        <v>0</v>
      </c>
      <c r="AV99" s="571">
        <f t="shared" si="33"/>
        <v>0</v>
      </c>
      <c r="AW99" s="23">
        <f>'t1'!AR97</f>
        <v>0</v>
      </c>
    </row>
    <row r="100" spans="1:49" ht="14.25" customHeight="1" x14ac:dyDescent="0.2">
      <c r="A100" s="144" t="str">
        <f>'t1'!A98</f>
        <v>ANALISTI DIRIG. CON INCARICO DI STRUTTURA COMPLESSA</v>
      </c>
      <c r="B100" s="206" t="str">
        <f>'t1'!B98</f>
        <v>TD0002</v>
      </c>
      <c r="C100" s="823">
        <f t="shared" si="34"/>
        <v>0</v>
      </c>
      <c r="D100" s="824">
        <f t="shared" si="35"/>
        <v>0</v>
      </c>
      <c r="E100" s="823">
        <f t="shared" si="36"/>
        <v>0</v>
      </c>
      <c r="F100" s="824">
        <f t="shared" si="37"/>
        <v>0</v>
      </c>
      <c r="G100" s="823">
        <f t="shared" si="38"/>
        <v>0</v>
      </c>
      <c r="H100" s="824">
        <f t="shared" si="39"/>
        <v>0</v>
      </c>
      <c r="I100" s="823">
        <f t="shared" si="40"/>
        <v>0</v>
      </c>
      <c r="J100" s="824">
        <f t="shared" si="41"/>
        <v>0</v>
      </c>
      <c r="K100" s="823">
        <f t="shared" si="42"/>
        <v>0</v>
      </c>
      <c r="L100" s="824">
        <f t="shared" si="43"/>
        <v>0</v>
      </c>
      <c r="M100" s="823">
        <f t="shared" si="44"/>
        <v>0</v>
      </c>
      <c r="N100" s="824">
        <f t="shared" si="45"/>
        <v>0</v>
      </c>
      <c r="O100" s="823">
        <f t="shared" si="46"/>
        <v>0</v>
      </c>
      <c r="P100" s="824">
        <f t="shared" si="47"/>
        <v>0</v>
      </c>
      <c r="Q100" s="823">
        <f t="shared" si="48"/>
        <v>0</v>
      </c>
      <c r="R100" s="824">
        <f t="shared" si="49"/>
        <v>0</v>
      </c>
      <c r="S100" s="823">
        <f t="shared" si="26"/>
        <v>0</v>
      </c>
      <c r="T100" s="824">
        <f t="shared" si="27"/>
        <v>0</v>
      </c>
      <c r="U100" s="823">
        <f t="shared" si="28"/>
        <v>0</v>
      </c>
      <c r="V100" s="824">
        <f t="shared" si="29"/>
        <v>0</v>
      </c>
      <c r="W100" s="433">
        <f t="shared" si="30"/>
        <v>0</v>
      </c>
      <c r="X100" s="571">
        <f t="shared" si="31"/>
        <v>0</v>
      </c>
      <c r="Y100" s="23">
        <f>'t1'!M98</f>
        <v>0</v>
      </c>
      <c r="AA100" s="253"/>
      <c r="AB100" s="254"/>
      <c r="AC100" s="253"/>
      <c r="AD100" s="254"/>
      <c r="AE100" s="253"/>
      <c r="AF100" s="254"/>
      <c r="AG100" s="253"/>
      <c r="AH100" s="254"/>
      <c r="AI100" s="253"/>
      <c r="AJ100" s="254"/>
      <c r="AK100" s="253"/>
      <c r="AL100" s="254"/>
      <c r="AM100" s="253"/>
      <c r="AN100" s="254"/>
      <c r="AO100" s="253"/>
      <c r="AP100" s="254"/>
      <c r="AQ100" s="253"/>
      <c r="AR100" s="254"/>
      <c r="AS100" s="253"/>
      <c r="AT100" s="254"/>
      <c r="AU100" s="433">
        <f t="shared" si="32"/>
        <v>0</v>
      </c>
      <c r="AV100" s="571">
        <f t="shared" si="33"/>
        <v>0</v>
      </c>
      <c r="AW100" s="23">
        <f>'t1'!AR98</f>
        <v>0</v>
      </c>
    </row>
    <row r="101" spans="1:49" ht="14.25" customHeight="1" x14ac:dyDescent="0.2">
      <c r="A101" s="144" t="str">
        <f>'t1'!A99</f>
        <v>ANALISTI DIRIG. CON INCARICO DI STRUTTURA SEMPLICE</v>
      </c>
      <c r="B101" s="206" t="str">
        <f>'t1'!B99</f>
        <v>TD0S01</v>
      </c>
      <c r="C101" s="823">
        <f t="shared" si="34"/>
        <v>0</v>
      </c>
      <c r="D101" s="824">
        <f t="shared" si="35"/>
        <v>0</v>
      </c>
      <c r="E101" s="823">
        <f t="shared" si="36"/>
        <v>0</v>
      </c>
      <c r="F101" s="824">
        <f t="shared" si="37"/>
        <v>0</v>
      </c>
      <c r="G101" s="823">
        <f t="shared" si="38"/>
        <v>0</v>
      </c>
      <c r="H101" s="824">
        <f t="shared" si="39"/>
        <v>0</v>
      </c>
      <c r="I101" s="823">
        <f t="shared" si="40"/>
        <v>0</v>
      </c>
      <c r="J101" s="824">
        <f t="shared" si="41"/>
        <v>0</v>
      </c>
      <c r="K101" s="823">
        <f t="shared" si="42"/>
        <v>0</v>
      </c>
      <c r="L101" s="824">
        <f t="shared" si="43"/>
        <v>0</v>
      </c>
      <c r="M101" s="823">
        <f t="shared" si="44"/>
        <v>0</v>
      </c>
      <c r="N101" s="824">
        <f t="shared" si="45"/>
        <v>0</v>
      </c>
      <c r="O101" s="823">
        <f t="shared" si="46"/>
        <v>0</v>
      </c>
      <c r="P101" s="824">
        <f t="shared" si="47"/>
        <v>0</v>
      </c>
      <c r="Q101" s="823">
        <f t="shared" si="48"/>
        <v>0</v>
      </c>
      <c r="R101" s="824">
        <f t="shared" si="49"/>
        <v>0</v>
      </c>
      <c r="S101" s="823">
        <f t="shared" si="26"/>
        <v>0</v>
      </c>
      <c r="T101" s="824">
        <f t="shared" si="27"/>
        <v>0</v>
      </c>
      <c r="U101" s="823">
        <f t="shared" si="28"/>
        <v>0</v>
      </c>
      <c r="V101" s="824">
        <f t="shared" si="29"/>
        <v>0</v>
      </c>
      <c r="W101" s="433">
        <f t="shared" si="30"/>
        <v>0</v>
      </c>
      <c r="X101" s="571">
        <f t="shared" si="31"/>
        <v>0</v>
      </c>
      <c r="Y101" s="23">
        <f>'t1'!M99</f>
        <v>0</v>
      </c>
      <c r="AA101" s="253"/>
      <c r="AB101" s="254"/>
      <c r="AC101" s="253"/>
      <c r="AD101" s="254"/>
      <c r="AE101" s="253"/>
      <c r="AF101" s="254"/>
      <c r="AG101" s="253"/>
      <c r="AH101" s="254"/>
      <c r="AI101" s="253"/>
      <c r="AJ101" s="254"/>
      <c r="AK101" s="253"/>
      <c r="AL101" s="254"/>
      <c r="AM101" s="253"/>
      <c r="AN101" s="254"/>
      <c r="AO101" s="253"/>
      <c r="AP101" s="254"/>
      <c r="AQ101" s="253"/>
      <c r="AR101" s="254"/>
      <c r="AS101" s="253"/>
      <c r="AT101" s="254"/>
      <c r="AU101" s="433">
        <f t="shared" si="32"/>
        <v>0</v>
      </c>
      <c r="AV101" s="571">
        <f t="shared" si="33"/>
        <v>0</v>
      </c>
      <c r="AW101" s="23">
        <f>'t1'!AR99</f>
        <v>0</v>
      </c>
    </row>
    <row r="102" spans="1:49" ht="14.25" customHeight="1" x14ac:dyDescent="0.2">
      <c r="A102" s="144" t="str">
        <f>'t1'!A100</f>
        <v>ANALISTI DIRIG. CON ALTRI INCAR.PROF.LI</v>
      </c>
      <c r="B102" s="206" t="str">
        <f>'t1'!B100</f>
        <v>TD0A01</v>
      </c>
      <c r="C102" s="823">
        <f t="shared" si="34"/>
        <v>0</v>
      </c>
      <c r="D102" s="824">
        <f t="shared" si="35"/>
        <v>0</v>
      </c>
      <c r="E102" s="823">
        <f t="shared" si="36"/>
        <v>0</v>
      </c>
      <c r="F102" s="824">
        <f t="shared" si="37"/>
        <v>0</v>
      </c>
      <c r="G102" s="823">
        <f t="shared" si="38"/>
        <v>0</v>
      </c>
      <c r="H102" s="824">
        <f t="shared" si="39"/>
        <v>0</v>
      </c>
      <c r="I102" s="823">
        <f t="shared" si="40"/>
        <v>0</v>
      </c>
      <c r="J102" s="824">
        <f t="shared" si="41"/>
        <v>0</v>
      </c>
      <c r="K102" s="823">
        <f t="shared" si="42"/>
        <v>0</v>
      </c>
      <c r="L102" s="824">
        <f t="shared" si="43"/>
        <v>0</v>
      </c>
      <c r="M102" s="823">
        <f t="shared" si="44"/>
        <v>0</v>
      </c>
      <c r="N102" s="824">
        <f t="shared" si="45"/>
        <v>0</v>
      </c>
      <c r="O102" s="823">
        <f t="shared" si="46"/>
        <v>0</v>
      </c>
      <c r="P102" s="824">
        <f t="shared" si="47"/>
        <v>0</v>
      </c>
      <c r="Q102" s="823">
        <f t="shared" si="48"/>
        <v>0</v>
      </c>
      <c r="R102" s="824">
        <f t="shared" si="49"/>
        <v>0</v>
      </c>
      <c r="S102" s="823">
        <f t="shared" si="26"/>
        <v>0</v>
      </c>
      <c r="T102" s="824">
        <f t="shared" si="27"/>
        <v>0</v>
      </c>
      <c r="U102" s="823">
        <f t="shared" si="28"/>
        <v>0</v>
      </c>
      <c r="V102" s="824">
        <f t="shared" si="29"/>
        <v>0</v>
      </c>
      <c r="W102" s="433">
        <f t="shared" si="30"/>
        <v>0</v>
      </c>
      <c r="X102" s="571">
        <f t="shared" si="31"/>
        <v>0</v>
      </c>
      <c r="Y102" s="23">
        <f>'t1'!M100</f>
        <v>0</v>
      </c>
      <c r="AA102" s="253"/>
      <c r="AB102" s="254"/>
      <c r="AC102" s="253"/>
      <c r="AD102" s="254"/>
      <c r="AE102" s="253"/>
      <c r="AF102" s="254"/>
      <c r="AG102" s="253"/>
      <c r="AH102" s="254"/>
      <c r="AI102" s="253"/>
      <c r="AJ102" s="254"/>
      <c r="AK102" s="253"/>
      <c r="AL102" s="254"/>
      <c r="AM102" s="253"/>
      <c r="AN102" s="254"/>
      <c r="AO102" s="253"/>
      <c r="AP102" s="254"/>
      <c r="AQ102" s="253"/>
      <c r="AR102" s="254"/>
      <c r="AS102" s="253"/>
      <c r="AT102" s="254"/>
      <c r="AU102" s="433">
        <f t="shared" si="32"/>
        <v>0</v>
      </c>
      <c r="AV102" s="571">
        <f t="shared" si="33"/>
        <v>0</v>
      </c>
      <c r="AW102" s="23">
        <f>'t1'!AR100</f>
        <v>0</v>
      </c>
    </row>
    <row r="103" spans="1:49" ht="14.25" customHeight="1" x14ac:dyDescent="0.2">
      <c r="A103" s="144" t="str">
        <f>'t1'!A101</f>
        <v>ANALISTI DIR. A T. DETERMINATO(ART. 15-SEPTIES DLGS. 502/92)</v>
      </c>
      <c r="B103" s="206" t="str">
        <f>'t1'!B101</f>
        <v>TD0609</v>
      </c>
      <c r="C103" s="823">
        <f t="shared" si="34"/>
        <v>0</v>
      </c>
      <c r="D103" s="824">
        <f t="shared" si="35"/>
        <v>0</v>
      </c>
      <c r="E103" s="823">
        <f t="shared" si="36"/>
        <v>0</v>
      </c>
      <c r="F103" s="824">
        <f t="shared" si="37"/>
        <v>0</v>
      </c>
      <c r="G103" s="823">
        <f t="shared" si="38"/>
        <v>0</v>
      </c>
      <c r="H103" s="824">
        <f t="shared" si="39"/>
        <v>0</v>
      </c>
      <c r="I103" s="823">
        <f t="shared" si="40"/>
        <v>0</v>
      </c>
      <c r="J103" s="824">
        <f t="shared" si="41"/>
        <v>0</v>
      </c>
      <c r="K103" s="823">
        <f t="shared" si="42"/>
        <v>0</v>
      </c>
      <c r="L103" s="824">
        <f t="shared" si="43"/>
        <v>0</v>
      </c>
      <c r="M103" s="823">
        <f t="shared" si="44"/>
        <v>0</v>
      </c>
      <c r="N103" s="824">
        <f t="shared" si="45"/>
        <v>0</v>
      </c>
      <c r="O103" s="823">
        <f t="shared" si="46"/>
        <v>0</v>
      </c>
      <c r="P103" s="824">
        <f t="shared" si="47"/>
        <v>0</v>
      </c>
      <c r="Q103" s="823">
        <f t="shared" si="48"/>
        <v>0</v>
      </c>
      <c r="R103" s="824">
        <f t="shared" si="49"/>
        <v>0</v>
      </c>
      <c r="S103" s="823">
        <f t="shared" si="26"/>
        <v>0</v>
      </c>
      <c r="T103" s="824">
        <f t="shared" si="27"/>
        <v>0</v>
      </c>
      <c r="U103" s="823">
        <f t="shared" si="28"/>
        <v>0</v>
      </c>
      <c r="V103" s="824">
        <f t="shared" si="29"/>
        <v>0</v>
      </c>
      <c r="W103" s="433">
        <f t="shared" si="30"/>
        <v>0</v>
      </c>
      <c r="X103" s="571">
        <f t="shared" si="31"/>
        <v>0</v>
      </c>
      <c r="Y103" s="23">
        <f>'t1'!M101</f>
        <v>0</v>
      </c>
      <c r="AA103" s="253"/>
      <c r="AB103" s="254"/>
      <c r="AC103" s="253"/>
      <c r="AD103" s="254"/>
      <c r="AE103" s="253"/>
      <c r="AF103" s="254"/>
      <c r="AG103" s="253"/>
      <c r="AH103" s="254"/>
      <c r="AI103" s="253"/>
      <c r="AJ103" s="254"/>
      <c r="AK103" s="253"/>
      <c r="AL103" s="254"/>
      <c r="AM103" s="253"/>
      <c r="AN103" s="254"/>
      <c r="AO103" s="253"/>
      <c r="AP103" s="254"/>
      <c r="AQ103" s="253"/>
      <c r="AR103" s="254"/>
      <c r="AS103" s="253"/>
      <c r="AT103" s="254"/>
      <c r="AU103" s="433">
        <f t="shared" si="32"/>
        <v>0</v>
      </c>
      <c r="AV103" s="571">
        <f t="shared" si="33"/>
        <v>0</v>
      </c>
      <c r="AW103" s="23">
        <f>'t1'!AR101</f>
        <v>0</v>
      </c>
    </row>
    <row r="104" spans="1:49" ht="14.25" customHeight="1" x14ac:dyDescent="0.2">
      <c r="A104" s="144" t="str">
        <f>'t1'!A102</f>
        <v>STATISTICO DIRIG. CON INCARICO DI STRUTTURA COMPLESSA</v>
      </c>
      <c r="B104" s="206" t="str">
        <f>'t1'!B102</f>
        <v>TD0071</v>
      </c>
      <c r="C104" s="823">
        <f t="shared" si="34"/>
        <v>0</v>
      </c>
      <c r="D104" s="824">
        <f t="shared" si="35"/>
        <v>0</v>
      </c>
      <c r="E104" s="823">
        <f t="shared" si="36"/>
        <v>0</v>
      </c>
      <c r="F104" s="824">
        <f t="shared" si="37"/>
        <v>0</v>
      </c>
      <c r="G104" s="823">
        <f t="shared" si="38"/>
        <v>0</v>
      </c>
      <c r="H104" s="824">
        <f t="shared" si="39"/>
        <v>0</v>
      </c>
      <c r="I104" s="823">
        <f t="shared" si="40"/>
        <v>0</v>
      </c>
      <c r="J104" s="824">
        <f t="shared" si="41"/>
        <v>0</v>
      </c>
      <c r="K104" s="823">
        <f t="shared" si="42"/>
        <v>0</v>
      </c>
      <c r="L104" s="824">
        <f t="shared" si="43"/>
        <v>0</v>
      </c>
      <c r="M104" s="823">
        <f t="shared" si="44"/>
        <v>0</v>
      </c>
      <c r="N104" s="824">
        <f t="shared" si="45"/>
        <v>0</v>
      </c>
      <c r="O104" s="823">
        <f t="shared" si="46"/>
        <v>0</v>
      </c>
      <c r="P104" s="824">
        <f t="shared" si="47"/>
        <v>0</v>
      </c>
      <c r="Q104" s="823">
        <f t="shared" si="48"/>
        <v>0</v>
      </c>
      <c r="R104" s="824">
        <f t="shared" si="49"/>
        <v>0</v>
      </c>
      <c r="S104" s="823">
        <f t="shared" si="26"/>
        <v>0</v>
      </c>
      <c r="T104" s="824">
        <f t="shared" si="27"/>
        <v>0</v>
      </c>
      <c r="U104" s="823">
        <f t="shared" si="28"/>
        <v>0</v>
      </c>
      <c r="V104" s="824">
        <f t="shared" si="29"/>
        <v>0</v>
      </c>
      <c r="W104" s="433">
        <f t="shared" si="30"/>
        <v>0</v>
      </c>
      <c r="X104" s="571">
        <f t="shared" si="31"/>
        <v>0</v>
      </c>
      <c r="Y104" s="23">
        <f>'t1'!M102</f>
        <v>0</v>
      </c>
      <c r="AA104" s="253"/>
      <c r="AB104" s="254"/>
      <c r="AC104" s="253"/>
      <c r="AD104" s="254"/>
      <c r="AE104" s="253"/>
      <c r="AF104" s="254"/>
      <c r="AG104" s="253"/>
      <c r="AH104" s="254"/>
      <c r="AI104" s="253"/>
      <c r="AJ104" s="254"/>
      <c r="AK104" s="253"/>
      <c r="AL104" s="254"/>
      <c r="AM104" s="253"/>
      <c r="AN104" s="254"/>
      <c r="AO104" s="253"/>
      <c r="AP104" s="254"/>
      <c r="AQ104" s="253"/>
      <c r="AR104" s="254"/>
      <c r="AS104" s="253"/>
      <c r="AT104" s="254"/>
      <c r="AU104" s="433">
        <f t="shared" si="32"/>
        <v>0</v>
      </c>
      <c r="AV104" s="571">
        <f t="shared" si="33"/>
        <v>0</v>
      </c>
      <c r="AW104" s="23">
        <f>'t1'!AR102</f>
        <v>0</v>
      </c>
    </row>
    <row r="105" spans="1:49" ht="14.25" customHeight="1" x14ac:dyDescent="0.2">
      <c r="A105" s="144" t="str">
        <f>'t1'!A103</f>
        <v>STATISTICO DIRIG. CON INCARICO DI STRUTTURA SEMPLICE</v>
      </c>
      <c r="B105" s="206" t="str">
        <f>'t1'!B103</f>
        <v>TD0S70</v>
      </c>
      <c r="C105" s="823">
        <f t="shared" si="34"/>
        <v>0</v>
      </c>
      <c r="D105" s="824">
        <f t="shared" si="35"/>
        <v>0</v>
      </c>
      <c r="E105" s="823">
        <f t="shared" si="36"/>
        <v>0</v>
      </c>
      <c r="F105" s="824">
        <f t="shared" si="37"/>
        <v>0</v>
      </c>
      <c r="G105" s="823">
        <f t="shared" si="38"/>
        <v>0</v>
      </c>
      <c r="H105" s="824">
        <f t="shared" si="39"/>
        <v>0</v>
      </c>
      <c r="I105" s="823">
        <f t="shared" si="40"/>
        <v>0</v>
      </c>
      <c r="J105" s="824">
        <f t="shared" si="41"/>
        <v>0</v>
      </c>
      <c r="K105" s="823">
        <f t="shared" si="42"/>
        <v>0</v>
      </c>
      <c r="L105" s="824">
        <f t="shared" si="43"/>
        <v>0</v>
      </c>
      <c r="M105" s="823">
        <f t="shared" si="44"/>
        <v>0</v>
      </c>
      <c r="N105" s="824">
        <f t="shared" si="45"/>
        <v>0</v>
      </c>
      <c r="O105" s="823">
        <f t="shared" si="46"/>
        <v>0</v>
      </c>
      <c r="P105" s="824">
        <f t="shared" si="47"/>
        <v>0</v>
      </c>
      <c r="Q105" s="823">
        <f t="shared" si="48"/>
        <v>0</v>
      </c>
      <c r="R105" s="824">
        <f t="shared" si="49"/>
        <v>0</v>
      </c>
      <c r="S105" s="823">
        <f t="shared" si="26"/>
        <v>0</v>
      </c>
      <c r="T105" s="824">
        <f t="shared" si="27"/>
        <v>0</v>
      </c>
      <c r="U105" s="823">
        <f t="shared" si="28"/>
        <v>0</v>
      </c>
      <c r="V105" s="824">
        <f t="shared" si="29"/>
        <v>0</v>
      </c>
      <c r="W105" s="433">
        <f t="shared" si="30"/>
        <v>0</v>
      </c>
      <c r="X105" s="571">
        <f t="shared" si="31"/>
        <v>0</v>
      </c>
      <c r="Y105" s="23">
        <f>'t1'!M103</f>
        <v>0</v>
      </c>
      <c r="AA105" s="253"/>
      <c r="AB105" s="254"/>
      <c r="AC105" s="253"/>
      <c r="AD105" s="254"/>
      <c r="AE105" s="253"/>
      <c r="AF105" s="254"/>
      <c r="AG105" s="253"/>
      <c r="AH105" s="254"/>
      <c r="AI105" s="253"/>
      <c r="AJ105" s="254"/>
      <c r="AK105" s="253"/>
      <c r="AL105" s="254"/>
      <c r="AM105" s="253"/>
      <c r="AN105" s="254"/>
      <c r="AO105" s="253"/>
      <c r="AP105" s="254"/>
      <c r="AQ105" s="253"/>
      <c r="AR105" s="254"/>
      <c r="AS105" s="253"/>
      <c r="AT105" s="254"/>
      <c r="AU105" s="433">
        <f t="shared" si="32"/>
        <v>0</v>
      </c>
      <c r="AV105" s="571">
        <f t="shared" si="33"/>
        <v>0</v>
      </c>
      <c r="AW105" s="23">
        <f>'t1'!AR103</f>
        <v>0</v>
      </c>
    </row>
    <row r="106" spans="1:49" ht="14.25" customHeight="1" x14ac:dyDescent="0.2">
      <c r="A106" s="144" t="str">
        <f>'t1'!A104</f>
        <v>STATISTICO DIRIG. CON ALTRI INCAR.PROF.LI</v>
      </c>
      <c r="B106" s="206" t="str">
        <f>'t1'!B104</f>
        <v>TD0A70</v>
      </c>
      <c r="C106" s="823">
        <f t="shared" si="34"/>
        <v>0</v>
      </c>
      <c r="D106" s="824">
        <f t="shared" si="35"/>
        <v>0</v>
      </c>
      <c r="E106" s="823">
        <f t="shared" si="36"/>
        <v>0</v>
      </c>
      <c r="F106" s="824">
        <f t="shared" si="37"/>
        <v>0</v>
      </c>
      <c r="G106" s="823">
        <f t="shared" si="38"/>
        <v>0</v>
      </c>
      <c r="H106" s="824">
        <f t="shared" si="39"/>
        <v>0</v>
      </c>
      <c r="I106" s="823">
        <f t="shared" si="40"/>
        <v>0</v>
      </c>
      <c r="J106" s="824">
        <f t="shared" si="41"/>
        <v>0</v>
      </c>
      <c r="K106" s="823">
        <f t="shared" si="42"/>
        <v>0</v>
      </c>
      <c r="L106" s="824">
        <f t="shared" si="43"/>
        <v>0</v>
      </c>
      <c r="M106" s="823">
        <f t="shared" si="44"/>
        <v>0</v>
      </c>
      <c r="N106" s="824">
        <f t="shared" si="45"/>
        <v>0</v>
      </c>
      <c r="O106" s="823">
        <f t="shared" si="46"/>
        <v>0</v>
      </c>
      <c r="P106" s="824">
        <f t="shared" si="47"/>
        <v>0</v>
      </c>
      <c r="Q106" s="823">
        <f t="shared" si="48"/>
        <v>0</v>
      </c>
      <c r="R106" s="824">
        <f t="shared" si="49"/>
        <v>0</v>
      </c>
      <c r="S106" s="823">
        <f t="shared" si="26"/>
        <v>0</v>
      </c>
      <c r="T106" s="824">
        <f t="shared" si="27"/>
        <v>0</v>
      </c>
      <c r="U106" s="823">
        <f t="shared" si="28"/>
        <v>0</v>
      </c>
      <c r="V106" s="824">
        <f t="shared" si="29"/>
        <v>0</v>
      </c>
      <c r="W106" s="433">
        <f t="shared" si="30"/>
        <v>0</v>
      </c>
      <c r="X106" s="571">
        <f t="shared" si="31"/>
        <v>0</v>
      </c>
      <c r="Y106" s="23">
        <f>'t1'!M104</f>
        <v>0</v>
      </c>
      <c r="AA106" s="253"/>
      <c r="AB106" s="254"/>
      <c r="AC106" s="253"/>
      <c r="AD106" s="254"/>
      <c r="AE106" s="253"/>
      <c r="AF106" s="254"/>
      <c r="AG106" s="253"/>
      <c r="AH106" s="254"/>
      <c r="AI106" s="253"/>
      <c r="AJ106" s="254"/>
      <c r="AK106" s="253"/>
      <c r="AL106" s="254"/>
      <c r="AM106" s="253"/>
      <c r="AN106" s="254"/>
      <c r="AO106" s="253"/>
      <c r="AP106" s="254"/>
      <c r="AQ106" s="253"/>
      <c r="AR106" s="254"/>
      <c r="AS106" s="253"/>
      <c r="AT106" s="254"/>
      <c r="AU106" s="433">
        <f t="shared" si="32"/>
        <v>0</v>
      </c>
      <c r="AV106" s="571">
        <f t="shared" si="33"/>
        <v>0</v>
      </c>
      <c r="AW106" s="23">
        <f>'t1'!AR104</f>
        <v>0</v>
      </c>
    </row>
    <row r="107" spans="1:49" ht="14.25" customHeight="1" x14ac:dyDescent="0.2">
      <c r="A107" s="144" t="str">
        <f>'t1'!A105</f>
        <v>STATISTICO DIR. A T.DETERMINATO(ART. 15-SEPTIES DLGS.502/92)</v>
      </c>
      <c r="B107" s="206" t="str">
        <f>'t1'!B105</f>
        <v>TD0610</v>
      </c>
      <c r="C107" s="823">
        <f t="shared" si="34"/>
        <v>0</v>
      </c>
      <c r="D107" s="824">
        <f t="shared" si="35"/>
        <v>0</v>
      </c>
      <c r="E107" s="823">
        <f t="shared" si="36"/>
        <v>0</v>
      </c>
      <c r="F107" s="824">
        <f t="shared" si="37"/>
        <v>0</v>
      </c>
      <c r="G107" s="823">
        <f t="shared" si="38"/>
        <v>0</v>
      </c>
      <c r="H107" s="824">
        <f t="shared" si="39"/>
        <v>0</v>
      </c>
      <c r="I107" s="823">
        <f t="shared" si="40"/>
        <v>0</v>
      </c>
      <c r="J107" s="824">
        <f t="shared" si="41"/>
        <v>0</v>
      </c>
      <c r="K107" s="823">
        <f t="shared" si="42"/>
        <v>0</v>
      </c>
      <c r="L107" s="824">
        <f t="shared" si="43"/>
        <v>0</v>
      </c>
      <c r="M107" s="823">
        <f t="shared" si="44"/>
        <v>0</v>
      </c>
      <c r="N107" s="824">
        <f t="shared" si="45"/>
        <v>0</v>
      </c>
      <c r="O107" s="823">
        <f t="shared" si="46"/>
        <v>0</v>
      </c>
      <c r="P107" s="824">
        <f t="shared" si="47"/>
        <v>0</v>
      </c>
      <c r="Q107" s="823">
        <f t="shared" si="48"/>
        <v>0</v>
      </c>
      <c r="R107" s="824">
        <f t="shared" si="49"/>
        <v>0</v>
      </c>
      <c r="S107" s="823">
        <f t="shared" si="26"/>
        <v>0</v>
      </c>
      <c r="T107" s="824">
        <f t="shared" si="27"/>
        <v>0</v>
      </c>
      <c r="U107" s="823">
        <f t="shared" si="28"/>
        <v>0</v>
      </c>
      <c r="V107" s="824">
        <f t="shared" si="29"/>
        <v>0</v>
      </c>
      <c r="W107" s="433">
        <f t="shared" si="30"/>
        <v>0</v>
      </c>
      <c r="X107" s="571">
        <f t="shared" si="31"/>
        <v>0</v>
      </c>
      <c r="Y107" s="23">
        <f>'t1'!M105</f>
        <v>0</v>
      </c>
      <c r="AA107" s="253"/>
      <c r="AB107" s="254"/>
      <c r="AC107" s="253"/>
      <c r="AD107" s="254"/>
      <c r="AE107" s="253"/>
      <c r="AF107" s="254"/>
      <c r="AG107" s="253"/>
      <c r="AH107" s="254"/>
      <c r="AI107" s="253"/>
      <c r="AJ107" s="254"/>
      <c r="AK107" s="253"/>
      <c r="AL107" s="254"/>
      <c r="AM107" s="253"/>
      <c r="AN107" s="254"/>
      <c r="AO107" s="253"/>
      <c r="AP107" s="254"/>
      <c r="AQ107" s="253"/>
      <c r="AR107" s="254"/>
      <c r="AS107" s="253"/>
      <c r="AT107" s="254"/>
      <c r="AU107" s="433">
        <f t="shared" si="32"/>
        <v>0</v>
      </c>
      <c r="AV107" s="571">
        <f t="shared" si="33"/>
        <v>0</v>
      </c>
      <c r="AW107" s="23">
        <f>'t1'!AR105</f>
        <v>0</v>
      </c>
    </row>
    <row r="108" spans="1:49" ht="14.25" customHeight="1" x14ac:dyDescent="0.2">
      <c r="A108" s="144" t="str">
        <f>'t1'!A106</f>
        <v>SOCIOLOGO DIRIG. CON INCARICO DI STRUTTURA COMPLESSA</v>
      </c>
      <c r="B108" s="206" t="str">
        <f>'t1'!B106</f>
        <v>TD0068</v>
      </c>
      <c r="C108" s="823">
        <f t="shared" si="34"/>
        <v>0</v>
      </c>
      <c r="D108" s="824">
        <f t="shared" si="35"/>
        <v>0</v>
      </c>
      <c r="E108" s="823">
        <f t="shared" si="36"/>
        <v>0</v>
      </c>
      <c r="F108" s="824">
        <f t="shared" si="37"/>
        <v>0</v>
      </c>
      <c r="G108" s="823">
        <f t="shared" si="38"/>
        <v>0</v>
      </c>
      <c r="H108" s="824">
        <f t="shared" si="39"/>
        <v>0</v>
      </c>
      <c r="I108" s="823">
        <f t="shared" si="40"/>
        <v>0</v>
      </c>
      <c r="J108" s="824">
        <f t="shared" si="41"/>
        <v>0</v>
      </c>
      <c r="K108" s="823">
        <f t="shared" si="42"/>
        <v>0</v>
      </c>
      <c r="L108" s="824">
        <f t="shared" si="43"/>
        <v>0</v>
      </c>
      <c r="M108" s="823">
        <f t="shared" si="44"/>
        <v>0</v>
      </c>
      <c r="N108" s="824">
        <f t="shared" si="45"/>
        <v>0</v>
      </c>
      <c r="O108" s="823">
        <f t="shared" si="46"/>
        <v>0</v>
      </c>
      <c r="P108" s="824">
        <f t="shared" si="47"/>
        <v>0</v>
      </c>
      <c r="Q108" s="823">
        <f t="shared" si="48"/>
        <v>0</v>
      </c>
      <c r="R108" s="824">
        <f t="shared" si="49"/>
        <v>0</v>
      </c>
      <c r="S108" s="823">
        <f t="shared" si="26"/>
        <v>0</v>
      </c>
      <c r="T108" s="824">
        <f t="shared" si="27"/>
        <v>0</v>
      </c>
      <c r="U108" s="823">
        <f t="shared" si="28"/>
        <v>0</v>
      </c>
      <c r="V108" s="824">
        <f t="shared" si="29"/>
        <v>0</v>
      </c>
      <c r="W108" s="433">
        <f t="shared" si="30"/>
        <v>0</v>
      </c>
      <c r="X108" s="571">
        <f t="shared" si="31"/>
        <v>0</v>
      </c>
      <c r="Y108" s="23">
        <f>'t1'!M106</f>
        <v>0</v>
      </c>
      <c r="AA108" s="253"/>
      <c r="AB108" s="254"/>
      <c r="AC108" s="253"/>
      <c r="AD108" s="254"/>
      <c r="AE108" s="253"/>
      <c r="AF108" s="254"/>
      <c r="AG108" s="253"/>
      <c r="AH108" s="254"/>
      <c r="AI108" s="253"/>
      <c r="AJ108" s="254"/>
      <c r="AK108" s="253"/>
      <c r="AL108" s="254"/>
      <c r="AM108" s="253"/>
      <c r="AN108" s="254"/>
      <c r="AO108" s="253"/>
      <c r="AP108" s="254"/>
      <c r="AQ108" s="253"/>
      <c r="AR108" s="254"/>
      <c r="AS108" s="253"/>
      <c r="AT108" s="254"/>
      <c r="AU108" s="433">
        <f t="shared" si="32"/>
        <v>0</v>
      </c>
      <c r="AV108" s="571">
        <f t="shared" si="33"/>
        <v>0</v>
      </c>
      <c r="AW108" s="23">
        <f>'t1'!AR106</f>
        <v>0</v>
      </c>
    </row>
    <row r="109" spans="1:49" ht="14.25" customHeight="1" x14ac:dyDescent="0.2">
      <c r="A109" s="144" t="str">
        <f>'t1'!A107</f>
        <v>SOCIOLOGO DIRIG. CON INCARICO DI STRUTTURA SEMPLICE</v>
      </c>
      <c r="B109" s="206" t="str">
        <f>'t1'!B107</f>
        <v>TD0S67</v>
      </c>
      <c r="C109" s="823">
        <f t="shared" si="34"/>
        <v>0</v>
      </c>
      <c r="D109" s="824">
        <f t="shared" si="35"/>
        <v>0</v>
      </c>
      <c r="E109" s="823">
        <f t="shared" si="36"/>
        <v>0</v>
      </c>
      <c r="F109" s="824">
        <f t="shared" si="37"/>
        <v>0</v>
      </c>
      <c r="G109" s="823">
        <f t="shared" si="38"/>
        <v>0</v>
      </c>
      <c r="H109" s="824">
        <f t="shared" si="39"/>
        <v>0</v>
      </c>
      <c r="I109" s="823">
        <f t="shared" si="40"/>
        <v>0</v>
      </c>
      <c r="J109" s="824">
        <f t="shared" si="41"/>
        <v>0</v>
      </c>
      <c r="K109" s="823">
        <f t="shared" si="42"/>
        <v>0</v>
      </c>
      <c r="L109" s="824">
        <f t="shared" si="43"/>
        <v>0</v>
      </c>
      <c r="M109" s="823">
        <f t="shared" si="44"/>
        <v>0</v>
      </c>
      <c r="N109" s="824">
        <f t="shared" si="45"/>
        <v>0</v>
      </c>
      <c r="O109" s="823">
        <f t="shared" si="46"/>
        <v>0</v>
      </c>
      <c r="P109" s="824">
        <f t="shared" si="47"/>
        <v>0</v>
      </c>
      <c r="Q109" s="823">
        <f t="shared" si="48"/>
        <v>0</v>
      </c>
      <c r="R109" s="824">
        <f t="shared" si="49"/>
        <v>0</v>
      </c>
      <c r="S109" s="823">
        <f t="shared" si="26"/>
        <v>0</v>
      </c>
      <c r="T109" s="824">
        <f t="shared" si="27"/>
        <v>0</v>
      </c>
      <c r="U109" s="823">
        <f t="shared" si="28"/>
        <v>0</v>
      </c>
      <c r="V109" s="824">
        <f t="shared" si="29"/>
        <v>0</v>
      </c>
      <c r="W109" s="433">
        <f t="shared" si="30"/>
        <v>0</v>
      </c>
      <c r="X109" s="571">
        <f t="shared" si="31"/>
        <v>0</v>
      </c>
      <c r="Y109" s="23">
        <f>'t1'!M107</f>
        <v>0</v>
      </c>
      <c r="AA109" s="253"/>
      <c r="AB109" s="254"/>
      <c r="AC109" s="253"/>
      <c r="AD109" s="254"/>
      <c r="AE109" s="253"/>
      <c r="AF109" s="254"/>
      <c r="AG109" s="253"/>
      <c r="AH109" s="254"/>
      <c r="AI109" s="253"/>
      <c r="AJ109" s="254"/>
      <c r="AK109" s="253"/>
      <c r="AL109" s="254"/>
      <c r="AM109" s="253"/>
      <c r="AN109" s="254"/>
      <c r="AO109" s="253"/>
      <c r="AP109" s="254"/>
      <c r="AQ109" s="253"/>
      <c r="AR109" s="254"/>
      <c r="AS109" s="253"/>
      <c r="AT109" s="254"/>
      <c r="AU109" s="433">
        <f t="shared" si="32"/>
        <v>0</v>
      </c>
      <c r="AV109" s="571">
        <f t="shared" si="33"/>
        <v>0</v>
      </c>
      <c r="AW109" s="23">
        <f>'t1'!AR107</f>
        <v>0</v>
      </c>
    </row>
    <row r="110" spans="1:49" ht="14.25" customHeight="1" x14ac:dyDescent="0.2">
      <c r="A110" s="144" t="str">
        <f>'t1'!A108</f>
        <v>SOCIOLOGO DIRIG. CON ALTRI INCAR.PROF.LI</v>
      </c>
      <c r="B110" s="206" t="str">
        <f>'t1'!B108</f>
        <v>TD0A67</v>
      </c>
      <c r="C110" s="823">
        <f t="shared" si="34"/>
        <v>0</v>
      </c>
      <c r="D110" s="824">
        <f t="shared" si="35"/>
        <v>0</v>
      </c>
      <c r="E110" s="823">
        <f t="shared" si="36"/>
        <v>0</v>
      </c>
      <c r="F110" s="824">
        <f t="shared" si="37"/>
        <v>0</v>
      </c>
      <c r="G110" s="823">
        <f t="shared" si="38"/>
        <v>0</v>
      </c>
      <c r="H110" s="824">
        <f t="shared" si="39"/>
        <v>0</v>
      </c>
      <c r="I110" s="823">
        <f t="shared" si="40"/>
        <v>0</v>
      </c>
      <c r="J110" s="824">
        <f t="shared" si="41"/>
        <v>0</v>
      </c>
      <c r="K110" s="823">
        <f t="shared" si="42"/>
        <v>0</v>
      </c>
      <c r="L110" s="824">
        <f t="shared" si="43"/>
        <v>0</v>
      </c>
      <c r="M110" s="823">
        <f t="shared" si="44"/>
        <v>0</v>
      </c>
      <c r="N110" s="824">
        <f t="shared" si="45"/>
        <v>0</v>
      </c>
      <c r="O110" s="823">
        <f t="shared" si="46"/>
        <v>0</v>
      </c>
      <c r="P110" s="824">
        <f t="shared" si="47"/>
        <v>0</v>
      </c>
      <c r="Q110" s="823">
        <f t="shared" si="48"/>
        <v>0</v>
      </c>
      <c r="R110" s="824">
        <f t="shared" si="49"/>
        <v>0</v>
      </c>
      <c r="S110" s="823">
        <f t="shared" si="26"/>
        <v>0</v>
      </c>
      <c r="T110" s="824">
        <f t="shared" si="27"/>
        <v>0</v>
      </c>
      <c r="U110" s="823">
        <f t="shared" si="28"/>
        <v>0</v>
      </c>
      <c r="V110" s="824">
        <f t="shared" si="29"/>
        <v>0</v>
      </c>
      <c r="W110" s="433">
        <f t="shared" si="30"/>
        <v>0</v>
      </c>
      <c r="X110" s="571">
        <f t="shared" si="31"/>
        <v>0</v>
      </c>
      <c r="Y110" s="23">
        <f>'t1'!M108</f>
        <v>0</v>
      </c>
      <c r="AA110" s="253"/>
      <c r="AB110" s="254"/>
      <c r="AC110" s="253"/>
      <c r="AD110" s="254"/>
      <c r="AE110" s="253"/>
      <c r="AF110" s="254"/>
      <c r="AG110" s="253"/>
      <c r="AH110" s="254"/>
      <c r="AI110" s="253"/>
      <c r="AJ110" s="254"/>
      <c r="AK110" s="253"/>
      <c r="AL110" s="254"/>
      <c r="AM110" s="253"/>
      <c r="AN110" s="254"/>
      <c r="AO110" s="253"/>
      <c r="AP110" s="254"/>
      <c r="AQ110" s="253"/>
      <c r="AR110" s="254"/>
      <c r="AS110" s="253"/>
      <c r="AT110" s="254"/>
      <c r="AU110" s="433">
        <f t="shared" si="32"/>
        <v>0</v>
      </c>
      <c r="AV110" s="571">
        <f t="shared" si="33"/>
        <v>0</v>
      </c>
      <c r="AW110" s="23">
        <f>'t1'!AR108</f>
        <v>0</v>
      </c>
    </row>
    <row r="111" spans="1:49" ht="14.25" customHeight="1" x14ac:dyDescent="0.2">
      <c r="A111" s="144" t="str">
        <f>'t1'!A109</f>
        <v>SOCIOLOGO DIR. A T. DETERMINATO(ART.15-SEPTIES DLGS. 502/92)</v>
      </c>
      <c r="B111" s="206" t="str">
        <f>'t1'!B109</f>
        <v>TD0611</v>
      </c>
      <c r="C111" s="823">
        <f t="shared" si="34"/>
        <v>0</v>
      </c>
      <c r="D111" s="824">
        <f t="shared" si="35"/>
        <v>0</v>
      </c>
      <c r="E111" s="823">
        <f t="shared" si="36"/>
        <v>0</v>
      </c>
      <c r="F111" s="824">
        <f t="shared" si="37"/>
        <v>0</v>
      </c>
      <c r="G111" s="823">
        <f t="shared" si="38"/>
        <v>0</v>
      </c>
      <c r="H111" s="824">
        <f t="shared" si="39"/>
        <v>0</v>
      </c>
      <c r="I111" s="823">
        <f t="shared" si="40"/>
        <v>0</v>
      </c>
      <c r="J111" s="824">
        <f t="shared" si="41"/>
        <v>0</v>
      </c>
      <c r="K111" s="823">
        <f t="shared" si="42"/>
        <v>0</v>
      </c>
      <c r="L111" s="824">
        <f t="shared" si="43"/>
        <v>0</v>
      </c>
      <c r="M111" s="823">
        <f t="shared" si="44"/>
        <v>0</v>
      </c>
      <c r="N111" s="824">
        <f t="shared" si="45"/>
        <v>0</v>
      </c>
      <c r="O111" s="823">
        <f t="shared" si="46"/>
        <v>0</v>
      </c>
      <c r="P111" s="824">
        <f t="shared" si="47"/>
        <v>0</v>
      </c>
      <c r="Q111" s="823">
        <f t="shared" si="48"/>
        <v>0</v>
      </c>
      <c r="R111" s="824">
        <f t="shared" si="49"/>
        <v>0</v>
      </c>
      <c r="S111" s="823">
        <f t="shared" si="26"/>
        <v>0</v>
      </c>
      <c r="T111" s="824">
        <f t="shared" si="27"/>
        <v>0</v>
      </c>
      <c r="U111" s="823">
        <f t="shared" si="28"/>
        <v>0</v>
      </c>
      <c r="V111" s="824">
        <f t="shared" si="29"/>
        <v>0</v>
      </c>
      <c r="W111" s="433">
        <f t="shared" si="30"/>
        <v>0</v>
      </c>
      <c r="X111" s="571">
        <f t="shared" si="31"/>
        <v>0</v>
      </c>
      <c r="Y111" s="23">
        <f>'t1'!M109</f>
        <v>0</v>
      </c>
      <c r="AA111" s="253"/>
      <c r="AB111" s="254"/>
      <c r="AC111" s="253"/>
      <c r="AD111" s="254"/>
      <c r="AE111" s="253"/>
      <c r="AF111" s="254"/>
      <c r="AG111" s="253"/>
      <c r="AH111" s="254"/>
      <c r="AI111" s="253"/>
      <c r="AJ111" s="254"/>
      <c r="AK111" s="253"/>
      <c r="AL111" s="254"/>
      <c r="AM111" s="253"/>
      <c r="AN111" s="254"/>
      <c r="AO111" s="253"/>
      <c r="AP111" s="254"/>
      <c r="AQ111" s="253"/>
      <c r="AR111" s="254"/>
      <c r="AS111" s="253"/>
      <c r="AT111" s="254"/>
      <c r="AU111" s="433">
        <f t="shared" si="32"/>
        <v>0</v>
      </c>
      <c r="AV111" s="571">
        <f t="shared" si="33"/>
        <v>0</v>
      </c>
      <c r="AW111" s="23">
        <f>'t1'!AR109</f>
        <v>0</v>
      </c>
    </row>
    <row r="112" spans="1:49" ht="14.25" customHeight="1" x14ac:dyDescent="0.2">
      <c r="A112" s="144" t="str">
        <f>'t1'!A110</f>
        <v>DIR. AMBIENTALE CON INCARICO DI STRUTTURA COMPLESSA</v>
      </c>
      <c r="B112" s="206" t="str">
        <f>'t1'!B110</f>
        <v>TD0C02</v>
      </c>
      <c r="C112" s="823">
        <f t="shared" si="34"/>
        <v>0</v>
      </c>
      <c r="D112" s="824">
        <f t="shared" si="35"/>
        <v>0</v>
      </c>
      <c r="E112" s="823">
        <f t="shared" si="36"/>
        <v>0</v>
      </c>
      <c r="F112" s="824">
        <f t="shared" si="37"/>
        <v>0</v>
      </c>
      <c r="G112" s="823">
        <f t="shared" si="38"/>
        <v>0</v>
      </c>
      <c r="H112" s="824">
        <f t="shared" si="39"/>
        <v>0</v>
      </c>
      <c r="I112" s="823">
        <f t="shared" si="40"/>
        <v>0</v>
      </c>
      <c r="J112" s="824">
        <f t="shared" si="41"/>
        <v>0</v>
      </c>
      <c r="K112" s="823">
        <f t="shared" si="42"/>
        <v>0</v>
      </c>
      <c r="L112" s="824">
        <f t="shared" si="43"/>
        <v>0</v>
      </c>
      <c r="M112" s="823">
        <f t="shared" si="44"/>
        <v>0</v>
      </c>
      <c r="N112" s="824">
        <f t="shared" si="45"/>
        <v>0</v>
      </c>
      <c r="O112" s="823">
        <f t="shared" si="46"/>
        <v>0</v>
      </c>
      <c r="P112" s="824">
        <f t="shared" si="47"/>
        <v>0</v>
      </c>
      <c r="Q112" s="823">
        <f t="shared" si="48"/>
        <v>0</v>
      </c>
      <c r="R112" s="824">
        <f t="shared" si="49"/>
        <v>0</v>
      </c>
      <c r="S112" s="823">
        <f t="shared" si="26"/>
        <v>0</v>
      </c>
      <c r="T112" s="824">
        <f t="shared" si="27"/>
        <v>0</v>
      </c>
      <c r="U112" s="823">
        <f t="shared" si="28"/>
        <v>0</v>
      </c>
      <c r="V112" s="824">
        <f t="shared" si="29"/>
        <v>0</v>
      </c>
      <c r="W112" s="433">
        <f t="shared" si="30"/>
        <v>0</v>
      </c>
      <c r="X112" s="571">
        <f t="shared" si="31"/>
        <v>0</v>
      </c>
      <c r="Y112" s="23">
        <f>'t1'!M110</f>
        <v>0</v>
      </c>
      <c r="AA112" s="253"/>
      <c r="AB112" s="254"/>
      <c r="AC112" s="253"/>
      <c r="AD112" s="254"/>
      <c r="AE112" s="253"/>
      <c r="AF112" s="254"/>
      <c r="AG112" s="253"/>
      <c r="AH112" s="254"/>
      <c r="AI112" s="253"/>
      <c r="AJ112" s="254"/>
      <c r="AK112" s="253"/>
      <c r="AL112" s="254"/>
      <c r="AM112" s="253"/>
      <c r="AN112" s="254"/>
      <c r="AO112" s="253"/>
      <c r="AP112" s="254"/>
      <c r="AQ112" s="253"/>
      <c r="AR112" s="254"/>
      <c r="AS112" s="253"/>
      <c r="AT112" s="254"/>
      <c r="AU112" s="433">
        <f t="shared" si="32"/>
        <v>0</v>
      </c>
      <c r="AV112" s="571">
        <f t="shared" si="33"/>
        <v>0</v>
      </c>
      <c r="AW112" s="23">
        <f>'t1'!AR110</f>
        <v>0</v>
      </c>
    </row>
    <row r="113" spans="1:49" ht="14.25" customHeight="1" x14ac:dyDescent="0.2">
      <c r="A113" s="144" t="str">
        <f>'t1'!A111</f>
        <v>DIR. AMBIENTALE CON INCARICO DI STRUTTURA SEMPLICE</v>
      </c>
      <c r="B113" s="206" t="str">
        <f>'t1'!B111</f>
        <v>TD0S02</v>
      </c>
      <c r="C113" s="823">
        <f t="shared" si="34"/>
        <v>0</v>
      </c>
      <c r="D113" s="824">
        <f t="shared" si="35"/>
        <v>0</v>
      </c>
      <c r="E113" s="823">
        <f t="shared" si="36"/>
        <v>0</v>
      </c>
      <c r="F113" s="824">
        <f t="shared" si="37"/>
        <v>0</v>
      </c>
      <c r="G113" s="823">
        <f t="shared" si="38"/>
        <v>0</v>
      </c>
      <c r="H113" s="824">
        <f t="shared" si="39"/>
        <v>0</v>
      </c>
      <c r="I113" s="823">
        <f t="shared" si="40"/>
        <v>0</v>
      </c>
      <c r="J113" s="824">
        <f t="shared" si="41"/>
        <v>0</v>
      </c>
      <c r="K113" s="823">
        <f t="shared" si="42"/>
        <v>0</v>
      </c>
      <c r="L113" s="824">
        <f t="shared" si="43"/>
        <v>0</v>
      </c>
      <c r="M113" s="823">
        <f t="shared" si="44"/>
        <v>0</v>
      </c>
      <c r="N113" s="824">
        <f t="shared" si="45"/>
        <v>0</v>
      </c>
      <c r="O113" s="823">
        <f t="shared" si="46"/>
        <v>0</v>
      </c>
      <c r="P113" s="824">
        <f t="shared" si="47"/>
        <v>0</v>
      </c>
      <c r="Q113" s="823">
        <f t="shared" si="48"/>
        <v>0</v>
      </c>
      <c r="R113" s="824">
        <f t="shared" si="49"/>
        <v>0</v>
      </c>
      <c r="S113" s="823">
        <f t="shared" si="26"/>
        <v>0</v>
      </c>
      <c r="T113" s="824">
        <f t="shared" si="27"/>
        <v>0</v>
      </c>
      <c r="U113" s="823">
        <f t="shared" si="28"/>
        <v>0</v>
      </c>
      <c r="V113" s="824">
        <f t="shared" si="29"/>
        <v>0</v>
      </c>
      <c r="W113" s="433">
        <f t="shared" si="30"/>
        <v>0</v>
      </c>
      <c r="X113" s="571">
        <f t="shared" si="31"/>
        <v>0</v>
      </c>
      <c r="Y113" s="23">
        <f>'t1'!M111</f>
        <v>0</v>
      </c>
      <c r="AA113" s="253"/>
      <c r="AB113" s="254"/>
      <c r="AC113" s="253"/>
      <c r="AD113" s="254"/>
      <c r="AE113" s="253"/>
      <c r="AF113" s="254"/>
      <c r="AG113" s="253"/>
      <c r="AH113" s="254"/>
      <c r="AI113" s="253"/>
      <c r="AJ113" s="254"/>
      <c r="AK113" s="253"/>
      <c r="AL113" s="254"/>
      <c r="AM113" s="253"/>
      <c r="AN113" s="254"/>
      <c r="AO113" s="253"/>
      <c r="AP113" s="254"/>
      <c r="AQ113" s="253"/>
      <c r="AR113" s="254"/>
      <c r="AS113" s="253"/>
      <c r="AT113" s="254"/>
      <c r="AU113" s="433">
        <f t="shared" si="32"/>
        <v>0</v>
      </c>
      <c r="AV113" s="571">
        <f t="shared" si="33"/>
        <v>0</v>
      </c>
      <c r="AW113" s="23">
        <f>'t1'!AR111</f>
        <v>0</v>
      </c>
    </row>
    <row r="114" spans="1:49" ht="14.25" customHeight="1" x14ac:dyDescent="0.2">
      <c r="A114" s="144" t="str">
        <f>'t1'!A112</f>
        <v>DIR. AMBIENTALE CON ALTRI INCAR.PROF.LI</v>
      </c>
      <c r="B114" s="206" t="str">
        <f>'t1'!B112</f>
        <v>TD0A02</v>
      </c>
      <c r="C114" s="823">
        <f t="shared" si="34"/>
        <v>0</v>
      </c>
      <c r="D114" s="824">
        <f t="shared" si="35"/>
        <v>0</v>
      </c>
      <c r="E114" s="823">
        <f t="shared" si="36"/>
        <v>0</v>
      </c>
      <c r="F114" s="824">
        <f t="shared" si="37"/>
        <v>0</v>
      </c>
      <c r="G114" s="823">
        <f t="shared" si="38"/>
        <v>0</v>
      </c>
      <c r="H114" s="824">
        <f t="shared" si="39"/>
        <v>0</v>
      </c>
      <c r="I114" s="823">
        <f t="shared" si="40"/>
        <v>0</v>
      </c>
      <c r="J114" s="824">
        <f t="shared" si="41"/>
        <v>0</v>
      </c>
      <c r="K114" s="823">
        <f t="shared" si="42"/>
        <v>0</v>
      </c>
      <c r="L114" s="824">
        <f t="shared" si="43"/>
        <v>0</v>
      </c>
      <c r="M114" s="823">
        <f t="shared" si="44"/>
        <v>0</v>
      </c>
      <c r="N114" s="824">
        <f t="shared" si="45"/>
        <v>0</v>
      </c>
      <c r="O114" s="823">
        <f t="shared" si="46"/>
        <v>0</v>
      </c>
      <c r="P114" s="824">
        <f t="shared" si="47"/>
        <v>0</v>
      </c>
      <c r="Q114" s="823">
        <f t="shared" si="48"/>
        <v>0</v>
      </c>
      <c r="R114" s="824">
        <f t="shared" si="49"/>
        <v>0</v>
      </c>
      <c r="S114" s="823">
        <f t="shared" si="26"/>
        <v>0</v>
      </c>
      <c r="T114" s="824">
        <f t="shared" si="27"/>
        <v>0</v>
      </c>
      <c r="U114" s="823">
        <f t="shared" si="28"/>
        <v>0</v>
      </c>
      <c r="V114" s="824">
        <f t="shared" si="29"/>
        <v>0</v>
      </c>
      <c r="W114" s="433">
        <f t="shared" si="30"/>
        <v>0</v>
      </c>
      <c r="X114" s="571">
        <f t="shared" si="31"/>
        <v>0</v>
      </c>
      <c r="Y114" s="23">
        <f>'t1'!M112</f>
        <v>0</v>
      </c>
      <c r="AA114" s="253"/>
      <c r="AB114" s="254"/>
      <c r="AC114" s="253"/>
      <c r="AD114" s="254"/>
      <c r="AE114" s="253"/>
      <c r="AF114" s="254"/>
      <c r="AG114" s="253"/>
      <c r="AH114" s="254"/>
      <c r="AI114" s="253"/>
      <c r="AJ114" s="254"/>
      <c r="AK114" s="253"/>
      <c r="AL114" s="254"/>
      <c r="AM114" s="253"/>
      <c r="AN114" s="254"/>
      <c r="AO114" s="253"/>
      <c r="AP114" s="254"/>
      <c r="AQ114" s="253"/>
      <c r="AR114" s="254"/>
      <c r="AS114" s="253"/>
      <c r="AT114" s="254"/>
      <c r="AU114" s="433">
        <f t="shared" si="32"/>
        <v>0</v>
      </c>
      <c r="AV114" s="571">
        <f t="shared" si="33"/>
        <v>0</v>
      </c>
      <c r="AW114" s="23">
        <f>'t1'!AR112</f>
        <v>0</v>
      </c>
    </row>
    <row r="115" spans="1:49" ht="14.25" customHeight="1" x14ac:dyDescent="0.2">
      <c r="A115" s="144" t="str">
        <f>'t1'!A113</f>
        <v>DIR. AMBIENTALE A T.DETERMINATO (ART.15-SEPTIES DLGS 502/92)</v>
      </c>
      <c r="B115" s="206" t="str">
        <f>'t1'!B113</f>
        <v>TD0810</v>
      </c>
      <c r="C115" s="823">
        <f t="shared" si="34"/>
        <v>0</v>
      </c>
      <c r="D115" s="824">
        <f t="shared" si="35"/>
        <v>0</v>
      </c>
      <c r="E115" s="823">
        <f t="shared" si="36"/>
        <v>0</v>
      </c>
      <c r="F115" s="824">
        <f t="shared" si="37"/>
        <v>0</v>
      </c>
      <c r="G115" s="823">
        <f t="shared" si="38"/>
        <v>0</v>
      </c>
      <c r="H115" s="824">
        <f t="shared" si="39"/>
        <v>0</v>
      </c>
      <c r="I115" s="823">
        <f t="shared" si="40"/>
        <v>0</v>
      </c>
      <c r="J115" s="824">
        <f t="shared" si="41"/>
        <v>0</v>
      </c>
      <c r="K115" s="823">
        <f t="shared" si="42"/>
        <v>0</v>
      </c>
      <c r="L115" s="824">
        <f t="shared" si="43"/>
        <v>0</v>
      </c>
      <c r="M115" s="823">
        <f t="shared" si="44"/>
        <v>0</v>
      </c>
      <c r="N115" s="824">
        <f t="shared" si="45"/>
        <v>0</v>
      </c>
      <c r="O115" s="823">
        <f t="shared" si="46"/>
        <v>0</v>
      </c>
      <c r="P115" s="824">
        <f t="shared" si="47"/>
        <v>0</v>
      </c>
      <c r="Q115" s="823">
        <f t="shared" si="48"/>
        <v>0</v>
      </c>
      <c r="R115" s="824">
        <f t="shared" si="49"/>
        <v>0</v>
      </c>
      <c r="S115" s="823">
        <f t="shared" si="26"/>
        <v>0</v>
      </c>
      <c r="T115" s="824">
        <f t="shared" si="27"/>
        <v>0</v>
      </c>
      <c r="U115" s="823">
        <f t="shared" si="28"/>
        <v>0</v>
      </c>
      <c r="V115" s="824">
        <f t="shared" si="29"/>
        <v>0</v>
      </c>
      <c r="W115" s="433">
        <f t="shared" si="30"/>
        <v>0</v>
      </c>
      <c r="X115" s="571">
        <f t="shared" si="31"/>
        <v>0</v>
      </c>
      <c r="Y115" s="23">
        <f>'t1'!M113</f>
        <v>0</v>
      </c>
      <c r="AA115" s="253"/>
      <c r="AB115" s="254"/>
      <c r="AC115" s="253"/>
      <c r="AD115" s="254"/>
      <c r="AE115" s="253"/>
      <c r="AF115" s="254"/>
      <c r="AG115" s="253"/>
      <c r="AH115" s="254"/>
      <c r="AI115" s="253"/>
      <c r="AJ115" s="254"/>
      <c r="AK115" s="253"/>
      <c r="AL115" s="254"/>
      <c r="AM115" s="253"/>
      <c r="AN115" s="254"/>
      <c r="AO115" s="253"/>
      <c r="AP115" s="254"/>
      <c r="AQ115" s="253"/>
      <c r="AR115" s="254"/>
      <c r="AS115" s="253"/>
      <c r="AT115" s="254"/>
      <c r="AU115" s="433">
        <f t="shared" si="32"/>
        <v>0</v>
      </c>
      <c r="AV115" s="571">
        <f t="shared" si="33"/>
        <v>0</v>
      </c>
      <c r="AW115" s="23">
        <f>'t1'!AR113</f>
        <v>0</v>
      </c>
    </row>
    <row r="116" spans="1:49" ht="14.25" customHeight="1" x14ac:dyDescent="0.2">
      <c r="A116" s="144" t="str">
        <f>'t1'!A114</f>
        <v>DIRIGENTE AMM.VO CON INCARICO DI STRUTTURA COMPLESSA</v>
      </c>
      <c r="B116" s="206" t="str">
        <f>'t1'!B114</f>
        <v>AD0032</v>
      </c>
      <c r="C116" s="823">
        <f t="shared" si="34"/>
        <v>0</v>
      </c>
      <c r="D116" s="824">
        <f t="shared" si="35"/>
        <v>0</v>
      </c>
      <c r="E116" s="823">
        <f t="shared" si="36"/>
        <v>0</v>
      </c>
      <c r="F116" s="824">
        <f t="shared" si="37"/>
        <v>0</v>
      </c>
      <c r="G116" s="823">
        <f t="shared" si="38"/>
        <v>0</v>
      </c>
      <c r="H116" s="824">
        <f t="shared" si="39"/>
        <v>0</v>
      </c>
      <c r="I116" s="823">
        <f t="shared" si="40"/>
        <v>0</v>
      </c>
      <c r="J116" s="824">
        <f t="shared" si="41"/>
        <v>0</v>
      </c>
      <c r="K116" s="823">
        <f t="shared" si="42"/>
        <v>0</v>
      </c>
      <c r="L116" s="824">
        <f t="shared" si="43"/>
        <v>0</v>
      </c>
      <c r="M116" s="823">
        <f t="shared" si="44"/>
        <v>0</v>
      </c>
      <c r="N116" s="824">
        <f t="shared" si="45"/>
        <v>0</v>
      </c>
      <c r="O116" s="823">
        <f t="shared" si="46"/>
        <v>0</v>
      </c>
      <c r="P116" s="824">
        <f t="shared" si="47"/>
        <v>0</v>
      </c>
      <c r="Q116" s="823">
        <f t="shared" si="48"/>
        <v>0</v>
      </c>
      <c r="R116" s="824">
        <f t="shared" si="49"/>
        <v>0</v>
      </c>
      <c r="S116" s="823">
        <f t="shared" si="26"/>
        <v>0</v>
      </c>
      <c r="T116" s="824">
        <f t="shared" si="27"/>
        <v>0</v>
      </c>
      <c r="U116" s="823">
        <f t="shared" si="28"/>
        <v>0</v>
      </c>
      <c r="V116" s="824">
        <f t="shared" si="29"/>
        <v>0</v>
      </c>
      <c r="W116" s="433">
        <f t="shared" si="30"/>
        <v>0</v>
      </c>
      <c r="X116" s="571">
        <f t="shared" si="31"/>
        <v>0</v>
      </c>
      <c r="Y116" s="23">
        <f>'t1'!M114</f>
        <v>0</v>
      </c>
      <c r="AA116" s="253"/>
      <c r="AB116" s="254"/>
      <c r="AC116" s="253"/>
      <c r="AD116" s="254"/>
      <c r="AE116" s="253"/>
      <c r="AF116" s="254"/>
      <c r="AG116" s="253"/>
      <c r="AH116" s="254"/>
      <c r="AI116" s="253"/>
      <c r="AJ116" s="254"/>
      <c r="AK116" s="253"/>
      <c r="AL116" s="254"/>
      <c r="AM116" s="253"/>
      <c r="AN116" s="254"/>
      <c r="AO116" s="253"/>
      <c r="AP116" s="254"/>
      <c r="AQ116" s="253"/>
      <c r="AR116" s="254"/>
      <c r="AS116" s="253"/>
      <c r="AT116" s="254"/>
      <c r="AU116" s="433">
        <f t="shared" si="32"/>
        <v>0</v>
      </c>
      <c r="AV116" s="571">
        <f t="shared" si="33"/>
        <v>0</v>
      </c>
      <c r="AW116" s="23">
        <f>'t1'!AR114</f>
        <v>0</v>
      </c>
    </row>
    <row r="117" spans="1:49" ht="14.25" customHeight="1" x14ac:dyDescent="0.2">
      <c r="A117" s="144" t="str">
        <f>'t1'!A115</f>
        <v>DIRIGENTE AMM.VO CON INCARICO DI STRUTTURA SEMPLICE</v>
      </c>
      <c r="B117" s="206" t="str">
        <f>'t1'!B115</f>
        <v>AD0S31</v>
      </c>
      <c r="C117" s="823">
        <f t="shared" si="34"/>
        <v>0</v>
      </c>
      <c r="D117" s="824">
        <f t="shared" si="35"/>
        <v>0</v>
      </c>
      <c r="E117" s="823">
        <f t="shared" si="36"/>
        <v>0</v>
      </c>
      <c r="F117" s="824">
        <f t="shared" si="37"/>
        <v>0</v>
      </c>
      <c r="G117" s="823">
        <f t="shared" si="38"/>
        <v>0</v>
      </c>
      <c r="H117" s="824">
        <f t="shared" si="39"/>
        <v>0</v>
      </c>
      <c r="I117" s="823">
        <f t="shared" si="40"/>
        <v>0</v>
      </c>
      <c r="J117" s="824">
        <f t="shared" si="41"/>
        <v>0</v>
      </c>
      <c r="K117" s="823">
        <f t="shared" si="42"/>
        <v>0</v>
      </c>
      <c r="L117" s="824">
        <f t="shared" si="43"/>
        <v>0</v>
      </c>
      <c r="M117" s="823">
        <f t="shared" si="44"/>
        <v>0</v>
      </c>
      <c r="N117" s="824">
        <f t="shared" si="45"/>
        <v>0</v>
      </c>
      <c r="O117" s="823">
        <f t="shared" si="46"/>
        <v>0</v>
      </c>
      <c r="P117" s="824">
        <f t="shared" si="47"/>
        <v>0</v>
      </c>
      <c r="Q117" s="823">
        <f t="shared" si="48"/>
        <v>0</v>
      </c>
      <c r="R117" s="824">
        <f t="shared" si="49"/>
        <v>0</v>
      </c>
      <c r="S117" s="823">
        <f t="shared" si="26"/>
        <v>0</v>
      </c>
      <c r="T117" s="824">
        <f t="shared" si="27"/>
        <v>0</v>
      </c>
      <c r="U117" s="823">
        <f t="shared" si="28"/>
        <v>0</v>
      </c>
      <c r="V117" s="824">
        <f t="shared" si="29"/>
        <v>0</v>
      </c>
      <c r="W117" s="433">
        <f t="shared" si="30"/>
        <v>0</v>
      </c>
      <c r="X117" s="571">
        <f t="shared" si="31"/>
        <v>0</v>
      </c>
      <c r="Y117" s="23">
        <f>'t1'!M115</f>
        <v>0</v>
      </c>
      <c r="AA117" s="253"/>
      <c r="AB117" s="254"/>
      <c r="AC117" s="253"/>
      <c r="AD117" s="254"/>
      <c r="AE117" s="253"/>
      <c r="AF117" s="254"/>
      <c r="AG117" s="253"/>
      <c r="AH117" s="254"/>
      <c r="AI117" s="253"/>
      <c r="AJ117" s="254"/>
      <c r="AK117" s="253"/>
      <c r="AL117" s="254"/>
      <c r="AM117" s="253"/>
      <c r="AN117" s="254"/>
      <c r="AO117" s="253"/>
      <c r="AP117" s="254"/>
      <c r="AQ117" s="253"/>
      <c r="AR117" s="254"/>
      <c r="AS117" s="253"/>
      <c r="AT117" s="254"/>
      <c r="AU117" s="433">
        <f t="shared" si="32"/>
        <v>0</v>
      </c>
      <c r="AV117" s="571">
        <f t="shared" si="33"/>
        <v>0</v>
      </c>
      <c r="AW117" s="23">
        <f>'t1'!AR115</f>
        <v>0</v>
      </c>
    </row>
    <row r="118" spans="1:49" ht="14.25" customHeight="1" x14ac:dyDescent="0.2">
      <c r="A118" s="144" t="str">
        <f>'t1'!A116</f>
        <v>DIRIGENTE AMM.VO CON ALTRI INCAR.PROF.LI</v>
      </c>
      <c r="B118" s="206" t="str">
        <f>'t1'!B116</f>
        <v>AD0A31</v>
      </c>
      <c r="C118" s="823">
        <f t="shared" si="34"/>
        <v>0</v>
      </c>
      <c r="D118" s="824">
        <f t="shared" si="35"/>
        <v>0</v>
      </c>
      <c r="E118" s="823">
        <f t="shared" si="36"/>
        <v>0</v>
      </c>
      <c r="F118" s="824">
        <f t="shared" si="37"/>
        <v>0</v>
      </c>
      <c r="G118" s="823">
        <f t="shared" si="38"/>
        <v>0</v>
      </c>
      <c r="H118" s="824">
        <f t="shared" si="39"/>
        <v>0</v>
      </c>
      <c r="I118" s="823">
        <f t="shared" si="40"/>
        <v>0</v>
      </c>
      <c r="J118" s="824">
        <f t="shared" si="41"/>
        <v>0</v>
      </c>
      <c r="K118" s="823">
        <f t="shared" si="42"/>
        <v>0</v>
      </c>
      <c r="L118" s="824">
        <f t="shared" si="43"/>
        <v>0</v>
      </c>
      <c r="M118" s="823">
        <f t="shared" si="44"/>
        <v>0</v>
      </c>
      <c r="N118" s="824">
        <f t="shared" si="45"/>
        <v>0</v>
      </c>
      <c r="O118" s="823">
        <f t="shared" si="46"/>
        <v>0</v>
      </c>
      <c r="P118" s="824">
        <f t="shared" si="47"/>
        <v>0</v>
      </c>
      <c r="Q118" s="823">
        <f t="shared" si="48"/>
        <v>0</v>
      </c>
      <c r="R118" s="824">
        <f t="shared" si="49"/>
        <v>0</v>
      </c>
      <c r="S118" s="823">
        <f t="shared" si="26"/>
        <v>0</v>
      </c>
      <c r="T118" s="824">
        <f t="shared" si="27"/>
        <v>0</v>
      </c>
      <c r="U118" s="823">
        <f t="shared" si="28"/>
        <v>0</v>
      </c>
      <c r="V118" s="824">
        <f t="shared" si="29"/>
        <v>0</v>
      </c>
      <c r="W118" s="433">
        <f t="shared" si="30"/>
        <v>0</v>
      </c>
      <c r="X118" s="571">
        <f t="shared" si="31"/>
        <v>0</v>
      </c>
      <c r="Y118" s="23">
        <f>'t1'!M116</f>
        <v>0</v>
      </c>
      <c r="AA118" s="253"/>
      <c r="AB118" s="254"/>
      <c r="AC118" s="253"/>
      <c r="AD118" s="254"/>
      <c r="AE118" s="253"/>
      <c r="AF118" s="254"/>
      <c r="AG118" s="253"/>
      <c r="AH118" s="254"/>
      <c r="AI118" s="253"/>
      <c r="AJ118" s="254"/>
      <c r="AK118" s="253"/>
      <c r="AL118" s="254"/>
      <c r="AM118" s="253"/>
      <c r="AN118" s="254"/>
      <c r="AO118" s="253"/>
      <c r="AP118" s="254"/>
      <c r="AQ118" s="253"/>
      <c r="AR118" s="254"/>
      <c r="AS118" s="253"/>
      <c r="AT118" s="254"/>
      <c r="AU118" s="433">
        <f t="shared" si="32"/>
        <v>0</v>
      </c>
      <c r="AV118" s="571">
        <f t="shared" si="33"/>
        <v>0</v>
      </c>
      <c r="AW118" s="23">
        <f>'t1'!AR116</f>
        <v>0</v>
      </c>
    </row>
    <row r="119" spans="1:49" ht="14.25" customHeight="1" x14ac:dyDescent="0.2">
      <c r="A119" s="144" t="str">
        <f>'t1'!A117</f>
        <v>DIRIG. AMM.VO A T. DETERMINATO (ART. 15-SEPTIES DLGS.502/92)</v>
      </c>
      <c r="B119" s="206" t="str">
        <f>'t1'!B117</f>
        <v>AD0612</v>
      </c>
      <c r="C119" s="823">
        <f t="shared" si="34"/>
        <v>0</v>
      </c>
      <c r="D119" s="824">
        <f t="shared" si="35"/>
        <v>0</v>
      </c>
      <c r="E119" s="823">
        <f t="shared" si="36"/>
        <v>0</v>
      </c>
      <c r="F119" s="824">
        <f t="shared" si="37"/>
        <v>0</v>
      </c>
      <c r="G119" s="823">
        <f t="shared" si="38"/>
        <v>0</v>
      </c>
      <c r="H119" s="824">
        <f t="shared" si="39"/>
        <v>0</v>
      </c>
      <c r="I119" s="823">
        <f t="shared" si="40"/>
        <v>0</v>
      </c>
      <c r="J119" s="824">
        <f t="shared" si="41"/>
        <v>0</v>
      </c>
      <c r="K119" s="823">
        <f t="shared" si="42"/>
        <v>0</v>
      </c>
      <c r="L119" s="824">
        <f t="shared" si="43"/>
        <v>0</v>
      </c>
      <c r="M119" s="823">
        <f t="shared" si="44"/>
        <v>0</v>
      </c>
      <c r="N119" s="824">
        <f t="shared" si="45"/>
        <v>0</v>
      </c>
      <c r="O119" s="823">
        <f t="shared" si="46"/>
        <v>0</v>
      </c>
      <c r="P119" s="824">
        <f t="shared" si="47"/>
        <v>0</v>
      </c>
      <c r="Q119" s="823">
        <f t="shared" si="48"/>
        <v>0</v>
      </c>
      <c r="R119" s="824">
        <f t="shared" si="49"/>
        <v>0</v>
      </c>
      <c r="S119" s="823">
        <f t="shared" si="26"/>
        <v>0</v>
      </c>
      <c r="T119" s="824">
        <f t="shared" si="27"/>
        <v>0</v>
      </c>
      <c r="U119" s="823">
        <f t="shared" si="28"/>
        <v>0</v>
      </c>
      <c r="V119" s="824">
        <f t="shared" si="29"/>
        <v>0</v>
      </c>
      <c r="W119" s="433">
        <f t="shared" si="30"/>
        <v>0</v>
      </c>
      <c r="X119" s="571">
        <f t="shared" si="31"/>
        <v>0</v>
      </c>
      <c r="Y119" s="23">
        <f>'t1'!M117</f>
        <v>0</v>
      </c>
      <c r="AA119" s="253"/>
      <c r="AB119" s="254"/>
      <c r="AC119" s="253"/>
      <c r="AD119" s="254"/>
      <c r="AE119" s="253"/>
      <c r="AF119" s="254"/>
      <c r="AG119" s="253"/>
      <c r="AH119" s="254"/>
      <c r="AI119" s="253"/>
      <c r="AJ119" s="254"/>
      <c r="AK119" s="253"/>
      <c r="AL119" s="254"/>
      <c r="AM119" s="253"/>
      <c r="AN119" s="254"/>
      <c r="AO119" s="253"/>
      <c r="AP119" s="254"/>
      <c r="AQ119" s="253"/>
      <c r="AR119" s="254"/>
      <c r="AS119" s="253"/>
      <c r="AT119" s="254"/>
      <c r="AU119" s="433">
        <f t="shared" si="32"/>
        <v>0</v>
      </c>
      <c r="AV119" s="571">
        <f t="shared" si="33"/>
        <v>0</v>
      </c>
      <c r="AW119" s="23">
        <f>'t1'!AR117</f>
        <v>0</v>
      </c>
    </row>
    <row r="120" spans="1:49" ht="14.25" customHeight="1" x14ac:dyDescent="0.2">
      <c r="A120" s="144" t="str">
        <f>'t1'!A118</f>
        <v>RICERCATORE SANITARIO - DS</v>
      </c>
      <c r="B120" s="206" t="str">
        <f>'t1'!B118</f>
        <v>N18694</v>
      </c>
      <c r="C120" s="823">
        <f t="shared" si="34"/>
        <v>0</v>
      </c>
      <c r="D120" s="824">
        <f t="shared" si="35"/>
        <v>0</v>
      </c>
      <c r="E120" s="823">
        <f t="shared" si="36"/>
        <v>0</v>
      </c>
      <c r="F120" s="824">
        <f t="shared" si="37"/>
        <v>0</v>
      </c>
      <c r="G120" s="823">
        <f t="shared" si="38"/>
        <v>0</v>
      </c>
      <c r="H120" s="824">
        <f t="shared" si="39"/>
        <v>0</v>
      </c>
      <c r="I120" s="823">
        <f t="shared" si="40"/>
        <v>0</v>
      </c>
      <c r="J120" s="824">
        <f t="shared" si="41"/>
        <v>0</v>
      </c>
      <c r="K120" s="823">
        <f t="shared" si="42"/>
        <v>0</v>
      </c>
      <c r="L120" s="824">
        <f t="shared" si="43"/>
        <v>0</v>
      </c>
      <c r="M120" s="823">
        <f t="shared" si="44"/>
        <v>0</v>
      </c>
      <c r="N120" s="824">
        <f t="shared" si="45"/>
        <v>0</v>
      </c>
      <c r="O120" s="823">
        <f t="shared" si="46"/>
        <v>0</v>
      </c>
      <c r="P120" s="824">
        <f t="shared" si="47"/>
        <v>0</v>
      </c>
      <c r="Q120" s="823">
        <f t="shared" si="48"/>
        <v>0</v>
      </c>
      <c r="R120" s="824">
        <f t="shared" si="49"/>
        <v>0</v>
      </c>
      <c r="S120" s="823">
        <f t="shared" si="26"/>
        <v>0</v>
      </c>
      <c r="T120" s="824">
        <f t="shared" si="27"/>
        <v>0</v>
      </c>
      <c r="U120" s="823">
        <f t="shared" si="28"/>
        <v>0</v>
      </c>
      <c r="V120" s="824">
        <f t="shared" si="29"/>
        <v>0</v>
      </c>
      <c r="W120" s="433">
        <f t="shared" si="30"/>
        <v>0</v>
      </c>
      <c r="X120" s="571">
        <f t="shared" si="31"/>
        <v>0</v>
      </c>
      <c r="Y120" s="23">
        <f>'t1'!M118</f>
        <v>0</v>
      </c>
      <c r="AA120" s="253"/>
      <c r="AB120" s="254"/>
      <c r="AC120" s="253"/>
      <c r="AD120" s="254"/>
      <c r="AE120" s="253"/>
      <c r="AF120" s="254"/>
      <c r="AG120" s="253"/>
      <c r="AH120" s="254"/>
      <c r="AI120" s="253"/>
      <c r="AJ120" s="254"/>
      <c r="AK120" s="253"/>
      <c r="AL120" s="254"/>
      <c r="AM120" s="253"/>
      <c r="AN120" s="254"/>
      <c r="AO120" s="253"/>
      <c r="AP120" s="254"/>
      <c r="AQ120" s="253"/>
      <c r="AR120" s="254"/>
      <c r="AS120" s="253"/>
      <c r="AT120" s="254"/>
      <c r="AU120" s="433">
        <f t="shared" si="32"/>
        <v>0</v>
      </c>
      <c r="AV120" s="571">
        <f t="shared" si="33"/>
        <v>0</v>
      </c>
      <c r="AW120" s="23">
        <f>'t1'!AR118</f>
        <v>0</v>
      </c>
    </row>
    <row r="121" spans="1:49" ht="14.25" customHeight="1" x14ac:dyDescent="0.2">
      <c r="A121" s="144" t="str">
        <f>'t1'!A119</f>
        <v>COLLABORATORE PROF.LE DI RICERCA SANITARIA - D</v>
      </c>
      <c r="B121" s="206" t="str">
        <f>'t1'!B119</f>
        <v>N16695</v>
      </c>
      <c r="C121" s="823">
        <f t="shared" si="34"/>
        <v>0</v>
      </c>
      <c r="D121" s="824">
        <f t="shared" si="35"/>
        <v>0</v>
      </c>
      <c r="E121" s="823">
        <f t="shared" si="36"/>
        <v>0</v>
      </c>
      <c r="F121" s="824">
        <f t="shared" si="37"/>
        <v>0</v>
      </c>
      <c r="G121" s="823">
        <f t="shared" si="38"/>
        <v>0</v>
      </c>
      <c r="H121" s="824">
        <f t="shared" si="39"/>
        <v>0</v>
      </c>
      <c r="I121" s="823">
        <f t="shared" si="40"/>
        <v>0</v>
      </c>
      <c r="J121" s="824">
        <f t="shared" si="41"/>
        <v>0</v>
      </c>
      <c r="K121" s="823">
        <f t="shared" si="42"/>
        <v>0</v>
      </c>
      <c r="L121" s="824">
        <f t="shared" si="43"/>
        <v>0</v>
      </c>
      <c r="M121" s="823">
        <f t="shared" si="44"/>
        <v>0</v>
      </c>
      <c r="N121" s="824">
        <f t="shared" si="45"/>
        <v>0</v>
      </c>
      <c r="O121" s="823">
        <f t="shared" si="46"/>
        <v>0</v>
      </c>
      <c r="P121" s="824">
        <f t="shared" si="47"/>
        <v>0</v>
      </c>
      <c r="Q121" s="823">
        <f t="shared" si="48"/>
        <v>0</v>
      </c>
      <c r="R121" s="824">
        <f t="shared" si="49"/>
        <v>0</v>
      </c>
      <c r="S121" s="823">
        <f t="shared" si="26"/>
        <v>0</v>
      </c>
      <c r="T121" s="824">
        <f t="shared" si="27"/>
        <v>0</v>
      </c>
      <c r="U121" s="823">
        <f t="shared" si="28"/>
        <v>0</v>
      </c>
      <c r="V121" s="824">
        <f t="shared" si="29"/>
        <v>0</v>
      </c>
      <c r="W121" s="433">
        <f t="shared" si="30"/>
        <v>0</v>
      </c>
      <c r="X121" s="571">
        <f t="shared" si="31"/>
        <v>0</v>
      </c>
      <c r="Y121" s="23">
        <f>'t1'!M119</f>
        <v>0</v>
      </c>
      <c r="AA121" s="253"/>
      <c r="AB121" s="254"/>
      <c r="AC121" s="253"/>
      <c r="AD121" s="254"/>
      <c r="AE121" s="253"/>
      <c r="AF121" s="254"/>
      <c r="AG121" s="253"/>
      <c r="AH121" s="254"/>
      <c r="AI121" s="253"/>
      <c r="AJ121" s="254"/>
      <c r="AK121" s="253"/>
      <c r="AL121" s="254"/>
      <c r="AM121" s="253"/>
      <c r="AN121" s="254"/>
      <c r="AO121" s="253"/>
      <c r="AP121" s="254"/>
      <c r="AQ121" s="253"/>
      <c r="AR121" s="254"/>
      <c r="AS121" s="253"/>
      <c r="AT121" s="254"/>
      <c r="AU121" s="433">
        <f t="shared" si="32"/>
        <v>0</v>
      </c>
      <c r="AV121" s="571">
        <f t="shared" si="33"/>
        <v>0</v>
      </c>
      <c r="AW121" s="23">
        <f>'t1'!AR119</f>
        <v>0</v>
      </c>
    </row>
    <row r="122" spans="1:49" ht="14.25" customHeight="1" x14ac:dyDescent="0.2">
      <c r="A122" s="144" t="str">
        <f>'t1'!A120</f>
        <v>RUOLO SANITARIO - PROF. SANITARIE INFERMIERISTICHE E.Q.</v>
      </c>
      <c r="B122" s="206" t="str">
        <f>'t1'!B120</f>
        <v>SEQINF</v>
      </c>
      <c r="C122" s="823">
        <f t="shared" si="34"/>
        <v>0</v>
      </c>
      <c r="D122" s="824">
        <f t="shared" si="35"/>
        <v>0</v>
      </c>
      <c r="E122" s="823">
        <f t="shared" si="36"/>
        <v>0</v>
      </c>
      <c r="F122" s="824">
        <f t="shared" si="37"/>
        <v>0</v>
      </c>
      <c r="G122" s="823">
        <f t="shared" si="38"/>
        <v>0</v>
      </c>
      <c r="H122" s="824">
        <f t="shared" si="39"/>
        <v>0</v>
      </c>
      <c r="I122" s="823">
        <f t="shared" si="40"/>
        <v>0</v>
      </c>
      <c r="J122" s="824">
        <f t="shared" si="41"/>
        <v>0</v>
      </c>
      <c r="K122" s="823">
        <f t="shared" si="42"/>
        <v>0</v>
      </c>
      <c r="L122" s="824">
        <f t="shared" si="43"/>
        <v>0</v>
      </c>
      <c r="M122" s="823">
        <f t="shared" si="44"/>
        <v>0</v>
      </c>
      <c r="N122" s="824">
        <f t="shared" si="45"/>
        <v>0</v>
      </c>
      <c r="O122" s="823">
        <f t="shared" si="46"/>
        <v>0</v>
      </c>
      <c r="P122" s="824">
        <f t="shared" si="47"/>
        <v>0</v>
      </c>
      <c r="Q122" s="823">
        <f t="shared" si="48"/>
        <v>0</v>
      </c>
      <c r="R122" s="824">
        <f t="shared" si="49"/>
        <v>0</v>
      </c>
      <c r="S122" s="823">
        <f t="shared" si="26"/>
        <v>0</v>
      </c>
      <c r="T122" s="824">
        <f t="shared" si="27"/>
        <v>0</v>
      </c>
      <c r="U122" s="823">
        <f t="shared" si="28"/>
        <v>0</v>
      </c>
      <c r="V122" s="824">
        <f t="shared" si="29"/>
        <v>0</v>
      </c>
      <c r="W122" s="433">
        <f t="shared" si="30"/>
        <v>0</v>
      </c>
      <c r="X122" s="571">
        <f t="shared" si="31"/>
        <v>0</v>
      </c>
      <c r="Y122" s="23">
        <f>'t1'!M120</f>
        <v>0</v>
      </c>
      <c r="AA122" s="253"/>
      <c r="AB122" s="254"/>
      <c r="AC122" s="253"/>
      <c r="AD122" s="254"/>
      <c r="AE122" s="253"/>
      <c r="AF122" s="254"/>
      <c r="AG122" s="253"/>
      <c r="AH122" s="254"/>
      <c r="AI122" s="253"/>
      <c r="AJ122" s="254"/>
      <c r="AK122" s="253"/>
      <c r="AL122" s="254"/>
      <c r="AM122" s="253"/>
      <c r="AN122" s="254"/>
      <c r="AO122" s="253"/>
      <c r="AP122" s="254"/>
      <c r="AQ122" s="253"/>
      <c r="AR122" s="254"/>
      <c r="AS122" s="253"/>
      <c r="AT122" s="254"/>
      <c r="AU122" s="433">
        <f t="shared" si="32"/>
        <v>0</v>
      </c>
      <c r="AV122" s="571">
        <f t="shared" si="33"/>
        <v>0</v>
      </c>
      <c r="AW122" s="23">
        <f>'t1'!AR120</f>
        <v>0</v>
      </c>
    </row>
    <row r="123" spans="1:49" ht="14.25" customHeight="1" x14ac:dyDescent="0.2">
      <c r="A123" s="144" t="str">
        <f>'t1'!A121</f>
        <v>RUOLO SANITARIO - PROF. SANITARIA OSTETRICA E.Q.</v>
      </c>
      <c r="B123" s="206" t="str">
        <f>'t1'!B121</f>
        <v>SEQOST</v>
      </c>
      <c r="C123" s="823">
        <f t="shared" si="34"/>
        <v>0</v>
      </c>
      <c r="D123" s="824">
        <f t="shared" si="35"/>
        <v>0</v>
      </c>
      <c r="E123" s="823">
        <f t="shared" si="36"/>
        <v>0</v>
      </c>
      <c r="F123" s="824">
        <f t="shared" si="37"/>
        <v>0</v>
      </c>
      <c r="G123" s="823">
        <f t="shared" si="38"/>
        <v>0</v>
      </c>
      <c r="H123" s="824">
        <f t="shared" si="39"/>
        <v>0</v>
      </c>
      <c r="I123" s="823">
        <f t="shared" si="40"/>
        <v>0</v>
      </c>
      <c r="J123" s="824">
        <f t="shared" si="41"/>
        <v>0</v>
      </c>
      <c r="K123" s="823">
        <f t="shared" si="42"/>
        <v>0</v>
      </c>
      <c r="L123" s="824">
        <f t="shared" si="43"/>
        <v>0</v>
      </c>
      <c r="M123" s="823">
        <f t="shared" si="44"/>
        <v>0</v>
      </c>
      <c r="N123" s="824">
        <f t="shared" si="45"/>
        <v>0</v>
      </c>
      <c r="O123" s="823">
        <f t="shared" si="46"/>
        <v>0</v>
      </c>
      <c r="P123" s="824">
        <f t="shared" si="47"/>
        <v>0</v>
      </c>
      <c r="Q123" s="823">
        <f t="shared" si="48"/>
        <v>0</v>
      </c>
      <c r="R123" s="824">
        <f t="shared" si="49"/>
        <v>0</v>
      </c>
      <c r="S123" s="823">
        <f t="shared" si="26"/>
        <v>0</v>
      </c>
      <c r="T123" s="824">
        <f t="shared" si="27"/>
        <v>0</v>
      </c>
      <c r="U123" s="823">
        <f t="shared" si="28"/>
        <v>0</v>
      </c>
      <c r="V123" s="824">
        <f t="shared" si="29"/>
        <v>0</v>
      </c>
      <c r="W123" s="433">
        <f t="shared" si="30"/>
        <v>0</v>
      </c>
      <c r="X123" s="571">
        <f t="shared" si="31"/>
        <v>0</v>
      </c>
      <c r="Y123" s="23">
        <f>'t1'!M121</f>
        <v>0</v>
      </c>
      <c r="AA123" s="253"/>
      <c r="AB123" s="254"/>
      <c r="AC123" s="253"/>
      <c r="AD123" s="254"/>
      <c r="AE123" s="253"/>
      <c r="AF123" s="254"/>
      <c r="AG123" s="253"/>
      <c r="AH123" s="254"/>
      <c r="AI123" s="253"/>
      <c r="AJ123" s="254"/>
      <c r="AK123" s="253"/>
      <c r="AL123" s="254"/>
      <c r="AM123" s="253"/>
      <c r="AN123" s="254"/>
      <c r="AO123" s="253"/>
      <c r="AP123" s="254"/>
      <c r="AQ123" s="253"/>
      <c r="AR123" s="254"/>
      <c r="AS123" s="253"/>
      <c r="AT123" s="254"/>
      <c r="AU123" s="433">
        <f t="shared" si="32"/>
        <v>0</v>
      </c>
      <c r="AV123" s="571">
        <f t="shared" si="33"/>
        <v>0</v>
      </c>
      <c r="AW123" s="23">
        <f>'t1'!AR121</f>
        <v>0</v>
      </c>
    </row>
    <row r="124" spans="1:49" ht="14.25" customHeight="1" x14ac:dyDescent="0.2">
      <c r="A124" s="144" t="str">
        <f>'t1'!A122</f>
        <v>RUOLO SANITARIO - PROFESSIONI TECNICO SANITARIE E.Q.</v>
      </c>
      <c r="B124" s="206" t="str">
        <f>'t1'!B122</f>
        <v>SEQTCN</v>
      </c>
      <c r="C124" s="823">
        <f t="shared" si="34"/>
        <v>0</v>
      </c>
      <c r="D124" s="824">
        <f t="shared" si="35"/>
        <v>0</v>
      </c>
      <c r="E124" s="823">
        <f t="shared" si="36"/>
        <v>0</v>
      </c>
      <c r="F124" s="824">
        <f t="shared" si="37"/>
        <v>0</v>
      </c>
      <c r="G124" s="823">
        <f t="shared" si="38"/>
        <v>0</v>
      </c>
      <c r="H124" s="824">
        <f t="shared" si="39"/>
        <v>0</v>
      </c>
      <c r="I124" s="823">
        <f t="shared" si="40"/>
        <v>0</v>
      </c>
      <c r="J124" s="824">
        <f t="shared" si="41"/>
        <v>0</v>
      </c>
      <c r="K124" s="823">
        <f t="shared" si="42"/>
        <v>0</v>
      </c>
      <c r="L124" s="824">
        <f t="shared" si="43"/>
        <v>0</v>
      </c>
      <c r="M124" s="823">
        <f t="shared" si="44"/>
        <v>0</v>
      </c>
      <c r="N124" s="824">
        <f t="shared" si="45"/>
        <v>0</v>
      </c>
      <c r="O124" s="823">
        <f t="shared" si="46"/>
        <v>0</v>
      </c>
      <c r="P124" s="824">
        <f t="shared" si="47"/>
        <v>0</v>
      </c>
      <c r="Q124" s="823">
        <f t="shared" si="48"/>
        <v>0</v>
      </c>
      <c r="R124" s="824">
        <f t="shared" si="49"/>
        <v>0</v>
      </c>
      <c r="S124" s="823">
        <f t="shared" si="26"/>
        <v>0</v>
      </c>
      <c r="T124" s="824">
        <f t="shared" si="27"/>
        <v>0</v>
      </c>
      <c r="U124" s="823">
        <f t="shared" si="28"/>
        <v>0</v>
      </c>
      <c r="V124" s="824">
        <f t="shared" si="29"/>
        <v>0</v>
      </c>
      <c r="W124" s="433">
        <f t="shared" si="30"/>
        <v>0</v>
      </c>
      <c r="X124" s="571">
        <f t="shared" si="31"/>
        <v>0</v>
      </c>
      <c r="Y124" s="23">
        <f>'t1'!M122</f>
        <v>0</v>
      </c>
      <c r="AA124" s="253"/>
      <c r="AB124" s="254"/>
      <c r="AC124" s="253"/>
      <c r="AD124" s="254"/>
      <c r="AE124" s="253"/>
      <c r="AF124" s="254"/>
      <c r="AG124" s="253"/>
      <c r="AH124" s="254"/>
      <c r="AI124" s="253"/>
      <c r="AJ124" s="254"/>
      <c r="AK124" s="253"/>
      <c r="AL124" s="254"/>
      <c r="AM124" s="253"/>
      <c r="AN124" s="254"/>
      <c r="AO124" s="253"/>
      <c r="AP124" s="254"/>
      <c r="AQ124" s="253"/>
      <c r="AR124" s="254"/>
      <c r="AS124" s="253"/>
      <c r="AT124" s="254"/>
      <c r="AU124" s="433">
        <f t="shared" si="32"/>
        <v>0</v>
      </c>
      <c r="AV124" s="571">
        <f t="shared" si="33"/>
        <v>0</v>
      </c>
      <c r="AW124" s="23">
        <f>'t1'!AR122</f>
        <v>0</v>
      </c>
    </row>
    <row r="125" spans="1:49" ht="14.25" customHeight="1" x14ac:dyDescent="0.2">
      <c r="A125" s="144" t="str">
        <f>'t1'!A123</f>
        <v>RUOLO SANITARIO - PROF. SANITARIE DELLA RIABILITAZIONE E.Q.</v>
      </c>
      <c r="B125" s="206" t="str">
        <f>'t1'!B123</f>
        <v>SEQRAB</v>
      </c>
      <c r="C125" s="823">
        <f t="shared" si="34"/>
        <v>0</v>
      </c>
      <c r="D125" s="824">
        <f t="shared" si="35"/>
        <v>0</v>
      </c>
      <c r="E125" s="823">
        <f t="shared" si="36"/>
        <v>0</v>
      </c>
      <c r="F125" s="824">
        <f t="shared" si="37"/>
        <v>0</v>
      </c>
      <c r="G125" s="823">
        <f t="shared" si="38"/>
        <v>0</v>
      </c>
      <c r="H125" s="824">
        <f t="shared" si="39"/>
        <v>0</v>
      </c>
      <c r="I125" s="823">
        <f t="shared" si="40"/>
        <v>0</v>
      </c>
      <c r="J125" s="824">
        <f t="shared" si="41"/>
        <v>0</v>
      </c>
      <c r="K125" s="823">
        <f t="shared" si="42"/>
        <v>0</v>
      </c>
      <c r="L125" s="824">
        <f t="shared" si="43"/>
        <v>0</v>
      </c>
      <c r="M125" s="823">
        <f t="shared" si="44"/>
        <v>0</v>
      </c>
      <c r="N125" s="824">
        <f t="shared" si="45"/>
        <v>0</v>
      </c>
      <c r="O125" s="823">
        <f t="shared" si="46"/>
        <v>0</v>
      </c>
      <c r="P125" s="824">
        <f t="shared" si="47"/>
        <v>0</v>
      </c>
      <c r="Q125" s="823">
        <f t="shared" si="48"/>
        <v>0</v>
      </c>
      <c r="R125" s="824">
        <f t="shared" si="49"/>
        <v>0</v>
      </c>
      <c r="S125" s="823">
        <f t="shared" si="26"/>
        <v>0</v>
      </c>
      <c r="T125" s="824">
        <f t="shared" si="27"/>
        <v>0</v>
      </c>
      <c r="U125" s="823">
        <f t="shared" si="28"/>
        <v>0</v>
      </c>
      <c r="V125" s="824">
        <f t="shared" si="29"/>
        <v>0</v>
      </c>
      <c r="W125" s="433">
        <f t="shared" si="30"/>
        <v>0</v>
      </c>
      <c r="X125" s="571">
        <f t="shared" si="31"/>
        <v>0</v>
      </c>
      <c r="Y125" s="23">
        <f>'t1'!M123</f>
        <v>0</v>
      </c>
      <c r="AA125" s="253"/>
      <c r="AB125" s="254"/>
      <c r="AC125" s="253"/>
      <c r="AD125" s="254"/>
      <c r="AE125" s="253"/>
      <c r="AF125" s="254"/>
      <c r="AG125" s="253"/>
      <c r="AH125" s="254"/>
      <c r="AI125" s="253"/>
      <c r="AJ125" s="254"/>
      <c r="AK125" s="253"/>
      <c r="AL125" s="254"/>
      <c r="AM125" s="253"/>
      <c r="AN125" s="254"/>
      <c r="AO125" s="253"/>
      <c r="AP125" s="254"/>
      <c r="AQ125" s="253"/>
      <c r="AR125" s="254"/>
      <c r="AS125" s="253"/>
      <c r="AT125" s="254"/>
      <c r="AU125" s="433">
        <f t="shared" si="32"/>
        <v>0</v>
      </c>
      <c r="AV125" s="571">
        <f t="shared" si="33"/>
        <v>0</v>
      </c>
      <c r="AW125" s="23">
        <f>'t1'!AR123</f>
        <v>0</v>
      </c>
    </row>
    <row r="126" spans="1:49" ht="14.25" customHeight="1" x14ac:dyDescent="0.2">
      <c r="A126" s="144" t="str">
        <f>'t1'!A124</f>
        <v>RUOLO SANITARIO - PROF. SANITARIE DELLA PREVENZIONE E.Q.</v>
      </c>
      <c r="B126" s="206" t="str">
        <f>'t1'!B124</f>
        <v>SEQPRV</v>
      </c>
      <c r="C126" s="823">
        <f t="shared" si="34"/>
        <v>0</v>
      </c>
      <c r="D126" s="824">
        <f t="shared" si="35"/>
        <v>0</v>
      </c>
      <c r="E126" s="823">
        <f t="shared" si="36"/>
        <v>0</v>
      </c>
      <c r="F126" s="824">
        <f t="shared" si="37"/>
        <v>0</v>
      </c>
      <c r="G126" s="823">
        <f t="shared" si="38"/>
        <v>0</v>
      </c>
      <c r="H126" s="824">
        <f t="shared" si="39"/>
        <v>0</v>
      </c>
      <c r="I126" s="823">
        <f t="shared" si="40"/>
        <v>0</v>
      </c>
      <c r="J126" s="824">
        <f t="shared" si="41"/>
        <v>0</v>
      </c>
      <c r="K126" s="823">
        <f t="shared" si="42"/>
        <v>0</v>
      </c>
      <c r="L126" s="824">
        <f t="shared" si="43"/>
        <v>0</v>
      </c>
      <c r="M126" s="823">
        <f t="shared" si="44"/>
        <v>0</v>
      </c>
      <c r="N126" s="824">
        <f t="shared" si="45"/>
        <v>0</v>
      </c>
      <c r="O126" s="823">
        <f t="shared" si="46"/>
        <v>0</v>
      </c>
      <c r="P126" s="824">
        <f t="shared" si="47"/>
        <v>0</v>
      </c>
      <c r="Q126" s="823">
        <f t="shared" si="48"/>
        <v>0</v>
      </c>
      <c r="R126" s="824">
        <f t="shared" si="49"/>
        <v>0</v>
      </c>
      <c r="S126" s="823">
        <f t="shared" si="26"/>
        <v>0</v>
      </c>
      <c r="T126" s="824">
        <f t="shared" si="27"/>
        <v>0</v>
      </c>
      <c r="U126" s="823">
        <f t="shared" si="28"/>
        <v>0</v>
      </c>
      <c r="V126" s="824">
        <f t="shared" si="29"/>
        <v>0</v>
      </c>
      <c r="W126" s="433">
        <f t="shared" si="30"/>
        <v>0</v>
      </c>
      <c r="X126" s="571">
        <f t="shared" si="31"/>
        <v>0</v>
      </c>
      <c r="Y126" s="23">
        <f>'t1'!M124</f>
        <v>0</v>
      </c>
      <c r="AA126" s="253"/>
      <c r="AB126" s="254"/>
      <c r="AC126" s="253"/>
      <c r="AD126" s="254"/>
      <c r="AE126" s="253"/>
      <c r="AF126" s="254"/>
      <c r="AG126" s="253"/>
      <c r="AH126" s="254"/>
      <c r="AI126" s="253"/>
      <c r="AJ126" s="254"/>
      <c r="AK126" s="253"/>
      <c r="AL126" s="254"/>
      <c r="AM126" s="253"/>
      <c r="AN126" s="254"/>
      <c r="AO126" s="253"/>
      <c r="AP126" s="254"/>
      <c r="AQ126" s="253"/>
      <c r="AR126" s="254"/>
      <c r="AS126" s="253"/>
      <c r="AT126" s="254"/>
      <c r="AU126" s="433">
        <f t="shared" si="32"/>
        <v>0</v>
      </c>
      <c r="AV126" s="571">
        <f t="shared" si="33"/>
        <v>0</v>
      </c>
      <c r="AW126" s="23">
        <f>'t1'!AR124</f>
        <v>0</v>
      </c>
    </row>
    <row r="127" spans="1:49" ht="14.25" customHeight="1" x14ac:dyDescent="0.2">
      <c r="A127" s="144" t="str">
        <f>'t1'!A125</f>
        <v>RUOLO SANITARIO - PROF. SAN. INFERM. SENIOR ESAURIMENTO E.Q.</v>
      </c>
      <c r="B127" s="206" t="str">
        <f>'t1'!B125</f>
        <v>SEQINE</v>
      </c>
      <c r="C127" s="823">
        <f t="shared" si="34"/>
        <v>0</v>
      </c>
      <c r="D127" s="824">
        <f t="shared" si="35"/>
        <v>0</v>
      </c>
      <c r="E127" s="823">
        <f t="shared" si="36"/>
        <v>0</v>
      </c>
      <c r="F127" s="824">
        <f t="shared" si="37"/>
        <v>0</v>
      </c>
      <c r="G127" s="823">
        <f t="shared" si="38"/>
        <v>0</v>
      </c>
      <c r="H127" s="824">
        <f t="shared" si="39"/>
        <v>0</v>
      </c>
      <c r="I127" s="823">
        <f t="shared" si="40"/>
        <v>0</v>
      </c>
      <c r="J127" s="824">
        <f t="shared" si="41"/>
        <v>0</v>
      </c>
      <c r="K127" s="823">
        <f t="shared" si="42"/>
        <v>0</v>
      </c>
      <c r="L127" s="824">
        <f t="shared" si="43"/>
        <v>0</v>
      </c>
      <c r="M127" s="823">
        <f t="shared" si="44"/>
        <v>0</v>
      </c>
      <c r="N127" s="824">
        <f t="shared" si="45"/>
        <v>0</v>
      </c>
      <c r="O127" s="823">
        <f t="shared" si="46"/>
        <v>0</v>
      </c>
      <c r="P127" s="824">
        <f t="shared" si="47"/>
        <v>0</v>
      </c>
      <c r="Q127" s="823">
        <f t="shared" si="48"/>
        <v>0</v>
      </c>
      <c r="R127" s="824">
        <f t="shared" si="49"/>
        <v>0</v>
      </c>
      <c r="S127" s="823">
        <f t="shared" si="26"/>
        <v>0</v>
      </c>
      <c r="T127" s="824">
        <f t="shared" si="27"/>
        <v>0</v>
      </c>
      <c r="U127" s="823">
        <f t="shared" si="28"/>
        <v>0</v>
      </c>
      <c r="V127" s="824">
        <f t="shared" si="29"/>
        <v>0</v>
      </c>
      <c r="W127" s="433">
        <f t="shared" si="30"/>
        <v>0</v>
      </c>
      <c r="X127" s="571">
        <f t="shared" si="31"/>
        <v>0</v>
      </c>
      <c r="Y127" s="23">
        <f>'t1'!M125</f>
        <v>0</v>
      </c>
      <c r="AA127" s="253"/>
      <c r="AB127" s="254"/>
      <c r="AC127" s="253"/>
      <c r="AD127" s="254"/>
      <c r="AE127" s="253"/>
      <c r="AF127" s="254"/>
      <c r="AG127" s="253"/>
      <c r="AH127" s="254"/>
      <c r="AI127" s="253"/>
      <c r="AJ127" s="254"/>
      <c r="AK127" s="253"/>
      <c r="AL127" s="254"/>
      <c r="AM127" s="253"/>
      <c r="AN127" s="254"/>
      <c r="AO127" s="253"/>
      <c r="AP127" s="254"/>
      <c r="AQ127" s="253"/>
      <c r="AR127" s="254"/>
      <c r="AS127" s="253"/>
      <c r="AT127" s="254"/>
      <c r="AU127" s="433">
        <f t="shared" si="32"/>
        <v>0</v>
      </c>
      <c r="AV127" s="571">
        <f t="shared" si="33"/>
        <v>0</v>
      </c>
      <c r="AW127" s="23">
        <f>'t1'!AR125</f>
        <v>0</v>
      </c>
    </row>
    <row r="128" spans="1:49" ht="14.25" customHeight="1" x14ac:dyDescent="0.2">
      <c r="A128" s="144" t="str">
        <f>'t1'!A126</f>
        <v>RUOLO SANITARIO - ALTRI PROF. SAN. SENIOR A ESAURIMENTO E.Q.</v>
      </c>
      <c r="B128" s="206" t="str">
        <f>'t1'!B126</f>
        <v>SEQASE</v>
      </c>
      <c r="C128" s="823">
        <f t="shared" si="34"/>
        <v>0</v>
      </c>
      <c r="D128" s="824">
        <f t="shared" si="35"/>
        <v>0</v>
      </c>
      <c r="E128" s="823">
        <f t="shared" si="36"/>
        <v>0</v>
      </c>
      <c r="F128" s="824">
        <f t="shared" si="37"/>
        <v>0</v>
      </c>
      <c r="G128" s="823">
        <f t="shared" si="38"/>
        <v>0</v>
      </c>
      <c r="H128" s="824">
        <f t="shared" si="39"/>
        <v>0</v>
      </c>
      <c r="I128" s="823">
        <f t="shared" si="40"/>
        <v>0</v>
      </c>
      <c r="J128" s="824">
        <f t="shared" si="41"/>
        <v>0</v>
      </c>
      <c r="K128" s="823">
        <f t="shared" si="42"/>
        <v>0</v>
      </c>
      <c r="L128" s="824">
        <f t="shared" si="43"/>
        <v>0</v>
      </c>
      <c r="M128" s="823">
        <f t="shared" si="44"/>
        <v>0</v>
      </c>
      <c r="N128" s="824">
        <f t="shared" si="45"/>
        <v>0</v>
      </c>
      <c r="O128" s="823">
        <f t="shared" si="46"/>
        <v>0</v>
      </c>
      <c r="P128" s="824">
        <f t="shared" si="47"/>
        <v>0</v>
      </c>
      <c r="Q128" s="823">
        <f t="shared" si="48"/>
        <v>0</v>
      </c>
      <c r="R128" s="824">
        <f t="shared" si="49"/>
        <v>0</v>
      </c>
      <c r="S128" s="823">
        <f t="shared" si="26"/>
        <v>0</v>
      </c>
      <c r="T128" s="824">
        <f t="shared" si="27"/>
        <v>0</v>
      </c>
      <c r="U128" s="823">
        <f t="shared" si="28"/>
        <v>0</v>
      </c>
      <c r="V128" s="824">
        <f t="shared" si="29"/>
        <v>0</v>
      </c>
      <c r="W128" s="433">
        <f t="shared" si="30"/>
        <v>0</v>
      </c>
      <c r="X128" s="571">
        <f t="shared" si="31"/>
        <v>0</v>
      </c>
      <c r="Y128" s="23">
        <f>'t1'!M126</f>
        <v>0</v>
      </c>
      <c r="AA128" s="253"/>
      <c r="AB128" s="254"/>
      <c r="AC128" s="253"/>
      <c r="AD128" s="254"/>
      <c r="AE128" s="253"/>
      <c r="AF128" s="254"/>
      <c r="AG128" s="253"/>
      <c r="AH128" s="254"/>
      <c r="AI128" s="253"/>
      <c r="AJ128" s="254"/>
      <c r="AK128" s="253"/>
      <c r="AL128" s="254"/>
      <c r="AM128" s="253"/>
      <c r="AN128" s="254"/>
      <c r="AO128" s="253"/>
      <c r="AP128" s="254"/>
      <c r="AQ128" s="253"/>
      <c r="AR128" s="254"/>
      <c r="AS128" s="253"/>
      <c r="AT128" s="254"/>
      <c r="AU128" s="433">
        <f t="shared" si="32"/>
        <v>0</v>
      </c>
      <c r="AV128" s="571">
        <f t="shared" si="33"/>
        <v>0</v>
      </c>
      <c r="AW128" s="23">
        <f>'t1'!AR126</f>
        <v>0</v>
      </c>
    </row>
    <row r="129" spans="1:49" ht="14.25" customHeight="1" x14ac:dyDescent="0.2">
      <c r="A129" s="144" t="str">
        <f>'t1'!A127</f>
        <v>RUOLO SOCIOSANITARIO - ASSISTENTE SOCIALE E.Q.</v>
      </c>
      <c r="B129" s="206" t="str">
        <f>'t1'!B127</f>
        <v>KEQASC</v>
      </c>
      <c r="C129" s="823">
        <f t="shared" si="34"/>
        <v>0</v>
      </c>
      <c r="D129" s="824">
        <f t="shared" si="35"/>
        <v>0</v>
      </c>
      <c r="E129" s="823">
        <f t="shared" si="36"/>
        <v>0</v>
      </c>
      <c r="F129" s="824">
        <f t="shared" si="37"/>
        <v>0</v>
      </c>
      <c r="G129" s="823">
        <f t="shared" si="38"/>
        <v>0</v>
      </c>
      <c r="H129" s="824">
        <f t="shared" si="39"/>
        <v>0</v>
      </c>
      <c r="I129" s="823">
        <f t="shared" si="40"/>
        <v>0</v>
      </c>
      <c r="J129" s="824">
        <f t="shared" si="41"/>
        <v>0</v>
      </c>
      <c r="K129" s="823">
        <f t="shared" si="42"/>
        <v>0</v>
      </c>
      <c r="L129" s="824">
        <f t="shared" si="43"/>
        <v>0</v>
      </c>
      <c r="M129" s="823">
        <f t="shared" si="44"/>
        <v>0</v>
      </c>
      <c r="N129" s="824">
        <f t="shared" si="45"/>
        <v>0</v>
      </c>
      <c r="O129" s="823">
        <f t="shared" si="46"/>
        <v>0</v>
      </c>
      <c r="P129" s="824">
        <f t="shared" si="47"/>
        <v>0</v>
      </c>
      <c r="Q129" s="823">
        <f t="shared" si="48"/>
        <v>0</v>
      </c>
      <c r="R129" s="824">
        <f t="shared" si="49"/>
        <v>0</v>
      </c>
      <c r="S129" s="823">
        <f t="shared" si="26"/>
        <v>0</v>
      </c>
      <c r="T129" s="824">
        <f t="shared" si="27"/>
        <v>0</v>
      </c>
      <c r="U129" s="823">
        <f t="shared" si="28"/>
        <v>0</v>
      </c>
      <c r="V129" s="824">
        <f t="shared" si="29"/>
        <v>0</v>
      </c>
      <c r="W129" s="433">
        <f t="shared" si="30"/>
        <v>0</v>
      </c>
      <c r="X129" s="571">
        <f t="shared" si="31"/>
        <v>0</v>
      </c>
      <c r="Y129" s="23">
        <f>'t1'!M127</f>
        <v>0</v>
      </c>
      <c r="AA129" s="253"/>
      <c r="AB129" s="254"/>
      <c r="AC129" s="253"/>
      <c r="AD129" s="254"/>
      <c r="AE129" s="253"/>
      <c r="AF129" s="254"/>
      <c r="AG129" s="253"/>
      <c r="AH129" s="254"/>
      <c r="AI129" s="253"/>
      <c r="AJ129" s="254"/>
      <c r="AK129" s="253"/>
      <c r="AL129" s="254"/>
      <c r="AM129" s="253"/>
      <c r="AN129" s="254"/>
      <c r="AO129" s="253"/>
      <c r="AP129" s="254"/>
      <c r="AQ129" s="253"/>
      <c r="AR129" s="254"/>
      <c r="AS129" s="253"/>
      <c r="AT129" s="254"/>
      <c r="AU129" s="433">
        <f t="shared" si="32"/>
        <v>0</v>
      </c>
      <c r="AV129" s="571">
        <f t="shared" si="33"/>
        <v>0</v>
      </c>
      <c r="AW129" s="23">
        <f>'t1'!AR127</f>
        <v>0</v>
      </c>
    </row>
    <row r="130" spans="1:49" ht="14.25" customHeight="1" x14ac:dyDescent="0.2">
      <c r="A130" s="144" t="str">
        <f>'t1'!A128</f>
        <v>RUOLO SOCIOSANITARIO - ASSIST. SOC. SENIOR ESAURIMENTO E.Q.</v>
      </c>
      <c r="B130" s="206" t="str">
        <f>'t1'!B128</f>
        <v>KEQSCE</v>
      </c>
      <c r="C130" s="823">
        <f t="shared" si="34"/>
        <v>0</v>
      </c>
      <c r="D130" s="824">
        <f t="shared" si="35"/>
        <v>0</v>
      </c>
      <c r="E130" s="823">
        <f t="shared" si="36"/>
        <v>0</v>
      </c>
      <c r="F130" s="824">
        <f t="shared" si="37"/>
        <v>0</v>
      </c>
      <c r="G130" s="823">
        <f t="shared" si="38"/>
        <v>0</v>
      </c>
      <c r="H130" s="824">
        <f t="shared" si="39"/>
        <v>0</v>
      </c>
      <c r="I130" s="823">
        <f t="shared" si="40"/>
        <v>0</v>
      </c>
      <c r="J130" s="824">
        <f t="shared" si="41"/>
        <v>0</v>
      </c>
      <c r="K130" s="823">
        <f t="shared" si="42"/>
        <v>0</v>
      </c>
      <c r="L130" s="824">
        <f t="shared" si="43"/>
        <v>0</v>
      </c>
      <c r="M130" s="823">
        <f t="shared" si="44"/>
        <v>0</v>
      </c>
      <c r="N130" s="824">
        <f t="shared" si="45"/>
        <v>0</v>
      </c>
      <c r="O130" s="823">
        <f t="shared" si="46"/>
        <v>0</v>
      </c>
      <c r="P130" s="824">
        <f t="shared" si="47"/>
        <v>0</v>
      </c>
      <c r="Q130" s="823">
        <f t="shared" si="48"/>
        <v>0</v>
      </c>
      <c r="R130" s="824">
        <f t="shared" si="49"/>
        <v>0</v>
      </c>
      <c r="S130" s="823">
        <f t="shared" si="26"/>
        <v>0</v>
      </c>
      <c r="T130" s="824">
        <f t="shared" si="27"/>
        <v>0</v>
      </c>
      <c r="U130" s="823">
        <f t="shared" si="28"/>
        <v>0</v>
      </c>
      <c r="V130" s="824">
        <f t="shared" si="29"/>
        <v>0</v>
      </c>
      <c r="W130" s="433">
        <f t="shared" si="30"/>
        <v>0</v>
      </c>
      <c r="X130" s="571">
        <f t="shared" si="31"/>
        <v>0</v>
      </c>
      <c r="Y130" s="23">
        <f>'t1'!M128</f>
        <v>0</v>
      </c>
      <c r="AA130" s="253"/>
      <c r="AB130" s="254"/>
      <c r="AC130" s="253"/>
      <c r="AD130" s="254"/>
      <c r="AE130" s="253"/>
      <c r="AF130" s="254"/>
      <c r="AG130" s="253"/>
      <c r="AH130" s="254"/>
      <c r="AI130" s="253"/>
      <c r="AJ130" s="254"/>
      <c r="AK130" s="253"/>
      <c r="AL130" s="254"/>
      <c r="AM130" s="253"/>
      <c r="AN130" s="254"/>
      <c r="AO130" s="253"/>
      <c r="AP130" s="254"/>
      <c r="AQ130" s="253"/>
      <c r="AR130" s="254"/>
      <c r="AS130" s="253"/>
      <c r="AT130" s="254"/>
      <c r="AU130" s="433">
        <f t="shared" si="32"/>
        <v>0</v>
      </c>
      <c r="AV130" s="571">
        <f t="shared" si="33"/>
        <v>0</v>
      </c>
      <c r="AW130" s="23">
        <f>'t1'!AR128</f>
        <v>0</v>
      </c>
    </row>
    <row r="131" spans="1:49" ht="14.25" customHeight="1" x14ac:dyDescent="0.2">
      <c r="A131" s="144" t="str">
        <f>'t1'!A129</f>
        <v>RUOLO PROFESSIONALE - SPECIALISTA DELLA COMUNIC. ISTIT. E.Q.</v>
      </c>
      <c r="B131" s="206" t="str">
        <f>'t1'!B129</f>
        <v>PEQ871</v>
      </c>
      <c r="C131" s="823">
        <f t="shared" si="34"/>
        <v>0</v>
      </c>
      <c r="D131" s="824">
        <f t="shared" si="35"/>
        <v>0</v>
      </c>
      <c r="E131" s="823">
        <f t="shared" si="36"/>
        <v>0</v>
      </c>
      <c r="F131" s="824">
        <f t="shared" si="37"/>
        <v>0</v>
      </c>
      <c r="G131" s="823">
        <f t="shared" si="38"/>
        <v>0</v>
      </c>
      <c r="H131" s="824">
        <f t="shared" si="39"/>
        <v>0</v>
      </c>
      <c r="I131" s="823">
        <f t="shared" si="40"/>
        <v>0</v>
      </c>
      <c r="J131" s="824">
        <f t="shared" si="41"/>
        <v>0</v>
      </c>
      <c r="K131" s="823">
        <f t="shared" si="42"/>
        <v>0</v>
      </c>
      <c r="L131" s="824">
        <f t="shared" si="43"/>
        <v>0</v>
      </c>
      <c r="M131" s="823">
        <f t="shared" si="44"/>
        <v>0</v>
      </c>
      <c r="N131" s="824">
        <f t="shared" si="45"/>
        <v>0</v>
      </c>
      <c r="O131" s="823">
        <f t="shared" si="46"/>
        <v>0</v>
      </c>
      <c r="P131" s="824">
        <f t="shared" si="47"/>
        <v>0</v>
      </c>
      <c r="Q131" s="823">
        <f t="shared" si="48"/>
        <v>0</v>
      </c>
      <c r="R131" s="824">
        <f t="shared" si="49"/>
        <v>0</v>
      </c>
      <c r="S131" s="823">
        <f t="shared" si="26"/>
        <v>0</v>
      </c>
      <c r="T131" s="824">
        <f t="shared" si="27"/>
        <v>0</v>
      </c>
      <c r="U131" s="823">
        <f t="shared" si="28"/>
        <v>0</v>
      </c>
      <c r="V131" s="824">
        <f t="shared" si="29"/>
        <v>0</v>
      </c>
      <c r="W131" s="433">
        <f t="shared" si="30"/>
        <v>0</v>
      </c>
      <c r="X131" s="571">
        <f t="shared" si="31"/>
        <v>0</v>
      </c>
      <c r="Y131" s="23">
        <f>'t1'!M129</f>
        <v>0</v>
      </c>
      <c r="AA131" s="253"/>
      <c r="AB131" s="254"/>
      <c r="AC131" s="253"/>
      <c r="AD131" s="254"/>
      <c r="AE131" s="253"/>
      <c r="AF131" s="254"/>
      <c r="AG131" s="253"/>
      <c r="AH131" s="254"/>
      <c r="AI131" s="253"/>
      <c r="AJ131" s="254"/>
      <c r="AK131" s="253"/>
      <c r="AL131" s="254"/>
      <c r="AM131" s="253"/>
      <c r="AN131" s="254"/>
      <c r="AO131" s="253"/>
      <c r="AP131" s="254"/>
      <c r="AQ131" s="253"/>
      <c r="AR131" s="254"/>
      <c r="AS131" s="253"/>
      <c r="AT131" s="254"/>
      <c r="AU131" s="433">
        <f t="shared" si="32"/>
        <v>0</v>
      </c>
      <c r="AV131" s="571">
        <f t="shared" si="33"/>
        <v>0</v>
      </c>
      <c r="AW131" s="23">
        <f>'t1'!AR129</f>
        <v>0</v>
      </c>
    </row>
    <row r="132" spans="1:49" ht="14.25" customHeight="1" x14ac:dyDescent="0.2">
      <c r="A132" s="144" t="str">
        <f>'t1'!A130</f>
        <v>RUOLO PROFESSIONALE - SPECIALISTA RAPPORTI CON I MEDIA E.Q.</v>
      </c>
      <c r="B132" s="206" t="str">
        <f>'t1'!B130</f>
        <v>PEQ872</v>
      </c>
      <c r="C132" s="823">
        <f t="shared" si="34"/>
        <v>0</v>
      </c>
      <c r="D132" s="824">
        <f t="shared" si="35"/>
        <v>0</v>
      </c>
      <c r="E132" s="823">
        <f t="shared" si="36"/>
        <v>0</v>
      </c>
      <c r="F132" s="824">
        <f t="shared" si="37"/>
        <v>0</v>
      </c>
      <c r="G132" s="823">
        <f t="shared" si="38"/>
        <v>0</v>
      </c>
      <c r="H132" s="824">
        <f t="shared" si="39"/>
        <v>0</v>
      </c>
      <c r="I132" s="823">
        <f t="shared" si="40"/>
        <v>0</v>
      </c>
      <c r="J132" s="824">
        <f t="shared" si="41"/>
        <v>0</v>
      </c>
      <c r="K132" s="823">
        <f t="shared" si="42"/>
        <v>0</v>
      </c>
      <c r="L132" s="824">
        <f t="shared" si="43"/>
        <v>0</v>
      </c>
      <c r="M132" s="823">
        <f t="shared" si="44"/>
        <v>0</v>
      </c>
      <c r="N132" s="824">
        <f t="shared" si="45"/>
        <v>0</v>
      </c>
      <c r="O132" s="823">
        <f t="shared" si="46"/>
        <v>0</v>
      </c>
      <c r="P132" s="824">
        <f t="shared" si="47"/>
        <v>0</v>
      </c>
      <c r="Q132" s="823">
        <f t="shared" si="48"/>
        <v>0</v>
      </c>
      <c r="R132" s="824">
        <f t="shared" si="49"/>
        <v>0</v>
      </c>
      <c r="S132" s="823">
        <f t="shared" si="26"/>
        <v>0</v>
      </c>
      <c r="T132" s="824">
        <f t="shared" si="27"/>
        <v>0</v>
      </c>
      <c r="U132" s="823">
        <f t="shared" si="28"/>
        <v>0</v>
      </c>
      <c r="V132" s="824">
        <f t="shared" si="29"/>
        <v>0</v>
      </c>
      <c r="W132" s="433">
        <f t="shared" si="30"/>
        <v>0</v>
      </c>
      <c r="X132" s="571">
        <f t="shared" si="31"/>
        <v>0</v>
      </c>
      <c r="Y132" s="23">
        <f>'t1'!M130</f>
        <v>0</v>
      </c>
      <c r="AA132" s="253"/>
      <c r="AB132" s="254"/>
      <c r="AC132" s="253"/>
      <c r="AD132" s="254"/>
      <c r="AE132" s="253"/>
      <c r="AF132" s="254"/>
      <c r="AG132" s="253"/>
      <c r="AH132" s="254"/>
      <c r="AI132" s="253"/>
      <c r="AJ132" s="254"/>
      <c r="AK132" s="253"/>
      <c r="AL132" s="254"/>
      <c r="AM132" s="253"/>
      <c r="AN132" s="254"/>
      <c r="AO132" s="253"/>
      <c r="AP132" s="254"/>
      <c r="AQ132" s="253"/>
      <c r="AR132" s="254"/>
      <c r="AS132" s="253"/>
      <c r="AT132" s="254"/>
      <c r="AU132" s="433">
        <f t="shared" si="32"/>
        <v>0</v>
      </c>
      <c r="AV132" s="571">
        <f t="shared" si="33"/>
        <v>0</v>
      </c>
      <c r="AW132" s="23">
        <f>'t1'!AR130</f>
        <v>0</v>
      </c>
    </row>
    <row r="133" spans="1:49" ht="14.25" customHeight="1" x14ac:dyDescent="0.2">
      <c r="A133" s="144" t="str">
        <f>'t1'!A131</f>
        <v>RUOLO PROFESSIONALE - ASSISTENTE RELIGIOSO E.Q.</v>
      </c>
      <c r="B133" s="206" t="str">
        <f>'t1'!B131</f>
        <v>PEQ006</v>
      </c>
      <c r="C133" s="823">
        <f t="shared" ref="C133:L137" si="50">ROUND(AA133,0)</f>
        <v>0</v>
      </c>
      <c r="D133" s="824">
        <f t="shared" si="50"/>
        <v>0</v>
      </c>
      <c r="E133" s="823">
        <f t="shared" si="50"/>
        <v>0</v>
      </c>
      <c r="F133" s="824">
        <f t="shared" si="50"/>
        <v>0</v>
      </c>
      <c r="G133" s="823">
        <f t="shared" si="50"/>
        <v>0</v>
      </c>
      <c r="H133" s="824">
        <f t="shared" si="50"/>
        <v>0</v>
      </c>
      <c r="I133" s="823">
        <f t="shared" si="50"/>
        <v>0</v>
      </c>
      <c r="J133" s="824">
        <f t="shared" si="50"/>
        <v>0</v>
      </c>
      <c r="K133" s="823">
        <f t="shared" si="50"/>
        <v>0</v>
      </c>
      <c r="L133" s="824">
        <f t="shared" si="50"/>
        <v>0</v>
      </c>
      <c r="M133" s="823">
        <f t="shared" si="44"/>
        <v>0</v>
      </c>
      <c r="N133" s="824">
        <f t="shared" si="45"/>
        <v>0</v>
      </c>
      <c r="O133" s="823">
        <f t="shared" si="46"/>
        <v>0</v>
      </c>
      <c r="P133" s="824">
        <f t="shared" si="47"/>
        <v>0</v>
      </c>
      <c r="Q133" s="823">
        <f t="shared" si="48"/>
        <v>0</v>
      </c>
      <c r="R133" s="824">
        <f t="shared" si="49"/>
        <v>0</v>
      </c>
      <c r="S133" s="823">
        <f t="shared" si="26"/>
        <v>0</v>
      </c>
      <c r="T133" s="824">
        <f t="shared" si="27"/>
        <v>0</v>
      </c>
      <c r="U133" s="823">
        <f t="shared" si="28"/>
        <v>0</v>
      </c>
      <c r="V133" s="824">
        <f t="shared" si="29"/>
        <v>0</v>
      </c>
      <c r="W133" s="433">
        <f t="shared" si="30"/>
        <v>0</v>
      </c>
      <c r="X133" s="571">
        <f t="shared" si="31"/>
        <v>0</v>
      </c>
      <c r="Y133" s="23">
        <f>'t1'!M131</f>
        <v>0</v>
      </c>
      <c r="AA133" s="253"/>
      <c r="AB133" s="254"/>
      <c r="AC133" s="253"/>
      <c r="AD133" s="254"/>
      <c r="AE133" s="253"/>
      <c r="AF133" s="254"/>
      <c r="AG133" s="253"/>
      <c r="AH133" s="254"/>
      <c r="AI133" s="253"/>
      <c r="AJ133" s="254"/>
      <c r="AK133" s="253"/>
      <c r="AL133" s="254"/>
      <c r="AM133" s="253"/>
      <c r="AN133" s="254"/>
      <c r="AO133" s="253"/>
      <c r="AP133" s="254"/>
      <c r="AQ133" s="253"/>
      <c r="AR133" s="254"/>
      <c r="AS133" s="253"/>
      <c r="AT133" s="254"/>
      <c r="AU133" s="433">
        <f t="shared" si="32"/>
        <v>0</v>
      </c>
      <c r="AV133" s="571">
        <f t="shared" si="33"/>
        <v>0</v>
      </c>
      <c r="AW133" s="23">
        <f>'t1'!AR131</f>
        <v>0</v>
      </c>
    </row>
    <row r="134" spans="1:49" ht="14.25" customHeight="1" x14ac:dyDescent="0.2">
      <c r="A134" s="144" t="str">
        <f>'t1'!A132</f>
        <v>RUOLO TECNICO - COLLABORATORE TECNICO PROFESSIONALE E.Q.</v>
      </c>
      <c r="B134" s="206" t="str">
        <f>'t1'!B132</f>
        <v>TEQ027</v>
      </c>
      <c r="C134" s="823">
        <f t="shared" si="50"/>
        <v>0</v>
      </c>
      <c r="D134" s="824">
        <f t="shared" si="50"/>
        <v>0</v>
      </c>
      <c r="E134" s="823">
        <f t="shared" si="50"/>
        <v>0</v>
      </c>
      <c r="F134" s="824">
        <f t="shared" si="50"/>
        <v>0</v>
      </c>
      <c r="G134" s="823">
        <f t="shared" si="50"/>
        <v>0</v>
      </c>
      <c r="H134" s="824">
        <f t="shared" si="50"/>
        <v>0</v>
      </c>
      <c r="I134" s="823">
        <f t="shared" si="50"/>
        <v>0</v>
      </c>
      <c r="J134" s="824">
        <f t="shared" si="50"/>
        <v>0</v>
      </c>
      <c r="K134" s="823">
        <f t="shared" si="50"/>
        <v>0</v>
      </c>
      <c r="L134" s="824">
        <f t="shared" si="50"/>
        <v>0</v>
      </c>
      <c r="M134" s="823">
        <f t="shared" si="44"/>
        <v>0</v>
      </c>
      <c r="N134" s="824">
        <f t="shared" si="45"/>
        <v>0</v>
      </c>
      <c r="O134" s="823">
        <f t="shared" si="46"/>
        <v>0</v>
      </c>
      <c r="P134" s="824">
        <f t="shared" si="47"/>
        <v>0</v>
      </c>
      <c r="Q134" s="823">
        <f t="shared" si="48"/>
        <v>0</v>
      </c>
      <c r="R134" s="824">
        <f t="shared" si="49"/>
        <v>0</v>
      </c>
      <c r="S134" s="823">
        <f t="shared" si="26"/>
        <v>0</v>
      </c>
      <c r="T134" s="824">
        <f t="shared" si="27"/>
        <v>0</v>
      </c>
      <c r="U134" s="823">
        <f t="shared" si="28"/>
        <v>0</v>
      </c>
      <c r="V134" s="824">
        <f t="shared" si="29"/>
        <v>0</v>
      </c>
      <c r="W134" s="433">
        <f t="shared" si="30"/>
        <v>0</v>
      </c>
      <c r="X134" s="571">
        <f t="shared" si="31"/>
        <v>0</v>
      </c>
      <c r="Y134" s="23">
        <f>'t1'!M132</f>
        <v>0</v>
      </c>
      <c r="AA134" s="253"/>
      <c r="AB134" s="254"/>
      <c r="AC134" s="253"/>
      <c r="AD134" s="254"/>
      <c r="AE134" s="253"/>
      <c r="AF134" s="254"/>
      <c r="AG134" s="253"/>
      <c r="AH134" s="254"/>
      <c r="AI134" s="253"/>
      <c r="AJ134" s="254"/>
      <c r="AK134" s="253"/>
      <c r="AL134" s="254"/>
      <c r="AM134" s="253"/>
      <c r="AN134" s="254"/>
      <c r="AO134" s="253"/>
      <c r="AP134" s="254"/>
      <c r="AQ134" s="253"/>
      <c r="AR134" s="254"/>
      <c r="AS134" s="253"/>
      <c r="AT134" s="254"/>
      <c r="AU134" s="433">
        <f t="shared" si="32"/>
        <v>0</v>
      </c>
      <c r="AV134" s="571">
        <f t="shared" si="33"/>
        <v>0</v>
      </c>
      <c r="AW134" s="23">
        <f>'t1'!AR132</f>
        <v>0</v>
      </c>
    </row>
    <row r="135" spans="1:49" ht="14.25" customHeight="1" x14ac:dyDescent="0.2">
      <c r="A135" s="144" t="str">
        <f>'t1'!A133</f>
        <v>RUOLO TECNICO - COLLAB. TEC. PROF. SENIOR A ESAURIMENTO E.Q.</v>
      </c>
      <c r="B135" s="206" t="str">
        <f>'t1'!B133</f>
        <v>TEQCTS</v>
      </c>
      <c r="C135" s="823">
        <f t="shared" si="50"/>
        <v>0</v>
      </c>
      <c r="D135" s="824">
        <f t="shared" si="50"/>
        <v>0</v>
      </c>
      <c r="E135" s="823">
        <f t="shared" si="50"/>
        <v>0</v>
      </c>
      <c r="F135" s="824">
        <f t="shared" si="50"/>
        <v>0</v>
      </c>
      <c r="G135" s="823">
        <f t="shared" si="50"/>
        <v>0</v>
      </c>
      <c r="H135" s="824">
        <f t="shared" si="50"/>
        <v>0</v>
      </c>
      <c r="I135" s="823">
        <f t="shared" si="50"/>
        <v>0</v>
      </c>
      <c r="J135" s="824">
        <f t="shared" si="50"/>
        <v>0</v>
      </c>
      <c r="K135" s="823">
        <f t="shared" si="50"/>
        <v>0</v>
      </c>
      <c r="L135" s="824">
        <f t="shared" si="50"/>
        <v>0</v>
      </c>
      <c r="M135" s="823">
        <f t="shared" si="44"/>
        <v>0</v>
      </c>
      <c r="N135" s="824">
        <f t="shared" si="45"/>
        <v>0</v>
      </c>
      <c r="O135" s="823">
        <f t="shared" si="46"/>
        <v>0</v>
      </c>
      <c r="P135" s="824">
        <f t="shared" si="47"/>
        <v>0</v>
      </c>
      <c r="Q135" s="823">
        <f t="shared" si="48"/>
        <v>0</v>
      </c>
      <c r="R135" s="824">
        <f t="shared" si="49"/>
        <v>0</v>
      </c>
      <c r="S135" s="823">
        <f t="shared" si="26"/>
        <v>0</v>
      </c>
      <c r="T135" s="824">
        <f t="shared" si="27"/>
        <v>0</v>
      </c>
      <c r="U135" s="823">
        <f t="shared" si="28"/>
        <v>0</v>
      </c>
      <c r="V135" s="824">
        <f t="shared" si="29"/>
        <v>0</v>
      </c>
      <c r="W135" s="433">
        <f t="shared" si="30"/>
        <v>0</v>
      </c>
      <c r="X135" s="571">
        <f t="shared" si="31"/>
        <v>0</v>
      </c>
      <c r="Y135" s="23">
        <f>'t1'!M133</f>
        <v>0</v>
      </c>
      <c r="AA135" s="253"/>
      <c r="AB135" s="254"/>
      <c r="AC135" s="253"/>
      <c r="AD135" s="254"/>
      <c r="AE135" s="253"/>
      <c r="AF135" s="254"/>
      <c r="AG135" s="253"/>
      <c r="AH135" s="254"/>
      <c r="AI135" s="253"/>
      <c r="AJ135" s="254"/>
      <c r="AK135" s="253"/>
      <c r="AL135" s="254"/>
      <c r="AM135" s="253"/>
      <c r="AN135" s="254"/>
      <c r="AO135" s="253"/>
      <c r="AP135" s="254"/>
      <c r="AQ135" s="253"/>
      <c r="AR135" s="254"/>
      <c r="AS135" s="253"/>
      <c r="AT135" s="254"/>
      <c r="AU135" s="433">
        <f t="shared" si="32"/>
        <v>0</v>
      </c>
      <c r="AV135" s="571">
        <f t="shared" si="33"/>
        <v>0</v>
      </c>
      <c r="AW135" s="23">
        <f>'t1'!AR133</f>
        <v>0</v>
      </c>
    </row>
    <row r="136" spans="1:49" ht="14.25" customHeight="1" x14ac:dyDescent="0.2">
      <c r="A136" s="144" t="str">
        <f>'t1'!A134</f>
        <v>RUOLO AMMINISTRATIVO - COLLAB. AMMINISTRATIVO PROFESS. E.Q.</v>
      </c>
      <c r="B136" s="206" t="str">
        <f>'t1'!B134</f>
        <v>AEQ029</v>
      </c>
      <c r="C136" s="823">
        <f t="shared" si="50"/>
        <v>0</v>
      </c>
      <c r="D136" s="824">
        <f t="shared" si="50"/>
        <v>0</v>
      </c>
      <c r="E136" s="823">
        <f t="shared" si="50"/>
        <v>0</v>
      </c>
      <c r="F136" s="824">
        <f t="shared" si="50"/>
        <v>0</v>
      </c>
      <c r="G136" s="823">
        <f t="shared" si="50"/>
        <v>0</v>
      </c>
      <c r="H136" s="824">
        <f t="shared" si="50"/>
        <v>0</v>
      </c>
      <c r="I136" s="823">
        <f t="shared" si="50"/>
        <v>0</v>
      </c>
      <c r="J136" s="824">
        <f t="shared" si="50"/>
        <v>0</v>
      </c>
      <c r="K136" s="823">
        <f t="shared" si="50"/>
        <v>0</v>
      </c>
      <c r="L136" s="824">
        <f t="shared" si="50"/>
        <v>0</v>
      </c>
      <c r="M136" s="823">
        <f t="shared" si="44"/>
        <v>0</v>
      </c>
      <c r="N136" s="824">
        <f t="shared" si="45"/>
        <v>0</v>
      </c>
      <c r="O136" s="823">
        <f t="shared" si="46"/>
        <v>0</v>
      </c>
      <c r="P136" s="824">
        <f t="shared" si="47"/>
        <v>0</v>
      </c>
      <c r="Q136" s="823">
        <f t="shared" si="48"/>
        <v>0</v>
      </c>
      <c r="R136" s="824">
        <f t="shared" si="49"/>
        <v>0</v>
      </c>
      <c r="S136" s="823">
        <f t="shared" ref="S136:S159" si="51">ROUND(AQ136,0)</f>
        <v>0</v>
      </c>
      <c r="T136" s="824">
        <f t="shared" ref="T136:T159" si="52">ROUND(AR136,0)</f>
        <v>0</v>
      </c>
      <c r="U136" s="823">
        <f t="shared" ref="U136:U159" si="53">ROUND(AS136,0)</f>
        <v>0</v>
      </c>
      <c r="V136" s="824">
        <f t="shared" ref="V136:V159" si="54">ROUND(AT136,0)</f>
        <v>0</v>
      </c>
      <c r="W136" s="433">
        <f t="shared" si="30"/>
        <v>0</v>
      </c>
      <c r="X136" s="571">
        <f t="shared" si="31"/>
        <v>0</v>
      </c>
      <c r="Y136" s="23">
        <f>'t1'!M134</f>
        <v>0</v>
      </c>
      <c r="AA136" s="253"/>
      <c r="AB136" s="254"/>
      <c r="AC136" s="253"/>
      <c r="AD136" s="254"/>
      <c r="AE136" s="253"/>
      <c r="AF136" s="254"/>
      <c r="AG136" s="253"/>
      <c r="AH136" s="254"/>
      <c r="AI136" s="253"/>
      <c r="AJ136" s="254"/>
      <c r="AK136" s="253"/>
      <c r="AL136" s="254"/>
      <c r="AM136" s="253"/>
      <c r="AN136" s="254"/>
      <c r="AO136" s="253"/>
      <c r="AP136" s="254"/>
      <c r="AQ136" s="253"/>
      <c r="AR136" s="254"/>
      <c r="AS136" s="253"/>
      <c r="AT136" s="254"/>
      <c r="AU136" s="433">
        <f t="shared" si="32"/>
        <v>0</v>
      </c>
      <c r="AV136" s="571">
        <f t="shared" si="33"/>
        <v>0</v>
      </c>
      <c r="AW136" s="23">
        <f>'t1'!AR134</f>
        <v>0</v>
      </c>
    </row>
    <row r="137" spans="1:49" ht="14.25" customHeight="1" x14ac:dyDescent="0.2">
      <c r="A137" s="144" t="str">
        <f>'t1'!A135</f>
        <v>RUOLO AMM.VO - COLLAB. AMM.VO PROF. SENIOR ESAURIMENTO E.Q.</v>
      </c>
      <c r="B137" s="206" t="str">
        <f>'t1'!B135</f>
        <v>AEQCAS</v>
      </c>
      <c r="C137" s="823">
        <f t="shared" si="50"/>
        <v>0</v>
      </c>
      <c r="D137" s="824">
        <f t="shared" si="50"/>
        <v>0</v>
      </c>
      <c r="E137" s="823">
        <f t="shared" si="50"/>
        <v>0</v>
      </c>
      <c r="F137" s="824">
        <f t="shared" si="50"/>
        <v>0</v>
      </c>
      <c r="G137" s="823">
        <f t="shared" si="50"/>
        <v>0</v>
      </c>
      <c r="H137" s="824">
        <f t="shared" si="50"/>
        <v>0</v>
      </c>
      <c r="I137" s="823">
        <f t="shared" si="50"/>
        <v>0</v>
      </c>
      <c r="J137" s="824">
        <f t="shared" si="50"/>
        <v>0</v>
      </c>
      <c r="K137" s="823">
        <f t="shared" si="50"/>
        <v>0</v>
      </c>
      <c r="L137" s="824">
        <f t="shared" si="50"/>
        <v>0</v>
      </c>
      <c r="M137" s="823">
        <f t="shared" si="44"/>
        <v>0</v>
      </c>
      <c r="N137" s="824">
        <f t="shared" si="45"/>
        <v>0</v>
      </c>
      <c r="O137" s="823">
        <f t="shared" si="46"/>
        <v>0</v>
      </c>
      <c r="P137" s="824">
        <f t="shared" si="47"/>
        <v>0</v>
      </c>
      <c r="Q137" s="823">
        <f t="shared" si="48"/>
        <v>0</v>
      </c>
      <c r="R137" s="824">
        <f t="shared" si="49"/>
        <v>0</v>
      </c>
      <c r="S137" s="823">
        <f t="shared" si="51"/>
        <v>0</v>
      </c>
      <c r="T137" s="824">
        <f t="shared" si="52"/>
        <v>0</v>
      </c>
      <c r="U137" s="823">
        <f t="shared" si="53"/>
        <v>0</v>
      </c>
      <c r="V137" s="824">
        <f t="shared" si="54"/>
        <v>0</v>
      </c>
      <c r="W137" s="433">
        <f t="shared" ref="W137:W169" si="55">SUM(C137,E137,G137,I137,K137,M137,O137,Q137,S137,U137)</f>
        <v>0</v>
      </c>
      <c r="X137" s="571">
        <f t="shared" ref="X137:X169" si="56">SUM(D137,F137,H137,J137,L137,N137,P137,R137,T137,V137)</f>
        <v>0</v>
      </c>
      <c r="Y137" s="23">
        <f>'t1'!M135</f>
        <v>0</v>
      </c>
      <c r="AA137" s="253"/>
      <c r="AB137" s="254"/>
      <c r="AC137" s="253"/>
      <c r="AD137" s="254"/>
      <c r="AE137" s="253"/>
      <c r="AF137" s="254"/>
      <c r="AG137" s="253"/>
      <c r="AH137" s="254"/>
      <c r="AI137" s="253"/>
      <c r="AJ137" s="254"/>
      <c r="AK137" s="253"/>
      <c r="AL137" s="254"/>
      <c r="AM137" s="253"/>
      <c r="AN137" s="254"/>
      <c r="AO137" s="253"/>
      <c r="AP137" s="254"/>
      <c r="AQ137" s="253"/>
      <c r="AR137" s="254"/>
      <c r="AS137" s="253"/>
      <c r="AT137" s="254"/>
      <c r="AU137" s="433">
        <f t="shared" ref="AU137:AU169" si="57">SUM(AA137,AC137,AE137,AG137,AI137,AK137,AM137,AO137,AQ137,AS137)</f>
        <v>0</v>
      </c>
      <c r="AV137" s="571">
        <f t="shared" ref="AV137:AV169" si="58">SUM(AB137,AD137,AF137,AH137,AJ137,AL137,AN137,AP137,AR137,AT137)</f>
        <v>0</v>
      </c>
      <c r="AW137" s="23">
        <f>'t1'!AR135</f>
        <v>0</v>
      </c>
    </row>
    <row r="138" spans="1:49" ht="14.25" customHeight="1" x14ac:dyDescent="0.2">
      <c r="A138" s="144" t="str">
        <f>'t1'!A136</f>
        <v>RUOLO SANITARIO - PROF. SANITARIE INFERMIERISTICHE</v>
      </c>
      <c r="B138" s="206" t="str">
        <f>'t1'!B136</f>
        <v>SPFINF</v>
      </c>
      <c r="C138" s="823">
        <f t="shared" si="34"/>
        <v>0</v>
      </c>
      <c r="D138" s="824">
        <f t="shared" si="35"/>
        <v>0</v>
      </c>
      <c r="E138" s="823">
        <f t="shared" si="36"/>
        <v>0</v>
      </c>
      <c r="F138" s="824">
        <f t="shared" si="37"/>
        <v>0</v>
      </c>
      <c r="G138" s="823">
        <f t="shared" si="38"/>
        <v>0</v>
      </c>
      <c r="H138" s="824">
        <f t="shared" si="39"/>
        <v>0</v>
      </c>
      <c r="I138" s="823">
        <f t="shared" si="40"/>
        <v>0</v>
      </c>
      <c r="J138" s="824">
        <f t="shared" si="41"/>
        <v>0</v>
      </c>
      <c r="K138" s="823">
        <f t="shared" si="42"/>
        <v>0</v>
      </c>
      <c r="L138" s="824">
        <f t="shared" si="43"/>
        <v>0</v>
      </c>
      <c r="M138" s="823">
        <f t="shared" si="44"/>
        <v>0</v>
      </c>
      <c r="N138" s="824">
        <f t="shared" si="45"/>
        <v>0</v>
      </c>
      <c r="O138" s="823">
        <f t="shared" si="46"/>
        <v>0</v>
      </c>
      <c r="P138" s="824">
        <f t="shared" si="47"/>
        <v>0</v>
      </c>
      <c r="Q138" s="823">
        <f t="shared" si="48"/>
        <v>0</v>
      </c>
      <c r="R138" s="824">
        <f t="shared" si="49"/>
        <v>0</v>
      </c>
      <c r="S138" s="823">
        <f t="shared" si="51"/>
        <v>0</v>
      </c>
      <c r="T138" s="824">
        <f t="shared" si="52"/>
        <v>0</v>
      </c>
      <c r="U138" s="823">
        <f t="shared" si="53"/>
        <v>0</v>
      </c>
      <c r="V138" s="824">
        <f t="shared" si="54"/>
        <v>0</v>
      </c>
      <c r="W138" s="433">
        <f t="shared" si="55"/>
        <v>0</v>
      </c>
      <c r="X138" s="571">
        <f t="shared" si="56"/>
        <v>0</v>
      </c>
      <c r="Y138" s="23">
        <f>'t1'!M136</f>
        <v>0</v>
      </c>
      <c r="AA138" s="253"/>
      <c r="AB138" s="254"/>
      <c r="AC138" s="253"/>
      <c r="AD138" s="254"/>
      <c r="AE138" s="253"/>
      <c r="AF138" s="254"/>
      <c r="AG138" s="253"/>
      <c r="AH138" s="254"/>
      <c r="AI138" s="253"/>
      <c r="AJ138" s="254"/>
      <c r="AK138" s="253"/>
      <c r="AL138" s="254"/>
      <c r="AM138" s="253"/>
      <c r="AN138" s="254"/>
      <c r="AO138" s="253"/>
      <c r="AP138" s="254"/>
      <c r="AQ138" s="253"/>
      <c r="AR138" s="254"/>
      <c r="AS138" s="253"/>
      <c r="AT138" s="254"/>
      <c r="AU138" s="433">
        <f t="shared" si="57"/>
        <v>0</v>
      </c>
      <c r="AV138" s="571">
        <f t="shared" si="58"/>
        <v>0</v>
      </c>
      <c r="AW138" s="23">
        <f>'t1'!AR136</f>
        <v>0</v>
      </c>
    </row>
    <row r="139" spans="1:49" ht="14.25" customHeight="1" x14ac:dyDescent="0.2">
      <c r="A139" s="144" t="str">
        <f>'t1'!A137</f>
        <v>RUOLO SANITARIO - PROF. SANITARIA OSTETRICA</v>
      </c>
      <c r="B139" s="206" t="str">
        <f>'t1'!B137</f>
        <v>SPFOST</v>
      </c>
      <c r="C139" s="823">
        <f t="shared" si="34"/>
        <v>0</v>
      </c>
      <c r="D139" s="824">
        <f t="shared" si="35"/>
        <v>0</v>
      </c>
      <c r="E139" s="823">
        <f t="shared" si="36"/>
        <v>0</v>
      </c>
      <c r="F139" s="824">
        <f t="shared" si="37"/>
        <v>0</v>
      </c>
      <c r="G139" s="823">
        <f t="shared" si="38"/>
        <v>0</v>
      </c>
      <c r="H139" s="824">
        <f t="shared" si="39"/>
        <v>0</v>
      </c>
      <c r="I139" s="823">
        <f t="shared" si="40"/>
        <v>0</v>
      </c>
      <c r="J139" s="824">
        <f t="shared" si="41"/>
        <v>0</v>
      </c>
      <c r="K139" s="823">
        <f t="shared" si="42"/>
        <v>0</v>
      </c>
      <c r="L139" s="824">
        <f t="shared" si="43"/>
        <v>0</v>
      </c>
      <c r="M139" s="823">
        <f t="shared" si="44"/>
        <v>0</v>
      </c>
      <c r="N139" s="824">
        <f t="shared" si="45"/>
        <v>0</v>
      </c>
      <c r="O139" s="823">
        <f t="shared" si="46"/>
        <v>0</v>
      </c>
      <c r="P139" s="824">
        <f t="shared" si="47"/>
        <v>0</v>
      </c>
      <c r="Q139" s="823">
        <f t="shared" si="48"/>
        <v>0</v>
      </c>
      <c r="R139" s="824">
        <f t="shared" si="49"/>
        <v>0</v>
      </c>
      <c r="S139" s="823">
        <f t="shared" si="51"/>
        <v>0</v>
      </c>
      <c r="T139" s="824">
        <f t="shared" si="52"/>
        <v>0</v>
      </c>
      <c r="U139" s="823">
        <f t="shared" si="53"/>
        <v>0</v>
      </c>
      <c r="V139" s="824">
        <f t="shared" si="54"/>
        <v>0</v>
      </c>
      <c r="W139" s="433">
        <f t="shared" si="55"/>
        <v>0</v>
      </c>
      <c r="X139" s="571">
        <f t="shared" si="56"/>
        <v>0</v>
      </c>
      <c r="Y139" s="23">
        <f>'t1'!M137</f>
        <v>0</v>
      </c>
      <c r="AA139" s="253"/>
      <c r="AB139" s="254"/>
      <c r="AC139" s="253"/>
      <c r="AD139" s="254"/>
      <c r="AE139" s="253"/>
      <c r="AF139" s="254"/>
      <c r="AG139" s="253"/>
      <c r="AH139" s="254"/>
      <c r="AI139" s="253"/>
      <c r="AJ139" s="254"/>
      <c r="AK139" s="253"/>
      <c r="AL139" s="254"/>
      <c r="AM139" s="253"/>
      <c r="AN139" s="254"/>
      <c r="AO139" s="253"/>
      <c r="AP139" s="254"/>
      <c r="AQ139" s="253"/>
      <c r="AR139" s="254"/>
      <c r="AS139" s="253"/>
      <c r="AT139" s="254"/>
      <c r="AU139" s="433">
        <f t="shared" si="57"/>
        <v>0</v>
      </c>
      <c r="AV139" s="571">
        <f t="shared" si="58"/>
        <v>0</v>
      </c>
      <c r="AW139" s="23">
        <f>'t1'!AR137</f>
        <v>0</v>
      </c>
    </row>
    <row r="140" spans="1:49" ht="14.25" customHeight="1" x14ac:dyDescent="0.2">
      <c r="A140" s="144" t="str">
        <f>'t1'!A138</f>
        <v>RUOLO SANITARIO - PROFESSIONI TECNICO SANITARIE</v>
      </c>
      <c r="B140" s="206" t="str">
        <f>'t1'!B138</f>
        <v>SPFTCN</v>
      </c>
      <c r="C140" s="823">
        <f t="shared" si="34"/>
        <v>0</v>
      </c>
      <c r="D140" s="824">
        <f t="shared" si="35"/>
        <v>0</v>
      </c>
      <c r="E140" s="823">
        <f t="shared" si="36"/>
        <v>0</v>
      </c>
      <c r="F140" s="824">
        <f t="shared" si="37"/>
        <v>0</v>
      </c>
      <c r="G140" s="823">
        <f t="shared" si="38"/>
        <v>0</v>
      </c>
      <c r="H140" s="824">
        <f t="shared" si="39"/>
        <v>0</v>
      </c>
      <c r="I140" s="823">
        <f t="shared" si="40"/>
        <v>0</v>
      </c>
      <c r="J140" s="824">
        <f t="shared" si="41"/>
        <v>0</v>
      </c>
      <c r="K140" s="823">
        <f t="shared" si="42"/>
        <v>0</v>
      </c>
      <c r="L140" s="824">
        <f t="shared" si="43"/>
        <v>0</v>
      </c>
      <c r="M140" s="823">
        <f t="shared" si="44"/>
        <v>0</v>
      </c>
      <c r="N140" s="824">
        <f t="shared" si="45"/>
        <v>0</v>
      </c>
      <c r="O140" s="823">
        <f t="shared" si="46"/>
        <v>0</v>
      </c>
      <c r="P140" s="824">
        <f t="shared" si="47"/>
        <v>0</v>
      </c>
      <c r="Q140" s="823">
        <f t="shared" si="48"/>
        <v>0</v>
      </c>
      <c r="R140" s="824">
        <f t="shared" si="49"/>
        <v>0</v>
      </c>
      <c r="S140" s="823">
        <f t="shared" si="51"/>
        <v>0</v>
      </c>
      <c r="T140" s="824">
        <f t="shared" si="52"/>
        <v>0</v>
      </c>
      <c r="U140" s="823">
        <f t="shared" si="53"/>
        <v>0</v>
      </c>
      <c r="V140" s="824">
        <f t="shared" si="54"/>
        <v>0</v>
      </c>
      <c r="W140" s="433">
        <f t="shared" si="55"/>
        <v>0</v>
      </c>
      <c r="X140" s="571">
        <f t="shared" si="56"/>
        <v>0</v>
      </c>
      <c r="Y140" s="23">
        <f>'t1'!M138</f>
        <v>0</v>
      </c>
      <c r="AA140" s="253"/>
      <c r="AB140" s="254"/>
      <c r="AC140" s="253"/>
      <c r="AD140" s="254"/>
      <c r="AE140" s="253"/>
      <c r="AF140" s="254"/>
      <c r="AG140" s="253"/>
      <c r="AH140" s="254"/>
      <c r="AI140" s="253"/>
      <c r="AJ140" s="254"/>
      <c r="AK140" s="253"/>
      <c r="AL140" s="254"/>
      <c r="AM140" s="253"/>
      <c r="AN140" s="254"/>
      <c r="AO140" s="253"/>
      <c r="AP140" s="254"/>
      <c r="AQ140" s="253"/>
      <c r="AR140" s="254"/>
      <c r="AS140" s="253"/>
      <c r="AT140" s="254"/>
      <c r="AU140" s="433">
        <f t="shared" si="57"/>
        <v>0</v>
      </c>
      <c r="AV140" s="571">
        <f t="shared" si="58"/>
        <v>0</v>
      </c>
      <c r="AW140" s="23">
        <f>'t1'!AR138</f>
        <v>0</v>
      </c>
    </row>
    <row r="141" spans="1:49" ht="14.25" customHeight="1" x14ac:dyDescent="0.2">
      <c r="A141" s="144" t="str">
        <f>'t1'!A139</f>
        <v>RUOLO SANITARIO - PROF. SANITARIE DELLA RIABILITAZIONE</v>
      </c>
      <c r="B141" s="206" t="str">
        <f>'t1'!B139</f>
        <v>SPFRAB</v>
      </c>
      <c r="C141" s="823">
        <f t="shared" si="34"/>
        <v>0</v>
      </c>
      <c r="D141" s="824">
        <f t="shared" si="35"/>
        <v>0</v>
      </c>
      <c r="E141" s="823">
        <f t="shared" si="36"/>
        <v>0</v>
      </c>
      <c r="F141" s="824">
        <f t="shared" si="37"/>
        <v>0</v>
      </c>
      <c r="G141" s="823">
        <f t="shared" si="38"/>
        <v>0</v>
      </c>
      <c r="H141" s="824">
        <f t="shared" si="39"/>
        <v>0</v>
      </c>
      <c r="I141" s="823">
        <f t="shared" si="40"/>
        <v>0</v>
      </c>
      <c r="J141" s="824">
        <f t="shared" si="41"/>
        <v>0</v>
      </c>
      <c r="K141" s="823">
        <f t="shared" si="42"/>
        <v>0</v>
      </c>
      <c r="L141" s="824">
        <f t="shared" si="43"/>
        <v>0</v>
      </c>
      <c r="M141" s="823">
        <f t="shared" si="44"/>
        <v>0</v>
      </c>
      <c r="N141" s="824">
        <f t="shared" si="45"/>
        <v>0</v>
      </c>
      <c r="O141" s="823">
        <f t="shared" si="46"/>
        <v>0</v>
      </c>
      <c r="P141" s="824">
        <f t="shared" si="47"/>
        <v>0</v>
      </c>
      <c r="Q141" s="823">
        <f t="shared" si="48"/>
        <v>0</v>
      </c>
      <c r="R141" s="824">
        <f t="shared" si="49"/>
        <v>0</v>
      </c>
      <c r="S141" s="823">
        <f t="shared" si="51"/>
        <v>0</v>
      </c>
      <c r="T141" s="824">
        <f t="shared" si="52"/>
        <v>0</v>
      </c>
      <c r="U141" s="823">
        <f t="shared" si="53"/>
        <v>0</v>
      </c>
      <c r="V141" s="824">
        <f t="shared" si="54"/>
        <v>0</v>
      </c>
      <c r="W141" s="433">
        <f t="shared" si="55"/>
        <v>0</v>
      </c>
      <c r="X141" s="571">
        <f t="shared" si="56"/>
        <v>0</v>
      </c>
      <c r="Y141" s="23">
        <f>'t1'!M139</f>
        <v>0</v>
      </c>
      <c r="AA141" s="253"/>
      <c r="AB141" s="254"/>
      <c r="AC141" s="253"/>
      <c r="AD141" s="254"/>
      <c r="AE141" s="253"/>
      <c r="AF141" s="254"/>
      <c r="AG141" s="253"/>
      <c r="AH141" s="254"/>
      <c r="AI141" s="253"/>
      <c r="AJ141" s="254"/>
      <c r="AK141" s="253"/>
      <c r="AL141" s="254"/>
      <c r="AM141" s="253"/>
      <c r="AN141" s="254"/>
      <c r="AO141" s="253"/>
      <c r="AP141" s="254"/>
      <c r="AQ141" s="253"/>
      <c r="AR141" s="254"/>
      <c r="AS141" s="253"/>
      <c r="AT141" s="254"/>
      <c r="AU141" s="433">
        <f t="shared" si="57"/>
        <v>0</v>
      </c>
      <c r="AV141" s="571">
        <f t="shared" si="58"/>
        <v>0</v>
      </c>
      <c r="AW141" s="23">
        <f>'t1'!AR139</f>
        <v>0</v>
      </c>
    </row>
    <row r="142" spans="1:49" ht="14.25" customHeight="1" x14ac:dyDescent="0.2">
      <c r="A142" s="144" t="str">
        <f>'t1'!A140</f>
        <v>RUOLO SANITARIO - PROF. SANITARIE DELLA PREVENZIONE</v>
      </c>
      <c r="B142" s="206" t="str">
        <f>'t1'!B140</f>
        <v>SPFPRV</v>
      </c>
      <c r="C142" s="823">
        <f t="shared" ref="C142:C159" si="59">ROUND(AA142,0)</f>
        <v>0</v>
      </c>
      <c r="D142" s="824">
        <f t="shared" ref="D142:D159" si="60">ROUND(AB142,0)</f>
        <v>0</v>
      </c>
      <c r="E142" s="823">
        <f t="shared" ref="E142:E159" si="61">ROUND(AC142,0)</f>
        <v>0</v>
      </c>
      <c r="F142" s="824">
        <f t="shared" ref="F142:F159" si="62">ROUND(AD142,0)</f>
        <v>0</v>
      </c>
      <c r="G142" s="823">
        <f t="shared" ref="G142:G159" si="63">ROUND(AE142,0)</f>
        <v>0</v>
      </c>
      <c r="H142" s="824">
        <f t="shared" ref="H142:H159" si="64">ROUND(AF142,0)</f>
        <v>0</v>
      </c>
      <c r="I142" s="823">
        <f t="shared" ref="I142:I159" si="65">ROUND(AG142,0)</f>
        <v>0</v>
      </c>
      <c r="J142" s="824">
        <f t="shared" ref="J142:J159" si="66">ROUND(AH142,0)</f>
        <v>0</v>
      </c>
      <c r="K142" s="823">
        <f t="shared" ref="K142:K159" si="67">ROUND(AI142,0)</f>
        <v>0</v>
      </c>
      <c r="L142" s="824">
        <f t="shared" ref="L142:L159" si="68">ROUND(AJ142,0)</f>
        <v>0</v>
      </c>
      <c r="M142" s="823">
        <f t="shared" ref="M142:M159" si="69">ROUND(AK142,0)</f>
        <v>0</v>
      </c>
      <c r="N142" s="824">
        <f t="shared" ref="N142:N159" si="70">ROUND(AL142,0)</f>
        <v>0</v>
      </c>
      <c r="O142" s="823">
        <f t="shared" ref="O142:O159" si="71">ROUND(AM142,0)</f>
        <v>0</v>
      </c>
      <c r="P142" s="824">
        <f t="shared" ref="P142:P159" si="72">ROUND(AN142,0)</f>
        <v>0</v>
      </c>
      <c r="Q142" s="823">
        <f t="shared" ref="Q142:Q159" si="73">ROUND(AO142,0)</f>
        <v>0</v>
      </c>
      <c r="R142" s="824">
        <f t="shared" ref="R142:R159" si="74">ROUND(AP142,0)</f>
        <v>0</v>
      </c>
      <c r="S142" s="823">
        <f t="shared" si="51"/>
        <v>0</v>
      </c>
      <c r="T142" s="824">
        <f t="shared" si="52"/>
        <v>0</v>
      </c>
      <c r="U142" s="823">
        <f t="shared" si="53"/>
        <v>0</v>
      </c>
      <c r="V142" s="824">
        <f t="shared" si="54"/>
        <v>0</v>
      </c>
      <c r="W142" s="433">
        <f t="shared" si="55"/>
        <v>0</v>
      </c>
      <c r="X142" s="571">
        <f t="shared" si="56"/>
        <v>0</v>
      </c>
      <c r="Y142" s="23">
        <f>'t1'!M140</f>
        <v>0</v>
      </c>
      <c r="AA142" s="253"/>
      <c r="AB142" s="254"/>
      <c r="AC142" s="253"/>
      <c r="AD142" s="254"/>
      <c r="AE142" s="253"/>
      <c r="AF142" s="254"/>
      <c r="AG142" s="253"/>
      <c r="AH142" s="254"/>
      <c r="AI142" s="253"/>
      <c r="AJ142" s="254"/>
      <c r="AK142" s="253"/>
      <c r="AL142" s="254"/>
      <c r="AM142" s="253"/>
      <c r="AN142" s="254"/>
      <c r="AO142" s="253"/>
      <c r="AP142" s="254"/>
      <c r="AQ142" s="253"/>
      <c r="AR142" s="254"/>
      <c r="AS142" s="253"/>
      <c r="AT142" s="254"/>
      <c r="AU142" s="433">
        <f t="shared" si="57"/>
        <v>0</v>
      </c>
      <c r="AV142" s="571">
        <f t="shared" si="58"/>
        <v>0</v>
      </c>
      <c r="AW142" s="23">
        <f>'t1'!AR140</f>
        <v>0</v>
      </c>
    </row>
    <row r="143" spans="1:49" ht="14.25" customHeight="1" x14ac:dyDescent="0.2">
      <c r="A143" s="144" t="str">
        <f>'t1'!A141</f>
        <v>RUOLO SANITARIO - PROF. SAN. INFERMIER. SENIOR A ESAURIMENTO</v>
      </c>
      <c r="B143" s="206" t="str">
        <f>'t1'!B141</f>
        <v>SPFINE</v>
      </c>
      <c r="C143" s="823">
        <f t="shared" si="59"/>
        <v>0</v>
      </c>
      <c r="D143" s="824">
        <f t="shared" si="60"/>
        <v>0</v>
      </c>
      <c r="E143" s="823">
        <f t="shared" si="61"/>
        <v>0</v>
      </c>
      <c r="F143" s="824">
        <f t="shared" si="62"/>
        <v>0</v>
      </c>
      <c r="G143" s="823">
        <f t="shared" si="63"/>
        <v>0</v>
      </c>
      <c r="H143" s="824">
        <f t="shared" si="64"/>
        <v>0</v>
      </c>
      <c r="I143" s="823">
        <f t="shared" si="65"/>
        <v>0</v>
      </c>
      <c r="J143" s="824">
        <f t="shared" si="66"/>
        <v>0</v>
      </c>
      <c r="K143" s="823">
        <f t="shared" si="67"/>
        <v>0</v>
      </c>
      <c r="L143" s="824">
        <f t="shared" si="68"/>
        <v>0</v>
      </c>
      <c r="M143" s="823">
        <f t="shared" si="69"/>
        <v>0</v>
      </c>
      <c r="N143" s="824">
        <f t="shared" si="70"/>
        <v>0</v>
      </c>
      <c r="O143" s="823">
        <f t="shared" si="71"/>
        <v>0</v>
      </c>
      <c r="P143" s="824">
        <f t="shared" si="72"/>
        <v>0</v>
      </c>
      <c r="Q143" s="823">
        <f t="shared" si="73"/>
        <v>0</v>
      </c>
      <c r="R143" s="824">
        <f t="shared" si="74"/>
        <v>0</v>
      </c>
      <c r="S143" s="823">
        <f t="shared" si="51"/>
        <v>0</v>
      </c>
      <c r="T143" s="824">
        <f t="shared" si="52"/>
        <v>0</v>
      </c>
      <c r="U143" s="823">
        <f t="shared" si="53"/>
        <v>0</v>
      </c>
      <c r="V143" s="824">
        <f t="shared" si="54"/>
        <v>0</v>
      </c>
      <c r="W143" s="433">
        <f t="shared" si="55"/>
        <v>0</v>
      </c>
      <c r="X143" s="571">
        <f t="shared" si="56"/>
        <v>0</v>
      </c>
      <c r="Y143" s="23">
        <f>'t1'!M141</f>
        <v>0</v>
      </c>
      <c r="AA143" s="253"/>
      <c r="AB143" s="254"/>
      <c r="AC143" s="253"/>
      <c r="AD143" s="254"/>
      <c r="AE143" s="253"/>
      <c r="AF143" s="254"/>
      <c r="AG143" s="253"/>
      <c r="AH143" s="254"/>
      <c r="AI143" s="253"/>
      <c r="AJ143" s="254"/>
      <c r="AK143" s="253"/>
      <c r="AL143" s="254"/>
      <c r="AM143" s="253"/>
      <c r="AN143" s="254"/>
      <c r="AO143" s="253"/>
      <c r="AP143" s="254"/>
      <c r="AQ143" s="253"/>
      <c r="AR143" s="254"/>
      <c r="AS143" s="253"/>
      <c r="AT143" s="254"/>
      <c r="AU143" s="433">
        <f t="shared" si="57"/>
        <v>0</v>
      </c>
      <c r="AV143" s="571">
        <f t="shared" si="58"/>
        <v>0</v>
      </c>
      <c r="AW143" s="23">
        <f>'t1'!AR141</f>
        <v>0</v>
      </c>
    </row>
    <row r="144" spans="1:49" ht="14.25" customHeight="1" x14ac:dyDescent="0.2">
      <c r="A144" s="144" t="str">
        <f>'t1'!A142</f>
        <v>RUOLO SANITARIO - ALTRI PROFILI SANIT. SENIOR A ESAURIMENTO</v>
      </c>
      <c r="B144" s="206" t="str">
        <f>'t1'!B142</f>
        <v>SPFASE</v>
      </c>
      <c r="C144" s="823">
        <f t="shared" si="59"/>
        <v>0</v>
      </c>
      <c r="D144" s="824">
        <f t="shared" si="60"/>
        <v>0</v>
      </c>
      <c r="E144" s="823">
        <f t="shared" si="61"/>
        <v>0</v>
      </c>
      <c r="F144" s="824">
        <f t="shared" si="62"/>
        <v>0</v>
      </c>
      <c r="G144" s="823">
        <f t="shared" si="63"/>
        <v>0</v>
      </c>
      <c r="H144" s="824">
        <f t="shared" si="64"/>
        <v>0</v>
      </c>
      <c r="I144" s="823">
        <f t="shared" si="65"/>
        <v>0</v>
      </c>
      <c r="J144" s="824">
        <f t="shared" si="66"/>
        <v>0</v>
      </c>
      <c r="K144" s="823">
        <f t="shared" si="67"/>
        <v>0</v>
      </c>
      <c r="L144" s="824">
        <f t="shared" si="68"/>
        <v>0</v>
      </c>
      <c r="M144" s="823">
        <f t="shared" si="69"/>
        <v>0</v>
      </c>
      <c r="N144" s="824">
        <f t="shared" si="70"/>
        <v>0</v>
      </c>
      <c r="O144" s="823">
        <f t="shared" si="71"/>
        <v>0</v>
      </c>
      <c r="P144" s="824">
        <f t="shared" si="72"/>
        <v>0</v>
      </c>
      <c r="Q144" s="823">
        <f t="shared" si="73"/>
        <v>0</v>
      </c>
      <c r="R144" s="824">
        <f t="shared" si="74"/>
        <v>0</v>
      </c>
      <c r="S144" s="823">
        <f t="shared" si="51"/>
        <v>0</v>
      </c>
      <c r="T144" s="824">
        <f t="shared" si="52"/>
        <v>0</v>
      </c>
      <c r="U144" s="823">
        <f t="shared" si="53"/>
        <v>0</v>
      </c>
      <c r="V144" s="824">
        <f t="shared" si="54"/>
        <v>0</v>
      </c>
      <c r="W144" s="433">
        <f t="shared" si="55"/>
        <v>0</v>
      </c>
      <c r="X144" s="571">
        <f t="shared" si="56"/>
        <v>0</v>
      </c>
      <c r="Y144" s="23">
        <f>'t1'!M142</f>
        <v>0</v>
      </c>
      <c r="AA144" s="253"/>
      <c r="AB144" s="254"/>
      <c r="AC144" s="253"/>
      <c r="AD144" s="254"/>
      <c r="AE144" s="253"/>
      <c r="AF144" s="254"/>
      <c r="AG144" s="253"/>
      <c r="AH144" s="254"/>
      <c r="AI144" s="253"/>
      <c r="AJ144" s="254"/>
      <c r="AK144" s="253"/>
      <c r="AL144" s="254"/>
      <c r="AM144" s="253"/>
      <c r="AN144" s="254"/>
      <c r="AO144" s="253"/>
      <c r="AP144" s="254"/>
      <c r="AQ144" s="253"/>
      <c r="AR144" s="254"/>
      <c r="AS144" s="253"/>
      <c r="AT144" s="254"/>
      <c r="AU144" s="433">
        <f t="shared" si="57"/>
        <v>0</v>
      </c>
      <c r="AV144" s="571">
        <f t="shared" si="58"/>
        <v>0</v>
      </c>
      <c r="AW144" s="23">
        <f>'t1'!AR142</f>
        <v>0</v>
      </c>
    </row>
    <row r="145" spans="1:49" ht="14.25" customHeight="1" x14ac:dyDescent="0.2">
      <c r="A145" s="144" t="str">
        <f>'t1'!A143</f>
        <v>RUOLO SOCIOSANITARIO - ASSISTENTE SOCIALE</v>
      </c>
      <c r="B145" s="206" t="str">
        <f>'t1'!B143</f>
        <v>KPFASC</v>
      </c>
      <c r="C145" s="823">
        <f t="shared" si="59"/>
        <v>0</v>
      </c>
      <c r="D145" s="824">
        <f t="shared" si="60"/>
        <v>0</v>
      </c>
      <c r="E145" s="823">
        <f t="shared" si="61"/>
        <v>0</v>
      </c>
      <c r="F145" s="824">
        <f t="shared" si="62"/>
        <v>0</v>
      </c>
      <c r="G145" s="823">
        <f t="shared" si="63"/>
        <v>0</v>
      </c>
      <c r="H145" s="824">
        <f t="shared" si="64"/>
        <v>0</v>
      </c>
      <c r="I145" s="823">
        <f t="shared" si="65"/>
        <v>0</v>
      </c>
      <c r="J145" s="824">
        <f t="shared" si="66"/>
        <v>0</v>
      </c>
      <c r="K145" s="823">
        <f t="shared" si="67"/>
        <v>0</v>
      </c>
      <c r="L145" s="824">
        <f t="shared" si="68"/>
        <v>0</v>
      </c>
      <c r="M145" s="823">
        <f t="shared" si="69"/>
        <v>0</v>
      </c>
      <c r="N145" s="824">
        <f t="shared" si="70"/>
        <v>0</v>
      </c>
      <c r="O145" s="823">
        <f t="shared" si="71"/>
        <v>0</v>
      </c>
      <c r="P145" s="824">
        <f t="shared" si="72"/>
        <v>0</v>
      </c>
      <c r="Q145" s="823">
        <f t="shared" si="73"/>
        <v>0</v>
      </c>
      <c r="R145" s="824">
        <f t="shared" si="74"/>
        <v>0</v>
      </c>
      <c r="S145" s="823">
        <f t="shared" si="51"/>
        <v>0</v>
      </c>
      <c r="T145" s="824">
        <f t="shared" si="52"/>
        <v>0</v>
      </c>
      <c r="U145" s="823">
        <f t="shared" si="53"/>
        <v>0</v>
      </c>
      <c r="V145" s="824">
        <f t="shared" si="54"/>
        <v>0</v>
      </c>
      <c r="W145" s="433">
        <f t="shared" si="55"/>
        <v>0</v>
      </c>
      <c r="X145" s="571">
        <f t="shared" si="56"/>
        <v>0</v>
      </c>
      <c r="Y145" s="23">
        <f>'t1'!M143</f>
        <v>0</v>
      </c>
      <c r="AA145" s="253"/>
      <c r="AB145" s="254"/>
      <c r="AC145" s="253"/>
      <c r="AD145" s="254"/>
      <c r="AE145" s="253"/>
      <c r="AF145" s="254"/>
      <c r="AG145" s="253"/>
      <c r="AH145" s="254"/>
      <c r="AI145" s="253"/>
      <c r="AJ145" s="254"/>
      <c r="AK145" s="253"/>
      <c r="AL145" s="254"/>
      <c r="AM145" s="253"/>
      <c r="AN145" s="254"/>
      <c r="AO145" s="253"/>
      <c r="AP145" s="254"/>
      <c r="AQ145" s="253"/>
      <c r="AR145" s="254"/>
      <c r="AS145" s="253"/>
      <c r="AT145" s="254"/>
      <c r="AU145" s="433">
        <f t="shared" si="57"/>
        <v>0</v>
      </c>
      <c r="AV145" s="571">
        <f t="shared" si="58"/>
        <v>0</v>
      </c>
      <c r="AW145" s="23">
        <f>'t1'!AR143</f>
        <v>0</v>
      </c>
    </row>
    <row r="146" spans="1:49" ht="14.25" customHeight="1" x14ac:dyDescent="0.2">
      <c r="A146" s="144" t="str">
        <f>'t1'!A144</f>
        <v>RUOLO SOCIOSANITARIO - ASSISTENTE SOC. SENIOR AD ESAURIMENTO</v>
      </c>
      <c r="B146" s="206" t="str">
        <f>'t1'!B144</f>
        <v>KPFSCE</v>
      </c>
      <c r="C146" s="823">
        <f t="shared" si="59"/>
        <v>0</v>
      </c>
      <c r="D146" s="824">
        <f t="shared" si="60"/>
        <v>0</v>
      </c>
      <c r="E146" s="823">
        <f t="shared" si="61"/>
        <v>0</v>
      </c>
      <c r="F146" s="824">
        <f t="shared" si="62"/>
        <v>0</v>
      </c>
      <c r="G146" s="823">
        <f t="shared" si="63"/>
        <v>0</v>
      </c>
      <c r="H146" s="824">
        <f t="shared" si="64"/>
        <v>0</v>
      </c>
      <c r="I146" s="823">
        <f t="shared" si="65"/>
        <v>0</v>
      </c>
      <c r="J146" s="824">
        <f t="shared" si="66"/>
        <v>0</v>
      </c>
      <c r="K146" s="823">
        <f t="shared" si="67"/>
        <v>0</v>
      </c>
      <c r="L146" s="824">
        <f t="shared" si="68"/>
        <v>0</v>
      </c>
      <c r="M146" s="823">
        <f t="shared" si="69"/>
        <v>0</v>
      </c>
      <c r="N146" s="824">
        <f t="shared" si="70"/>
        <v>0</v>
      </c>
      <c r="O146" s="823">
        <f t="shared" si="71"/>
        <v>0</v>
      </c>
      <c r="P146" s="824">
        <f t="shared" si="72"/>
        <v>0</v>
      </c>
      <c r="Q146" s="823">
        <f t="shared" si="73"/>
        <v>0</v>
      </c>
      <c r="R146" s="824">
        <f t="shared" si="74"/>
        <v>0</v>
      </c>
      <c r="S146" s="823">
        <f t="shared" si="51"/>
        <v>0</v>
      </c>
      <c r="T146" s="824">
        <f t="shared" si="52"/>
        <v>0</v>
      </c>
      <c r="U146" s="823">
        <f t="shared" si="53"/>
        <v>0</v>
      </c>
      <c r="V146" s="824">
        <f t="shared" si="54"/>
        <v>0</v>
      </c>
      <c r="W146" s="433">
        <f t="shared" si="55"/>
        <v>0</v>
      </c>
      <c r="X146" s="571">
        <f t="shared" si="56"/>
        <v>0</v>
      </c>
      <c r="Y146" s="23">
        <f>'t1'!M144</f>
        <v>0</v>
      </c>
      <c r="AA146" s="253"/>
      <c r="AB146" s="254"/>
      <c r="AC146" s="253"/>
      <c r="AD146" s="254"/>
      <c r="AE146" s="253"/>
      <c r="AF146" s="254"/>
      <c r="AG146" s="253"/>
      <c r="AH146" s="254"/>
      <c r="AI146" s="253"/>
      <c r="AJ146" s="254"/>
      <c r="AK146" s="253"/>
      <c r="AL146" s="254"/>
      <c r="AM146" s="253"/>
      <c r="AN146" s="254"/>
      <c r="AO146" s="253"/>
      <c r="AP146" s="254"/>
      <c r="AQ146" s="253"/>
      <c r="AR146" s="254"/>
      <c r="AS146" s="253"/>
      <c r="AT146" s="254"/>
      <c r="AU146" s="433">
        <f t="shared" si="57"/>
        <v>0</v>
      </c>
      <c r="AV146" s="571">
        <f t="shared" si="58"/>
        <v>0</v>
      </c>
      <c r="AW146" s="23">
        <f>'t1'!AR144</f>
        <v>0</v>
      </c>
    </row>
    <row r="147" spans="1:49" ht="14.25" customHeight="1" x14ac:dyDescent="0.2">
      <c r="A147" s="144" t="str">
        <f>'t1'!A145</f>
        <v>RUOLO PROFESSIONALE - SPECIALISTA DELLA COMUNIC. ISTIT.</v>
      </c>
      <c r="B147" s="206" t="str">
        <f>'t1'!B145</f>
        <v>PPF871</v>
      </c>
      <c r="C147" s="823">
        <f t="shared" si="59"/>
        <v>0</v>
      </c>
      <c r="D147" s="824">
        <f t="shared" si="60"/>
        <v>0</v>
      </c>
      <c r="E147" s="823">
        <f t="shared" si="61"/>
        <v>0</v>
      </c>
      <c r="F147" s="824">
        <f t="shared" si="62"/>
        <v>0</v>
      </c>
      <c r="G147" s="823">
        <f t="shared" si="63"/>
        <v>0</v>
      </c>
      <c r="H147" s="824">
        <f t="shared" si="64"/>
        <v>0</v>
      </c>
      <c r="I147" s="823">
        <f t="shared" si="65"/>
        <v>0</v>
      </c>
      <c r="J147" s="824">
        <f t="shared" si="66"/>
        <v>0</v>
      </c>
      <c r="K147" s="823">
        <f t="shared" si="67"/>
        <v>0</v>
      </c>
      <c r="L147" s="824">
        <f t="shared" si="68"/>
        <v>0</v>
      </c>
      <c r="M147" s="823">
        <f t="shared" si="69"/>
        <v>0</v>
      </c>
      <c r="N147" s="824">
        <f t="shared" si="70"/>
        <v>0</v>
      </c>
      <c r="O147" s="823">
        <f t="shared" si="71"/>
        <v>0</v>
      </c>
      <c r="P147" s="824">
        <f t="shared" si="72"/>
        <v>0</v>
      </c>
      <c r="Q147" s="823">
        <f t="shared" si="73"/>
        <v>0</v>
      </c>
      <c r="R147" s="824">
        <f t="shared" si="74"/>
        <v>0</v>
      </c>
      <c r="S147" s="823">
        <f t="shared" si="51"/>
        <v>0</v>
      </c>
      <c r="T147" s="824">
        <f t="shared" si="52"/>
        <v>0</v>
      </c>
      <c r="U147" s="823">
        <f t="shared" si="53"/>
        <v>0</v>
      </c>
      <c r="V147" s="824">
        <f t="shared" si="54"/>
        <v>0</v>
      </c>
      <c r="W147" s="433">
        <f t="shared" si="55"/>
        <v>0</v>
      </c>
      <c r="X147" s="571">
        <f t="shared" si="56"/>
        <v>0</v>
      </c>
      <c r="Y147" s="23">
        <f>'t1'!M145</f>
        <v>0</v>
      </c>
      <c r="AA147" s="253"/>
      <c r="AB147" s="254"/>
      <c r="AC147" s="253"/>
      <c r="AD147" s="254"/>
      <c r="AE147" s="253"/>
      <c r="AF147" s="254"/>
      <c r="AG147" s="253"/>
      <c r="AH147" s="254"/>
      <c r="AI147" s="253"/>
      <c r="AJ147" s="254"/>
      <c r="AK147" s="253"/>
      <c r="AL147" s="254"/>
      <c r="AM147" s="253"/>
      <c r="AN147" s="254"/>
      <c r="AO147" s="253"/>
      <c r="AP147" s="254"/>
      <c r="AQ147" s="253"/>
      <c r="AR147" s="254"/>
      <c r="AS147" s="253"/>
      <c r="AT147" s="254"/>
      <c r="AU147" s="433">
        <f t="shared" si="57"/>
        <v>0</v>
      </c>
      <c r="AV147" s="571">
        <f t="shared" si="58"/>
        <v>0</v>
      </c>
      <c r="AW147" s="23">
        <f>'t1'!AR145</f>
        <v>0</v>
      </c>
    </row>
    <row r="148" spans="1:49" ht="14.25" customHeight="1" x14ac:dyDescent="0.2">
      <c r="A148" s="144" t="str">
        <f>'t1'!A146</f>
        <v>RUOLO PROFESSIONALE - SPECIALISTA RAPPORTI CON I MEDIA</v>
      </c>
      <c r="B148" s="206" t="str">
        <f>'t1'!B146</f>
        <v>PPF872</v>
      </c>
      <c r="C148" s="823">
        <f t="shared" si="59"/>
        <v>0</v>
      </c>
      <c r="D148" s="824">
        <f t="shared" si="60"/>
        <v>0</v>
      </c>
      <c r="E148" s="823">
        <f t="shared" si="61"/>
        <v>0</v>
      </c>
      <c r="F148" s="824">
        <f t="shared" si="62"/>
        <v>0</v>
      </c>
      <c r="G148" s="823">
        <f t="shared" si="63"/>
        <v>0</v>
      </c>
      <c r="H148" s="824">
        <f t="shared" si="64"/>
        <v>0</v>
      </c>
      <c r="I148" s="823">
        <f t="shared" si="65"/>
        <v>0</v>
      </c>
      <c r="J148" s="824">
        <f t="shared" si="66"/>
        <v>0</v>
      </c>
      <c r="K148" s="823">
        <f t="shared" si="67"/>
        <v>0</v>
      </c>
      <c r="L148" s="824">
        <f t="shared" si="68"/>
        <v>0</v>
      </c>
      <c r="M148" s="823">
        <f t="shared" si="69"/>
        <v>0</v>
      </c>
      <c r="N148" s="824">
        <f t="shared" si="70"/>
        <v>0</v>
      </c>
      <c r="O148" s="823">
        <f t="shared" si="71"/>
        <v>0</v>
      </c>
      <c r="P148" s="824">
        <f t="shared" si="72"/>
        <v>0</v>
      </c>
      <c r="Q148" s="823">
        <f t="shared" si="73"/>
        <v>0</v>
      </c>
      <c r="R148" s="824">
        <f t="shared" si="74"/>
        <v>0</v>
      </c>
      <c r="S148" s="823">
        <f t="shared" si="51"/>
        <v>0</v>
      </c>
      <c r="T148" s="824">
        <f t="shared" si="52"/>
        <v>0</v>
      </c>
      <c r="U148" s="823">
        <f t="shared" si="53"/>
        <v>0</v>
      </c>
      <c r="V148" s="824">
        <f t="shared" si="54"/>
        <v>0</v>
      </c>
      <c r="W148" s="433">
        <f t="shared" si="55"/>
        <v>0</v>
      </c>
      <c r="X148" s="571">
        <f t="shared" si="56"/>
        <v>0</v>
      </c>
      <c r="Y148" s="23">
        <f>'t1'!M146</f>
        <v>0</v>
      </c>
      <c r="AA148" s="253"/>
      <c r="AB148" s="254"/>
      <c r="AC148" s="253"/>
      <c r="AD148" s="254"/>
      <c r="AE148" s="253"/>
      <c r="AF148" s="254"/>
      <c r="AG148" s="253"/>
      <c r="AH148" s="254"/>
      <c r="AI148" s="253"/>
      <c r="AJ148" s="254"/>
      <c r="AK148" s="253"/>
      <c r="AL148" s="254"/>
      <c r="AM148" s="253"/>
      <c r="AN148" s="254"/>
      <c r="AO148" s="253"/>
      <c r="AP148" s="254"/>
      <c r="AQ148" s="253"/>
      <c r="AR148" s="254"/>
      <c r="AS148" s="253"/>
      <c r="AT148" s="254"/>
      <c r="AU148" s="433">
        <f t="shared" si="57"/>
        <v>0</v>
      </c>
      <c r="AV148" s="571">
        <f t="shared" si="58"/>
        <v>0</v>
      </c>
      <c r="AW148" s="23">
        <f>'t1'!AR146</f>
        <v>0</v>
      </c>
    </row>
    <row r="149" spans="1:49" ht="14.25" customHeight="1" x14ac:dyDescent="0.2">
      <c r="A149" s="144" t="str">
        <f>'t1'!A147</f>
        <v>RUOLO PROFESSIONALE - ASSISTENTE RELIGIOSO</v>
      </c>
      <c r="B149" s="206" t="str">
        <f>'t1'!B147</f>
        <v>PPF006</v>
      </c>
      <c r="C149" s="823">
        <f t="shared" si="59"/>
        <v>0</v>
      </c>
      <c r="D149" s="824">
        <f t="shared" si="60"/>
        <v>0</v>
      </c>
      <c r="E149" s="823">
        <f t="shared" si="61"/>
        <v>0</v>
      </c>
      <c r="F149" s="824">
        <f t="shared" si="62"/>
        <v>0</v>
      </c>
      <c r="G149" s="823">
        <f t="shared" si="63"/>
        <v>0</v>
      </c>
      <c r="H149" s="824">
        <f t="shared" si="64"/>
        <v>0</v>
      </c>
      <c r="I149" s="823">
        <f t="shared" si="65"/>
        <v>0</v>
      </c>
      <c r="J149" s="824">
        <f t="shared" si="66"/>
        <v>0</v>
      </c>
      <c r="K149" s="823">
        <f t="shared" si="67"/>
        <v>0</v>
      </c>
      <c r="L149" s="824">
        <f t="shared" si="68"/>
        <v>0</v>
      </c>
      <c r="M149" s="823">
        <f t="shared" si="69"/>
        <v>0</v>
      </c>
      <c r="N149" s="824">
        <f t="shared" si="70"/>
        <v>0</v>
      </c>
      <c r="O149" s="823">
        <f t="shared" si="71"/>
        <v>0</v>
      </c>
      <c r="P149" s="824">
        <f t="shared" si="72"/>
        <v>0</v>
      </c>
      <c r="Q149" s="823">
        <f t="shared" si="73"/>
        <v>0</v>
      </c>
      <c r="R149" s="824">
        <f t="shared" si="74"/>
        <v>0</v>
      </c>
      <c r="S149" s="823">
        <f t="shared" si="51"/>
        <v>0</v>
      </c>
      <c r="T149" s="824">
        <f t="shared" si="52"/>
        <v>0</v>
      </c>
      <c r="U149" s="823">
        <f t="shared" si="53"/>
        <v>0</v>
      </c>
      <c r="V149" s="824">
        <f t="shared" si="54"/>
        <v>0</v>
      </c>
      <c r="W149" s="433">
        <f t="shared" si="55"/>
        <v>0</v>
      </c>
      <c r="X149" s="571">
        <f t="shared" si="56"/>
        <v>0</v>
      </c>
      <c r="Y149" s="23">
        <f>'t1'!M147</f>
        <v>0</v>
      </c>
      <c r="AA149" s="253"/>
      <c r="AB149" s="254"/>
      <c r="AC149" s="253"/>
      <c r="AD149" s="254"/>
      <c r="AE149" s="253"/>
      <c r="AF149" s="254"/>
      <c r="AG149" s="253"/>
      <c r="AH149" s="254"/>
      <c r="AI149" s="253"/>
      <c r="AJ149" s="254"/>
      <c r="AK149" s="253"/>
      <c r="AL149" s="254"/>
      <c r="AM149" s="253"/>
      <c r="AN149" s="254"/>
      <c r="AO149" s="253"/>
      <c r="AP149" s="254"/>
      <c r="AQ149" s="253"/>
      <c r="AR149" s="254"/>
      <c r="AS149" s="253"/>
      <c r="AT149" s="254"/>
      <c r="AU149" s="433">
        <f t="shared" si="57"/>
        <v>0</v>
      </c>
      <c r="AV149" s="571">
        <f t="shared" si="58"/>
        <v>0</v>
      </c>
      <c r="AW149" s="23">
        <f>'t1'!AR147</f>
        <v>0</v>
      </c>
    </row>
    <row r="150" spans="1:49" ht="14.25" customHeight="1" x14ac:dyDescent="0.2">
      <c r="A150" s="144" t="str">
        <f>'t1'!A148</f>
        <v>RUOLO TECNICO - COLLABORATORE TECNICO PROFESSIONALE</v>
      </c>
      <c r="B150" s="206" t="str">
        <f>'t1'!B148</f>
        <v>TPF026</v>
      </c>
      <c r="C150" s="823">
        <f t="shared" si="59"/>
        <v>0</v>
      </c>
      <c r="D150" s="824">
        <f t="shared" si="60"/>
        <v>0</v>
      </c>
      <c r="E150" s="823">
        <f t="shared" si="61"/>
        <v>0</v>
      </c>
      <c r="F150" s="824">
        <f t="shared" si="62"/>
        <v>0</v>
      </c>
      <c r="G150" s="823">
        <f t="shared" si="63"/>
        <v>0</v>
      </c>
      <c r="H150" s="824">
        <f t="shared" si="64"/>
        <v>0</v>
      </c>
      <c r="I150" s="823">
        <f t="shared" si="65"/>
        <v>0</v>
      </c>
      <c r="J150" s="824">
        <f t="shared" si="66"/>
        <v>0</v>
      </c>
      <c r="K150" s="823">
        <f t="shared" si="67"/>
        <v>0</v>
      </c>
      <c r="L150" s="824">
        <f t="shared" si="68"/>
        <v>0</v>
      </c>
      <c r="M150" s="823">
        <f t="shared" si="69"/>
        <v>0</v>
      </c>
      <c r="N150" s="824">
        <f t="shared" si="70"/>
        <v>0</v>
      </c>
      <c r="O150" s="823">
        <f t="shared" si="71"/>
        <v>0</v>
      </c>
      <c r="P150" s="824">
        <f t="shared" si="72"/>
        <v>0</v>
      </c>
      <c r="Q150" s="823">
        <f t="shared" si="73"/>
        <v>0</v>
      </c>
      <c r="R150" s="824">
        <f t="shared" si="74"/>
        <v>0</v>
      </c>
      <c r="S150" s="823">
        <f t="shared" si="51"/>
        <v>0</v>
      </c>
      <c r="T150" s="824">
        <f t="shared" si="52"/>
        <v>0</v>
      </c>
      <c r="U150" s="823">
        <f t="shared" si="53"/>
        <v>0</v>
      </c>
      <c r="V150" s="824">
        <f t="shared" si="54"/>
        <v>0</v>
      </c>
      <c r="W150" s="433">
        <f t="shared" si="55"/>
        <v>0</v>
      </c>
      <c r="X150" s="571">
        <f t="shared" si="56"/>
        <v>0</v>
      </c>
      <c r="Y150" s="23">
        <f>'t1'!M148</f>
        <v>0</v>
      </c>
      <c r="AA150" s="253"/>
      <c r="AB150" s="254"/>
      <c r="AC150" s="253"/>
      <c r="AD150" s="254"/>
      <c r="AE150" s="253"/>
      <c r="AF150" s="254"/>
      <c r="AG150" s="253"/>
      <c r="AH150" s="254"/>
      <c r="AI150" s="253"/>
      <c r="AJ150" s="254"/>
      <c r="AK150" s="253"/>
      <c r="AL150" s="254"/>
      <c r="AM150" s="253"/>
      <c r="AN150" s="254"/>
      <c r="AO150" s="253"/>
      <c r="AP150" s="254"/>
      <c r="AQ150" s="253"/>
      <c r="AR150" s="254"/>
      <c r="AS150" s="253"/>
      <c r="AT150" s="254"/>
      <c r="AU150" s="433">
        <f t="shared" si="57"/>
        <v>0</v>
      </c>
      <c r="AV150" s="571">
        <f t="shared" si="58"/>
        <v>0</v>
      </c>
      <c r="AW150" s="23">
        <f>'t1'!AR148</f>
        <v>0</v>
      </c>
    </row>
    <row r="151" spans="1:49" ht="14.25" customHeight="1" x14ac:dyDescent="0.2">
      <c r="A151" s="144" t="str">
        <f>'t1'!A149</f>
        <v>RUOLO TECNICO - COLLAB. TECNICO PROF. SENIOR AD ESAURIMENTO</v>
      </c>
      <c r="B151" s="206" t="str">
        <f>'t1'!B149</f>
        <v>TPFCTS</v>
      </c>
      <c r="C151" s="823">
        <f t="shared" si="59"/>
        <v>0</v>
      </c>
      <c r="D151" s="824">
        <f t="shared" si="60"/>
        <v>0</v>
      </c>
      <c r="E151" s="823">
        <f t="shared" si="61"/>
        <v>0</v>
      </c>
      <c r="F151" s="824">
        <f t="shared" si="62"/>
        <v>0</v>
      </c>
      <c r="G151" s="823">
        <f t="shared" si="63"/>
        <v>0</v>
      </c>
      <c r="H151" s="824">
        <f t="shared" si="64"/>
        <v>0</v>
      </c>
      <c r="I151" s="823">
        <f t="shared" si="65"/>
        <v>0</v>
      </c>
      <c r="J151" s="824">
        <f t="shared" si="66"/>
        <v>0</v>
      </c>
      <c r="K151" s="823">
        <f t="shared" si="67"/>
        <v>0</v>
      </c>
      <c r="L151" s="824">
        <f t="shared" si="68"/>
        <v>0</v>
      </c>
      <c r="M151" s="823">
        <f t="shared" si="69"/>
        <v>0</v>
      </c>
      <c r="N151" s="824">
        <f t="shared" si="70"/>
        <v>0</v>
      </c>
      <c r="O151" s="823">
        <f t="shared" si="71"/>
        <v>0</v>
      </c>
      <c r="P151" s="824">
        <f t="shared" si="72"/>
        <v>0</v>
      </c>
      <c r="Q151" s="823">
        <f t="shared" si="73"/>
        <v>0</v>
      </c>
      <c r="R151" s="824">
        <f t="shared" si="74"/>
        <v>0</v>
      </c>
      <c r="S151" s="823">
        <f t="shared" si="51"/>
        <v>0</v>
      </c>
      <c r="T151" s="824">
        <f t="shared" si="52"/>
        <v>0</v>
      </c>
      <c r="U151" s="823">
        <f t="shared" si="53"/>
        <v>0</v>
      </c>
      <c r="V151" s="824">
        <f t="shared" si="54"/>
        <v>0</v>
      </c>
      <c r="W151" s="433">
        <f t="shared" si="55"/>
        <v>0</v>
      </c>
      <c r="X151" s="571">
        <f t="shared" si="56"/>
        <v>0</v>
      </c>
      <c r="Y151" s="23">
        <f>'t1'!M149</f>
        <v>0</v>
      </c>
      <c r="AA151" s="253"/>
      <c r="AB151" s="254"/>
      <c r="AC151" s="253"/>
      <c r="AD151" s="254"/>
      <c r="AE151" s="253"/>
      <c r="AF151" s="254"/>
      <c r="AG151" s="253"/>
      <c r="AH151" s="254"/>
      <c r="AI151" s="253"/>
      <c r="AJ151" s="254"/>
      <c r="AK151" s="253"/>
      <c r="AL151" s="254"/>
      <c r="AM151" s="253"/>
      <c r="AN151" s="254"/>
      <c r="AO151" s="253"/>
      <c r="AP151" s="254"/>
      <c r="AQ151" s="253"/>
      <c r="AR151" s="254"/>
      <c r="AS151" s="253"/>
      <c r="AT151" s="254"/>
      <c r="AU151" s="433">
        <f t="shared" si="57"/>
        <v>0</v>
      </c>
      <c r="AV151" s="571">
        <f t="shared" si="58"/>
        <v>0</v>
      </c>
      <c r="AW151" s="23">
        <f>'t1'!AR149</f>
        <v>0</v>
      </c>
    </row>
    <row r="152" spans="1:49" ht="14.25" customHeight="1" x14ac:dyDescent="0.2">
      <c r="A152" s="144" t="str">
        <f>'t1'!A150</f>
        <v>RUOLO AMMINISTRATIVO - COLLAB. AMMINISTRATIVO PROFESS.</v>
      </c>
      <c r="B152" s="206" t="str">
        <f>'t1'!B150</f>
        <v>APF028</v>
      </c>
      <c r="C152" s="823">
        <f t="shared" si="59"/>
        <v>0</v>
      </c>
      <c r="D152" s="824">
        <f t="shared" si="60"/>
        <v>0</v>
      </c>
      <c r="E152" s="823">
        <f t="shared" si="61"/>
        <v>0</v>
      </c>
      <c r="F152" s="824">
        <f t="shared" si="62"/>
        <v>0</v>
      </c>
      <c r="G152" s="823">
        <f t="shared" si="63"/>
        <v>0</v>
      </c>
      <c r="H152" s="824">
        <f t="shared" si="64"/>
        <v>0</v>
      </c>
      <c r="I152" s="823">
        <f t="shared" si="65"/>
        <v>0</v>
      </c>
      <c r="J152" s="824">
        <f t="shared" si="66"/>
        <v>0</v>
      </c>
      <c r="K152" s="823">
        <f t="shared" si="67"/>
        <v>0</v>
      </c>
      <c r="L152" s="824">
        <f t="shared" si="68"/>
        <v>0</v>
      </c>
      <c r="M152" s="823">
        <f t="shared" si="69"/>
        <v>0</v>
      </c>
      <c r="N152" s="824">
        <f t="shared" si="70"/>
        <v>0</v>
      </c>
      <c r="O152" s="823">
        <f t="shared" si="71"/>
        <v>0</v>
      </c>
      <c r="P152" s="824">
        <f t="shared" si="72"/>
        <v>0</v>
      </c>
      <c r="Q152" s="823">
        <f t="shared" si="73"/>
        <v>0</v>
      </c>
      <c r="R152" s="824">
        <f t="shared" si="74"/>
        <v>0</v>
      </c>
      <c r="S152" s="823">
        <f t="shared" si="51"/>
        <v>0</v>
      </c>
      <c r="T152" s="824">
        <f t="shared" si="52"/>
        <v>0</v>
      </c>
      <c r="U152" s="823">
        <f t="shared" si="53"/>
        <v>0</v>
      </c>
      <c r="V152" s="824">
        <f t="shared" si="54"/>
        <v>0</v>
      </c>
      <c r="W152" s="433">
        <f t="shared" si="55"/>
        <v>0</v>
      </c>
      <c r="X152" s="571">
        <f t="shared" si="56"/>
        <v>0</v>
      </c>
      <c r="Y152" s="23">
        <f>'t1'!M150</f>
        <v>0</v>
      </c>
      <c r="AA152" s="253"/>
      <c r="AB152" s="254"/>
      <c r="AC152" s="253"/>
      <c r="AD152" s="254"/>
      <c r="AE152" s="253"/>
      <c r="AF152" s="254"/>
      <c r="AG152" s="253"/>
      <c r="AH152" s="254"/>
      <c r="AI152" s="253"/>
      <c r="AJ152" s="254"/>
      <c r="AK152" s="253"/>
      <c r="AL152" s="254"/>
      <c r="AM152" s="253"/>
      <c r="AN152" s="254"/>
      <c r="AO152" s="253"/>
      <c r="AP152" s="254"/>
      <c r="AQ152" s="253"/>
      <c r="AR152" s="254"/>
      <c r="AS152" s="253"/>
      <c r="AT152" s="254"/>
      <c r="AU152" s="433">
        <f t="shared" si="57"/>
        <v>0</v>
      </c>
      <c r="AV152" s="571">
        <f t="shared" si="58"/>
        <v>0</v>
      </c>
      <c r="AW152" s="23">
        <f>'t1'!AR150</f>
        <v>0</v>
      </c>
    </row>
    <row r="153" spans="1:49" ht="14.25" customHeight="1" x14ac:dyDescent="0.2">
      <c r="A153" s="144" t="str">
        <f>'t1'!A151</f>
        <v>RUOLO AMM.VO - COLLAB. AMM.VO PROFESS. SENIOR AD ESAURIMENTO</v>
      </c>
      <c r="B153" s="206" t="str">
        <f>'t1'!B151</f>
        <v>APFCAS</v>
      </c>
      <c r="C153" s="823">
        <f t="shared" si="59"/>
        <v>0</v>
      </c>
      <c r="D153" s="824">
        <f t="shared" si="60"/>
        <v>0</v>
      </c>
      <c r="E153" s="823">
        <f t="shared" si="61"/>
        <v>0</v>
      </c>
      <c r="F153" s="824">
        <f t="shared" si="62"/>
        <v>0</v>
      </c>
      <c r="G153" s="823">
        <f t="shared" si="63"/>
        <v>0</v>
      </c>
      <c r="H153" s="824">
        <f t="shared" si="64"/>
        <v>0</v>
      </c>
      <c r="I153" s="823">
        <f t="shared" si="65"/>
        <v>0</v>
      </c>
      <c r="J153" s="824">
        <f t="shared" si="66"/>
        <v>0</v>
      </c>
      <c r="K153" s="823">
        <f t="shared" si="67"/>
        <v>0</v>
      </c>
      <c r="L153" s="824">
        <f t="shared" si="68"/>
        <v>0</v>
      </c>
      <c r="M153" s="823">
        <f t="shared" si="69"/>
        <v>0</v>
      </c>
      <c r="N153" s="824">
        <f t="shared" si="70"/>
        <v>0</v>
      </c>
      <c r="O153" s="823">
        <f t="shared" si="71"/>
        <v>0</v>
      </c>
      <c r="P153" s="824">
        <f t="shared" si="72"/>
        <v>0</v>
      </c>
      <c r="Q153" s="823">
        <f t="shared" si="73"/>
        <v>0</v>
      </c>
      <c r="R153" s="824">
        <f t="shared" si="74"/>
        <v>0</v>
      </c>
      <c r="S153" s="823">
        <f t="shared" si="51"/>
        <v>0</v>
      </c>
      <c r="T153" s="824">
        <f t="shared" si="52"/>
        <v>0</v>
      </c>
      <c r="U153" s="823">
        <f t="shared" si="53"/>
        <v>0</v>
      </c>
      <c r="V153" s="824">
        <f t="shared" si="54"/>
        <v>0</v>
      </c>
      <c r="W153" s="433">
        <f t="shared" si="55"/>
        <v>0</v>
      </c>
      <c r="X153" s="571">
        <f t="shared" si="56"/>
        <v>0</v>
      </c>
      <c r="Y153" s="23">
        <f>'t1'!M151</f>
        <v>0</v>
      </c>
      <c r="AA153" s="253"/>
      <c r="AB153" s="254"/>
      <c r="AC153" s="253"/>
      <c r="AD153" s="254"/>
      <c r="AE153" s="253"/>
      <c r="AF153" s="254"/>
      <c r="AG153" s="253"/>
      <c r="AH153" s="254"/>
      <c r="AI153" s="253"/>
      <c r="AJ153" s="254"/>
      <c r="AK153" s="253"/>
      <c r="AL153" s="254"/>
      <c r="AM153" s="253"/>
      <c r="AN153" s="254"/>
      <c r="AO153" s="253"/>
      <c r="AP153" s="254"/>
      <c r="AQ153" s="253"/>
      <c r="AR153" s="254"/>
      <c r="AS153" s="253"/>
      <c r="AT153" s="254"/>
      <c r="AU153" s="433">
        <f t="shared" si="57"/>
        <v>0</v>
      </c>
      <c r="AV153" s="571">
        <f t="shared" si="58"/>
        <v>0</v>
      </c>
      <c r="AW153" s="23">
        <f>'t1'!AR151</f>
        <v>0</v>
      </c>
    </row>
    <row r="154" spans="1:49" ht="14.25" customHeight="1" x14ac:dyDescent="0.2">
      <c r="A154" s="144" t="str">
        <f>'t1'!A152</f>
        <v>RUOLO SANITARIO - PROFILI AREA ASSITENTI AD ESAURIMENTO</v>
      </c>
      <c r="B154" s="206" t="str">
        <f>'t1'!B152</f>
        <v>SAT162</v>
      </c>
      <c r="C154" s="823">
        <f t="shared" si="59"/>
        <v>0</v>
      </c>
      <c r="D154" s="824">
        <f t="shared" si="60"/>
        <v>0</v>
      </c>
      <c r="E154" s="823">
        <f t="shared" si="61"/>
        <v>0</v>
      </c>
      <c r="F154" s="824">
        <f t="shared" si="62"/>
        <v>0</v>
      </c>
      <c r="G154" s="823">
        <f t="shared" si="63"/>
        <v>0</v>
      </c>
      <c r="H154" s="824">
        <f t="shared" si="64"/>
        <v>0</v>
      </c>
      <c r="I154" s="823">
        <f t="shared" si="65"/>
        <v>0</v>
      </c>
      <c r="J154" s="824">
        <f t="shared" si="66"/>
        <v>0</v>
      </c>
      <c r="K154" s="823">
        <f t="shared" si="67"/>
        <v>0</v>
      </c>
      <c r="L154" s="824">
        <f t="shared" si="68"/>
        <v>0</v>
      </c>
      <c r="M154" s="823">
        <f t="shared" si="69"/>
        <v>0</v>
      </c>
      <c r="N154" s="824">
        <f t="shared" si="70"/>
        <v>0</v>
      </c>
      <c r="O154" s="823">
        <f t="shared" si="71"/>
        <v>0</v>
      </c>
      <c r="P154" s="824">
        <f t="shared" si="72"/>
        <v>0</v>
      </c>
      <c r="Q154" s="823">
        <f t="shared" si="73"/>
        <v>0</v>
      </c>
      <c r="R154" s="824">
        <f t="shared" si="74"/>
        <v>0</v>
      </c>
      <c r="S154" s="823">
        <f t="shared" si="51"/>
        <v>0</v>
      </c>
      <c r="T154" s="824">
        <f t="shared" si="52"/>
        <v>0</v>
      </c>
      <c r="U154" s="823">
        <f t="shared" si="53"/>
        <v>0</v>
      </c>
      <c r="V154" s="824">
        <f t="shared" si="54"/>
        <v>0</v>
      </c>
      <c r="W154" s="433">
        <f t="shared" si="55"/>
        <v>0</v>
      </c>
      <c r="X154" s="571">
        <f t="shared" si="56"/>
        <v>0</v>
      </c>
      <c r="Y154" s="23">
        <f>'t1'!M152</f>
        <v>0</v>
      </c>
      <c r="AA154" s="253"/>
      <c r="AB154" s="254"/>
      <c r="AC154" s="253"/>
      <c r="AD154" s="254"/>
      <c r="AE154" s="253"/>
      <c r="AF154" s="254"/>
      <c r="AG154" s="253"/>
      <c r="AH154" s="254"/>
      <c r="AI154" s="253"/>
      <c r="AJ154" s="254"/>
      <c r="AK154" s="253"/>
      <c r="AL154" s="254"/>
      <c r="AM154" s="253"/>
      <c r="AN154" s="254"/>
      <c r="AO154" s="253"/>
      <c r="AP154" s="254"/>
      <c r="AQ154" s="253"/>
      <c r="AR154" s="254"/>
      <c r="AS154" s="253"/>
      <c r="AT154" s="254"/>
      <c r="AU154" s="433">
        <f t="shared" si="57"/>
        <v>0</v>
      </c>
      <c r="AV154" s="571">
        <f t="shared" si="58"/>
        <v>0</v>
      </c>
      <c r="AW154" s="23">
        <f>'t1'!AR152</f>
        <v>0</v>
      </c>
    </row>
    <row r="155" spans="1:49" ht="14.25" customHeight="1" x14ac:dyDescent="0.2">
      <c r="A155" s="144" t="str">
        <f>'t1'!A153</f>
        <v>RUOLO SOCIOSANITARIO - OPERATORE SOCIOSANITARIO SENIOR</v>
      </c>
      <c r="B155" s="206" t="str">
        <f>'t1'!B153</f>
        <v>KAT660</v>
      </c>
      <c r="C155" s="823">
        <f t="shared" si="59"/>
        <v>0</v>
      </c>
      <c r="D155" s="824">
        <f t="shared" si="60"/>
        <v>0</v>
      </c>
      <c r="E155" s="823">
        <f t="shared" si="61"/>
        <v>0</v>
      </c>
      <c r="F155" s="824">
        <f t="shared" si="62"/>
        <v>0</v>
      </c>
      <c r="G155" s="823">
        <f t="shared" si="63"/>
        <v>0</v>
      </c>
      <c r="H155" s="824">
        <f t="shared" si="64"/>
        <v>0</v>
      </c>
      <c r="I155" s="823">
        <f t="shared" si="65"/>
        <v>0</v>
      </c>
      <c r="J155" s="824">
        <f t="shared" si="66"/>
        <v>0</v>
      </c>
      <c r="K155" s="823">
        <f t="shared" si="67"/>
        <v>0</v>
      </c>
      <c r="L155" s="824">
        <f t="shared" si="68"/>
        <v>0</v>
      </c>
      <c r="M155" s="823">
        <f t="shared" si="69"/>
        <v>0</v>
      </c>
      <c r="N155" s="824">
        <f t="shared" si="70"/>
        <v>0</v>
      </c>
      <c r="O155" s="823">
        <f t="shared" si="71"/>
        <v>0</v>
      </c>
      <c r="P155" s="824">
        <f t="shared" si="72"/>
        <v>0</v>
      </c>
      <c r="Q155" s="823">
        <f t="shared" si="73"/>
        <v>0</v>
      </c>
      <c r="R155" s="824">
        <f t="shared" si="74"/>
        <v>0</v>
      </c>
      <c r="S155" s="823">
        <f t="shared" si="51"/>
        <v>0</v>
      </c>
      <c r="T155" s="824">
        <f t="shared" si="52"/>
        <v>0</v>
      </c>
      <c r="U155" s="823">
        <f t="shared" si="53"/>
        <v>0</v>
      </c>
      <c r="V155" s="824">
        <f t="shared" si="54"/>
        <v>0</v>
      </c>
      <c r="W155" s="433">
        <f t="shared" si="55"/>
        <v>0</v>
      </c>
      <c r="X155" s="571">
        <f t="shared" si="56"/>
        <v>0</v>
      </c>
      <c r="Y155" s="23">
        <f>'t1'!M153</f>
        <v>0</v>
      </c>
      <c r="AA155" s="253"/>
      <c r="AB155" s="254"/>
      <c r="AC155" s="253"/>
      <c r="AD155" s="254"/>
      <c r="AE155" s="253"/>
      <c r="AF155" s="254"/>
      <c r="AG155" s="253"/>
      <c r="AH155" s="254"/>
      <c r="AI155" s="253"/>
      <c r="AJ155" s="254"/>
      <c r="AK155" s="253"/>
      <c r="AL155" s="254"/>
      <c r="AM155" s="253"/>
      <c r="AN155" s="254"/>
      <c r="AO155" s="253"/>
      <c r="AP155" s="254"/>
      <c r="AQ155" s="253"/>
      <c r="AR155" s="254"/>
      <c r="AS155" s="253"/>
      <c r="AT155" s="254"/>
      <c r="AU155" s="433">
        <f t="shared" si="57"/>
        <v>0</v>
      </c>
      <c r="AV155" s="571">
        <f t="shared" si="58"/>
        <v>0</v>
      </c>
      <c r="AW155" s="23">
        <f>'t1'!AR153</f>
        <v>0</v>
      </c>
    </row>
    <row r="156" spans="1:49" ht="14.25" customHeight="1" x14ac:dyDescent="0.2">
      <c r="A156" s="144" t="str">
        <f>'t1'!A154</f>
        <v>RUOLO SOCIOSANITARIO - PROFILI AREA ASSITENTI AD ESAURIMENTO</v>
      </c>
      <c r="B156" s="206" t="str">
        <f>'t1'!B154</f>
        <v>KAT162</v>
      </c>
      <c r="C156" s="823">
        <f t="shared" si="59"/>
        <v>0</v>
      </c>
      <c r="D156" s="824">
        <f t="shared" si="60"/>
        <v>0</v>
      </c>
      <c r="E156" s="823">
        <f t="shared" si="61"/>
        <v>0</v>
      </c>
      <c r="F156" s="824">
        <f t="shared" si="62"/>
        <v>0</v>
      </c>
      <c r="G156" s="823">
        <f t="shared" si="63"/>
        <v>0</v>
      </c>
      <c r="H156" s="824">
        <f t="shared" si="64"/>
        <v>0</v>
      </c>
      <c r="I156" s="823">
        <f t="shared" si="65"/>
        <v>0</v>
      </c>
      <c r="J156" s="824">
        <f t="shared" si="66"/>
        <v>0</v>
      </c>
      <c r="K156" s="823">
        <f t="shared" si="67"/>
        <v>0</v>
      </c>
      <c r="L156" s="824">
        <f t="shared" si="68"/>
        <v>0</v>
      </c>
      <c r="M156" s="823">
        <f t="shared" si="69"/>
        <v>0</v>
      </c>
      <c r="N156" s="824">
        <f t="shared" si="70"/>
        <v>0</v>
      </c>
      <c r="O156" s="823">
        <f t="shared" si="71"/>
        <v>0</v>
      </c>
      <c r="P156" s="824">
        <f t="shared" si="72"/>
        <v>0</v>
      </c>
      <c r="Q156" s="823">
        <f t="shared" si="73"/>
        <v>0</v>
      </c>
      <c r="R156" s="824">
        <f t="shared" si="74"/>
        <v>0</v>
      </c>
      <c r="S156" s="823">
        <f t="shared" si="51"/>
        <v>0</v>
      </c>
      <c r="T156" s="824">
        <f t="shared" si="52"/>
        <v>0</v>
      </c>
      <c r="U156" s="823">
        <f t="shared" si="53"/>
        <v>0</v>
      </c>
      <c r="V156" s="824">
        <f t="shared" si="54"/>
        <v>0</v>
      </c>
      <c r="W156" s="433">
        <f t="shared" si="55"/>
        <v>0</v>
      </c>
      <c r="X156" s="571">
        <f t="shared" si="56"/>
        <v>0</v>
      </c>
      <c r="Y156" s="23">
        <f>'t1'!M154</f>
        <v>0</v>
      </c>
      <c r="AA156" s="253"/>
      <c r="AB156" s="254"/>
      <c r="AC156" s="253"/>
      <c r="AD156" s="254"/>
      <c r="AE156" s="253"/>
      <c r="AF156" s="254"/>
      <c r="AG156" s="253"/>
      <c r="AH156" s="254"/>
      <c r="AI156" s="253"/>
      <c r="AJ156" s="254"/>
      <c r="AK156" s="253"/>
      <c r="AL156" s="254"/>
      <c r="AM156" s="253"/>
      <c r="AN156" s="254"/>
      <c r="AO156" s="253"/>
      <c r="AP156" s="254"/>
      <c r="AQ156" s="253"/>
      <c r="AR156" s="254"/>
      <c r="AS156" s="253"/>
      <c r="AT156" s="254"/>
      <c r="AU156" s="433">
        <f t="shared" si="57"/>
        <v>0</v>
      </c>
      <c r="AV156" s="571">
        <f t="shared" si="58"/>
        <v>0</v>
      </c>
      <c r="AW156" s="23">
        <f>'t1'!AR154</f>
        <v>0</v>
      </c>
    </row>
    <row r="157" spans="1:49" ht="14.25" customHeight="1" x14ac:dyDescent="0.2">
      <c r="A157" s="144" t="str">
        <f>'t1'!A155</f>
        <v>RUOLO PROFESSIONALE - ASSISTENTE DELLINFORMAZIONE</v>
      </c>
      <c r="B157" s="206" t="str">
        <f>'t1'!B155</f>
        <v>PATINZ</v>
      </c>
      <c r="C157" s="823">
        <f t="shared" si="59"/>
        <v>0</v>
      </c>
      <c r="D157" s="824">
        <f t="shared" si="60"/>
        <v>0</v>
      </c>
      <c r="E157" s="823">
        <f t="shared" si="61"/>
        <v>0</v>
      </c>
      <c r="F157" s="824">
        <f t="shared" si="62"/>
        <v>0</v>
      </c>
      <c r="G157" s="823">
        <f t="shared" si="63"/>
        <v>0</v>
      </c>
      <c r="H157" s="824">
        <f t="shared" si="64"/>
        <v>0</v>
      </c>
      <c r="I157" s="823">
        <f t="shared" si="65"/>
        <v>0</v>
      </c>
      <c r="J157" s="824">
        <f t="shared" si="66"/>
        <v>0</v>
      </c>
      <c r="K157" s="823">
        <f t="shared" si="67"/>
        <v>0</v>
      </c>
      <c r="L157" s="824">
        <f t="shared" si="68"/>
        <v>0</v>
      </c>
      <c r="M157" s="823">
        <f t="shared" si="69"/>
        <v>0</v>
      </c>
      <c r="N157" s="824">
        <f t="shared" si="70"/>
        <v>0</v>
      </c>
      <c r="O157" s="823">
        <f t="shared" si="71"/>
        <v>0</v>
      </c>
      <c r="P157" s="824">
        <f t="shared" si="72"/>
        <v>0</v>
      </c>
      <c r="Q157" s="823">
        <f t="shared" si="73"/>
        <v>0</v>
      </c>
      <c r="R157" s="824">
        <f t="shared" si="74"/>
        <v>0</v>
      </c>
      <c r="S157" s="823">
        <f t="shared" si="51"/>
        <v>0</v>
      </c>
      <c r="T157" s="824">
        <f t="shared" si="52"/>
        <v>0</v>
      </c>
      <c r="U157" s="823">
        <f t="shared" si="53"/>
        <v>0</v>
      </c>
      <c r="V157" s="824">
        <f t="shared" si="54"/>
        <v>0</v>
      </c>
      <c r="W157" s="433">
        <f t="shared" si="55"/>
        <v>0</v>
      </c>
      <c r="X157" s="571">
        <f t="shared" si="56"/>
        <v>0</v>
      </c>
      <c r="Y157" s="23">
        <f>'t1'!M155</f>
        <v>0</v>
      </c>
      <c r="AA157" s="253"/>
      <c r="AB157" s="254"/>
      <c r="AC157" s="253"/>
      <c r="AD157" s="254"/>
      <c r="AE157" s="253"/>
      <c r="AF157" s="254"/>
      <c r="AG157" s="253"/>
      <c r="AH157" s="254"/>
      <c r="AI157" s="253"/>
      <c r="AJ157" s="254"/>
      <c r="AK157" s="253"/>
      <c r="AL157" s="254"/>
      <c r="AM157" s="253"/>
      <c r="AN157" s="254"/>
      <c r="AO157" s="253"/>
      <c r="AP157" s="254"/>
      <c r="AQ157" s="253"/>
      <c r="AR157" s="254"/>
      <c r="AS157" s="253"/>
      <c r="AT157" s="254"/>
      <c r="AU157" s="433">
        <f t="shared" si="57"/>
        <v>0</v>
      </c>
      <c r="AV157" s="571">
        <f t="shared" si="58"/>
        <v>0</v>
      </c>
      <c r="AW157" s="23">
        <f>'t1'!AR155</f>
        <v>0</v>
      </c>
    </row>
    <row r="158" spans="1:49" ht="14.25" customHeight="1" x14ac:dyDescent="0.2">
      <c r="A158" s="144" t="str">
        <f>'t1'!A156</f>
        <v>RUOLO TECNICO - ASSISTENTE INFORMATICO</v>
      </c>
      <c r="B158" s="206" t="str">
        <f>'t1'!B156</f>
        <v>TATIFC</v>
      </c>
      <c r="C158" s="823">
        <f t="shared" si="59"/>
        <v>0</v>
      </c>
      <c r="D158" s="824">
        <f t="shared" si="60"/>
        <v>0</v>
      </c>
      <c r="E158" s="823">
        <f t="shared" si="61"/>
        <v>0</v>
      </c>
      <c r="F158" s="824">
        <f t="shared" si="62"/>
        <v>0</v>
      </c>
      <c r="G158" s="823">
        <f t="shared" si="63"/>
        <v>0</v>
      </c>
      <c r="H158" s="824">
        <f t="shared" si="64"/>
        <v>0</v>
      </c>
      <c r="I158" s="823">
        <f t="shared" si="65"/>
        <v>0</v>
      </c>
      <c r="J158" s="824">
        <f t="shared" si="66"/>
        <v>0</v>
      </c>
      <c r="K158" s="823">
        <f t="shared" si="67"/>
        <v>0</v>
      </c>
      <c r="L158" s="824">
        <f t="shared" si="68"/>
        <v>0</v>
      </c>
      <c r="M158" s="823">
        <f t="shared" si="69"/>
        <v>0</v>
      </c>
      <c r="N158" s="824">
        <f t="shared" si="70"/>
        <v>0</v>
      </c>
      <c r="O158" s="823">
        <f t="shared" si="71"/>
        <v>0</v>
      </c>
      <c r="P158" s="824">
        <f t="shared" si="72"/>
        <v>0</v>
      </c>
      <c r="Q158" s="823">
        <f t="shared" si="73"/>
        <v>0</v>
      </c>
      <c r="R158" s="824">
        <f t="shared" si="74"/>
        <v>0</v>
      </c>
      <c r="S158" s="823">
        <f t="shared" si="51"/>
        <v>0</v>
      </c>
      <c r="T158" s="824">
        <f t="shared" si="52"/>
        <v>0</v>
      </c>
      <c r="U158" s="823">
        <f t="shared" si="53"/>
        <v>0</v>
      </c>
      <c r="V158" s="824">
        <f t="shared" si="54"/>
        <v>0</v>
      </c>
      <c r="W158" s="433">
        <f t="shared" si="55"/>
        <v>0</v>
      </c>
      <c r="X158" s="571">
        <f t="shared" si="56"/>
        <v>0</v>
      </c>
      <c r="Y158" s="23">
        <f>'t1'!M156</f>
        <v>0</v>
      </c>
      <c r="AA158" s="253"/>
      <c r="AB158" s="254"/>
      <c r="AC158" s="253"/>
      <c r="AD158" s="254"/>
      <c r="AE158" s="253"/>
      <c r="AF158" s="254"/>
      <c r="AG158" s="253"/>
      <c r="AH158" s="254"/>
      <c r="AI158" s="253"/>
      <c r="AJ158" s="254"/>
      <c r="AK158" s="253"/>
      <c r="AL158" s="254"/>
      <c r="AM158" s="253"/>
      <c r="AN158" s="254"/>
      <c r="AO158" s="253"/>
      <c r="AP158" s="254"/>
      <c r="AQ158" s="253"/>
      <c r="AR158" s="254"/>
      <c r="AS158" s="253"/>
      <c r="AT158" s="254"/>
      <c r="AU158" s="433">
        <f t="shared" si="57"/>
        <v>0</v>
      </c>
      <c r="AV158" s="571">
        <f t="shared" si="58"/>
        <v>0</v>
      </c>
      <c r="AW158" s="23">
        <f>'t1'!AR156</f>
        <v>0</v>
      </c>
    </row>
    <row r="159" spans="1:49" ht="14.25" customHeight="1" x14ac:dyDescent="0.2">
      <c r="A159" s="144" t="str">
        <f>'t1'!A157</f>
        <v>RUOLO TECNICO - ASSISTENTE TECNICO</v>
      </c>
      <c r="B159" s="206" t="str">
        <f>'t1'!B157</f>
        <v>TAT119</v>
      </c>
      <c r="C159" s="823">
        <f t="shared" si="59"/>
        <v>0</v>
      </c>
      <c r="D159" s="824">
        <f t="shared" si="60"/>
        <v>0</v>
      </c>
      <c r="E159" s="823">
        <f t="shared" si="61"/>
        <v>0</v>
      </c>
      <c r="F159" s="824">
        <f t="shared" si="62"/>
        <v>0</v>
      </c>
      <c r="G159" s="823">
        <f t="shared" si="63"/>
        <v>0</v>
      </c>
      <c r="H159" s="824">
        <f t="shared" si="64"/>
        <v>0</v>
      </c>
      <c r="I159" s="823">
        <f t="shared" si="65"/>
        <v>0</v>
      </c>
      <c r="J159" s="824">
        <f t="shared" si="66"/>
        <v>0</v>
      </c>
      <c r="K159" s="823">
        <f t="shared" si="67"/>
        <v>0</v>
      </c>
      <c r="L159" s="824">
        <f t="shared" si="68"/>
        <v>0</v>
      </c>
      <c r="M159" s="823">
        <f t="shared" si="69"/>
        <v>0</v>
      </c>
      <c r="N159" s="824">
        <f t="shared" si="70"/>
        <v>0</v>
      </c>
      <c r="O159" s="823">
        <f t="shared" si="71"/>
        <v>0</v>
      </c>
      <c r="P159" s="824">
        <f t="shared" si="72"/>
        <v>0</v>
      </c>
      <c r="Q159" s="823">
        <f t="shared" si="73"/>
        <v>0</v>
      </c>
      <c r="R159" s="824">
        <f t="shared" si="74"/>
        <v>0</v>
      </c>
      <c r="S159" s="823">
        <f t="shared" si="51"/>
        <v>0</v>
      </c>
      <c r="T159" s="824">
        <f t="shared" si="52"/>
        <v>0</v>
      </c>
      <c r="U159" s="823">
        <f t="shared" si="53"/>
        <v>0</v>
      </c>
      <c r="V159" s="824">
        <f t="shared" si="54"/>
        <v>0</v>
      </c>
      <c r="W159" s="433">
        <f t="shared" si="55"/>
        <v>0</v>
      </c>
      <c r="X159" s="571">
        <f t="shared" si="56"/>
        <v>0</v>
      </c>
      <c r="Y159" s="23">
        <f>'t1'!M157</f>
        <v>0</v>
      </c>
      <c r="AA159" s="253"/>
      <c r="AB159" s="254"/>
      <c r="AC159" s="253"/>
      <c r="AD159" s="254"/>
      <c r="AE159" s="253"/>
      <c r="AF159" s="254"/>
      <c r="AG159" s="253"/>
      <c r="AH159" s="254"/>
      <c r="AI159" s="253"/>
      <c r="AJ159" s="254"/>
      <c r="AK159" s="253"/>
      <c r="AL159" s="254"/>
      <c r="AM159" s="253"/>
      <c r="AN159" s="254"/>
      <c r="AO159" s="253"/>
      <c r="AP159" s="254"/>
      <c r="AQ159" s="253"/>
      <c r="AR159" s="254"/>
      <c r="AS159" s="253"/>
      <c r="AT159" s="254"/>
      <c r="AU159" s="433">
        <f t="shared" si="57"/>
        <v>0</v>
      </c>
      <c r="AV159" s="571">
        <f t="shared" si="58"/>
        <v>0</v>
      </c>
      <c r="AW159" s="23">
        <f>'t1'!AR157</f>
        <v>0</v>
      </c>
    </row>
    <row r="160" spans="1:49" ht="14.25" customHeight="1" x14ac:dyDescent="0.2">
      <c r="A160" s="144" t="str">
        <f>'t1'!A158</f>
        <v>RUOLO TECNICO - PROFILI AREA ASSITENTI AD ESAURIMENTO</v>
      </c>
      <c r="B160" s="206" t="str">
        <f>'t1'!B158</f>
        <v>TAT162</v>
      </c>
      <c r="C160" s="823">
        <f t="shared" ref="C160:C169" si="75">ROUND(AA160,0)</f>
        <v>0</v>
      </c>
      <c r="D160" s="824">
        <f t="shared" ref="D160:D169" si="76">ROUND(AB160,0)</f>
        <v>0</v>
      </c>
      <c r="E160" s="823">
        <f t="shared" ref="E160:E169" si="77">ROUND(AC160,0)</f>
        <v>0</v>
      </c>
      <c r="F160" s="824">
        <f t="shared" ref="F160:F169" si="78">ROUND(AD160,0)</f>
        <v>0</v>
      </c>
      <c r="G160" s="823">
        <f t="shared" ref="G160:G169" si="79">ROUND(AE160,0)</f>
        <v>0</v>
      </c>
      <c r="H160" s="824">
        <f t="shared" ref="H160:H169" si="80">ROUND(AF160,0)</f>
        <v>0</v>
      </c>
      <c r="I160" s="823">
        <f t="shared" ref="I160:I169" si="81">ROUND(AG160,0)</f>
        <v>0</v>
      </c>
      <c r="J160" s="824">
        <f t="shared" ref="J160:J169" si="82">ROUND(AH160,0)</f>
        <v>0</v>
      </c>
      <c r="K160" s="823">
        <f t="shared" ref="K160:K169" si="83">ROUND(AI160,0)</f>
        <v>0</v>
      </c>
      <c r="L160" s="824">
        <f t="shared" ref="L160:L169" si="84">ROUND(AJ160,0)</f>
        <v>0</v>
      </c>
      <c r="M160" s="823">
        <f t="shared" ref="M160:M169" si="85">ROUND(AK160,0)</f>
        <v>0</v>
      </c>
      <c r="N160" s="824">
        <f t="shared" ref="N160:N169" si="86">ROUND(AL160,0)</f>
        <v>0</v>
      </c>
      <c r="O160" s="823">
        <f t="shared" ref="O160:O169" si="87">ROUND(AM160,0)</f>
        <v>0</v>
      </c>
      <c r="P160" s="824">
        <f t="shared" ref="P160:P169" si="88">ROUND(AN160,0)</f>
        <v>0</v>
      </c>
      <c r="Q160" s="823">
        <f t="shared" ref="Q160:Q169" si="89">ROUND(AO160,0)</f>
        <v>0</v>
      </c>
      <c r="R160" s="824">
        <f t="shared" ref="R160:R169" si="90">ROUND(AP160,0)</f>
        <v>0</v>
      </c>
      <c r="S160" s="823">
        <f t="shared" ref="S160:S169" si="91">ROUND(AQ160,0)</f>
        <v>0</v>
      </c>
      <c r="T160" s="824">
        <f t="shared" ref="T160:T169" si="92">ROUND(AR160,0)</f>
        <v>0</v>
      </c>
      <c r="U160" s="823">
        <f t="shared" ref="U160:U169" si="93">ROUND(AS160,0)</f>
        <v>0</v>
      </c>
      <c r="V160" s="824">
        <f t="shared" ref="V160:V169" si="94">ROUND(AT160,0)</f>
        <v>0</v>
      </c>
      <c r="W160" s="433">
        <f t="shared" si="55"/>
        <v>0</v>
      </c>
      <c r="X160" s="571">
        <f t="shared" si="56"/>
        <v>0</v>
      </c>
      <c r="Y160" s="23">
        <f>'t1'!M158</f>
        <v>0</v>
      </c>
      <c r="AA160" s="253"/>
      <c r="AB160" s="254"/>
      <c r="AC160" s="253"/>
      <c r="AD160" s="254"/>
      <c r="AE160" s="253"/>
      <c r="AF160" s="254"/>
      <c r="AG160" s="253"/>
      <c r="AH160" s="254"/>
      <c r="AI160" s="253"/>
      <c r="AJ160" s="254"/>
      <c r="AK160" s="253"/>
      <c r="AL160" s="254"/>
      <c r="AM160" s="253"/>
      <c r="AN160" s="254"/>
      <c r="AO160" s="253"/>
      <c r="AP160" s="254"/>
      <c r="AQ160" s="253"/>
      <c r="AR160" s="254"/>
      <c r="AS160" s="253"/>
      <c r="AT160" s="254"/>
      <c r="AU160" s="433">
        <f t="shared" si="57"/>
        <v>0</v>
      </c>
      <c r="AV160" s="571">
        <f t="shared" si="58"/>
        <v>0</v>
      </c>
      <c r="AW160" s="23">
        <f>'t1'!AR158</f>
        <v>0</v>
      </c>
    </row>
    <row r="161" spans="1:49" ht="14.25" customHeight="1" x14ac:dyDescent="0.2">
      <c r="A161" s="144" t="str">
        <f>'t1'!A159</f>
        <v>RUOLO AMMINISTRATIVO - ASSISTENTE AMMINISTRATIVO</v>
      </c>
      <c r="B161" s="206" t="str">
        <f>'t1'!B159</f>
        <v>AAT117</v>
      </c>
      <c r="C161" s="823">
        <f t="shared" si="75"/>
        <v>0</v>
      </c>
      <c r="D161" s="824">
        <f t="shared" si="76"/>
        <v>0</v>
      </c>
      <c r="E161" s="823">
        <f t="shared" si="77"/>
        <v>0</v>
      </c>
      <c r="F161" s="824">
        <f t="shared" si="78"/>
        <v>0</v>
      </c>
      <c r="G161" s="823">
        <f t="shared" si="79"/>
        <v>0</v>
      </c>
      <c r="H161" s="824">
        <f t="shared" si="80"/>
        <v>0</v>
      </c>
      <c r="I161" s="823">
        <f t="shared" si="81"/>
        <v>0</v>
      </c>
      <c r="J161" s="824">
        <f t="shared" si="82"/>
        <v>0</v>
      </c>
      <c r="K161" s="823">
        <f t="shared" si="83"/>
        <v>0</v>
      </c>
      <c r="L161" s="824">
        <f t="shared" si="84"/>
        <v>0</v>
      </c>
      <c r="M161" s="823">
        <f t="shared" si="85"/>
        <v>0</v>
      </c>
      <c r="N161" s="824">
        <f t="shared" si="86"/>
        <v>0</v>
      </c>
      <c r="O161" s="823">
        <f t="shared" si="87"/>
        <v>0</v>
      </c>
      <c r="P161" s="824">
        <f t="shared" si="88"/>
        <v>0</v>
      </c>
      <c r="Q161" s="823">
        <f t="shared" si="89"/>
        <v>0</v>
      </c>
      <c r="R161" s="824">
        <f t="shared" si="90"/>
        <v>0</v>
      </c>
      <c r="S161" s="823">
        <f t="shared" si="91"/>
        <v>0</v>
      </c>
      <c r="T161" s="824">
        <f t="shared" si="92"/>
        <v>0</v>
      </c>
      <c r="U161" s="823">
        <f t="shared" si="93"/>
        <v>0</v>
      </c>
      <c r="V161" s="824">
        <f t="shared" si="94"/>
        <v>0</v>
      </c>
      <c r="W161" s="433">
        <f t="shared" si="55"/>
        <v>0</v>
      </c>
      <c r="X161" s="571">
        <f t="shared" si="56"/>
        <v>0</v>
      </c>
      <c r="Y161" s="23">
        <f>'t1'!M159</f>
        <v>0</v>
      </c>
      <c r="AA161" s="253"/>
      <c r="AB161" s="254"/>
      <c r="AC161" s="253"/>
      <c r="AD161" s="254"/>
      <c r="AE161" s="253"/>
      <c r="AF161" s="254"/>
      <c r="AG161" s="253"/>
      <c r="AH161" s="254"/>
      <c r="AI161" s="253"/>
      <c r="AJ161" s="254"/>
      <c r="AK161" s="253"/>
      <c r="AL161" s="254"/>
      <c r="AM161" s="253"/>
      <c r="AN161" s="254"/>
      <c r="AO161" s="253"/>
      <c r="AP161" s="254"/>
      <c r="AQ161" s="253"/>
      <c r="AR161" s="254"/>
      <c r="AS161" s="253"/>
      <c r="AT161" s="254"/>
      <c r="AU161" s="433">
        <f t="shared" si="57"/>
        <v>0</v>
      </c>
      <c r="AV161" s="571">
        <f t="shared" si="58"/>
        <v>0</v>
      </c>
      <c r="AW161" s="23">
        <f>'t1'!AR159</f>
        <v>0</v>
      </c>
    </row>
    <row r="162" spans="1:49" ht="14.25" customHeight="1" x14ac:dyDescent="0.2">
      <c r="A162" s="144" t="str">
        <f>'t1'!A160</f>
        <v>RUOLO SOCIOSANITARIO - OPERATORE SOCIOSANITARIO</v>
      </c>
      <c r="B162" s="206" t="str">
        <f>'t1'!B160</f>
        <v>KOP660</v>
      </c>
      <c r="C162" s="823">
        <f t="shared" si="75"/>
        <v>0</v>
      </c>
      <c r="D162" s="824">
        <f t="shared" si="76"/>
        <v>0</v>
      </c>
      <c r="E162" s="823">
        <f t="shared" si="77"/>
        <v>0</v>
      </c>
      <c r="F162" s="824">
        <f t="shared" si="78"/>
        <v>0</v>
      </c>
      <c r="G162" s="823">
        <f t="shared" si="79"/>
        <v>0</v>
      </c>
      <c r="H162" s="824">
        <f t="shared" si="80"/>
        <v>0</v>
      </c>
      <c r="I162" s="823">
        <f t="shared" si="81"/>
        <v>0</v>
      </c>
      <c r="J162" s="824">
        <f t="shared" si="82"/>
        <v>0</v>
      </c>
      <c r="K162" s="823">
        <f t="shared" si="83"/>
        <v>0</v>
      </c>
      <c r="L162" s="824">
        <f t="shared" si="84"/>
        <v>0</v>
      </c>
      <c r="M162" s="823">
        <f t="shared" si="85"/>
        <v>0</v>
      </c>
      <c r="N162" s="824">
        <f t="shared" si="86"/>
        <v>0</v>
      </c>
      <c r="O162" s="823">
        <f t="shared" si="87"/>
        <v>0</v>
      </c>
      <c r="P162" s="824">
        <f t="shared" si="88"/>
        <v>0</v>
      </c>
      <c r="Q162" s="823">
        <f t="shared" si="89"/>
        <v>0</v>
      </c>
      <c r="R162" s="824">
        <f t="shared" si="90"/>
        <v>0</v>
      </c>
      <c r="S162" s="823">
        <f t="shared" si="91"/>
        <v>0</v>
      </c>
      <c r="T162" s="824">
        <f t="shared" si="92"/>
        <v>0</v>
      </c>
      <c r="U162" s="823">
        <f t="shared" si="93"/>
        <v>0</v>
      </c>
      <c r="V162" s="824">
        <f t="shared" si="94"/>
        <v>0</v>
      </c>
      <c r="W162" s="433">
        <f t="shared" si="55"/>
        <v>0</v>
      </c>
      <c r="X162" s="571">
        <f t="shared" si="56"/>
        <v>0</v>
      </c>
      <c r="Y162" s="23">
        <f>'t1'!M160</f>
        <v>0</v>
      </c>
      <c r="AA162" s="253"/>
      <c r="AB162" s="254"/>
      <c r="AC162" s="253"/>
      <c r="AD162" s="254"/>
      <c r="AE162" s="253"/>
      <c r="AF162" s="254"/>
      <c r="AG162" s="253"/>
      <c r="AH162" s="254"/>
      <c r="AI162" s="253"/>
      <c r="AJ162" s="254"/>
      <c r="AK162" s="253"/>
      <c r="AL162" s="254"/>
      <c r="AM162" s="253"/>
      <c r="AN162" s="254"/>
      <c r="AO162" s="253"/>
      <c r="AP162" s="254"/>
      <c r="AQ162" s="253"/>
      <c r="AR162" s="254"/>
      <c r="AS162" s="253"/>
      <c r="AT162" s="254"/>
      <c r="AU162" s="433">
        <f t="shared" si="57"/>
        <v>0</v>
      </c>
      <c r="AV162" s="571">
        <f t="shared" si="58"/>
        <v>0</v>
      </c>
      <c r="AW162" s="23">
        <f>'t1'!AR160</f>
        <v>0</v>
      </c>
    </row>
    <row r="163" spans="1:49" ht="14.25" customHeight="1" x14ac:dyDescent="0.2">
      <c r="A163" s="144" t="str">
        <f>'t1'!A161</f>
        <v>RUOLO TECNICO - OPERATORE TECNICO SPECIALIZZATO</v>
      </c>
      <c r="B163" s="206" t="str">
        <f>'t1'!B161</f>
        <v>TOP059</v>
      </c>
      <c r="C163" s="823">
        <f t="shared" si="75"/>
        <v>0</v>
      </c>
      <c r="D163" s="824">
        <f t="shared" si="76"/>
        <v>0</v>
      </c>
      <c r="E163" s="823">
        <f t="shared" si="77"/>
        <v>0</v>
      </c>
      <c r="F163" s="824">
        <f t="shared" si="78"/>
        <v>0</v>
      </c>
      <c r="G163" s="823">
        <f t="shared" si="79"/>
        <v>0</v>
      </c>
      <c r="H163" s="824">
        <f t="shared" si="80"/>
        <v>0</v>
      </c>
      <c r="I163" s="823">
        <f t="shared" si="81"/>
        <v>0</v>
      </c>
      <c r="J163" s="824">
        <f t="shared" si="82"/>
        <v>0</v>
      </c>
      <c r="K163" s="823">
        <f t="shared" si="83"/>
        <v>0</v>
      </c>
      <c r="L163" s="824">
        <f t="shared" si="84"/>
        <v>0</v>
      </c>
      <c r="M163" s="823">
        <f t="shared" si="85"/>
        <v>0</v>
      </c>
      <c r="N163" s="824">
        <f t="shared" si="86"/>
        <v>0</v>
      </c>
      <c r="O163" s="823">
        <f t="shared" si="87"/>
        <v>0</v>
      </c>
      <c r="P163" s="824">
        <f t="shared" si="88"/>
        <v>0</v>
      </c>
      <c r="Q163" s="823">
        <f t="shared" si="89"/>
        <v>0</v>
      </c>
      <c r="R163" s="824">
        <f t="shared" si="90"/>
        <v>0</v>
      </c>
      <c r="S163" s="823">
        <f t="shared" si="91"/>
        <v>0</v>
      </c>
      <c r="T163" s="824">
        <f t="shared" si="92"/>
        <v>0</v>
      </c>
      <c r="U163" s="823">
        <f t="shared" si="93"/>
        <v>0</v>
      </c>
      <c r="V163" s="824">
        <f t="shared" si="94"/>
        <v>0</v>
      </c>
      <c r="W163" s="433">
        <f t="shared" si="55"/>
        <v>0</v>
      </c>
      <c r="X163" s="571">
        <f t="shared" si="56"/>
        <v>0</v>
      </c>
      <c r="Y163" s="23">
        <f>'t1'!M161</f>
        <v>0</v>
      </c>
      <c r="AA163" s="253"/>
      <c r="AB163" s="254"/>
      <c r="AC163" s="253"/>
      <c r="AD163" s="254"/>
      <c r="AE163" s="253"/>
      <c r="AF163" s="254"/>
      <c r="AG163" s="253"/>
      <c r="AH163" s="254"/>
      <c r="AI163" s="253"/>
      <c r="AJ163" s="254"/>
      <c r="AK163" s="253"/>
      <c r="AL163" s="254"/>
      <c r="AM163" s="253"/>
      <c r="AN163" s="254"/>
      <c r="AO163" s="253"/>
      <c r="AP163" s="254"/>
      <c r="AQ163" s="253"/>
      <c r="AR163" s="254"/>
      <c r="AS163" s="253"/>
      <c r="AT163" s="254"/>
      <c r="AU163" s="433">
        <f t="shared" si="57"/>
        <v>0</v>
      </c>
      <c r="AV163" s="571">
        <f t="shared" si="58"/>
        <v>0</v>
      </c>
      <c r="AW163" s="23">
        <f>'t1'!AR161</f>
        <v>0</v>
      </c>
    </row>
    <row r="164" spans="1:49" ht="14.25" customHeight="1" x14ac:dyDescent="0.2">
      <c r="A164" s="144" t="str">
        <f>'t1'!A162</f>
        <v>RUOLO AMMINISTRATIVO - COADIUTORE AMMINISTRATIVO SENIOR</v>
      </c>
      <c r="B164" s="206" t="str">
        <f>'t1'!B162</f>
        <v>AOP870</v>
      </c>
      <c r="C164" s="823">
        <f t="shared" si="75"/>
        <v>0</v>
      </c>
      <c r="D164" s="824">
        <f t="shared" si="76"/>
        <v>0</v>
      </c>
      <c r="E164" s="823">
        <f t="shared" si="77"/>
        <v>0</v>
      </c>
      <c r="F164" s="824">
        <f t="shared" si="78"/>
        <v>0</v>
      </c>
      <c r="G164" s="823">
        <f t="shared" si="79"/>
        <v>0</v>
      </c>
      <c r="H164" s="824">
        <f t="shared" si="80"/>
        <v>0</v>
      </c>
      <c r="I164" s="823">
        <f t="shared" si="81"/>
        <v>0</v>
      </c>
      <c r="J164" s="824">
        <f t="shared" si="82"/>
        <v>0</v>
      </c>
      <c r="K164" s="823">
        <f t="shared" si="83"/>
        <v>0</v>
      </c>
      <c r="L164" s="824">
        <f t="shared" si="84"/>
        <v>0</v>
      </c>
      <c r="M164" s="823">
        <f t="shared" si="85"/>
        <v>0</v>
      </c>
      <c r="N164" s="824">
        <f t="shared" si="86"/>
        <v>0</v>
      </c>
      <c r="O164" s="823">
        <f t="shared" si="87"/>
        <v>0</v>
      </c>
      <c r="P164" s="824">
        <f t="shared" si="88"/>
        <v>0</v>
      </c>
      <c r="Q164" s="823">
        <f t="shared" si="89"/>
        <v>0</v>
      </c>
      <c r="R164" s="824">
        <f t="shared" si="90"/>
        <v>0</v>
      </c>
      <c r="S164" s="823">
        <f t="shared" si="91"/>
        <v>0</v>
      </c>
      <c r="T164" s="824">
        <f t="shared" si="92"/>
        <v>0</v>
      </c>
      <c r="U164" s="823">
        <f t="shared" si="93"/>
        <v>0</v>
      </c>
      <c r="V164" s="824">
        <f t="shared" si="94"/>
        <v>0</v>
      </c>
      <c r="W164" s="433">
        <f t="shared" si="55"/>
        <v>0</v>
      </c>
      <c r="X164" s="571">
        <f t="shared" si="56"/>
        <v>0</v>
      </c>
      <c r="Y164" s="23">
        <f>'t1'!M162</f>
        <v>0</v>
      </c>
      <c r="AA164" s="253"/>
      <c r="AB164" s="254"/>
      <c r="AC164" s="253"/>
      <c r="AD164" s="254"/>
      <c r="AE164" s="253"/>
      <c r="AF164" s="254"/>
      <c r="AG164" s="253"/>
      <c r="AH164" s="254"/>
      <c r="AI164" s="253"/>
      <c r="AJ164" s="254"/>
      <c r="AK164" s="253"/>
      <c r="AL164" s="254"/>
      <c r="AM164" s="253"/>
      <c r="AN164" s="254"/>
      <c r="AO164" s="253"/>
      <c r="AP164" s="254"/>
      <c r="AQ164" s="253"/>
      <c r="AR164" s="254"/>
      <c r="AS164" s="253"/>
      <c r="AT164" s="254"/>
      <c r="AU164" s="433">
        <f t="shared" si="57"/>
        <v>0</v>
      </c>
      <c r="AV164" s="571">
        <f t="shared" si="58"/>
        <v>0</v>
      </c>
      <c r="AW164" s="23">
        <f>'t1'!AR162</f>
        <v>0</v>
      </c>
    </row>
    <row r="165" spans="1:49" ht="14.25" customHeight="1" x14ac:dyDescent="0.2">
      <c r="A165" s="144" t="str">
        <f>'t1'!A163</f>
        <v>PROFILI AREA DEGLI OPERATORI AD ESAURIMENTO</v>
      </c>
      <c r="B165" s="206" t="str">
        <f>'t1'!B163</f>
        <v>0OP269</v>
      </c>
      <c r="C165" s="823">
        <f t="shared" si="75"/>
        <v>0</v>
      </c>
      <c r="D165" s="824">
        <f t="shared" si="76"/>
        <v>0</v>
      </c>
      <c r="E165" s="823">
        <f t="shared" si="77"/>
        <v>0</v>
      </c>
      <c r="F165" s="824">
        <f t="shared" si="78"/>
        <v>0</v>
      </c>
      <c r="G165" s="823">
        <f t="shared" si="79"/>
        <v>0</v>
      </c>
      <c r="H165" s="824">
        <f t="shared" si="80"/>
        <v>0</v>
      </c>
      <c r="I165" s="823">
        <f t="shared" si="81"/>
        <v>0</v>
      </c>
      <c r="J165" s="824">
        <f t="shared" si="82"/>
        <v>0</v>
      </c>
      <c r="K165" s="823">
        <f t="shared" si="83"/>
        <v>0</v>
      </c>
      <c r="L165" s="824">
        <f t="shared" si="84"/>
        <v>0</v>
      </c>
      <c r="M165" s="823">
        <f t="shared" si="85"/>
        <v>0</v>
      </c>
      <c r="N165" s="824">
        <f t="shared" si="86"/>
        <v>0</v>
      </c>
      <c r="O165" s="823">
        <f t="shared" si="87"/>
        <v>0</v>
      </c>
      <c r="P165" s="824">
        <f t="shared" si="88"/>
        <v>0</v>
      </c>
      <c r="Q165" s="823">
        <f t="shared" si="89"/>
        <v>0</v>
      </c>
      <c r="R165" s="824">
        <f t="shared" si="90"/>
        <v>0</v>
      </c>
      <c r="S165" s="823">
        <f t="shared" si="91"/>
        <v>0</v>
      </c>
      <c r="T165" s="824">
        <f t="shared" si="92"/>
        <v>0</v>
      </c>
      <c r="U165" s="823">
        <f t="shared" si="93"/>
        <v>0</v>
      </c>
      <c r="V165" s="824">
        <f t="shared" si="94"/>
        <v>0</v>
      </c>
      <c r="W165" s="433">
        <f t="shared" si="55"/>
        <v>0</v>
      </c>
      <c r="X165" s="571">
        <f t="shared" si="56"/>
        <v>0</v>
      </c>
      <c r="Y165" s="23">
        <f>'t1'!M163</f>
        <v>0</v>
      </c>
      <c r="AA165" s="253"/>
      <c r="AB165" s="254"/>
      <c r="AC165" s="253"/>
      <c r="AD165" s="254"/>
      <c r="AE165" s="253"/>
      <c r="AF165" s="254"/>
      <c r="AG165" s="253"/>
      <c r="AH165" s="254"/>
      <c r="AI165" s="253"/>
      <c r="AJ165" s="254"/>
      <c r="AK165" s="253"/>
      <c r="AL165" s="254"/>
      <c r="AM165" s="253"/>
      <c r="AN165" s="254"/>
      <c r="AO165" s="253"/>
      <c r="AP165" s="254"/>
      <c r="AQ165" s="253"/>
      <c r="AR165" s="254"/>
      <c r="AS165" s="253"/>
      <c r="AT165" s="254"/>
      <c r="AU165" s="433">
        <f t="shared" si="57"/>
        <v>0</v>
      </c>
      <c r="AV165" s="571">
        <f t="shared" si="58"/>
        <v>0</v>
      </c>
      <c r="AW165" s="23">
        <f>'t1'!AR163</f>
        <v>0</v>
      </c>
    </row>
    <row r="166" spans="1:49" ht="14.25" customHeight="1" x14ac:dyDescent="0.2">
      <c r="A166" s="144" t="str">
        <f>'t1'!A164</f>
        <v>RUOLO TECNICO - OPERATORE TECNICO</v>
      </c>
      <c r="B166" s="206" t="str">
        <f>'t1'!B164</f>
        <v>TPT092</v>
      </c>
      <c r="C166" s="823">
        <f t="shared" si="75"/>
        <v>0</v>
      </c>
      <c r="D166" s="824">
        <f t="shared" si="76"/>
        <v>0</v>
      </c>
      <c r="E166" s="823">
        <f t="shared" si="77"/>
        <v>0</v>
      </c>
      <c r="F166" s="824">
        <f t="shared" si="78"/>
        <v>0</v>
      </c>
      <c r="G166" s="823">
        <f t="shared" si="79"/>
        <v>0</v>
      </c>
      <c r="H166" s="824">
        <f t="shared" si="80"/>
        <v>0</v>
      </c>
      <c r="I166" s="823">
        <f t="shared" si="81"/>
        <v>0</v>
      </c>
      <c r="J166" s="824">
        <f t="shared" si="82"/>
        <v>0</v>
      </c>
      <c r="K166" s="823">
        <f t="shared" si="83"/>
        <v>0</v>
      </c>
      <c r="L166" s="824">
        <f t="shared" si="84"/>
        <v>0</v>
      </c>
      <c r="M166" s="823">
        <f t="shared" si="85"/>
        <v>0</v>
      </c>
      <c r="N166" s="824">
        <f t="shared" si="86"/>
        <v>0</v>
      </c>
      <c r="O166" s="823">
        <f t="shared" si="87"/>
        <v>0</v>
      </c>
      <c r="P166" s="824">
        <f t="shared" si="88"/>
        <v>0</v>
      </c>
      <c r="Q166" s="823">
        <f t="shared" si="89"/>
        <v>0</v>
      </c>
      <c r="R166" s="824">
        <f t="shared" si="90"/>
        <v>0</v>
      </c>
      <c r="S166" s="823">
        <f t="shared" si="91"/>
        <v>0</v>
      </c>
      <c r="T166" s="824">
        <f t="shared" si="92"/>
        <v>0</v>
      </c>
      <c r="U166" s="823">
        <f t="shared" si="93"/>
        <v>0</v>
      </c>
      <c r="V166" s="824">
        <f t="shared" si="94"/>
        <v>0</v>
      </c>
      <c r="W166" s="433">
        <f t="shared" si="55"/>
        <v>0</v>
      </c>
      <c r="X166" s="571">
        <f t="shared" si="56"/>
        <v>0</v>
      </c>
      <c r="Y166" s="23">
        <f>'t1'!M164</f>
        <v>0</v>
      </c>
      <c r="AA166" s="253"/>
      <c r="AB166" s="254"/>
      <c r="AC166" s="253"/>
      <c r="AD166" s="254"/>
      <c r="AE166" s="253"/>
      <c r="AF166" s="254"/>
      <c r="AG166" s="253"/>
      <c r="AH166" s="254"/>
      <c r="AI166" s="253"/>
      <c r="AJ166" s="254"/>
      <c r="AK166" s="253"/>
      <c r="AL166" s="254"/>
      <c r="AM166" s="253"/>
      <c r="AN166" s="254"/>
      <c r="AO166" s="253"/>
      <c r="AP166" s="254"/>
      <c r="AQ166" s="253"/>
      <c r="AR166" s="254"/>
      <c r="AS166" s="253"/>
      <c r="AT166" s="254"/>
      <c r="AU166" s="433">
        <f t="shared" si="57"/>
        <v>0</v>
      </c>
      <c r="AV166" s="571">
        <f t="shared" si="58"/>
        <v>0</v>
      </c>
      <c r="AW166" s="23">
        <f>'t1'!AR164</f>
        <v>0</v>
      </c>
    </row>
    <row r="167" spans="1:49" ht="14.25" customHeight="1" x14ac:dyDescent="0.2">
      <c r="A167" s="144" t="str">
        <f>'t1'!A165</f>
        <v>RUOLO AMMINISTRATIVO - COADIUTORE AMMINISTRATIVO</v>
      </c>
      <c r="B167" s="206" t="str">
        <f>'t1'!B165</f>
        <v>APT017</v>
      </c>
      <c r="C167" s="823">
        <f t="shared" si="75"/>
        <v>0</v>
      </c>
      <c r="D167" s="824">
        <f t="shared" si="76"/>
        <v>0</v>
      </c>
      <c r="E167" s="823">
        <f t="shared" si="77"/>
        <v>0</v>
      </c>
      <c r="F167" s="824">
        <f t="shared" si="78"/>
        <v>0</v>
      </c>
      <c r="G167" s="823">
        <f t="shared" si="79"/>
        <v>0</v>
      </c>
      <c r="H167" s="824">
        <f t="shared" si="80"/>
        <v>0</v>
      </c>
      <c r="I167" s="823">
        <f t="shared" si="81"/>
        <v>0</v>
      </c>
      <c r="J167" s="824">
        <f t="shared" si="82"/>
        <v>0</v>
      </c>
      <c r="K167" s="823">
        <f t="shared" si="83"/>
        <v>0</v>
      </c>
      <c r="L167" s="824">
        <f t="shared" si="84"/>
        <v>0</v>
      </c>
      <c r="M167" s="823">
        <f t="shared" si="85"/>
        <v>0</v>
      </c>
      <c r="N167" s="824">
        <f t="shared" si="86"/>
        <v>0</v>
      </c>
      <c r="O167" s="823">
        <f t="shared" si="87"/>
        <v>0</v>
      </c>
      <c r="P167" s="824">
        <f t="shared" si="88"/>
        <v>0</v>
      </c>
      <c r="Q167" s="823">
        <f t="shared" si="89"/>
        <v>0</v>
      </c>
      <c r="R167" s="824">
        <f t="shared" si="90"/>
        <v>0</v>
      </c>
      <c r="S167" s="823">
        <f t="shared" si="91"/>
        <v>0</v>
      </c>
      <c r="T167" s="824">
        <f t="shared" si="92"/>
        <v>0</v>
      </c>
      <c r="U167" s="823">
        <f t="shared" si="93"/>
        <v>0</v>
      </c>
      <c r="V167" s="824">
        <f t="shared" si="94"/>
        <v>0</v>
      </c>
      <c r="W167" s="433">
        <f t="shared" si="55"/>
        <v>0</v>
      </c>
      <c r="X167" s="571">
        <f t="shared" si="56"/>
        <v>0</v>
      </c>
      <c r="Y167" s="23">
        <f>'t1'!M165</f>
        <v>0</v>
      </c>
      <c r="AA167" s="253"/>
      <c r="AB167" s="254"/>
      <c r="AC167" s="253"/>
      <c r="AD167" s="254"/>
      <c r="AE167" s="253"/>
      <c r="AF167" s="254"/>
      <c r="AG167" s="253"/>
      <c r="AH167" s="254"/>
      <c r="AI167" s="253"/>
      <c r="AJ167" s="254"/>
      <c r="AK167" s="253"/>
      <c r="AL167" s="254"/>
      <c r="AM167" s="253"/>
      <c r="AN167" s="254"/>
      <c r="AO167" s="253"/>
      <c r="AP167" s="254"/>
      <c r="AQ167" s="253"/>
      <c r="AR167" s="254"/>
      <c r="AS167" s="253"/>
      <c r="AT167" s="254"/>
      <c r="AU167" s="433">
        <f t="shared" si="57"/>
        <v>0</v>
      </c>
      <c r="AV167" s="571">
        <f t="shared" si="58"/>
        <v>0</v>
      </c>
      <c r="AW167" s="23">
        <f>'t1'!AR165</f>
        <v>0</v>
      </c>
    </row>
    <row r="168" spans="1:49" ht="14.25" customHeight="1" x14ac:dyDescent="0.2">
      <c r="A168" s="144" t="str">
        <f>'t1'!A166</f>
        <v>PROFILI AREA PERSONALE DI SUPPORTO AD ESAURIMENTO</v>
      </c>
      <c r="B168" s="206" t="str">
        <f>'t1'!B166</f>
        <v>0PTSPR</v>
      </c>
      <c r="C168" s="823">
        <f t="shared" si="75"/>
        <v>0</v>
      </c>
      <c r="D168" s="824">
        <f t="shared" si="76"/>
        <v>0</v>
      </c>
      <c r="E168" s="823">
        <f t="shared" si="77"/>
        <v>0</v>
      </c>
      <c r="F168" s="824">
        <f t="shared" si="78"/>
        <v>0</v>
      </c>
      <c r="G168" s="823">
        <f t="shared" si="79"/>
        <v>0</v>
      </c>
      <c r="H168" s="824">
        <f t="shared" si="80"/>
        <v>0</v>
      </c>
      <c r="I168" s="823">
        <f t="shared" si="81"/>
        <v>0</v>
      </c>
      <c r="J168" s="824">
        <f t="shared" si="82"/>
        <v>0</v>
      </c>
      <c r="K168" s="823">
        <f t="shared" si="83"/>
        <v>0</v>
      </c>
      <c r="L168" s="824">
        <f t="shared" si="84"/>
        <v>0</v>
      </c>
      <c r="M168" s="823">
        <f t="shared" si="85"/>
        <v>0</v>
      </c>
      <c r="N168" s="824">
        <f t="shared" si="86"/>
        <v>0</v>
      </c>
      <c r="O168" s="823">
        <f t="shared" si="87"/>
        <v>0</v>
      </c>
      <c r="P168" s="824">
        <f t="shared" si="88"/>
        <v>0</v>
      </c>
      <c r="Q168" s="823">
        <f t="shared" si="89"/>
        <v>0</v>
      </c>
      <c r="R168" s="824">
        <f t="shared" si="90"/>
        <v>0</v>
      </c>
      <c r="S168" s="823">
        <f t="shared" si="91"/>
        <v>0</v>
      </c>
      <c r="T168" s="824">
        <f t="shared" si="92"/>
        <v>0</v>
      </c>
      <c r="U168" s="823">
        <f t="shared" si="93"/>
        <v>0</v>
      </c>
      <c r="V168" s="824">
        <f t="shared" si="94"/>
        <v>0</v>
      </c>
      <c r="W168" s="433">
        <f t="shared" si="55"/>
        <v>0</v>
      </c>
      <c r="X168" s="571">
        <f t="shared" si="56"/>
        <v>0</v>
      </c>
      <c r="Y168" s="23">
        <f>'t1'!M166</f>
        <v>0</v>
      </c>
      <c r="AA168" s="253"/>
      <c r="AB168" s="254"/>
      <c r="AC168" s="253"/>
      <c r="AD168" s="254"/>
      <c r="AE168" s="253"/>
      <c r="AF168" s="254"/>
      <c r="AG168" s="253"/>
      <c r="AH168" s="254"/>
      <c r="AI168" s="253"/>
      <c r="AJ168" s="254"/>
      <c r="AK168" s="253"/>
      <c r="AL168" s="254"/>
      <c r="AM168" s="253"/>
      <c r="AN168" s="254"/>
      <c r="AO168" s="253"/>
      <c r="AP168" s="254"/>
      <c r="AQ168" s="253"/>
      <c r="AR168" s="254"/>
      <c r="AS168" s="253"/>
      <c r="AT168" s="254"/>
      <c r="AU168" s="433">
        <f t="shared" si="57"/>
        <v>0</v>
      </c>
      <c r="AV168" s="571">
        <f t="shared" si="58"/>
        <v>0</v>
      </c>
      <c r="AW168" s="23">
        <f>'t1'!AR166</f>
        <v>0</v>
      </c>
    </row>
    <row r="169" spans="1:49" ht="14.25" customHeight="1" thickBot="1" x14ac:dyDescent="0.25">
      <c r="A169" s="144" t="str">
        <f>'t1'!A167</f>
        <v>CONTRATTISTI</v>
      </c>
      <c r="B169" s="206" t="str">
        <f>'t1'!B167</f>
        <v>000061</v>
      </c>
      <c r="C169" s="823">
        <f t="shared" si="75"/>
        <v>0</v>
      </c>
      <c r="D169" s="824">
        <f t="shared" si="76"/>
        <v>0</v>
      </c>
      <c r="E169" s="823">
        <f t="shared" si="77"/>
        <v>0</v>
      </c>
      <c r="F169" s="824">
        <f t="shared" si="78"/>
        <v>0</v>
      </c>
      <c r="G169" s="823">
        <f t="shared" si="79"/>
        <v>0</v>
      </c>
      <c r="H169" s="824">
        <f t="shared" si="80"/>
        <v>0</v>
      </c>
      <c r="I169" s="823">
        <f t="shared" si="81"/>
        <v>0</v>
      </c>
      <c r="J169" s="824">
        <f t="shared" si="82"/>
        <v>0</v>
      </c>
      <c r="K169" s="823">
        <f t="shared" si="83"/>
        <v>0</v>
      </c>
      <c r="L169" s="824">
        <f t="shared" si="84"/>
        <v>0</v>
      </c>
      <c r="M169" s="823">
        <f t="shared" si="85"/>
        <v>0</v>
      </c>
      <c r="N169" s="824">
        <f t="shared" si="86"/>
        <v>0</v>
      </c>
      <c r="O169" s="823">
        <f t="shared" si="87"/>
        <v>0</v>
      </c>
      <c r="P169" s="824">
        <f t="shared" si="88"/>
        <v>0</v>
      </c>
      <c r="Q169" s="823">
        <f t="shared" si="89"/>
        <v>0</v>
      </c>
      <c r="R169" s="824">
        <f t="shared" si="90"/>
        <v>0</v>
      </c>
      <c r="S169" s="823">
        <f t="shared" si="91"/>
        <v>0</v>
      </c>
      <c r="T169" s="824">
        <f t="shared" si="92"/>
        <v>0</v>
      </c>
      <c r="U169" s="823">
        <f t="shared" si="93"/>
        <v>0</v>
      </c>
      <c r="V169" s="824">
        <f t="shared" si="94"/>
        <v>0</v>
      </c>
      <c r="W169" s="433">
        <f t="shared" si="55"/>
        <v>0</v>
      </c>
      <c r="X169" s="571">
        <f t="shared" si="56"/>
        <v>0</v>
      </c>
      <c r="Y169" s="23">
        <f>'t1'!M167</f>
        <v>0</v>
      </c>
      <c r="AA169" s="253"/>
      <c r="AB169" s="254"/>
      <c r="AC169" s="253"/>
      <c r="AD169" s="254"/>
      <c r="AE169" s="253"/>
      <c r="AF169" s="254"/>
      <c r="AG169" s="253"/>
      <c r="AH169" s="254"/>
      <c r="AI169" s="253"/>
      <c r="AJ169" s="254"/>
      <c r="AK169" s="253"/>
      <c r="AL169" s="254"/>
      <c r="AM169" s="253"/>
      <c r="AN169" s="254"/>
      <c r="AO169" s="253"/>
      <c r="AP169" s="254"/>
      <c r="AQ169" s="253"/>
      <c r="AR169" s="254"/>
      <c r="AS169" s="253"/>
      <c r="AT169" s="254"/>
      <c r="AU169" s="433">
        <f t="shared" si="57"/>
        <v>0</v>
      </c>
      <c r="AV169" s="571">
        <f t="shared" si="58"/>
        <v>0</v>
      </c>
      <c r="AW169" s="23">
        <f>'t1'!AR167</f>
        <v>0</v>
      </c>
    </row>
    <row r="170" spans="1:49" ht="15.75" customHeight="1" thickTop="1" thickBot="1" x14ac:dyDescent="0.25">
      <c r="A170" s="26" t="s">
        <v>265</v>
      </c>
      <c r="B170" s="479"/>
      <c r="C170" s="431">
        <f t="shared" ref="C170:X170" si="95">SUM(C8:C169)</f>
        <v>0</v>
      </c>
      <c r="D170" s="432">
        <f t="shared" si="95"/>
        <v>0</v>
      </c>
      <c r="E170" s="431">
        <f t="shared" si="95"/>
        <v>0</v>
      </c>
      <c r="F170" s="432">
        <f t="shared" si="95"/>
        <v>0</v>
      </c>
      <c r="G170" s="431">
        <f t="shared" si="95"/>
        <v>0</v>
      </c>
      <c r="H170" s="432">
        <f t="shared" si="95"/>
        <v>0</v>
      </c>
      <c r="I170" s="431">
        <f t="shared" ref="I170:N170" si="96">SUM(I8:I169)</f>
        <v>0</v>
      </c>
      <c r="J170" s="432">
        <f t="shared" si="96"/>
        <v>0</v>
      </c>
      <c r="K170" s="431">
        <f t="shared" si="96"/>
        <v>0</v>
      </c>
      <c r="L170" s="432">
        <f t="shared" si="96"/>
        <v>0</v>
      </c>
      <c r="M170" s="431">
        <f t="shared" si="96"/>
        <v>0</v>
      </c>
      <c r="N170" s="432">
        <f t="shared" si="96"/>
        <v>0</v>
      </c>
      <c r="O170" s="431">
        <f t="shared" si="95"/>
        <v>0</v>
      </c>
      <c r="P170" s="432">
        <f t="shared" si="95"/>
        <v>0</v>
      </c>
      <c r="Q170" s="431">
        <f t="shared" si="95"/>
        <v>0</v>
      </c>
      <c r="R170" s="432">
        <f t="shared" si="95"/>
        <v>0</v>
      </c>
      <c r="S170" s="431">
        <f>SUM(S8:S169)</f>
        <v>0</v>
      </c>
      <c r="T170" s="432">
        <f>SUM(T8:T169)</f>
        <v>0</v>
      </c>
      <c r="U170" s="431">
        <f>SUM(U8:U169)</f>
        <v>0</v>
      </c>
      <c r="V170" s="432">
        <f>SUM(V8:V169)</f>
        <v>0</v>
      </c>
      <c r="W170" s="431">
        <f t="shared" si="95"/>
        <v>0</v>
      </c>
      <c r="X170" s="434">
        <f t="shared" si="95"/>
        <v>0</v>
      </c>
      <c r="AA170" s="431">
        <f t="shared" ref="AA170:AP170" si="97">SUM(AA8:AA169)</f>
        <v>0</v>
      </c>
      <c r="AB170" s="432">
        <f t="shared" si="97"/>
        <v>0</v>
      </c>
      <c r="AC170" s="431">
        <f t="shared" si="97"/>
        <v>0</v>
      </c>
      <c r="AD170" s="432">
        <f t="shared" si="97"/>
        <v>0</v>
      </c>
      <c r="AE170" s="431">
        <f t="shared" si="97"/>
        <v>0</v>
      </c>
      <c r="AF170" s="432">
        <f t="shared" si="97"/>
        <v>0</v>
      </c>
      <c r="AG170" s="431">
        <f t="shared" si="97"/>
        <v>0</v>
      </c>
      <c r="AH170" s="432">
        <f t="shared" si="97"/>
        <v>0</v>
      </c>
      <c r="AI170" s="431">
        <f t="shared" si="97"/>
        <v>0</v>
      </c>
      <c r="AJ170" s="432">
        <f t="shared" si="97"/>
        <v>0</v>
      </c>
      <c r="AK170" s="431">
        <f t="shared" si="97"/>
        <v>0</v>
      </c>
      <c r="AL170" s="432">
        <f t="shared" si="97"/>
        <v>0</v>
      </c>
      <c r="AM170" s="431">
        <f t="shared" si="97"/>
        <v>0</v>
      </c>
      <c r="AN170" s="432">
        <f t="shared" si="97"/>
        <v>0</v>
      </c>
      <c r="AO170" s="431">
        <f t="shared" si="97"/>
        <v>0</v>
      </c>
      <c r="AP170" s="432">
        <f t="shared" si="97"/>
        <v>0</v>
      </c>
      <c r="AQ170" s="431">
        <f t="shared" ref="AQ170:AV170" si="98">SUM(AQ8:AQ169)</f>
        <v>0</v>
      </c>
      <c r="AR170" s="432">
        <f t="shared" si="98"/>
        <v>0</v>
      </c>
      <c r="AS170" s="431">
        <f t="shared" si="98"/>
        <v>0</v>
      </c>
      <c r="AT170" s="432">
        <f t="shared" si="98"/>
        <v>0</v>
      </c>
      <c r="AU170" s="431">
        <f t="shared" si="98"/>
        <v>0</v>
      </c>
      <c r="AV170" s="434">
        <f t="shared" si="98"/>
        <v>0</v>
      </c>
    </row>
    <row r="171" spans="1:49" ht="12.75" customHeight="1" x14ac:dyDescent="0.2">
      <c r="A171" s="2037" t="s">
        <v>659</v>
      </c>
      <c r="B171" s="2037"/>
      <c r="C171" s="2037"/>
      <c r="D171" s="2037"/>
      <c r="E171" s="2037"/>
      <c r="F171" s="2037"/>
      <c r="G171" s="2037"/>
      <c r="H171" s="2037"/>
      <c r="I171" s="2037"/>
      <c r="J171" s="2037"/>
      <c r="K171" s="2037"/>
      <c r="L171" s="2037"/>
      <c r="M171" s="2037"/>
      <c r="N171" s="2037"/>
      <c r="O171" s="2037"/>
      <c r="P171" s="2037"/>
      <c r="Q171" s="2037"/>
      <c r="R171" s="2037"/>
      <c r="S171" s="2037"/>
      <c r="T171" s="2037"/>
      <c r="U171" s="2037"/>
      <c r="V171" s="2037"/>
      <c r="W171" s="2037"/>
      <c r="X171" s="2037"/>
    </row>
    <row r="172" spans="1:49" ht="12.75" customHeight="1" x14ac:dyDescent="0.2">
      <c r="A172" s="19" t="s">
        <v>663</v>
      </c>
      <c r="B172" s="441"/>
      <c r="C172" s="19"/>
      <c r="D172" s="19"/>
      <c r="E172" s="19"/>
      <c r="F172" s="19"/>
      <c r="G172" s="19"/>
      <c r="H172" s="19"/>
      <c r="I172" s="19"/>
      <c r="J172" s="19"/>
      <c r="K172" s="19"/>
      <c r="L172" s="19"/>
      <c r="M172" s="19"/>
      <c r="N172" s="19"/>
      <c r="O172" s="480"/>
      <c r="P172" s="480"/>
      <c r="Q172" s="480"/>
      <c r="R172" s="480"/>
      <c r="S172" s="480"/>
      <c r="T172" s="480"/>
      <c r="U172" s="480"/>
      <c r="V172" s="480"/>
      <c r="W172" s="480"/>
      <c r="X172" s="480"/>
      <c r="AA172" s="19"/>
      <c r="AB172" s="19"/>
      <c r="AC172" s="19"/>
      <c r="AD172" s="19"/>
      <c r="AE172" s="19"/>
      <c r="AF172" s="19"/>
      <c r="AG172" s="19"/>
      <c r="AH172" s="19"/>
      <c r="AI172" s="19"/>
      <c r="AJ172" s="19"/>
      <c r="AK172" s="19"/>
      <c r="AL172" s="19"/>
      <c r="AM172" s="480"/>
      <c r="AN172" s="480"/>
      <c r="AO172" s="480"/>
      <c r="AP172" s="480"/>
      <c r="AQ172" s="480"/>
      <c r="AR172" s="480"/>
      <c r="AS172" s="480"/>
      <c r="AT172" s="480"/>
      <c r="AU172" s="480"/>
      <c r="AV172" s="480"/>
    </row>
    <row r="173" spans="1:49" ht="12.75" customHeight="1" x14ac:dyDescent="0.2">
      <c r="A173" s="2004" t="s">
        <v>661</v>
      </c>
      <c r="B173" s="2004"/>
      <c r="C173" s="2004"/>
      <c r="D173" s="2004"/>
      <c r="E173" s="2004"/>
      <c r="F173" s="2004"/>
      <c r="G173" s="2004"/>
      <c r="H173" s="2004"/>
      <c r="I173" s="2004"/>
      <c r="J173" s="2004"/>
      <c r="K173" s="2004"/>
      <c r="L173" s="2004"/>
      <c r="M173" s="2004"/>
      <c r="N173" s="2004"/>
      <c r="O173" s="2004"/>
      <c r="P173" s="2004"/>
      <c r="Q173" s="2004"/>
      <c r="R173" s="2004"/>
      <c r="S173" s="2004"/>
      <c r="T173" s="2004"/>
      <c r="U173" s="2004"/>
      <c r="V173" s="2004"/>
      <c r="W173" s="2004"/>
      <c r="X173" s="2004"/>
    </row>
    <row r="174" spans="1:49" ht="12.75" customHeight="1" x14ac:dyDescent="0.2">
      <c r="A174" s="19" t="s">
        <v>662</v>
      </c>
      <c r="B174" s="441"/>
      <c r="C174" s="19"/>
      <c r="D174" s="19"/>
      <c r="E174" s="19"/>
      <c r="F174" s="19"/>
      <c r="G174" s="19"/>
      <c r="H174" s="19"/>
      <c r="I174" s="19"/>
      <c r="J174" s="19"/>
      <c r="K174" s="19"/>
      <c r="L174" s="19"/>
      <c r="M174" s="19"/>
      <c r="N174" s="19"/>
      <c r="O174" s="480"/>
      <c r="P174" s="480"/>
      <c r="Q174" s="480"/>
      <c r="R174" s="480"/>
      <c r="S174" s="480"/>
      <c r="T174" s="480"/>
      <c r="U174" s="480"/>
      <c r="V174" s="480"/>
      <c r="W174" s="480"/>
      <c r="X174" s="480"/>
      <c r="AA174" s="19"/>
      <c r="AB174" s="19"/>
      <c r="AC174" s="19"/>
      <c r="AD174" s="19"/>
      <c r="AE174" s="19"/>
      <c r="AF174" s="19"/>
      <c r="AG174" s="19"/>
      <c r="AH174" s="19"/>
      <c r="AI174" s="19"/>
      <c r="AJ174" s="19"/>
      <c r="AK174" s="19"/>
      <c r="AL174" s="19"/>
      <c r="AM174" s="480"/>
      <c r="AN174" s="480"/>
      <c r="AO174" s="480"/>
      <c r="AP174" s="480"/>
      <c r="AQ174" s="480"/>
      <c r="AR174" s="480"/>
      <c r="AS174" s="480"/>
      <c r="AT174" s="480"/>
      <c r="AU174" s="480"/>
      <c r="AV174" s="480"/>
    </row>
  </sheetData>
  <sheetProtection algorithmName="SHA-512" hashValue="QiRRMA68jhhJdz3a7EY9+Q1plbRK6khUZhTS4yLQb2eFyPpaVP2t1tYmcZCI07ZLl/wlmE3sIksaeRcTsAJ5Hw==" saltValue="MstcPrw6YQyFvaUewdAG1g==" spinCount="100000" sheet="1" formatColumns="0" selectLockedCells="1" autoFilter="0"/>
  <mergeCells count="48">
    <mergeCell ref="C4:D4"/>
    <mergeCell ref="U5:V5"/>
    <mergeCell ref="K5:L5"/>
    <mergeCell ref="I5:J5"/>
    <mergeCell ref="E4:F4"/>
    <mergeCell ref="G5:H5"/>
    <mergeCell ref="I4:J4"/>
    <mergeCell ref="G4:H4"/>
    <mergeCell ref="M5:N5"/>
    <mergeCell ref="O5:P5"/>
    <mergeCell ref="Q4:R4"/>
    <mergeCell ref="AU5:AV5"/>
    <mergeCell ref="AK4:AL4"/>
    <mergeCell ref="AM4:AN4"/>
    <mergeCell ref="AO4:AP4"/>
    <mergeCell ref="AS4:AT4"/>
    <mergeCell ref="AU4:AV4"/>
    <mergeCell ref="AM5:AN5"/>
    <mergeCell ref="AO5:AP5"/>
    <mergeCell ref="AS5:AT5"/>
    <mergeCell ref="AQ4:AR4"/>
    <mergeCell ref="AQ5:AR5"/>
    <mergeCell ref="AK5:AL5"/>
    <mergeCell ref="AA5:AB5"/>
    <mergeCell ref="AC5:AD5"/>
    <mergeCell ref="AG5:AH5"/>
    <mergeCell ref="AI5:AJ5"/>
    <mergeCell ref="AE5:AF5"/>
    <mergeCell ref="A173:X173"/>
    <mergeCell ref="C5:D5"/>
    <mergeCell ref="E5:F5"/>
    <mergeCell ref="Q5:R5"/>
    <mergeCell ref="A171:X171"/>
    <mergeCell ref="W5:X5"/>
    <mergeCell ref="S5:T5"/>
    <mergeCell ref="K2:L2"/>
    <mergeCell ref="K4:L4"/>
    <mergeCell ref="M4:N4"/>
    <mergeCell ref="O4:P4"/>
    <mergeCell ref="S4:T4"/>
    <mergeCell ref="AI2:AJ2"/>
    <mergeCell ref="AA4:AB4"/>
    <mergeCell ref="AC4:AD4"/>
    <mergeCell ref="AE4:AF4"/>
    <mergeCell ref="U4:V4"/>
    <mergeCell ref="AI4:AJ4"/>
    <mergeCell ref="W4:X4"/>
    <mergeCell ref="AG4:AH4"/>
  </mergeCells>
  <phoneticPr fontId="30" type="noConversion"/>
  <conditionalFormatting sqref="A8:X169 AA8:AV169">
    <cfRule type="expression" dxfId="15" priority="1" stopIfTrue="1">
      <formula>$Y8&gt;0</formula>
    </cfRule>
  </conditionalFormatting>
  <printOptions horizontalCentered="1" verticalCentered="1"/>
  <pageMargins left="0.19685039370078741" right="0" top="0.19685039370078741" bottom="0.15748031496062992" header="0.15748031496062992" footer="0.19685039370078741"/>
  <pageSetup paperSize="9" scale="7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19"/>
  <dimension ref="A1:AR174"/>
  <sheetViews>
    <sheetView showGridLines="0" zoomScaleNormal="100" workbookViewId="0">
      <pane xSplit="2" ySplit="5" topLeftCell="AA6" activePane="bottomRight" state="frozen"/>
      <selection activeCell="A117" sqref="A117:IV119"/>
      <selection pane="topRight" activeCell="A117" sqref="A117:IV119"/>
      <selection pane="bottomLeft" activeCell="A117" sqref="A117:IV119"/>
      <selection pane="bottomRight" activeCell="AA6" sqref="AA6"/>
    </sheetView>
  </sheetViews>
  <sheetFormatPr defaultColWidth="9.28515625" defaultRowHeight="10.199999999999999" x14ac:dyDescent="0.2"/>
  <cols>
    <col min="1" max="1" width="51.7109375" style="3" customWidth="1"/>
    <col min="2" max="2" width="10" style="2" customWidth="1"/>
    <col min="3" max="3" width="14.7109375" style="3" hidden="1" customWidth="1"/>
    <col min="4" max="11" width="19.7109375" style="3" hidden="1" customWidth="1"/>
    <col min="12" max="26" width="9.28515625" style="3" hidden="1" customWidth="1"/>
    <col min="27" max="27" width="14.7109375" style="3" customWidth="1"/>
    <col min="28" max="35" width="19.7109375" style="3" customWidth="1"/>
    <col min="36" max="37" width="9.28515625" style="3" hidden="1" customWidth="1"/>
    <col min="38" max="38" width="9.28515625" style="3"/>
    <col min="39" max="41" width="9.28515625" style="3" hidden="1" customWidth="1"/>
    <col min="42" max="43" width="9.28515625" style="3" customWidth="1"/>
    <col min="44" max="44" width="39.7109375" style="3" customWidth="1"/>
    <col min="45" max="16384" width="9.28515625" style="3"/>
  </cols>
  <sheetData>
    <row r="1" spans="1:44" ht="87" customHeight="1" x14ac:dyDescent="0.2">
      <c r="A1" s="820" t="str">
        <f>'t1'!A1</f>
        <v>SERVIZIO SANITARIO NAZIONALE - anno 2023</v>
      </c>
      <c r="B1" s="820"/>
      <c r="C1" s="820"/>
      <c r="D1" s="820"/>
      <c r="E1" s="820"/>
      <c r="F1" s="820"/>
      <c r="G1" s="820"/>
      <c r="H1" s="820"/>
      <c r="I1" s="820"/>
      <c r="K1" s="293"/>
      <c r="M1"/>
      <c r="AF1"/>
      <c r="AI1" s="293"/>
      <c r="AK1"/>
    </row>
    <row r="2" spans="1:44" ht="27" customHeight="1" thickBot="1" x14ac:dyDescent="0.25">
      <c r="A2" s="5"/>
      <c r="I2" s="2003"/>
      <c r="J2" s="2003"/>
      <c r="K2" s="2003"/>
      <c r="AH2" s="1363"/>
      <c r="AI2" s="1363"/>
    </row>
    <row r="3" spans="1:44" ht="10.8" thickBot="1" x14ac:dyDescent="0.25">
      <c r="A3" s="7"/>
      <c r="B3" s="8"/>
      <c r="C3" s="117" t="s">
        <v>442</v>
      </c>
      <c r="D3" s="9"/>
      <c r="E3" s="9"/>
      <c r="F3" s="9"/>
      <c r="G3" s="9"/>
      <c r="H3" s="9"/>
      <c r="I3" s="9"/>
      <c r="J3" s="113"/>
      <c r="K3" s="113"/>
      <c r="AA3" s="117" t="s">
        <v>442</v>
      </c>
      <c r="AB3" s="9"/>
      <c r="AC3" s="9"/>
      <c r="AD3" s="9"/>
      <c r="AE3" s="9"/>
      <c r="AF3" s="9"/>
      <c r="AG3" s="9"/>
      <c r="AH3" s="1378"/>
      <c r="AI3" s="1378"/>
      <c r="AL3"/>
      <c r="AM3"/>
      <c r="AN3"/>
      <c r="AO3"/>
      <c r="AP3"/>
      <c r="AQ3"/>
      <c r="AR3" s="949"/>
    </row>
    <row r="4" spans="1:44" ht="41.4" thickTop="1" x14ac:dyDescent="0.2">
      <c r="A4" s="20" t="s">
        <v>331</v>
      </c>
      <c r="B4" s="114" t="s">
        <v>262</v>
      </c>
      <c r="C4" s="115" t="s">
        <v>368</v>
      </c>
      <c r="D4" s="115" t="s">
        <v>332</v>
      </c>
      <c r="E4" s="899" t="s">
        <v>1050</v>
      </c>
      <c r="F4" s="898" t="s">
        <v>1755</v>
      </c>
      <c r="G4" s="1381" t="s">
        <v>1757</v>
      </c>
      <c r="H4" s="115" t="s">
        <v>823</v>
      </c>
      <c r="I4" s="115" t="s">
        <v>824</v>
      </c>
      <c r="J4" s="115" t="s">
        <v>825</v>
      </c>
      <c r="K4" s="116" t="s">
        <v>265</v>
      </c>
      <c r="AA4" s="115" t="s">
        <v>368</v>
      </c>
      <c r="AB4" s="115" t="s">
        <v>332</v>
      </c>
      <c r="AC4" s="899" t="s">
        <v>1050</v>
      </c>
      <c r="AD4" s="898" t="s">
        <v>1755</v>
      </c>
      <c r="AE4" s="1381" t="s">
        <v>1757</v>
      </c>
      <c r="AF4" s="115" t="s">
        <v>823</v>
      </c>
      <c r="AG4" s="115" t="s">
        <v>824</v>
      </c>
      <c r="AH4" s="1379" t="s">
        <v>825</v>
      </c>
      <c r="AI4" s="1380" t="s">
        <v>265</v>
      </c>
      <c r="AL4" s="950" t="s">
        <v>1192</v>
      </c>
      <c r="AM4" s="950"/>
      <c r="AN4" s="950"/>
      <c r="AO4" s="950"/>
      <c r="AP4" s="950"/>
      <c r="AQ4" s="950"/>
      <c r="AR4" s="2051" t="s">
        <v>1193</v>
      </c>
    </row>
    <row r="5" spans="1:44" s="250" customFormat="1" ht="12.6" thickBot="1" x14ac:dyDescent="0.3">
      <c r="A5" s="799" t="s">
        <v>960</v>
      </c>
      <c r="B5" s="269"/>
      <c r="C5" s="270" t="s">
        <v>791</v>
      </c>
      <c r="D5" s="270" t="s">
        <v>792</v>
      </c>
      <c r="E5" s="270" t="s">
        <v>1051</v>
      </c>
      <c r="F5" s="270" t="s">
        <v>1754</v>
      </c>
      <c r="G5" s="270" t="s">
        <v>1756</v>
      </c>
      <c r="H5" s="270" t="s">
        <v>793</v>
      </c>
      <c r="I5" s="270" t="s">
        <v>794</v>
      </c>
      <c r="J5" s="270" t="s">
        <v>795</v>
      </c>
      <c r="K5" s="271"/>
      <c r="AA5" s="270" t="s">
        <v>791</v>
      </c>
      <c r="AB5" s="270" t="s">
        <v>792</v>
      </c>
      <c r="AC5" s="270" t="s">
        <v>1051</v>
      </c>
      <c r="AD5" s="270" t="s">
        <v>1754</v>
      </c>
      <c r="AE5" s="270" t="s">
        <v>1756</v>
      </c>
      <c r="AF5" s="270" t="s">
        <v>793</v>
      </c>
      <c r="AG5" s="270" t="s">
        <v>794</v>
      </c>
      <c r="AH5" s="270" t="s">
        <v>795</v>
      </c>
      <c r="AI5" s="271"/>
      <c r="AL5" s="951">
        <f>COUNTIF($AR$6:$AR$167,"Incongruenza")</f>
        <v>0</v>
      </c>
      <c r="AM5" s="1826" t="s">
        <v>1194</v>
      </c>
      <c r="AN5" s="1826" t="s">
        <v>1195</v>
      </c>
      <c r="AO5" s="1826" t="s">
        <v>2053</v>
      </c>
      <c r="AP5" s="952" t="s">
        <v>1194</v>
      </c>
      <c r="AQ5" s="952" t="s">
        <v>1195</v>
      </c>
      <c r="AR5" s="2052"/>
    </row>
    <row r="6" spans="1:44" ht="12" customHeight="1" thickTop="1" thickBot="1" x14ac:dyDescent="0.25">
      <c r="A6" s="18" t="str">
        <f>'t1'!A6</f>
        <v>DIRETTORE GENERALE</v>
      </c>
      <c r="B6" s="217" t="str">
        <f>'t1'!B6</f>
        <v>0D0097</v>
      </c>
      <c r="C6" s="194">
        <f>ROUND(AA6,2)</f>
        <v>0</v>
      </c>
      <c r="D6" s="813">
        <f t="shared" ref="D6:G7" si="0">ROUND(AB6,0)</f>
        <v>0</v>
      </c>
      <c r="E6" s="813">
        <f t="shared" si="0"/>
        <v>0</v>
      </c>
      <c r="F6" s="813">
        <f t="shared" si="0"/>
        <v>0</v>
      </c>
      <c r="G6" s="813">
        <f t="shared" si="0"/>
        <v>0</v>
      </c>
      <c r="H6" s="813">
        <f t="shared" ref="H6:J7" si="1">ROUND(AF6,0)</f>
        <v>0</v>
      </c>
      <c r="I6" s="813">
        <f t="shared" si="1"/>
        <v>0</v>
      </c>
      <c r="J6" s="825">
        <f t="shared" si="1"/>
        <v>0</v>
      </c>
      <c r="K6" s="396">
        <f>(D6+E6+F6+G6+H6+I6)-J6</f>
        <v>0</v>
      </c>
      <c r="L6" s="3">
        <f>'t1'!M6</f>
        <v>0</v>
      </c>
      <c r="M6" s="896" t="s">
        <v>1174</v>
      </c>
      <c r="AA6" s="194"/>
      <c r="AB6" s="192"/>
      <c r="AC6" s="192"/>
      <c r="AD6" s="192"/>
      <c r="AE6" s="192"/>
      <c r="AF6" s="192"/>
      <c r="AG6" s="192"/>
      <c r="AH6" s="193"/>
      <c r="AI6" s="396">
        <f>(AB6+AC6+AD6+AE6+AF6+AG6)-AH6</f>
        <v>0</v>
      </c>
      <c r="AJ6" s="3">
        <f>'t1'!AK6</f>
        <v>0</v>
      </c>
      <c r="AL6"/>
      <c r="AM6" s="3" t="s">
        <v>462</v>
      </c>
      <c r="AN6" s="3" t="s">
        <v>462</v>
      </c>
      <c r="AO6" s="3" t="s">
        <v>1196</v>
      </c>
      <c r="AP6" s="953" t="str">
        <f>IF($AM6="no",(IF($AC6&gt;0,"Incongruenza","OK")),(IF($AC6=0,"OK","ok")))</f>
        <v>OK</v>
      </c>
      <c r="AQ6" s="954" t="str">
        <f>IF($AN6="no",(IF($AD6&gt;0,"Incongruenza","OK")),(IF($AD6=0,"OK","ok")))</f>
        <v>OK</v>
      </c>
      <c r="AR6" s="955" t="str">
        <f>IF(AND($AM6="no",$AN6="no",$AE6&gt;0),"Sono stati inseriti importi RIA e/o Progressioni",IF(AND($AM6="no",$AN6="no",$AC6&gt;0)," ",IF(OR($AP6="Incongruenza",$AQ6="Incongruenza"),"Incongruenza"," ")))</f>
        <v xml:space="preserve"> </v>
      </c>
    </row>
    <row r="7" spans="1:44" ht="12" customHeight="1" thickBot="1" x14ac:dyDescent="0.25">
      <c r="A7" s="144" t="str">
        <f>'t1'!A7</f>
        <v>DIRETTORE SANITARIO</v>
      </c>
      <c r="B7" s="206" t="str">
        <f>'t1'!B7</f>
        <v>0D0482</v>
      </c>
      <c r="C7" s="194">
        <f>ROUND(AA7,2)</f>
        <v>0</v>
      </c>
      <c r="D7" s="813">
        <f t="shared" si="0"/>
        <v>0</v>
      </c>
      <c r="E7" s="813">
        <f t="shared" si="0"/>
        <v>0</v>
      </c>
      <c r="F7" s="813">
        <f t="shared" si="0"/>
        <v>0</v>
      </c>
      <c r="G7" s="813">
        <f t="shared" si="0"/>
        <v>0</v>
      </c>
      <c r="H7" s="813">
        <f t="shared" si="1"/>
        <v>0</v>
      </c>
      <c r="I7" s="813">
        <f t="shared" si="1"/>
        <v>0</v>
      </c>
      <c r="J7" s="825">
        <f t="shared" si="1"/>
        <v>0</v>
      </c>
      <c r="K7" s="396">
        <f t="shared" ref="K7:K70" si="2">(D7+E7+F7+G7+H7+I7)-J7</f>
        <v>0</v>
      </c>
      <c r="L7" s="3">
        <f>'t1'!M7</f>
        <v>0</v>
      </c>
      <c r="M7" s="896" t="s">
        <v>1174</v>
      </c>
      <c r="AA7" s="194"/>
      <c r="AB7" s="192"/>
      <c r="AC7" s="192"/>
      <c r="AD7" s="192"/>
      <c r="AE7" s="192"/>
      <c r="AF7" s="192"/>
      <c r="AG7" s="192"/>
      <c r="AH7" s="193"/>
      <c r="AI7" s="396">
        <f t="shared" ref="AI7:AI70" si="3">(AB7+AC7+AD7+AE7+AF7+AG7)-AH7</f>
        <v>0</v>
      </c>
      <c r="AJ7" s="3">
        <f>'t1'!AK7</f>
        <v>0</v>
      </c>
      <c r="AM7" s="3" t="s">
        <v>462</v>
      </c>
      <c r="AN7" s="3" t="s">
        <v>462</v>
      </c>
      <c r="AO7" s="3" t="s">
        <v>1196</v>
      </c>
      <c r="AP7" s="953" t="str">
        <f t="shared" ref="AP7:AP70" si="4">IF($AM7="no",(IF($AC7&gt;0,"Incongruenza","OK")),(IF($AC7=0,"OK","ok")))</f>
        <v>OK</v>
      </c>
      <c r="AQ7" s="954" t="str">
        <f t="shared" ref="AQ7:AQ70" si="5">IF($AN7="no",(IF($AD7&gt;0,"Incongruenza","OK")),(IF($AD7=0,"OK","ok")))</f>
        <v>OK</v>
      </c>
      <c r="AR7" s="955" t="str">
        <f t="shared" ref="AR7:AR70" si="6">IF(AND($AM7="no",$AN7="no",$AE7&gt;0),"Sono stati inseriti importi RIA e/o Progressioni",IF(AND($AM7="no",$AN7="no",$AC7&gt;0)," ",IF(OR($AP7="Incongruenza",$AQ7="Incongruenza"),"Incongruenza"," ")))</f>
        <v xml:space="preserve"> </v>
      </c>
    </row>
    <row r="8" spans="1:44" ht="12" customHeight="1" thickBot="1" x14ac:dyDescent="0.25">
      <c r="A8" s="144" t="str">
        <f>'t1'!A8</f>
        <v>DIRETTORE AMMINISTRATIVO</v>
      </c>
      <c r="B8" s="206" t="str">
        <f>'t1'!B8</f>
        <v>0D0163</v>
      </c>
      <c r="C8" s="194">
        <f t="shared" ref="C8:C71" si="7">ROUND(AA8,2)</f>
        <v>0</v>
      </c>
      <c r="D8" s="813">
        <f t="shared" ref="D8:D71" si="8">ROUND(AB8,0)</f>
        <v>0</v>
      </c>
      <c r="E8" s="813">
        <f t="shared" ref="E8:E71" si="9">ROUND(AC8,0)</f>
        <v>0</v>
      </c>
      <c r="F8" s="813">
        <f t="shared" ref="F8:G71" si="10">ROUND(AD8,0)</f>
        <v>0</v>
      </c>
      <c r="G8" s="813">
        <f t="shared" si="10"/>
        <v>0</v>
      </c>
      <c r="H8" s="813">
        <f t="shared" ref="H8:H71" si="11">ROUND(AF8,0)</f>
        <v>0</v>
      </c>
      <c r="I8" s="813">
        <f t="shared" ref="I8:I71" si="12">ROUND(AG8,0)</f>
        <v>0</v>
      </c>
      <c r="J8" s="825">
        <f t="shared" ref="J8:J71" si="13">ROUND(AH8,0)</f>
        <v>0</v>
      </c>
      <c r="K8" s="396">
        <f t="shared" si="2"/>
        <v>0</v>
      </c>
      <c r="L8" s="3">
        <f>'t1'!M8</f>
        <v>0</v>
      </c>
      <c r="M8" s="896" t="s">
        <v>1174</v>
      </c>
      <c r="AA8" s="194"/>
      <c r="AB8" s="192"/>
      <c r="AC8" s="192"/>
      <c r="AD8" s="192"/>
      <c r="AE8" s="192"/>
      <c r="AF8" s="192"/>
      <c r="AG8" s="192"/>
      <c r="AH8" s="193"/>
      <c r="AI8" s="396">
        <f t="shared" si="3"/>
        <v>0</v>
      </c>
      <c r="AJ8" s="3">
        <f>'t1'!AK8</f>
        <v>0</v>
      </c>
      <c r="AM8" s="3" t="s">
        <v>462</v>
      </c>
      <c r="AN8" s="3" t="s">
        <v>462</v>
      </c>
      <c r="AO8" s="3" t="s">
        <v>1196</v>
      </c>
      <c r="AP8" s="953" t="str">
        <f t="shared" si="4"/>
        <v>OK</v>
      </c>
      <c r="AQ8" s="954" t="str">
        <f t="shared" si="5"/>
        <v>OK</v>
      </c>
      <c r="AR8" s="955" t="str">
        <f t="shared" si="6"/>
        <v xml:space="preserve"> </v>
      </c>
    </row>
    <row r="9" spans="1:44" ht="12" customHeight="1" thickBot="1" x14ac:dyDescent="0.25">
      <c r="A9" s="144" t="str">
        <f>'t1'!A9</f>
        <v>DIRETTORE DEI SERVIZI SOCIALI</v>
      </c>
      <c r="B9" s="206" t="str">
        <f>'t1'!B9</f>
        <v>0D0484</v>
      </c>
      <c r="C9" s="194">
        <f t="shared" si="7"/>
        <v>0</v>
      </c>
      <c r="D9" s="813">
        <f t="shared" si="8"/>
        <v>0</v>
      </c>
      <c r="E9" s="813">
        <f t="shared" si="9"/>
        <v>0</v>
      </c>
      <c r="F9" s="813">
        <f t="shared" si="10"/>
        <v>0</v>
      </c>
      <c r="G9" s="813">
        <f t="shared" si="10"/>
        <v>0</v>
      </c>
      <c r="H9" s="813">
        <f t="shared" si="11"/>
        <v>0</v>
      </c>
      <c r="I9" s="813">
        <f t="shared" si="12"/>
        <v>0</v>
      </c>
      <c r="J9" s="825">
        <f t="shared" si="13"/>
        <v>0</v>
      </c>
      <c r="K9" s="396">
        <f t="shared" si="2"/>
        <v>0</v>
      </c>
      <c r="L9" s="3">
        <f>'t1'!M9</f>
        <v>0</v>
      </c>
      <c r="M9" s="896" t="s">
        <v>1174</v>
      </c>
      <c r="AA9" s="194"/>
      <c r="AB9" s="192"/>
      <c r="AC9" s="192"/>
      <c r="AD9" s="192"/>
      <c r="AE9" s="192"/>
      <c r="AF9" s="192"/>
      <c r="AG9" s="192"/>
      <c r="AH9" s="193"/>
      <c r="AI9" s="396">
        <f t="shared" si="3"/>
        <v>0</v>
      </c>
      <c r="AJ9" s="3">
        <f>'t1'!AK9</f>
        <v>0</v>
      </c>
      <c r="AM9" s="3" t="s">
        <v>462</v>
      </c>
      <c r="AN9" s="3" t="s">
        <v>462</v>
      </c>
      <c r="AO9" s="3" t="s">
        <v>1196</v>
      </c>
      <c r="AP9" s="953" t="str">
        <f t="shared" si="4"/>
        <v>OK</v>
      </c>
      <c r="AQ9" s="954" t="str">
        <f t="shared" si="5"/>
        <v>OK</v>
      </c>
      <c r="AR9" s="955" t="str">
        <f t="shared" si="6"/>
        <v xml:space="preserve"> </v>
      </c>
    </row>
    <row r="10" spans="1:44" ht="12" customHeight="1" thickBot="1" x14ac:dyDescent="0.25">
      <c r="A10" s="144" t="str">
        <f>'t1'!A10</f>
        <v>DIR. MEDICO CON INC. STRUTTURA COMPLESSA (RAPP. ESCLUSIVO)</v>
      </c>
      <c r="B10" s="206" t="str">
        <f>'t1'!B10</f>
        <v>SD0E33</v>
      </c>
      <c r="C10" s="194">
        <f t="shared" si="7"/>
        <v>0</v>
      </c>
      <c r="D10" s="813">
        <f t="shared" si="8"/>
        <v>0</v>
      </c>
      <c r="E10" s="813">
        <f t="shared" si="9"/>
        <v>0</v>
      </c>
      <c r="F10" s="813">
        <f t="shared" si="10"/>
        <v>0</v>
      </c>
      <c r="G10" s="813">
        <f t="shared" si="10"/>
        <v>0</v>
      </c>
      <c r="H10" s="813">
        <f t="shared" si="11"/>
        <v>0</v>
      </c>
      <c r="I10" s="813">
        <f t="shared" si="12"/>
        <v>0</v>
      </c>
      <c r="J10" s="825">
        <f t="shared" si="13"/>
        <v>0</v>
      </c>
      <c r="K10" s="396">
        <f t="shared" si="2"/>
        <v>0</v>
      </c>
      <c r="L10" s="3">
        <f>'t1'!M10</f>
        <v>0</v>
      </c>
      <c r="M10" s="896" t="s">
        <v>505</v>
      </c>
      <c r="AA10" s="194"/>
      <c r="AB10" s="192"/>
      <c r="AC10" s="192"/>
      <c r="AD10" s="192"/>
      <c r="AE10" s="192"/>
      <c r="AF10" s="192"/>
      <c r="AG10" s="192"/>
      <c r="AH10" s="193"/>
      <c r="AI10" s="396">
        <f t="shared" si="3"/>
        <v>0</v>
      </c>
      <c r="AJ10" s="3">
        <f>'t1'!AK10</f>
        <v>0</v>
      </c>
      <c r="AM10" s="3" t="s">
        <v>462</v>
      </c>
      <c r="AN10" s="3" t="s">
        <v>462</v>
      </c>
      <c r="AO10" s="3" t="s">
        <v>1196</v>
      </c>
      <c r="AP10" s="953" t="str">
        <f t="shared" si="4"/>
        <v>OK</v>
      </c>
      <c r="AQ10" s="954" t="str">
        <f t="shared" si="5"/>
        <v>OK</v>
      </c>
      <c r="AR10" s="955" t="str">
        <f t="shared" si="6"/>
        <v xml:space="preserve"> </v>
      </c>
    </row>
    <row r="11" spans="1:44" ht="12" customHeight="1" thickBot="1" x14ac:dyDescent="0.25">
      <c r="A11" s="144" t="str">
        <f>'t1'!A11</f>
        <v>DIR. MEDICO CON INC. DI STRUTTURA COMPLESSA (RAPP. NON ESCL.</v>
      </c>
      <c r="B11" s="206" t="str">
        <f>'t1'!B11</f>
        <v>SD0N33</v>
      </c>
      <c r="C11" s="194">
        <f t="shared" si="7"/>
        <v>0</v>
      </c>
      <c r="D11" s="813">
        <f t="shared" si="8"/>
        <v>0</v>
      </c>
      <c r="E11" s="813">
        <f t="shared" si="9"/>
        <v>0</v>
      </c>
      <c r="F11" s="813">
        <f t="shared" si="10"/>
        <v>0</v>
      </c>
      <c r="G11" s="813">
        <f t="shared" si="10"/>
        <v>0</v>
      </c>
      <c r="H11" s="813">
        <f t="shared" si="11"/>
        <v>0</v>
      </c>
      <c r="I11" s="813">
        <f t="shared" si="12"/>
        <v>0</v>
      </c>
      <c r="J11" s="825">
        <f t="shared" si="13"/>
        <v>0</v>
      </c>
      <c r="K11" s="396">
        <f t="shared" si="2"/>
        <v>0</v>
      </c>
      <c r="L11" s="3">
        <f>'t1'!M11</f>
        <v>0</v>
      </c>
      <c r="M11" s="896" t="s">
        <v>505</v>
      </c>
      <c r="AA11" s="194"/>
      <c r="AB11" s="192"/>
      <c r="AC11" s="192"/>
      <c r="AD11" s="192"/>
      <c r="AE11" s="192"/>
      <c r="AF11" s="192"/>
      <c r="AG11" s="192"/>
      <c r="AH11" s="193"/>
      <c r="AI11" s="396">
        <f t="shared" si="3"/>
        <v>0</v>
      </c>
      <c r="AJ11" s="3">
        <f>'t1'!AK11</f>
        <v>0</v>
      </c>
      <c r="AM11" s="3" t="s">
        <v>462</v>
      </c>
      <c r="AN11" s="3" t="s">
        <v>462</v>
      </c>
      <c r="AO11" s="3" t="s">
        <v>1196</v>
      </c>
      <c r="AP11" s="953" t="str">
        <f t="shared" si="4"/>
        <v>OK</v>
      </c>
      <c r="AQ11" s="954" t="str">
        <f t="shared" si="5"/>
        <v>OK</v>
      </c>
      <c r="AR11" s="955" t="str">
        <f t="shared" si="6"/>
        <v xml:space="preserve"> </v>
      </c>
    </row>
    <row r="12" spans="1:44" ht="12" customHeight="1" thickBot="1" x14ac:dyDescent="0.25">
      <c r="A12" s="144" t="str">
        <f>'t1'!A12</f>
        <v>DIR. MEDICO CON INCARICO DI STRUTTURA SEMPLICE (RAPP. ESCLUS</v>
      </c>
      <c r="B12" s="206" t="str">
        <f>'t1'!B12</f>
        <v>SD0E34</v>
      </c>
      <c r="C12" s="194">
        <f t="shared" si="7"/>
        <v>0</v>
      </c>
      <c r="D12" s="813">
        <f t="shared" si="8"/>
        <v>0</v>
      </c>
      <c r="E12" s="813">
        <f t="shared" si="9"/>
        <v>0</v>
      </c>
      <c r="F12" s="813">
        <f t="shared" si="10"/>
        <v>0</v>
      </c>
      <c r="G12" s="813">
        <f t="shared" si="10"/>
        <v>0</v>
      </c>
      <c r="H12" s="813">
        <f t="shared" si="11"/>
        <v>0</v>
      </c>
      <c r="I12" s="813">
        <f t="shared" si="12"/>
        <v>0</v>
      </c>
      <c r="J12" s="825">
        <f t="shared" si="13"/>
        <v>0</v>
      </c>
      <c r="K12" s="396">
        <f t="shared" si="2"/>
        <v>0</v>
      </c>
      <c r="L12" s="3">
        <f>'t1'!M12</f>
        <v>0</v>
      </c>
      <c r="M12" s="896" t="s">
        <v>505</v>
      </c>
      <c r="AA12" s="194"/>
      <c r="AB12" s="192"/>
      <c r="AC12" s="192"/>
      <c r="AD12" s="192"/>
      <c r="AE12" s="192"/>
      <c r="AF12" s="192"/>
      <c r="AG12" s="192"/>
      <c r="AH12" s="193"/>
      <c r="AI12" s="396">
        <f t="shared" si="3"/>
        <v>0</v>
      </c>
      <c r="AJ12" s="3">
        <f>'t1'!AK12</f>
        <v>0</v>
      </c>
      <c r="AM12" s="3" t="s">
        <v>462</v>
      </c>
      <c r="AN12" s="3" t="s">
        <v>462</v>
      </c>
      <c r="AO12" s="3" t="s">
        <v>1196</v>
      </c>
      <c r="AP12" s="953" t="str">
        <f t="shared" si="4"/>
        <v>OK</v>
      </c>
      <c r="AQ12" s="954" t="str">
        <f t="shared" si="5"/>
        <v>OK</v>
      </c>
      <c r="AR12" s="955" t="str">
        <f t="shared" si="6"/>
        <v xml:space="preserve"> </v>
      </c>
    </row>
    <row r="13" spans="1:44" ht="12" customHeight="1" thickBot="1" x14ac:dyDescent="0.25">
      <c r="A13" s="144" t="str">
        <f>'t1'!A13</f>
        <v>DIR. MEDICO CON INCARICO STRUTTURA SEMPLICE (RAPP. NON ESCL.</v>
      </c>
      <c r="B13" s="206" t="str">
        <f>'t1'!B13</f>
        <v>SD0N34</v>
      </c>
      <c r="C13" s="194">
        <f t="shared" si="7"/>
        <v>0</v>
      </c>
      <c r="D13" s="813">
        <f t="shared" si="8"/>
        <v>0</v>
      </c>
      <c r="E13" s="813">
        <f t="shared" si="9"/>
        <v>0</v>
      </c>
      <c r="F13" s="813">
        <f t="shared" si="10"/>
        <v>0</v>
      </c>
      <c r="G13" s="813">
        <f t="shared" si="10"/>
        <v>0</v>
      </c>
      <c r="H13" s="813">
        <f t="shared" si="11"/>
        <v>0</v>
      </c>
      <c r="I13" s="813">
        <f t="shared" si="12"/>
        <v>0</v>
      </c>
      <c r="J13" s="825">
        <f t="shared" si="13"/>
        <v>0</v>
      </c>
      <c r="K13" s="396">
        <f t="shared" si="2"/>
        <v>0</v>
      </c>
      <c r="L13" s="3">
        <f>'t1'!M13</f>
        <v>0</v>
      </c>
      <c r="M13" s="896" t="s">
        <v>505</v>
      </c>
      <c r="AA13" s="194"/>
      <c r="AB13" s="192"/>
      <c r="AC13" s="192"/>
      <c r="AD13" s="192"/>
      <c r="AE13" s="192"/>
      <c r="AF13" s="192"/>
      <c r="AG13" s="192"/>
      <c r="AH13" s="193"/>
      <c r="AI13" s="396">
        <f t="shared" si="3"/>
        <v>0</v>
      </c>
      <c r="AJ13" s="3">
        <f>'t1'!AK13</f>
        <v>0</v>
      </c>
      <c r="AM13" s="3" t="s">
        <v>462</v>
      </c>
      <c r="AN13" s="3" t="s">
        <v>462</v>
      </c>
      <c r="AO13" s="3" t="s">
        <v>1196</v>
      </c>
      <c r="AP13" s="953" t="str">
        <f t="shared" si="4"/>
        <v>OK</v>
      </c>
      <c r="AQ13" s="954" t="str">
        <f t="shared" si="5"/>
        <v>OK</v>
      </c>
      <c r="AR13" s="955" t="str">
        <f t="shared" si="6"/>
        <v xml:space="preserve"> </v>
      </c>
    </row>
    <row r="14" spans="1:44" ht="12" customHeight="1" thickBot="1" x14ac:dyDescent="0.25">
      <c r="A14" s="144" t="str">
        <f>'t1'!A14</f>
        <v>DIRIGENTI MEDICI CON ALTRI INCAR. PROF.LI (RAPP. ESCLUSIVO)</v>
      </c>
      <c r="B14" s="206" t="str">
        <f>'t1'!B14</f>
        <v>SD0035</v>
      </c>
      <c r="C14" s="194">
        <f t="shared" si="7"/>
        <v>0</v>
      </c>
      <c r="D14" s="813">
        <f t="shared" si="8"/>
        <v>0</v>
      </c>
      <c r="E14" s="813">
        <f t="shared" si="9"/>
        <v>0</v>
      </c>
      <c r="F14" s="813">
        <f t="shared" si="10"/>
        <v>0</v>
      </c>
      <c r="G14" s="813">
        <f t="shared" si="10"/>
        <v>0</v>
      </c>
      <c r="H14" s="813">
        <f t="shared" si="11"/>
        <v>0</v>
      </c>
      <c r="I14" s="813">
        <f t="shared" si="12"/>
        <v>0</v>
      </c>
      <c r="J14" s="825">
        <f t="shared" si="13"/>
        <v>0</v>
      </c>
      <c r="K14" s="396">
        <f t="shared" si="2"/>
        <v>0</v>
      </c>
      <c r="L14" s="3">
        <f>'t1'!M14</f>
        <v>0</v>
      </c>
      <c r="M14" s="896" t="s">
        <v>505</v>
      </c>
      <c r="AA14" s="194"/>
      <c r="AB14" s="192"/>
      <c r="AC14" s="192"/>
      <c r="AD14" s="192"/>
      <c r="AE14" s="192"/>
      <c r="AF14" s="192"/>
      <c r="AG14" s="192"/>
      <c r="AH14" s="193"/>
      <c r="AI14" s="396">
        <f t="shared" si="3"/>
        <v>0</v>
      </c>
      <c r="AJ14" s="3">
        <f>'t1'!AK14</f>
        <v>0</v>
      </c>
      <c r="AM14" s="3" t="s">
        <v>462</v>
      </c>
      <c r="AN14" s="3" t="s">
        <v>462</v>
      </c>
      <c r="AO14" s="3" t="s">
        <v>1196</v>
      </c>
      <c r="AP14" s="953" t="str">
        <f t="shared" si="4"/>
        <v>OK</v>
      </c>
      <c r="AQ14" s="954" t="str">
        <f t="shared" si="5"/>
        <v>OK</v>
      </c>
      <c r="AR14" s="955" t="str">
        <f t="shared" si="6"/>
        <v xml:space="preserve"> </v>
      </c>
    </row>
    <row r="15" spans="1:44" ht="12" customHeight="1" thickBot="1" x14ac:dyDescent="0.25">
      <c r="A15" s="144" t="str">
        <f>'t1'!A15</f>
        <v>DIRIGENTI MEDICI CON ALTRI INCAR. PROF.LI (RAPP. NON ESCL.)</v>
      </c>
      <c r="B15" s="206" t="str">
        <f>'t1'!B15</f>
        <v>SD0036</v>
      </c>
      <c r="C15" s="194">
        <f t="shared" si="7"/>
        <v>0</v>
      </c>
      <c r="D15" s="813">
        <f t="shared" si="8"/>
        <v>0</v>
      </c>
      <c r="E15" s="813">
        <f t="shared" si="9"/>
        <v>0</v>
      </c>
      <c r="F15" s="813">
        <f t="shared" si="10"/>
        <v>0</v>
      </c>
      <c r="G15" s="813">
        <f t="shared" si="10"/>
        <v>0</v>
      </c>
      <c r="H15" s="813">
        <f t="shared" si="11"/>
        <v>0</v>
      </c>
      <c r="I15" s="813">
        <f t="shared" si="12"/>
        <v>0</v>
      </c>
      <c r="J15" s="825">
        <f t="shared" si="13"/>
        <v>0</v>
      </c>
      <c r="K15" s="396">
        <f t="shared" si="2"/>
        <v>0</v>
      </c>
      <c r="L15" s="3">
        <f>'t1'!M15</f>
        <v>0</v>
      </c>
      <c r="M15" s="896" t="s">
        <v>505</v>
      </c>
      <c r="AA15" s="194"/>
      <c r="AB15" s="192"/>
      <c r="AC15" s="192"/>
      <c r="AD15" s="192"/>
      <c r="AE15" s="192"/>
      <c r="AF15" s="192"/>
      <c r="AG15" s="192"/>
      <c r="AH15" s="193"/>
      <c r="AI15" s="396">
        <f t="shared" si="3"/>
        <v>0</v>
      </c>
      <c r="AJ15" s="3">
        <f>'t1'!AK15</f>
        <v>0</v>
      </c>
      <c r="AM15" s="3" t="s">
        <v>462</v>
      </c>
      <c r="AN15" s="3" t="s">
        <v>462</v>
      </c>
      <c r="AO15" s="3" t="s">
        <v>1196</v>
      </c>
      <c r="AP15" s="953" t="str">
        <f t="shared" si="4"/>
        <v>OK</v>
      </c>
      <c r="AQ15" s="954" t="str">
        <f t="shared" si="5"/>
        <v>OK</v>
      </c>
      <c r="AR15" s="955" t="str">
        <f t="shared" si="6"/>
        <v xml:space="preserve"> </v>
      </c>
    </row>
    <row r="16" spans="1:44" ht="12" customHeight="1" thickBot="1" x14ac:dyDescent="0.25">
      <c r="A16" s="144" t="str">
        <f>'t1'!A16</f>
        <v>DIR. MEDICI A T.  DETERMINATO(ART. 15-SEPTIES D.LGS. 502/92)</v>
      </c>
      <c r="B16" s="206" t="str">
        <f>'t1'!B16</f>
        <v>SD0597</v>
      </c>
      <c r="C16" s="194">
        <f t="shared" si="7"/>
        <v>0</v>
      </c>
      <c r="D16" s="813">
        <f t="shared" si="8"/>
        <v>0</v>
      </c>
      <c r="E16" s="813">
        <f t="shared" si="9"/>
        <v>0</v>
      </c>
      <c r="F16" s="813">
        <f t="shared" si="10"/>
        <v>0</v>
      </c>
      <c r="G16" s="813">
        <f t="shared" si="10"/>
        <v>0</v>
      </c>
      <c r="H16" s="813">
        <f t="shared" si="11"/>
        <v>0</v>
      </c>
      <c r="I16" s="813">
        <f t="shared" si="12"/>
        <v>0</v>
      </c>
      <c r="J16" s="825">
        <f t="shared" si="13"/>
        <v>0</v>
      </c>
      <c r="K16" s="396">
        <f t="shared" si="2"/>
        <v>0</v>
      </c>
      <c r="L16" s="3">
        <f>'t1'!M16</f>
        <v>0</v>
      </c>
      <c r="M16" s="896" t="s">
        <v>505</v>
      </c>
      <c r="AA16" s="194"/>
      <c r="AB16" s="192"/>
      <c r="AC16" s="192"/>
      <c r="AD16" s="192"/>
      <c r="AE16" s="192"/>
      <c r="AF16" s="192"/>
      <c r="AG16" s="192"/>
      <c r="AH16" s="193"/>
      <c r="AI16" s="396">
        <f t="shared" si="3"/>
        <v>0</v>
      </c>
      <c r="AJ16" s="3">
        <f>'t1'!AK16</f>
        <v>0</v>
      </c>
      <c r="AM16" s="3" t="s">
        <v>462</v>
      </c>
      <c r="AN16" s="3" t="s">
        <v>462</v>
      </c>
      <c r="AO16" s="3" t="s">
        <v>1196</v>
      </c>
      <c r="AP16" s="953" t="str">
        <f t="shared" si="4"/>
        <v>OK</v>
      </c>
      <c r="AQ16" s="954" t="str">
        <f t="shared" si="5"/>
        <v>OK</v>
      </c>
      <c r="AR16" s="955" t="str">
        <f t="shared" si="6"/>
        <v xml:space="preserve"> </v>
      </c>
    </row>
    <row r="17" spans="1:44" ht="12" customHeight="1" thickBot="1" x14ac:dyDescent="0.25">
      <c r="A17" s="144" t="str">
        <f>'t1'!A17</f>
        <v>VETERINARI CON INC. DI STRUTTURA COMPLESSA (RAPP.ESCLUSIVO)</v>
      </c>
      <c r="B17" s="206" t="str">
        <f>'t1'!B17</f>
        <v>SD0E74</v>
      </c>
      <c r="C17" s="194">
        <f t="shared" si="7"/>
        <v>0</v>
      </c>
      <c r="D17" s="813">
        <f t="shared" si="8"/>
        <v>0</v>
      </c>
      <c r="E17" s="813">
        <f t="shared" si="9"/>
        <v>0</v>
      </c>
      <c r="F17" s="813">
        <f t="shared" si="10"/>
        <v>0</v>
      </c>
      <c r="G17" s="813">
        <f t="shared" si="10"/>
        <v>0</v>
      </c>
      <c r="H17" s="813">
        <f t="shared" si="11"/>
        <v>0</v>
      </c>
      <c r="I17" s="813">
        <f t="shared" si="12"/>
        <v>0</v>
      </c>
      <c r="J17" s="825">
        <f t="shared" si="13"/>
        <v>0</v>
      </c>
      <c r="K17" s="396">
        <f t="shared" si="2"/>
        <v>0</v>
      </c>
      <c r="L17" s="3">
        <f>'t1'!M17</f>
        <v>0</v>
      </c>
      <c r="M17" s="896" t="s">
        <v>505</v>
      </c>
      <c r="AA17" s="194"/>
      <c r="AB17" s="192"/>
      <c r="AC17" s="192"/>
      <c r="AD17" s="192"/>
      <c r="AE17" s="192"/>
      <c r="AF17" s="192"/>
      <c r="AG17" s="192"/>
      <c r="AH17" s="193"/>
      <c r="AI17" s="396">
        <f t="shared" si="3"/>
        <v>0</v>
      </c>
      <c r="AJ17" s="3">
        <f>'t1'!AK17</f>
        <v>0</v>
      </c>
      <c r="AM17" s="3" t="s">
        <v>462</v>
      </c>
      <c r="AN17" s="3" t="s">
        <v>462</v>
      </c>
      <c r="AO17" s="3" t="s">
        <v>1196</v>
      </c>
      <c r="AP17" s="953" t="str">
        <f t="shared" si="4"/>
        <v>OK</v>
      </c>
      <c r="AQ17" s="954" t="str">
        <f t="shared" si="5"/>
        <v>OK</v>
      </c>
      <c r="AR17" s="955" t="str">
        <f t="shared" si="6"/>
        <v xml:space="preserve"> </v>
      </c>
    </row>
    <row r="18" spans="1:44" ht="12" customHeight="1" thickBot="1" x14ac:dyDescent="0.25">
      <c r="A18" s="144" t="str">
        <f>'t1'!A18</f>
        <v>VETERINARI CON INC. DI STRUTTURA COMPLESSA (RAPP. NON ESCL.)</v>
      </c>
      <c r="B18" s="206" t="str">
        <f>'t1'!B18</f>
        <v>SD0N74</v>
      </c>
      <c r="C18" s="194">
        <f t="shared" si="7"/>
        <v>0</v>
      </c>
      <c r="D18" s="813">
        <f t="shared" si="8"/>
        <v>0</v>
      </c>
      <c r="E18" s="813">
        <f t="shared" si="9"/>
        <v>0</v>
      </c>
      <c r="F18" s="813">
        <f t="shared" si="10"/>
        <v>0</v>
      </c>
      <c r="G18" s="813">
        <f t="shared" si="10"/>
        <v>0</v>
      </c>
      <c r="H18" s="813">
        <f t="shared" si="11"/>
        <v>0</v>
      </c>
      <c r="I18" s="813">
        <f t="shared" si="12"/>
        <v>0</v>
      </c>
      <c r="J18" s="825">
        <f t="shared" si="13"/>
        <v>0</v>
      </c>
      <c r="K18" s="396">
        <f t="shared" si="2"/>
        <v>0</v>
      </c>
      <c r="L18" s="3">
        <f>'t1'!M18</f>
        <v>0</v>
      </c>
      <c r="M18" s="896" t="s">
        <v>505</v>
      </c>
      <c r="AA18" s="194"/>
      <c r="AB18" s="192"/>
      <c r="AC18" s="192"/>
      <c r="AD18" s="192"/>
      <c r="AE18" s="192"/>
      <c r="AF18" s="192"/>
      <c r="AG18" s="192"/>
      <c r="AH18" s="193"/>
      <c r="AI18" s="396">
        <f t="shared" si="3"/>
        <v>0</v>
      </c>
      <c r="AJ18" s="3">
        <f>'t1'!AK18</f>
        <v>0</v>
      </c>
      <c r="AM18" s="3" t="s">
        <v>462</v>
      </c>
      <c r="AN18" s="3" t="s">
        <v>462</v>
      </c>
      <c r="AO18" s="3" t="s">
        <v>1196</v>
      </c>
      <c r="AP18" s="953" t="str">
        <f t="shared" si="4"/>
        <v>OK</v>
      </c>
      <c r="AQ18" s="954" t="str">
        <f t="shared" si="5"/>
        <v>OK</v>
      </c>
      <c r="AR18" s="955" t="str">
        <f t="shared" si="6"/>
        <v xml:space="preserve"> </v>
      </c>
    </row>
    <row r="19" spans="1:44" ht="12" customHeight="1" thickBot="1" x14ac:dyDescent="0.25">
      <c r="A19" s="144" t="str">
        <f>'t1'!A19</f>
        <v>VETERINARI CON INC. DI STRUTTURA SEMPLICE (RAPP. ESCLUSIVO)</v>
      </c>
      <c r="B19" s="206" t="str">
        <f>'t1'!B19</f>
        <v>SD0E73</v>
      </c>
      <c r="C19" s="194">
        <f t="shared" si="7"/>
        <v>0</v>
      </c>
      <c r="D19" s="813">
        <f t="shared" si="8"/>
        <v>0</v>
      </c>
      <c r="E19" s="813">
        <f t="shared" si="9"/>
        <v>0</v>
      </c>
      <c r="F19" s="813">
        <f t="shared" si="10"/>
        <v>0</v>
      </c>
      <c r="G19" s="813">
        <f t="shared" si="10"/>
        <v>0</v>
      </c>
      <c r="H19" s="813">
        <f t="shared" si="11"/>
        <v>0</v>
      </c>
      <c r="I19" s="813">
        <f t="shared" si="12"/>
        <v>0</v>
      </c>
      <c r="J19" s="825">
        <f t="shared" si="13"/>
        <v>0</v>
      </c>
      <c r="K19" s="396">
        <f t="shared" si="2"/>
        <v>0</v>
      </c>
      <c r="L19" s="3">
        <f>'t1'!M19</f>
        <v>0</v>
      </c>
      <c r="M19" s="896" t="s">
        <v>505</v>
      </c>
      <c r="AA19" s="194"/>
      <c r="AB19" s="192"/>
      <c r="AC19" s="192"/>
      <c r="AD19" s="192"/>
      <c r="AE19" s="192"/>
      <c r="AF19" s="192"/>
      <c r="AG19" s="192"/>
      <c r="AH19" s="193"/>
      <c r="AI19" s="396">
        <f t="shared" si="3"/>
        <v>0</v>
      </c>
      <c r="AJ19" s="3">
        <f>'t1'!AK19</f>
        <v>0</v>
      </c>
      <c r="AM19" s="3" t="s">
        <v>462</v>
      </c>
      <c r="AN19" s="3" t="s">
        <v>462</v>
      </c>
      <c r="AO19" s="3" t="s">
        <v>1196</v>
      </c>
      <c r="AP19" s="953" t="str">
        <f t="shared" si="4"/>
        <v>OK</v>
      </c>
      <c r="AQ19" s="954" t="str">
        <f t="shared" si="5"/>
        <v>OK</v>
      </c>
      <c r="AR19" s="955" t="str">
        <f t="shared" si="6"/>
        <v xml:space="preserve"> </v>
      </c>
    </row>
    <row r="20" spans="1:44" ht="12" customHeight="1" thickBot="1" x14ac:dyDescent="0.25">
      <c r="A20" s="144" t="str">
        <f>'t1'!A20</f>
        <v>VETERINARI CON INC. DI STRUTTURA SEMPLICE (RAPP. NON ESCL.)</v>
      </c>
      <c r="B20" s="206" t="str">
        <f>'t1'!B20</f>
        <v>SD0N73</v>
      </c>
      <c r="C20" s="194">
        <f t="shared" si="7"/>
        <v>0</v>
      </c>
      <c r="D20" s="813">
        <f t="shared" si="8"/>
        <v>0</v>
      </c>
      <c r="E20" s="813">
        <f t="shared" si="9"/>
        <v>0</v>
      </c>
      <c r="F20" s="813">
        <f t="shared" si="10"/>
        <v>0</v>
      </c>
      <c r="G20" s="813">
        <f t="shared" si="10"/>
        <v>0</v>
      </c>
      <c r="H20" s="813">
        <f t="shared" si="11"/>
        <v>0</v>
      </c>
      <c r="I20" s="813">
        <f t="shared" si="12"/>
        <v>0</v>
      </c>
      <c r="J20" s="825">
        <f t="shared" si="13"/>
        <v>0</v>
      </c>
      <c r="K20" s="396">
        <f t="shared" si="2"/>
        <v>0</v>
      </c>
      <c r="L20" s="3">
        <f>'t1'!M20</f>
        <v>0</v>
      </c>
      <c r="M20" s="896" t="s">
        <v>505</v>
      </c>
      <c r="AA20" s="194"/>
      <c r="AB20" s="192"/>
      <c r="AC20" s="192"/>
      <c r="AD20" s="192"/>
      <c r="AE20" s="192"/>
      <c r="AF20" s="192"/>
      <c r="AG20" s="192"/>
      <c r="AH20" s="193"/>
      <c r="AI20" s="396">
        <f t="shared" si="3"/>
        <v>0</v>
      </c>
      <c r="AJ20" s="3">
        <f>'t1'!AK20</f>
        <v>0</v>
      </c>
      <c r="AM20" s="3" t="s">
        <v>462</v>
      </c>
      <c r="AN20" s="3" t="s">
        <v>462</v>
      </c>
      <c r="AO20" s="3" t="s">
        <v>1196</v>
      </c>
      <c r="AP20" s="953" t="str">
        <f t="shared" si="4"/>
        <v>OK</v>
      </c>
      <c r="AQ20" s="954" t="str">
        <f t="shared" si="5"/>
        <v>OK</v>
      </c>
      <c r="AR20" s="955" t="str">
        <f t="shared" si="6"/>
        <v xml:space="preserve"> </v>
      </c>
    </row>
    <row r="21" spans="1:44" ht="12" customHeight="1" thickBot="1" x14ac:dyDescent="0.25">
      <c r="A21" s="144" t="str">
        <f>'t1'!A21</f>
        <v>VETERINARI CON ALTRI INCAR. PROF.LI (RAPP. ESCLUSIVO)</v>
      </c>
      <c r="B21" s="206" t="str">
        <f>'t1'!B21</f>
        <v>SD0A73</v>
      </c>
      <c r="C21" s="194">
        <f t="shared" si="7"/>
        <v>0</v>
      </c>
      <c r="D21" s="813">
        <f t="shared" si="8"/>
        <v>0</v>
      </c>
      <c r="E21" s="813">
        <f t="shared" si="9"/>
        <v>0</v>
      </c>
      <c r="F21" s="813">
        <f t="shared" si="10"/>
        <v>0</v>
      </c>
      <c r="G21" s="813">
        <f t="shared" si="10"/>
        <v>0</v>
      </c>
      <c r="H21" s="813">
        <f t="shared" si="11"/>
        <v>0</v>
      </c>
      <c r="I21" s="813">
        <f t="shared" si="12"/>
        <v>0</v>
      </c>
      <c r="J21" s="825">
        <f t="shared" si="13"/>
        <v>0</v>
      </c>
      <c r="K21" s="396">
        <f t="shared" si="2"/>
        <v>0</v>
      </c>
      <c r="L21" s="3">
        <f>'t1'!M21</f>
        <v>0</v>
      </c>
      <c r="M21" s="896" t="s">
        <v>505</v>
      </c>
      <c r="AA21" s="194"/>
      <c r="AB21" s="192"/>
      <c r="AC21" s="192"/>
      <c r="AD21" s="192"/>
      <c r="AE21" s="192"/>
      <c r="AF21" s="192"/>
      <c r="AG21" s="192"/>
      <c r="AH21" s="193"/>
      <c r="AI21" s="396">
        <f t="shared" si="3"/>
        <v>0</v>
      </c>
      <c r="AJ21" s="3">
        <f>'t1'!AK21</f>
        <v>0</v>
      </c>
      <c r="AM21" s="3" t="s">
        <v>462</v>
      </c>
      <c r="AN21" s="3" t="s">
        <v>462</v>
      </c>
      <c r="AO21" s="3" t="s">
        <v>1196</v>
      </c>
      <c r="AP21" s="953" t="str">
        <f t="shared" si="4"/>
        <v>OK</v>
      </c>
      <c r="AQ21" s="954" t="str">
        <f t="shared" si="5"/>
        <v>OK</v>
      </c>
      <c r="AR21" s="955" t="str">
        <f t="shared" si="6"/>
        <v xml:space="preserve"> </v>
      </c>
    </row>
    <row r="22" spans="1:44" ht="12" customHeight="1" thickBot="1" x14ac:dyDescent="0.25">
      <c r="A22" s="144" t="str">
        <f>'t1'!A22</f>
        <v>VETERINARI CON ALTRI INCAR. PROF.LI (RAPP. NON ESCL.)</v>
      </c>
      <c r="B22" s="206" t="str">
        <f>'t1'!B22</f>
        <v>SD0072</v>
      </c>
      <c r="C22" s="194">
        <f t="shared" si="7"/>
        <v>0</v>
      </c>
      <c r="D22" s="813">
        <f t="shared" si="8"/>
        <v>0</v>
      </c>
      <c r="E22" s="813">
        <f t="shared" si="9"/>
        <v>0</v>
      </c>
      <c r="F22" s="813">
        <f t="shared" si="10"/>
        <v>0</v>
      </c>
      <c r="G22" s="813">
        <f t="shared" si="10"/>
        <v>0</v>
      </c>
      <c r="H22" s="813">
        <f t="shared" si="11"/>
        <v>0</v>
      </c>
      <c r="I22" s="813">
        <f t="shared" si="12"/>
        <v>0</v>
      </c>
      <c r="J22" s="825">
        <f t="shared" si="13"/>
        <v>0</v>
      </c>
      <c r="K22" s="396">
        <f t="shared" si="2"/>
        <v>0</v>
      </c>
      <c r="L22" s="3">
        <f>'t1'!M22</f>
        <v>0</v>
      </c>
      <c r="M22" s="896" t="s">
        <v>505</v>
      </c>
      <c r="AA22" s="194"/>
      <c r="AB22" s="192"/>
      <c r="AC22" s="192"/>
      <c r="AD22" s="192"/>
      <c r="AE22" s="192"/>
      <c r="AF22" s="192"/>
      <c r="AG22" s="192"/>
      <c r="AH22" s="193"/>
      <c r="AI22" s="396">
        <f t="shared" si="3"/>
        <v>0</v>
      </c>
      <c r="AJ22" s="3">
        <f>'t1'!AK22</f>
        <v>0</v>
      </c>
      <c r="AM22" s="3" t="s">
        <v>462</v>
      </c>
      <c r="AN22" s="3" t="s">
        <v>462</v>
      </c>
      <c r="AO22" s="3" t="s">
        <v>1196</v>
      </c>
      <c r="AP22" s="953" t="str">
        <f t="shared" si="4"/>
        <v>OK</v>
      </c>
      <c r="AQ22" s="954" t="str">
        <f t="shared" si="5"/>
        <v>OK</v>
      </c>
      <c r="AR22" s="955" t="str">
        <f t="shared" si="6"/>
        <v xml:space="preserve"> </v>
      </c>
    </row>
    <row r="23" spans="1:44" ht="12" customHeight="1" thickBot="1" x14ac:dyDescent="0.25">
      <c r="A23" s="144" t="str">
        <f>'t1'!A23</f>
        <v>VETERINARI A T. DETERMINATO (ART. 15-SEPTIES D.LGS. 502/92)</v>
      </c>
      <c r="B23" s="206" t="str">
        <f>'t1'!B23</f>
        <v>SD0598</v>
      </c>
      <c r="C23" s="194">
        <f t="shared" si="7"/>
        <v>0</v>
      </c>
      <c r="D23" s="813">
        <f t="shared" si="8"/>
        <v>0</v>
      </c>
      <c r="E23" s="813">
        <f t="shared" si="9"/>
        <v>0</v>
      </c>
      <c r="F23" s="813">
        <f t="shared" si="10"/>
        <v>0</v>
      </c>
      <c r="G23" s="813">
        <f t="shared" si="10"/>
        <v>0</v>
      </c>
      <c r="H23" s="813">
        <f t="shared" si="11"/>
        <v>0</v>
      </c>
      <c r="I23" s="813">
        <f t="shared" si="12"/>
        <v>0</v>
      </c>
      <c r="J23" s="825">
        <f t="shared" si="13"/>
        <v>0</v>
      </c>
      <c r="K23" s="396">
        <f t="shared" si="2"/>
        <v>0</v>
      </c>
      <c r="L23" s="3">
        <f>'t1'!M23</f>
        <v>0</v>
      </c>
      <c r="M23" s="896" t="s">
        <v>505</v>
      </c>
      <c r="AA23" s="194"/>
      <c r="AB23" s="192"/>
      <c r="AC23" s="192"/>
      <c r="AD23" s="192"/>
      <c r="AE23" s="192"/>
      <c r="AF23" s="192"/>
      <c r="AG23" s="192"/>
      <c r="AH23" s="193"/>
      <c r="AI23" s="396">
        <f t="shared" si="3"/>
        <v>0</v>
      </c>
      <c r="AJ23" s="3">
        <f>'t1'!AK23</f>
        <v>0</v>
      </c>
      <c r="AM23" s="3" t="s">
        <v>462</v>
      </c>
      <c r="AN23" s="3" t="s">
        <v>462</v>
      </c>
      <c r="AO23" s="3" t="s">
        <v>1196</v>
      </c>
      <c r="AP23" s="953" t="str">
        <f t="shared" si="4"/>
        <v>OK</v>
      </c>
      <c r="AQ23" s="954" t="str">
        <f t="shared" si="5"/>
        <v>OK</v>
      </c>
      <c r="AR23" s="955" t="str">
        <f t="shared" si="6"/>
        <v xml:space="preserve"> </v>
      </c>
    </row>
    <row r="24" spans="1:44" ht="12" customHeight="1" thickBot="1" x14ac:dyDescent="0.25">
      <c r="A24" s="144" t="str">
        <f>'t1'!A24</f>
        <v>ODONTOIATRI CON INC. DI STRUTTURA COMPLESSA (RAPP. ESCL.)</v>
      </c>
      <c r="B24" s="206" t="str">
        <f>'t1'!B24</f>
        <v>SD0E49</v>
      </c>
      <c r="C24" s="194">
        <f t="shared" si="7"/>
        <v>0</v>
      </c>
      <c r="D24" s="813">
        <f t="shared" si="8"/>
        <v>0</v>
      </c>
      <c r="E24" s="813">
        <f t="shared" si="9"/>
        <v>0</v>
      </c>
      <c r="F24" s="813">
        <f t="shared" si="10"/>
        <v>0</v>
      </c>
      <c r="G24" s="813">
        <f t="shared" si="10"/>
        <v>0</v>
      </c>
      <c r="H24" s="813">
        <f t="shared" si="11"/>
        <v>0</v>
      </c>
      <c r="I24" s="813">
        <f t="shared" si="12"/>
        <v>0</v>
      </c>
      <c r="J24" s="825">
        <f t="shared" si="13"/>
        <v>0</v>
      </c>
      <c r="K24" s="396">
        <f t="shared" si="2"/>
        <v>0</v>
      </c>
      <c r="L24" s="3">
        <f>'t1'!M24</f>
        <v>0</v>
      </c>
      <c r="M24" s="896" t="s">
        <v>505</v>
      </c>
      <c r="AA24" s="194"/>
      <c r="AB24" s="192"/>
      <c r="AC24" s="192"/>
      <c r="AD24" s="192"/>
      <c r="AE24" s="192"/>
      <c r="AF24" s="192"/>
      <c r="AG24" s="192"/>
      <c r="AH24" s="193"/>
      <c r="AI24" s="396">
        <f t="shared" si="3"/>
        <v>0</v>
      </c>
      <c r="AJ24" s="3">
        <f>'t1'!AK24</f>
        <v>0</v>
      </c>
      <c r="AM24" s="3" t="s">
        <v>462</v>
      </c>
      <c r="AN24" s="3" t="s">
        <v>462</v>
      </c>
      <c r="AO24" s="3" t="s">
        <v>1196</v>
      </c>
      <c r="AP24" s="953" t="str">
        <f t="shared" si="4"/>
        <v>OK</v>
      </c>
      <c r="AQ24" s="954" t="str">
        <f t="shared" si="5"/>
        <v>OK</v>
      </c>
      <c r="AR24" s="955" t="str">
        <f t="shared" si="6"/>
        <v xml:space="preserve"> </v>
      </c>
    </row>
    <row r="25" spans="1:44" ht="12" customHeight="1" thickBot="1" x14ac:dyDescent="0.25">
      <c r="A25" s="144" t="str">
        <f>'t1'!A25</f>
        <v>ODONTOIATRI CON INC. DI STRUTTURA COMPLESSA (RAPP. NON ESCL.</v>
      </c>
      <c r="B25" s="206" t="str">
        <f>'t1'!B25</f>
        <v>SD0N49</v>
      </c>
      <c r="C25" s="194">
        <f t="shared" si="7"/>
        <v>0</v>
      </c>
      <c r="D25" s="813">
        <f t="shared" si="8"/>
        <v>0</v>
      </c>
      <c r="E25" s="813">
        <f t="shared" si="9"/>
        <v>0</v>
      </c>
      <c r="F25" s="813">
        <f t="shared" si="10"/>
        <v>0</v>
      </c>
      <c r="G25" s="813">
        <f t="shared" si="10"/>
        <v>0</v>
      </c>
      <c r="H25" s="813">
        <f t="shared" si="11"/>
        <v>0</v>
      </c>
      <c r="I25" s="813">
        <f t="shared" si="12"/>
        <v>0</v>
      </c>
      <c r="J25" s="825">
        <f t="shared" si="13"/>
        <v>0</v>
      </c>
      <c r="K25" s="396">
        <f t="shared" si="2"/>
        <v>0</v>
      </c>
      <c r="L25" s="3">
        <f>'t1'!M25</f>
        <v>0</v>
      </c>
      <c r="M25" s="896" t="s">
        <v>505</v>
      </c>
      <c r="AA25" s="194"/>
      <c r="AB25" s="192"/>
      <c r="AC25" s="192"/>
      <c r="AD25" s="192"/>
      <c r="AE25" s="192"/>
      <c r="AF25" s="192"/>
      <c r="AG25" s="192"/>
      <c r="AH25" s="193"/>
      <c r="AI25" s="396">
        <f t="shared" si="3"/>
        <v>0</v>
      </c>
      <c r="AJ25" s="3">
        <f>'t1'!AK25</f>
        <v>0</v>
      </c>
      <c r="AM25" s="3" t="s">
        <v>462</v>
      </c>
      <c r="AN25" s="3" t="s">
        <v>462</v>
      </c>
      <c r="AO25" s="3" t="s">
        <v>1196</v>
      </c>
      <c r="AP25" s="953" t="str">
        <f t="shared" si="4"/>
        <v>OK</v>
      </c>
      <c r="AQ25" s="954" t="str">
        <f t="shared" si="5"/>
        <v>OK</v>
      </c>
      <c r="AR25" s="955" t="str">
        <f t="shared" si="6"/>
        <v xml:space="preserve"> </v>
      </c>
    </row>
    <row r="26" spans="1:44" ht="12" customHeight="1" thickBot="1" x14ac:dyDescent="0.25">
      <c r="A26" s="144" t="str">
        <f>'t1'!A26</f>
        <v>ODONTOIATRI CON INC. DI STRUTTURA SEMPLICE (RAPP. ESCLUSIVO)</v>
      </c>
      <c r="B26" s="206" t="str">
        <f>'t1'!B26</f>
        <v>SD0E48</v>
      </c>
      <c r="C26" s="194">
        <f t="shared" si="7"/>
        <v>0</v>
      </c>
      <c r="D26" s="813">
        <f t="shared" si="8"/>
        <v>0</v>
      </c>
      <c r="E26" s="813">
        <f t="shared" si="9"/>
        <v>0</v>
      </c>
      <c r="F26" s="813">
        <f t="shared" si="10"/>
        <v>0</v>
      </c>
      <c r="G26" s="813">
        <f t="shared" si="10"/>
        <v>0</v>
      </c>
      <c r="H26" s="813">
        <f t="shared" si="11"/>
        <v>0</v>
      </c>
      <c r="I26" s="813">
        <f t="shared" si="12"/>
        <v>0</v>
      </c>
      <c r="J26" s="825">
        <f t="shared" si="13"/>
        <v>0</v>
      </c>
      <c r="K26" s="396">
        <f t="shared" si="2"/>
        <v>0</v>
      </c>
      <c r="L26" s="3">
        <f>'t1'!M26</f>
        <v>0</v>
      </c>
      <c r="M26" s="896" t="s">
        <v>505</v>
      </c>
      <c r="AA26" s="194"/>
      <c r="AB26" s="192"/>
      <c r="AC26" s="192"/>
      <c r="AD26" s="192"/>
      <c r="AE26" s="192"/>
      <c r="AF26" s="192"/>
      <c r="AG26" s="192"/>
      <c r="AH26" s="193"/>
      <c r="AI26" s="396">
        <f t="shared" si="3"/>
        <v>0</v>
      </c>
      <c r="AJ26" s="3">
        <f>'t1'!AK26</f>
        <v>0</v>
      </c>
      <c r="AM26" s="3" t="s">
        <v>462</v>
      </c>
      <c r="AN26" s="3" t="s">
        <v>462</v>
      </c>
      <c r="AO26" s="3" t="s">
        <v>1196</v>
      </c>
      <c r="AP26" s="953" t="str">
        <f t="shared" si="4"/>
        <v>OK</v>
      </c>
      <c r="AQ26" s="954" t="str">
        <f t="shared" si="5"/>
        <v>OK</v>
      </c>
      <c r="AR26" s="955" t="str">
        <f t="shared" si="6"/>
        <v xml:space="preserve"> </v>
      </c>
    </row>
    <row r="27" spans="1:44" ht="12" customHeight="1" thickBot="1" x14ac:dyDescent="0.25">
      <c r="A27" s="144" t="str">
        <f>'t1'!A27</f>
        <v>ODONTOIATRI CON INC. DI STRUTTURA SEMPLICE (RAPP. NON ESCL.)</v>
      </c>
      <c r="B27" s="206" t="str">
        <f>'t1'!B27</f>
        <v>SD0N48</v>
      </c>
      <c r="C27" s="194">
        <f t="shared" si="7"/>
        <v>0</v>
      </c>
      <c r="D27" s="813">
        <f t="shared" si="8"/>
        <v>0</v>
      </c>
      <c r="E27" s="813">
        <f t="shared" si="9"/>
        <v>0</v>
      </c>
      <c r="F27" s="813">
        <f t="shared" si="10"/>
        <v>0</v>
      </c>
      <c r="G27" s="813">
        <f t="shared" si="10"/>
        <v>0</v>
      </c>
      <c r="H27" s="813">
        <f t="shared" si="11"/>
        <v>0</v>
      </c>
      <c r="I27" s="813">
        <f t="shared" si="12"/>
        <v>0</v>
      </c>
      <c r="J27" s="825">
        <f t="shared" si="13"/>
        <v>0</v>
      </c>
      <c r="K27" s="396">
        <f t="shared" si="2"/>
        <v>0</v>
      </c>
      <c r="L27" s="3">
        <f>'t1'!M27</f>
        <v>0</v>
      </c>
      <c r="M27" s="896" t="s">
        <v>505</v>
      </c>
      <c r="AA27" s="194"/>
      <c r="AB27" s="192"/>
      <c r="AC27" s="192"/>
      <c r="AD27" s="192"/>
      <c r="AE27" s="192"/>
      <c r="AF27" s="192"/>
      <c r="AG27" s="192"/>
      <c r="AH27" s="193"/>
      <c r="AI27" s="396">
        <f t="shared" si="3"/>
        <v>0</v>
      </c>
      <c r="AJ27" s="3">
        <f>'t1'!AK27</f>
        <v>0</v>
      </c>
      <c r="AM27" s="3" t="s">
        <v>462</v>
      </c>
      <c r="AN27" s="3" t="s">
        <v>462</v>
      </c>
      <c r="AO27" s="3" t="s">
        <v>1196</v>
      </c>
      <c r="AP27" s="953" t="str">
        <f t="shared" si="4"/>
        <v>OK</v>
      </c>
      <c r="AQ27" s="954" t="str">
        <f t="shared" si="5"/>
        <v>OK</v>
      </c>
      <c r="AR27" s="955" t="str">
        <f t="shared" si="6"/>
        <v xml:space="preserve"> </v>
      </c>
    </row>
    <row r="28" spans="1:44" ht="12" customHeight="1" thickBot="1" x14ac:dyDescent="0.25">
      <c r="A28" s="144" t="str">
        <f>'t1'!A28</f>
        <v>ODONTOIATRI CON ALTRI INCAR. PROF.LI (RAPP. ESCLUSIVO)</v>
      </c>
      <c r="B28" s="206" t="str">
        <f>'t1'!B28</f>
        <v>SD0A48</v>
      </c>
      <c r="C28" s="194">
        <f t="shared" si="7"/>
        <v>0</v>
      </c>
      <c r="D28" s="813">
        <f t="shared" si="8"/>
        <v>0</v>
      </c>
      <c r="E28" s="813">
        <f t="shared" si="9"/>
        <v>0</v>
      </c>
      <c r="F28" s="813">
        <f t="shared" si="10"/>
        <v>0</v>
      </c>
      <c r="G28" s="813">
        <f t="shared" si="10"/>
        <v>0</v>
      </c>
      <c r="H28" s="813">
        <f t="shared" si="11"/>
        <v>0</v>
      </c>
      <c r="I28" s="813">
        <f t="shared" si="12"/>
        <v>0</v>
      </c>
      <c r="J28" s="825">
        <f t="shared" si="13"/>
        <v>0</v>
      </c>
      <c r="K28" s="396">
        <f t="shared" si="2"/>
        <v>0</v>
      </c>
      <c r="L28" s="3">
        <f>'t1'!M28</f>
        <v>0</v>
      </c>
      <c r="M28" s="896" t="s">
        <v>505</v>
      </c>
      <c r="AA28" s="194"/>
      <c r="AB28" s="192"/>
      <c r="AC28" s="192"/>
      <c r="AD28" s="192"/>
      <c r="AE28" s="192"/>
      <c r="AF28" s="192"/>
      <c r="AG28" s="192"/>
      <c r="AH28" s="193"/>
      <c r="AI28" s="396">
        <f t="shared" si="3"/>
        <v>0</v>
      </c>
      <c r="AJ28" s="3">
        <f>'t1'!AK28</f>
        <v>0</v>
      </c>
      <c r="AM28" s="3" t="s">
        <v>462</v>
      </c>
      <c r="AN28" s="3" t="s">
        <v>462</v>
      </c>
      <c r="AO28" s="3" t="s">
        <v>1196</v>
      </c>
      <c r="AP28" s="953" t="str">
        <f t="shared" si="4"/>
        <v>OK</v>
      </c>
      <c r="AQ28" s="954" t="str">
        <f t="shared" si="5"/>
        <v>OK</v>
      </c>
      <c r="AR28" s="955" t="str">
        <f t="shared" si="6"/>
        <v xml:space="preserve"> </v>
      </c>
    </row>
    <row r="29" spans="1:44" ht="12" customHeight="1" thickBot="1" x14ac:dyDescent="0.25">
      <c r="A29" s="144" t="str">
        <f>'t1'!A29</f>
        <v>ODONTOIATRI CON ALTRI INCAR. PROF.LI (RAPP. NON ESCL.)</v>
      </c>
      <c r="B29" s="206" t="str">
        <f>'t1'!B29</f>
        <v>SD0047</v>
      </c>
      <c r="C29" s="194">
        <f t="shared" si="7"/>
        <v>0</v>
      </c>
      <c r="D29" s="813">
        <f t="shared" si="8"/>
        <v>0</v>
      </c>
      <c r="E29" s="813">
        <f t="shared" si="9"/>
        <v>0</v>
      </c>
      <c r="F29" s="813">
        <f t="shared" si="10"/>
        <v>0</v>
      </c>
      <c r="G29" s="813">
        <f t="shared" si="10"/>
        <v>0</v>
      </c>
      <c r="H29" s="813">
        <f t="shared" si="11"/>
        <v>0</v>
      </c>
      <c r="I29" s="813">
        <f t="shared" si="12"/>
        <v>0</v>
      </c>
      <c r="J29" s="825">
        <f t="shared" si="13"/>
        <v>0</v>
      </c>
      <c r="K29" s="396">
        <f t="shared" si="2"/>
        <v>0</v>
      </c>
      <c r="L29" s="3">
        <f>'t1'!M29</f>
        <v>0</v>
      </c>
      <c r="M29" s="896" t="s">
        <v>505</v>
      </c>
      <c r="AA29" s="194"/>
      <c r="AB29" s="192"/>
      <c r="AC29" s="192"/>
      <c r="AD29" s="192"/>
      <c r="AE29" s="192"/>
      <c r="AF29" s="192"/>
      <c r="AG29" s="192"/>
      <c r="AH29" s="193"/>
      <c r="AI29" s="396">
        <f t="shared" si="3"/>
        <v>0</v>
      </c>
      <c r="AJ29" s="3">
        <f>'t1'!AK29</f>
        <v>0</v>
      </c>
      <c r="AM29" s="3" t="s">
        <v>462</v>
      </c>
      <c r="AN29" s="3" t="s">
        <v>462</v>
      </c>
      <c r="AO29" s="3" t="s">
        <v>1196</v>
      </c>
      <c r="AP29" s="953" t="str">
        <f t="shared" si="4"/>
        <v>OK</v>
      </c>
      <c r="AQ29" s="954" t="str">
        <f t="shared" si="5"/>
        <v>OK</v>
      </c>
      <c r="AR29" s="955" t="str">
        <f t="shared" si="6"/>
        <v xml:space="preserve"> </v>
      </c>
    </row>
    <row r="30" spans="1:44" ht="12" customHeight="1" thickBot="1" x14ac:dyDescent="0.25">
      <c r="A30" s="144" t="str">
        <f>'t1'!A30</f>
        <v>ODONTOIATRI A T. DETERMINATO (ART. 15-SEPTIES D.LGS. 502/92)</v>
      </c>
      <c r="B30" s="206" t="str">
        <f>'t1'!B30</f>
        <v>SD0599</v>
      </c>
      <c r="C30" s="194">
        <f t="shared" si="7"/>
        <v>0</v>
      </c>
      <c r="D30" s="813">
        <f t="shared" si="8"/>
        <v>0</v>
      </c>
      <c r="E30" s="813">
        <f t="shared" si="9"/>
        <v>0</v>
      </c>
      <c r="F30" s="813">
        <f t="shared" si="10"/>
        <v>0</v>
      </c>
      <c r="G30" s="813">
        <f t="shared" si="10"/>
        <v>0</v>
      </c>
      <c r="H30" s="813">
        <f t="shared" si="11"/>
        <v>0</v>
      </c>
      <c r="I30" s="813">
        <f t="shared" si="12"/>
        <v>0</v>
      </c>
      <c r="J30" s="825">
        <f t="shared" si="13"/>
        <v>0</v>
      </c>
      <c r="K30" s="396">
        <f t="shared" si="2"/>
        <v>0</v>
      </c>
      <c r="L30" s="3">
        <f>'t1'!M30</f>
        <v>0</v>
      </c>
      <c r="M30" s="896" t="s">
        <v>505</v>
      </c>
      <c r="AA30" s="194"/>
      <c r="AB30" s="192"/>
      <c r="AC30" s="192"/>
      <c r="AD30" s="192"/>
      <c r="AE30" s="192"/>
      <c r="AF30" s="192"/>
      <c r="AG30" s="192"/>
      <c r="AH30" s="193"/>
      <c r="AI30" s="396">
        <f t="shared" si="3"/>
        <v>0</v>
      </c>
      <c r="AJ30" s="3">
        <f>'t1'!AK30</f>
        <v>0</v>
      </c>
      <c r="AM30" s="3" t="s">
        <v>462</v>
      </c>
      <c r="AN30" s="3" t="s">
        <v>462</v>
      </c>
      <c r="AO30" s="3" t="s">
        <v>1196</v>
      </c>
      <c r="AP30" s="953" t="str">
        <f t="shared" si="4"/>
        <v>OK</v>
      </c>
      <c r="AQ30" s="954" t="str">
        <f t="shared" si="5"/>
        <v>OK</v>
      </c>
      <c r="AR30" s="955" t="str">
        <f t="shared" si="6"/>
        <v xml:space="preserve"> </v>
      </c>
    </row>
    <row r="31" spans="1:44" ht="12" customHeight="1" thickBot="1" x14ac:dyDescent="0.25">
      <c r="A31" s="144" t="str">
        <f>'t1'!A31</f>
        <v>FARMACISTI CON INC. DI STRUTTURA COMPLESSA (RAPP. ESCLUSIVO)</v>
      </c>
      <c r="B31" s="206" t="str">
        <f>'t1'!B31</f>
        <v>SD0E39</v>
      </c>
      <c r="C31" s="194">
        <f t="shared" si="7"/>
        <v>0</v>
      </c>
      <c r="D31" s="813">
        <f t="shared" si="8"/>
        <v>0</v>
      </c>
      <c r="E31" s="813">
        <f t="shared" si="9"/>
        <v>0</v>
      </c>
      <c r="F31" s="813">
        <f t="shared" si="10"/>
        <v>0</v>
      </c>
      <c r="G31" s="813">
        <f t="shared" si="10"/>
        <v>0</v>
      </c>
      <c r="H31" s="813">
        <f t="shared" si="11"/>
        <v>0</v>
      </c>
      <c r="I31" s="813">
        <f t="shared" si="12"/>
        <v>0</v>
      </c>
      <c r="J31" s="825">
        <f t="shared" si="13"/>
        <v>0</v>
      </c>
      <c r="K31" s="396">
        <f t="shared" si="2"/>
        <v>0</v>
      </c>
      <c r="L31" s="3">
        <f>'t1'!M31</f>
        <v>0</v>
      </c>
      <c r="M31" s="896" t="s">
        <v>507</v>
      </c>
      <c r="AA31" s="194"/>
      <c r="AB31" s="192"/>
      <c r="AC31" s="192"/>
      <c r="AD31" s="192"/>
      <c r="AE31" s="192"/>
      <c r="AF31" s="192"/>
      <c r="AG31" s="192"/>
      <c r="AH31" s="193"/>
      <c r="AI31" s="396">
        <f t="shared" si="3"/>
        <v>0</v>
      </c>
      <c r="AJ31" s="3">
        <f>'t1'!AK31</f>
        <v>0</v>
      </c>
      <c r="AM31" s="3" t="s">
        <v>462</v>
      </c>
      <c r="AN31" s="3" t="s">
        <v>462</v>
      </c>
      <c r="AO31" s="3" t="s">
        <v>1196</v>
      </c>
      <c r="AP31" s="953" t="str">
        <f t="shared" si="4"/>
        <v>OK</v>
      </c>
      <c r="AQ31" s="954" t="str">
        <f t="shared" si="5"/>
        <v>OK</v>
      </c>
      <c r="AR31" s="955" t="str">
        <f t="shared" si="6"/>
        <v xml:space="preserve"> </v>
      </c>
    </row>
    <row r="32" spans="1:44" ht="12" customHeight="1" thickBot="1" x14ac:dyDescent="0.25">
      <c r="A32" s="144" t="str">
        <f>'t1'!A32</f>
        <v>FARMACISTI CON INC. DI STRUTTURA COMPLESSA (RAPP. NON ESCL.)</v>
      </c>
      <c r="B32" s="206" t="str">
        <f>'t1'!B32</f>
        <v>SD0N39</v>
      </c>
      <c r="C32" s="194">
        <f t="shared" si="7"/>
        <v>0</v>
      </c>
      <c r="D32" s="813">
        <f t="shared" si="8"/>
        <v>0</v>
      </c>
      <c r="E32" s="813">
        <f t="shared" si="9"/>
        <v>0</v>
      </c>
      <c r="F32" s="813">
        <f t="shared" si="10"/>
        <v>0</v>
      </c>
      <c r="G32" s="813">
        <f t="shared" si="10"/>
        <v>0</v>
      </c>
      <c r="H32" s="813">
        <f t="shared" si="11"/>
        <v>0</v>
      </c>
      <c r="I32" s="813">
        <f t="shared" si="12"/>
        <v>0</v>
      </c>
      <c r="J32" s="825">
        <f t="shared" si="13"/>
        <v>0</v>
      </c>
      <c r="K32" s="396">
        <f t="shared" si="2"/>
        <v>0</v>
      </c>
      <c r="L32" s="3">
        <f>'t1'!M32</f>
        <v>0</v>
      </c>
      <c r="M32" s="896" t="s">
        <v>507</v>
      </c>
      <c r="AA32" s="194"/>
      <c r="AB32" s="192"/>
      <c r="AC32" s="192"/>
      <c r="AD32" s="192"/>
      <c r="AE32" s="192"/>
      <c r="AF32" s="192"/>
      <c r="AG32" s="192"/>
      <c r="AH32" s="193"/>
      <c r="AI32" s="396">
        <f t="shared" si="3"/>
        <v>0</v>
      </c>
      <c r="AJ32" s="3">
        <f>'t1'!AK32</f>
        <v>0</v>
      </c>
      <c r="AM32" s="3" t="s">
        <v>462</v>
      </c>
      <c r="AN32" s="3" t="s">
        <v>462</v>
      </c>
      <c r="AO32" s="3" t="s">
        <v>1196</v>
      </c>
      <c r="AP32" s="953" t="str">
        <f t="shared" si="4"/>
        <v>OK</v>
      </c>
      <c r="AQ32" s="954" t="str">
        <f t="shared" si="5"/>
        <v>OK</v>
      </c>
      <c r="AR32" s="955" t="str">
        <f t="shared" si="6"/>
        <v xml:space="preserve"> </v>
      </c>
    </row>
    <row r="33" spans="1:44" ht="12" customHeight="1" thickBot="1" x14ac:dyDescent="0.25">
      <c r="A33" s="144" t="str">
        <f>'t1'!A33</f>
        <v>FARMACISTI CON INC. DI STRUTTURA SEMPLICE (RAPP. ESCLUSIVO)</v>
      </c>
      <c r="B33" s="206" t="str">
        <f>'t1'!B33</f>
        <v>SD0E38</v>
      </c>
      <c r="C33" s="194">
        <f t="shared" si="7"/>
        <v>0</v>
      </c>
      <c r="D33" s="813">
        <f t="shared" si="8"/>
        <v>0</v>
      </c>
      <c r="E33" s="813">
        <f t="shared" si="9"/>
        <v>0</v>
      </c>
      <c r="F33" s="813">
        <f t="shared" si="10"/>
        <v>0</v>
      </c>
      <c r="G33" s="813">
        <f t="shared" si="10"/>
        <v>0</v>
      </c>
      <c r="H33" s="813">
        <f t="shared" si="11"/>
        <v>0</v>
      </c>
      <c r="I33" s="813">
        <f t="shared" si="12"/>
        <v>0</v>
      </c>
      <c r="J33" s="825">
        <f t="shared" si="13"/>
        <v>0</v>
      </c>
      <c r="K33" s="396">
        <f t="shared" si="2"/>
        <v>0</v>
      </c>
      <c r="L33" s="3">
        <f>'t1'!M33</f>
        <v>0</v>
      </c>
      <c r="M33" s="896" t="s">
        <v>507</v>
      </c>
      <c r="AA33" s="194"/>
      <c r="AB33" s="192"/>
      <c r="AC33" s="192"/>
      <c r="AD33" s="192"/>
      <c r="AE33" s="192"/>
      <c r="AF33" s="192"/>
      <c r="AG33" s="192"/>
      <c r="AH33" s="193"/>
      <c r="AI33" s="396">
        <f t="shared" si="3"/>
        <v>0</v>
      </c>
      <c r="AJ33" s="3">
        <f>'t1'!AK33</f>
        <v>0</v>
      </c>
      <c r="AM33" s="3" t="s">
        <v>462</v>
      </c>
      <c r="AN33" s="3" t="s">
        <v>462</v>
      </c>
      <c r="AO33" s="3" t="s">
        <v>1196</v>
      </c>
      <c r="AP33" s="953" t="str">
        <f t="shared" si="4"/>
        <v>OK</v>
      </c>
      <c r="AQ33" s="954" t="str">
        <f t="shared" si="5"/>
        <v>OK</v>
      </c>
      <c r="AR33" s="955" t="str">
        <f t="shared" si="6"/>
        <v xml:space="preserve"> </v>
      </c>
    </row>
    <row r="34" spans="1:44" ht="12" customHeight="1" thickBot="1" x14ac:dyDescent="0.25">
      <c r="A34" s="144" t="str">
        <f>'t1'!A34</f>
        <v>FARMACISTI CON INC. DI STRUTTURA SEMPLICE (RAPP. NON ESCL.)</v>
      </c>
      <c r="B34" s="206" t="str">
        <f>'t1'!B34</f>
        <v>SD0N38</v>
      </c>
      <c r="C34" s="194">
        <f t="shared" si="7"/>
        <v>0</v>
      </c>
      <c r="D34" s="813">
        <f t="shared" si="8"/>
        <v>0</v>
      </c>
      <c r="E34" s="813">
        <f t="shared" si="9"/>
        <v>0</v>
      </c>
      <c r="F34" s="813">
        <f t="shared" si="10"/>
        <v>0</v>
      </c>
      <c r="G34" s="813">
        <f t="shared" si="10"/>
        <v>0</v>
      </c>
      <c r="H34" s="813">
        <f t="shared" si="11"/>
        <v>0</v>
      </c>
      <c r="I34" s="813">
        <f t="shared" si="12"/>
        <v>0</v>
      </c>
      <c r="J34" s="825">
        <f t="shared" si="13"/>
        <v>0</v>
      </c>
      <c r="K34" s="396">
        <f t="shared" si="2"/>
        <v>0</v>
      </c>
      <c r="L34" s="3">
        <f>'t1'!M34</f>
        <v>0</v>
      </c>
      <c r="M34" s="896" t="s">
        <v>507</v>
      </c>
      <c r="AA34" s="194"/>
      <c r="AB34" s="192"/>
      <c r="AC34" s="192"/>
      <c r="AD34" s="192"/>
      <c r="AE34" s="192"/>
      <c r="AF34" s="192"/>
      <c r="AG34" s="192"/>
      <c r="AH34" s="193"/>
      <c r="AI34" s="396">
        <f t="shared" si="3"/>
        <v>0</v>
      </c>
      <c r="AJ34" s="3">
        <f>'t1'!AK34</f>
        <v>0</v>
      </c>
      <c r="AM34" s="3" t="s">
        <v>462</v>
      </c>
      <c r="AN34" s="3" t="s">
        <v>462</v>
      </c>
      <c r="AO34" s="3" t="s">
        <v>1196</v>
      </c>
      <c r="AP34" s="953" t="str">
        <f t="shared" si="4"/>
        <v>OK</v>
      </c>
      <c r="AQ34" s="954" t="str">
        <f t="shared" si="5"/>
        <v>OK</v>
      </c>
      <c r="AR34" s="955" t="str">
        <f t="shared" si="6"/>
        <v xml:space="preserve"> </v>
      </c>
    </row>
    <row r="35" spans="1:44" ht="12" customHeight="1" thickBot="1" x14ac:dyDescent="0.25">
      <c r="A35" s="144" t="str">
        <f>'t1'!A35</f>
        <v>FARMACISTI CON ALTRI INCAR. PROF.LI (RAPP. ESCLUSIVO)</v>
      </c>
      <c r="B35" s="206" t="str">
        <f>'t1'!B35</f>
        <v>SD0A38</v>
      </c>
      <c r="C35" s="194">
        <f t="shared" si="7"/>
        <v>0</v>
      </c>
      <c r="D35" s="813">
        <f t="shared" si="8"/>
        <v>0</v>
      </c>
      <c r="E35" s="813">
        <f t="shared" si="9"/>
        <v>0</v>
      </c>
      <c r="F35" s="813">
        <f t="shared" si="10"/>
        <v>0</v>
      </c>
      <c r="G35" s="813">
        <f t="shared" si="10"/>
        <v>0</v>
      </c>
      <c r="H35" s="813">
        <f t="shared" si="11"/>
        <v>0</v>
      </c>
      <c r="I35" s="813">
        <f t="shared" si="12"/>
        <v>0</v>
      </c>
      <c r="J35" s="825">
        <f t="shared" si="13"/>
        <v>0</v>
      </c>
      <c r="K35" s="396">
        <f t="shared" si="2"/>
        <v>0</v>
      </c>
      <c r="L35" s="3">
        <f>'t1'!M35</f>
        <v>0</v>
      </c>
      <c r="M35" s="896" t="s">
        <v>507</v>
      </c>
      <c r="AA35" s="194"/>
      <c r="AB35" s="192"/>
      <c r="AC35" s="192"/>
      <c r="AD35" s="192"/>
      <c r="AE35" s="192"/>
      <c r="AF35" s="192"/>
      <c r="AG35" s="192"/>
      <c r="AH35" s="193"/>
      <c r="AI35" s="396">
        <f t="shared" si="3"/>
        <v>0</v>
      </c>
      <c r="AJ35" s="3">
        <f>'t1'!AK35</f>
        <v>0</v>
      </c>
      <c r="AM35" s="3" t="s">
        <v>462</v>
      </c>
      <c r="AN35" s="3" t="s">
        <v>462</v>
      </c>
      <c r="AO35" s="3" t="s">
        <v>1196</v>
      </c>
      <c r="AP35" s="953" t="str">
        <f t="shared" si="4"/>
        <v>OK</v>
      </c>
      <c r="AQ35" s="954" t="str">
        <f t="shared" si="5"/>
        <v>OK</v>
      </c>
      <c r="AR35" s="955" t="str">
        <f t="shared" si="6"/>
        <v xml:space="preserve"> </v>
      </c>
    </row>
    <row r="36" spans="1:44" ht="12" customHeight="1" thickBot="1" x14ac:dyDescent="0.25">
      <c r="A36" s="144" t="str">
        <f>'t1'!A36</f>
        <v>FARMACISTI CON ALTRI INCAR. PROF.LI (RAPP. NON ESCL.)</v>
      </c>
      <c r="B36" s="206" t="str">
        <f>'t1'!B36</f>
        <v>SD0037</v>
      </c>
      <c r="C36" s="194">
        <f t="shared" si="7"/>
        <v>0</v>
      </c>
      <c r="D36" s="813">
        <f t="shared" si="8"/>
        <v>0</v>
      </c>
      <c r="E36" s="813">
        <f t="shared" si="9"/>
        <v>0</v>
      </c>
      <c r="F36" s="813">
        <f t="shared" si="10"/>
        <v>0</v>
      </c>
      <c r="G36" s="813">
        <f t="shared" si="10"/>
        <v>0</v>
      </c>
      <c r="H36" s="813">
        <f t="shared" si="11"/>
        <v>0</v>
      </c>
      <c r="I36" s="813">
        <f t="shared" si="12"/>
        <v>0</v>
      </c>
      <c r="J36" s="825">
        <f t="shared" si="13"/>
        <v>0</v>
      </c>
      <c r="K36" s="396">
        <f t="shared" si="2"/>
        <v>0</v>
      </c>
      <c r="L36" s="3">
        <f>'t1'!M36</f>
        <v>0</v>
      </c>
      <c r="M36" s="896" t="s">
        <v>507</v>
      </c>
      <c r="AA36" s="194"/>
      <c r="AB36" s="192"/>
      <c r="AC36" s="192"/>
      <c r="AD36" s="192"/>
      <c r="AE36" s="192"/>
      <c r="AF36" s="192"/>
      <c r="AG36" s="192"/>
      <c r="AH36" s="193"/>
      <c r="AI36" s="396">
        <f t="shared" si="3"/>
        <v>0</v>
      </c>
      <c r="AJ36" s="3">
        <f>'t1'!AK36</f>
        <v>0</v>
      </c>
      <c r="AM36" s="3" t="s">
        <v>462</v>
      </c>
      <c r="AN36" s="3" t="s">
        <v>462</v>
      </c>
      <c r="AO36" s="3" t="s">
        <v>1196</v>
      </c>
      <c r="AP36" s="953" t="str">
        <f t="shared" si="4"/>
        <v>OK</v>
      </c>
      <c r="AQ36" s="954" t="str">
        <f t="shared" si="5"/>
        <v>OK</v>
      </c>
      <c r="AR36" s="955" t="str">
        <f t="shared" si="6"/>
        <v xml:space="preserve"> </v>
      </c>
    </row>
    <row r="37" spans="1:44" ht="12" customHeight="1" thickBot="1" x14ac:dyDescent="0.25">
      <c r="A37" s="144" t="str">
        <f>'t1'!A37</f>
        <v>FARMACISTI A T. DETERMINATO (ART. 15-SEPTIES D.LGS. 502/92)</v>
      </c>
      <c r="B37" s="206" t="str">
        <f>'t1'!B37</f>
        <v>SD0600</v>
      </c>
      <c r="C37" s="194">
        <f t="shared" si="7"/>
        <v>0</v>
      </c>
      <c r="D37" s="813">
        <f t="shared" si="8"/>
        <v>0</v>
      </c>
      <c r="E37" s="813">
        <f t="shared" si="9"/>
        <v>0</v>
      </c>
      <c r="F37" s="813">
        <f t="shared" si="10"/>
        <v>0</v>
      </c>
      <c r="G37" s="813">
        <f t="shared" si="10"/>
        <v>0</v>
      </c>
      <c r="H37" s="813">
        <f t="shared" si="11"/>
        <v>0</v>
      </c>
      <c r="I37" s="813">
        <f t="shared" si="12"/>
        <v>0</v>
      </c>
      <c r="J37" s="825">
        <f t="shared" si="13"/>
        <v>0</v>
      </c>
      <c r="K37" s="396">
        <f t="shared" si="2"/>
        <v>0</v>
      </c>
      <c r="L37" s="3">
        <f>'t1'!M37</f>
        <v>0</v>
      </c>
      <c r="M37" s="896" t="s">
        <v>507</v>
      </c>
      <c r="AA37" s="194"/>
      <c r="AB37" s="192"/>
      <c r="AC37" s="192"/>
      <c r="AD37" s="192"/>
      <c r="AE37" s="192"/>
      <c r="AF37" s="192"/>
      <c r="AG37" s="192"/>
      <c r="AH37" s="193"/>
      <c r="AI37" s="396">
        <f t="shared" si="3"/>
        <v>0</v>
      </c>
      <c r="AJ37" s="3">
        <f>'t1'!AK37</f>
        <v>0</v>
      </c>
      <c r="AM37" s="3" t="s">
        <v>462</v>
      </c>
      <c r="AN37" s="3" t="s">
        <v>462</v>
      </c>
      <c r="AO37" s="3" t="s">
        <v>1196</v>
      </c>
      <c r="AP37" s="953" t="str">
        <f t="shared" si="4"/>
        <v>OK</v>
      </c>
      <c r="AQ37" s="954" t="str">
        <f t="shared" si="5"/>
        <v>OK</v>
      </c>
      <c r="AR37" s="955" t="str">
        <f t="shared" si="6"/>
        <v xml:space="preserve"> </v>
      </c>
    </row>
    <row r="38" spans="1:44" ht="12" customHeight="1" thickBot="1" x14ac:dyDescent="0.25">
      <c r="A38" s="144" t="str">
        <f>'t1'!A38</f>
        <v>BIOLOGI CON INC. DI STRUTTURA COMPLESSA (RAPP. ESCLUSIVO)</v>
      </c>
      <c r="B38" s="206" t="str">
        <f>'t1'!B38</f>
        <v>SD0E13</v>
      </c>
      <c r="C38" s="194">
        <f t="shared" si="7"/>
        <v>0</v>
      </c>
      <c r="D38" s="813">
        <f t="shared" si="8"/>
        <v>0</v>
      </c>
      <c r="E38" s="813">
        <f t="shared" si="9"/>
        <v>0</v>
      </c>
      <c r="F38" s="813">
        <f t="shared" si="10"/>
        <v>0</v>
      </c>
      <c r="G38" s="813">
        <f t="shared" si="10"/>
        <v>0</v>
      </c>
      <c r="H38" s="813">
        <f t="shared" si="11"/>
        <v>0</v>
      </c>
      <c r="I38" s="813">
        <f t="shared" si="12"/>
        <v>0</v>
      </c>
      <c r="J38" s="825">
        <f t="shared" si="13"/>
        <v>0</v>
      </c>
      <c r="K38" s="396">
        <f t="shared" si="2"/>
        <v>0</v>
      </c>
      <c r="L38" s="3">
        <f>'t1'!M38</f>
        <v>0</v>
      </c>
      <c r="M38" s="896" t="s">
        <v>507</v>
      </c>
      <c r="AA38" s="194"/>
      <c r="AB38" s="192"/>
      <c r="AC38" s="192"/>
      <c r="AD38" s="192"/>
      <c r="AE38" s="192"/>
      <c r="AF38" s="192"/>
      <c r="AG38" s="192"/>
      <c r="AH38" s="193"/>
      <c r="AI38" s="396">
        <f t="shared" si="3"/>
        <v>0</v>
      </c>
      <c r="AJ38" s="3">
        <f>'t1'!AK38</f>
        <v>0</v>
      </c>
      <c r="AM38" s="3" t="s">
        <v>462</v>
      </c>
      <c r="AN38" s="3" t="s">
        <v>462</v>
      </c>
      <c r="AO38" s="3" t="s">
        <v>1196</v>
      </c>
      <c r="AP38" s="953" t="str">
        <f t="shared" si="4"/>
        <v>OK</v>
      </c>
      <c r="AQ38" s="954" t="str">
        <f t="shared" si="5"/>
        <v>OK</v>
      </c>
      <c r="AR38" s="955" t="str">
        <f t="shared" si="6"/>
        <v xml:space="preserve"> </v>
      </c>
    </row>
    <row r="39" spans="1:44" ht="12" customHeight="1" thickBot="1" x14ac:dyDescent="0.25">
      <c r="A39" s="144" t="str">
        <f>'t1'!A39</f>
        <v>BIOLOGI CON INC. DI STRUTTURA COMPLESSA (RAPP. NON ESCL.)</v>
      </c>
      <c r="B39" s="206" t="str">
        <f>'t1'!B39</f>
        <v>SD0N13</v>
      </c>
      <c r="C39" s="194">
        <f t="shared" si="7"/>
        <v>0</v>
      </c>
      <c r="D39" s="813">
        <f t="shared" si="8"/>
        <v>0</v>
      </c>
      <c r="E39" s="813">
        <f t="shared" si="9"/>
        <v>0</v>
      </c>
      <c r="F39" s="813">
        <f t="shared" si="10"/>
        <v>0</v>
      </c>
      <c r="G39" s="813">
        <f t="shared" si="10"/>
        <v>0</v>
      </c>
      <c r="H39" s="813">
        <f t="shared" si="11"/>
        <v>0</v>
      </c>
      <c r="I39" s="813">
        <f t="shared" si="12"/>
        <v>0</v>
      </c>
      <c r="J39" s="825">
        <f t="shared" si="13"/>
        <v>0</v>
      </c>
      <c r="K39" s="396">
        <f t="shared" si="2"/>
        <v>0</v>
      </c>
      <c r="L39" s="3">
        <f>'t1'!M39</f>
        <v>0</v>
      </c>
      <c r="M39" s="896" t="s">
        <v>507</v>
      </c>
      <c r="AA39" s="194"/>
      <c r="AB39" s="192"/>
      <c r="AC39" s="192"/>
      <c r="AD39" s="192"/>
      <c r="AE39" s="192"/>
      <c r="AF39" s="192"/>
      <c r="AG39" s="192"/>
      <c r="AH39" s="193"/>
      <c r="AI39" s="396">
        <f t="shared" si="3"/>
        <v>0</v>
      </c>
      <c r="AJ39" s="3">
        <f>'t1'!AK39</f>
        <v>0</v>
      </c>
      <c r="AM39" s="3" t="s">
        <v>462</v>
      </c>
      <c r="AN39" s="3" t="s">
        <v>462</v>
      </c>
      <c r="AO39" s="3" t="s">
        <v>1196</v>
      </c>
      <c r="AP39" s="953" t="str">
        <f t="shared" si="4"/>
        <v>OK</v>
      </c>
      <c r="AQ39" s="954" t="str">
        <f t="shared" si="5"/>
        <v>OK</v>
      </c>
      <c r="AR39" s="955" t="str">
        <f t="shared" si="6"/>
        <v xml:space="preserve"> </v>
      </c>
    </row>
    <row r="40" spans="1:44" ht="12" customHeight="1" thickBot="1" x14ac:dyDescent="0.25">
      <c r="A40" s="144" t="str">
        <f>'t1'!A40</f>
        <v>BIOLOGI CON INC. DI STRUTTURA SEMPLICE (RAPP. ESCLUSIVO)</v>
      </c>
      <c r="B40" s="206" t="str">
        <f>'t1'!B40</f>
        <v>SD0E12</v>
      </c>
      <c r="C40" s="194">
        <f t="shared" si="7"/>
        <v>0</v>
      </c>
      <c r="D40" s="813">
        <f t="shared" si="8"/>
        <v>0</v>
      </c>
      <c r="E40" s="813">
        <f t="shared" si="9"/>
        <v>0</v>
      </c>
      <c r="F40" s="813">
        <f t="shared" si="10"/>
        <v>0</v>
      </c>
      <c r="G40" s="813">
        <f t="shared" si="10"/>
        <v>0</v>
      </c>
      <c r="H40" s="813">
        <f t="shared" si="11"/>
        <v>0</v>
      </c>
      <c r="I40" s="813">
        <f t="shared" si="12"/>
        <v>0</v>
      </c>
      <c r="J40" s="825">
        <f t="shared" si="13"/>
        <v>0</v>
      </c>
      <c r="K40" s="396">
        <f t="shared" si="2"/>
        <v>0</v>
      </c>
      <c r="L40" s="3">
        <f>'t1'!M40</f>
        <v>0</v>
      </c>
      <c r="M40" s="896" t="s">
        <v>507</v>
      </c>
      <c r="AA40" s="194"/>
      <c r="AB40" s="192"/>
      <c r="AC40" s="192"/>
      <c r="AD40" s="192"/>
      <c r="AE40" s="192"/>
      <c r="AF40" s="192"/>
      <c r="AG40" s="192"/>
      <c r="AH40" s="193"/>
      <c r="AI40" s="396">
        <f t="shared" si="3"/>
        <v>0</v>
      </c>
      <c r="AJ40" s="3">
        <f>'t1'!AK40</f>
        <v>0</v>
      </c>
      <c r="AM40" s="3" t="s">
        <v>462</v>
      </c>
      <c r="AN40" s="3" t="s">
        <v>462</v>
      </c>
      <c r="AO40" s="3" t="s">
        <v>1196</v>
      </c>
      <c r="AP40" s="953" t="str">
        <f t="shared" si="4"/>
        <v>OK</v>
      </c>
      <c r="AQ40" s="954" t="str">
        <f t="shared" si="5"/>
        <v>OK</v>
      </c>
      <c r="AR40" s="955" t="str">
        <f t="shared" si="6"/>
        <v xml:space="preserve"> </v>
      </c>
    </row>
    <row r="41" spans="1:44" ht="12" customHeight="1" thickBot="1" x14ac:dyDescent="0.25">
      <c r="A41" s="144" t="str">
        <f>'t1'!A41</f>
        <v>BIOLOGI CON INC. DI STRUTTURA SEMPLICE (RAPP. NON ESCL.)</v>
      </c>
      <c r="B41" s="206" t="str">
        <f>'t1'!B41</f>
        <v>SD0N12</v>
      </c>
      <c r="C41" s="194">
        <f t="shared" si="7"/>
        <v>0</v>
      </c>
      <c r="D41" s="813">
        <f t="shared" si="8"/>
        <v>0</v>
      </c>
      <c r="E41" s="813">
        <f t="shared" si="9"/>
        <v>0</v>
      </c>
      <c r="F41" s="813">
        <f t="shared" si="10"/>
        <v>0</v>
      </c>
      <c r="G41" s="813">
        <f t="shared" si="10"/>
        <v>0</v>
      </c>
      <c r="H41" s="813">
        <f t="shared" si="11"/>
        <v>0</v>
      </c>
      <c r="I41" s="813">
        <f t="shared" si="12"/>
        <v>0</v>
      </c>
      <c r="J41" s="825">
        <f t="shared" si="13"/>
        <v>0</v>
      </c>
      <c r="K41" s="396">
        <f t="shared" si="2"/>
        <v>0</v>
      </c>
      <c r="L41" s="3">
        <f>'t1'!M41</f>
        <v>0</v>
      </c>
      <c r="M41" s="896" t="s">
        <v>507</v>
      </c>
      <c r="AA41" s="194"/>
      <c r="AB41" s="192"/>
      <c r="AC41" s="192"/>
      <c r="AD41" s="192"/>
      <c r="AE41" s="192"/>
      <c r="AF41" s="192"/>
      <c r="AG41" s="192"/>
      <c r="AH41" s="193"/>
      <c r="AI41" s="396">
        <f t="shared" si="3"/>
        <v>0</v>
      </c>
      <c r="AJ41" s="3">
        <f>'t1'!AK41</f>
        <v>0</v>
      </c>
      <c r="AM41" s="3" t="s">
        <v>462</v>
      </c>
      <c r="AN41" s="3" t="s">
        <v>462</v>
      </c>
      <c r="AO41" s="3" t="s">
        <v>1196</v>
      </c>
      <c r="AP41" s="953" t="str">
        <f t="shared" si="4"/>
        <v>OK</v>
      </c>
      <c r="AQ41" s="954" t="str">
        <f t="shared" si="5"/>
        <v>OK</v>
      </c>
      <c r="AR41" s="955" t="str">
        <f t="shared" si="6"/>
        <v xml:space="preserve"> </v>
      </c>
    </row>
    <row r="42" spans="1:44" ht="12" customHeight="1" thickBot="1" x14ac:dyDescent="0.25">
      <c r="A42" s="144" t="str">
        <f>'t1'!A42</f>
        <v>BIOLOGI CON ALTRI INCAR. PROF.LI (RAPP. ESCLUSIVO)</v>
      </c>
      <c r="B42" s="206" t="str">
        <f>'t1'!B42</f>
        <v>SD0A12</v>
      </c>
      <c r="C42" s="194">
        <f t="shared" si="7"/>
        <v>0</v>
      </c>
      <c r="D42" s="813">
        <f t="shared" si="8"/>
        <v>0</v>
      </c>
      <c r="E42" s="813">
        <f t="shared" si="9"/>
        <v>0</v>
      </c>
      <c r="F42" s="813">
        <f t="shared" si="10"/>
        <v>0</v>
      </c>
      <c r="G42" s="813">
        <f t="shared" si="10"/>
        <v>0</v>
      </c>
      <c r="H42" s="813">
        <f t="shared" si="11"/>
        <v>0</v>
      </c>
      <c r="I42" s="813">
        <f t="shared" si="12"/>
        <v>0</v>
      </c>
      <c r="J42" s="825">
        <f t="shared" si="13"/>
        <v>0</v>
      </c>
      <c r="K42" s="396">
        <f t="shared" si="2"/>
        <v>0</v>
      </c>
      <c r="L42" s="3">
        <f>'t1'!M42</f>
        <v>0</v>
      </c>
      <c r="M42" s="896" t="s">
        <v>507</v>
      </c>
      <c r="AA42" s="194"/>
      <c r="AB42" s="192"/>
      <c r="AC42" s="192"/>
      <c r="AD42" s="192"/>
      <c r="AE42" s="192"/>
      <c r="AF42" s="192"/>
      <c r="AG42" s="192"/>
      <c r="AH42" s="193"/>
      <c r="AI42" s="396">
        <f t="shared" si="3"/>
        <v>0</v>
      </c>
      <c r="AJ42" s="3">
        <f>'t1'!AK42</f>
        <v>0</v>
      </c>
      <c r="AM42" s="3" t="s">
        <v>462</v>
      </c>
      <c r="AN42" s="3" t="s">
        <v>462</v>
      </c>
      <c r="AO42" s="3" t="s">
        <v>1196</v>
      </c>
      <c r="AP42" s="953" t="str">
        <f t="shared" si="4"/>
        <v>OK</v>
      </c>
      <c r="AQ42" s="954" t="str">
        <f t="shared" si="5"/>
        <v>OK</v>
      </c>
      <c r="AR42" s="955" t="str">
        <f t="shared" si="6"/>
        <v xml:space="preserve"> </v>
      </c>
    </row>
    <row r="43" spans="1:44" ht="12" customHeight="1" thickBot="1" x14ac:dyDescent="0.25">
      <c r="A43" s="144" t="str">
        <f>'t1'!A43</f>
        <v>BIOLOGI CON ALTRI INCAR. PROF.LI (RAPP. NON ESCL.)</v>
      </c>
      <c r="B43" s="206" t="str">
        <f>'t1'!B43</f>
        <v>SD0011</v>
      </c>
      <c r="C43" s="194">
        <f t="shared" si="7"/>
        <v>0</v>
      </c>
      <c r="D43" s="813">
        <f t="shared" si="8"/>
        <v>0</v>
      </c>
      <c r="E43" s="813">
        <f t="shared" si="9"/>
        <v>0</v>
      </c>
      <c r="F43" s="813">
        <f t="shared" si="10"/>
        <v>0</v>
      </c>
      <c r="G43" s="813">
        <f t="shared" si="10"/>
        <v>0</v>
      </c>
      <c r="H43" s="813">
        <f t="shared" si="11"/>
        <v>0</v>
      </c>
      <c r="I43" s="813">
        <f t="shared" si="12"/>
        <v>0</v>
      </c>
      <c r="J43" s="825">
        <f t="shared" si="13"/>
        <v>0</v>
      </c>
      <c r="K43" s="396">
        <f t="shared" si="2"/>
        <v>0</v>
      </c>
      <c r="L43" s="3">
        <f>'t1'!M43</f>
        <v>0</v>
      </c>
      <c r="M43" s="896" t="s">
        <v>507</v>
      </c>
      <c r="AA43" s="194"/>
      <c r="AB43" s="192"/>
      <c r="AC43" s="192"/>
      <c r="AD43" s="192"/>
      <c r="AE43" s="192"/>
      <c r="AF43" s="192"/>
      <c r="AG43" s="192"/>
      <c r="AH43" s="193"/>
      <c r="AI43" s="396">
        <f t="shared" si="3"/>
        <v>0</v>
      </c>
      <c r="AJ43" s="3">
        <f>'t1'!AK43</f>
        <v>0</v>
      </c>
      <c r="AM43" s="3" t="s">
        <v>462</v>
      </c>
      <c r="AN43" s="3" t="s">
        <v>462</v>
      </c>
      <c r="AO43" s="3" t="s">
        <v>1196</v>
      </c>
      <c r="AP43" s="953" t="str">
        <f t="shared" si="4"/>
        <v>OK</v>
      </c>
      <c r="AQ43" s="954" t="str">
        <f t="shared" si="5"/>
        <v>OK</v>
      </c>
      <c r="AR43" s="955" t="str">
        <f t="shared" si="6"/>
        <v xml:space="preserve"> </v>
      </c>
    </row>
    <row r="44" spans="1:44" ht="12" customHeight="1" thickBot="1" x14ac:dyDescent="0.25">
      <c r="A44" s="144" t="str">
        <f>'t1'!A44</f>
        <v>BIOLOGI A T. DETERMINATO (ART. 15-SEPTIES D.LGS. 502/92)</v>
      </c>
      <c r="B44" s="206" t="str">
        <f>'t1'!B44</f>
        <v>SD0601</v>
      </c>
      <c r="C44" s="194">
        <f t="shared" si="7"/>
        <v>0</v>
      </c>
      <c r="D44" s="813">
        <f t="shared" si="8"/>
        <v>0</v>
      </c>
      <c r="E44" s="813">
        <f t="shared" si="9"/>
        <v>0</v>
      </c>
      <c r="F44" s="813">
        <f t="shared" si="10"/>
        <v>0</v>
      </c>
      <c r="G44" s="813">
        <f t="shared" si="10"/>
        <v>0</v>
      </c>
      <c r="H44" s="813">
        <f t="shared" si="11"/>
        <v>0</v>
      </c>
      <c r="I44" s="813">
        <f t="shared" si="12"/>
        <v>0</v>
      </c>
      <c r="J44" s="825">
        <f t="shared" si="13"/>
        <v>0</v>
      </c>
      <c r="K44" s="396">
        <f t="shared" si="2"/>
        <v>0</v>
      </c>
      <c r="L44" s="3">
        <f>'t1'!M44</f>
        <v>0</v>
      </c>
      <c r="M44" s="896" t="s">
        <v>507</v>
      </c>
      <c r="AA44" s="194"/>
      <c r="AB44" s="192"/>
      <c r="AC44" s="192"/>
      <c r="AD44" s="192"/>
      <c r="AE44" s="192"/>
      <c r="AF44" s="192"/>
      <c r="AG44" s="192"/>
      <c r="AH44" s="193"/>
      <c r="AI44" s="396">
        <f t="shared" si="3"/>
        <v>0</v>
      </c>
      <c r="AJ44" s="3">
        <f>'t1'!AK44</f>
        <v>0</v>
      </c>
      <c r="AM44" s="3" t="s">
        <v>462</v>
      </c>
      <c r="AN44" s="3" t="s">
        <v>462</v>
      </c>
      <c r="AO44" s="3" t="s">
        <v>1196</v>
      </c>
      <c r="AP44" s="953" t="str">
        <f t="shared" si="4"/>
        <v>OK</v>
      </c>
      <c r="AQ44" s="954" t="str">
        <f t="shared" si="5"/>
        <v>OK</v>
      </c>
      <c r="AR44" s="955" t="str">
        <f t="shared" si="6"/>
        <v xml:space="preserve"> </v>
      </c>
    </row>
    <row r="45" spans="1:44" ht="12" customHeight="1" thickBot="1" x14ac:dyDescent="0.25">
      <c r="A45" s="144" t="str">
        <f>'t1'!A45</f>
        <v>CHIMICI CON INC. DI STRUTTURA COMPLESSA (RAPP. ESCLUSIVO)</v>
      </c>
      <c r="B45" s="206" t="str">
        <f>'t1'!B45</f>
        <v>SD0E16</v>
      </c>
      <c r="C45" s="194">
        <f t="shared" si="7"/>
        <v>0</v>
      </c>
      <c r="D45" s="813">
        <f t="shared" si="8"/>
        <v>0</v>
      </c>
      <c r="E45" s="813">
        <f t="shared" si="9"/>
        <v>0</v>
      </c>
      <c r="F45" s="813">
        <f t="shared" si="10"/>
        <v>0</v>
      </c>
      <c r="G45" s="813">
        <f t="shared" si="10"/>
        <v>0</v>
      </c>
      <c r="H45" s="813">
        <f t="shared" si="11"/>
        <v>0</v>
      </c>
      <c r="I45" s="813">
        <f t="shared" si="12"/>
        <v>0</v>
      </c>
      <c r="J45" s="825">
        <f t="shared" si="13"/>
        <v>0</v>
      </c>
      <c r="K45" s="396">
        <f t="shared" si="2"/>
        <v>0</v>
      </c>
      <c r="L45" s="3">
        <f>'t1'!M45</f>
        <v>0</v>
      </c>
      <c r="M45" s="896" t="s">
        <v>507</v>
      </c>
      <c r="AA45" s="194"/>
      <c r="AB45" s="192"/>
      <c r="AC45" s="192"/>
      <c r="AD45" s="192"/>
      <c r="AE45" s="192"/>
      <c r="AF45" s="192"/>
      <c r="AG45" s="192"/>
      <c r="AH45" s="193"/>
      <c r="AI45" s="396">
        <f t="shared" si="3"/>
        <v>0</v>
      </c>
      <c r="AJ45" s="3">
        <f>'t1'!AK45</f>
        <v>0</v>
      </c>
      <c r="AM45" s="3" t="s">
        <v>462</v>
      </c>
      <c r="AN45" s="3" t="s">
        <v>462</v>
      </c>
      <c r="AO45" s="3" t="s">
        <v>1196</v>
      </c>
      <c r="AP45" s="953" t="str">
        <f t="shared" si="4"/>
        <v>OK</v>
      </c>
      <c r="AQ45" s="954" t="str">
        <f t="shared" si="5"/>
        <v>OK</v>
      </c>
      <c r="AR45" s="955" t="str">
        <f t="shared" si="6"/>
        <v xml:space="preserve"> </v>
      </c>
    </row>
    <row r="46" spans="1:44" ht="12" customHeight="1" thickBot="1" x14ac:dyDescent="0.25">
      <c r="A46" s="144" t="str">
        <f>'t1'!A46</f>
        <v>CHIMICI CON INC. DI STRUTTURA COMPLESSA (RAPP.NON ESCL.)</v>
      </c>
      <c r="B46" s="206" t="str">
        <f>'t1'!B46</f>
        <v>SD0N16</v>
      </c>
      <c r="C46" s="194">
        <f t="shared" si="7"/>
        <v>0</v>
      </c>
      <c r="D46" s="813">
        <f t="shared" si="8"/>
        <v>0</v>
      </c>
      <c r="E46" s="813">
        <f t="shared" si="9"/>
        <v>0</v>
      </c>
      <c r="F46" s="813">
        <f t="shared" si="10"/>
        <v>0</v>
      </c>
      <c r="G46" s="813">
        <f t="shared" si="10"/>
        <v>0</v>
      </c>
      <c r="H46" s="813">
        <f t="shared" si="11"/>
        <v>0</v>
      </c>
      <c r="I46" s="813">
        <f t="shared" si="12"/>
        <v>0</v>
      </c>
      <c r="J46" s="825">
        <f t="shared" si="13"/>
        <v>0</v>
      </c>
      <c r="K46" s="396">
        <f t="shared" si="2"/>
        <v>0</v>
      </c>
      <c r="L46" s="3">
        <f>'t1'!M46</f>
        <v>0</v>
      </c>
      <c r="M46" s="896" t="s">
        <v>507</v>
      </c>
      <c r="AA46" s="194"/>
      <c r="AB46" s="192"/>
      <c r="AC46" s="192"/>
      <c r="AD46" s="192"/>
      <c r="AE46" s="192"/>
      <c r="AF46" s="192"/>
      <c r="AG46" s="192"/>
      <c r="AH46" s="193"/>
      <c r="AI46" s="396">
        <f t="shared" si="3"/>
        <v>0</v>
      </c>
      <c r="AJ46" s="3">
        <f>'t1'!AK46</f>
        <v>0</v>
      </c>
      <c r="AM46" s="3" t="s">
        <v>462</v>
      </c>
      <c r="AN46" s="3" t="s">
        <v>462</v>
      </c>
      <c r="AO46" s="3" t="s">
        <v>1196</v>
      </c>
      <c r="AP46" s="953" t="str">
        <f t="shared" si="4"/>
        <v>OK</v>
      </c>
      <c r="AQ46" s="954" t="str">
        <f t="shared" si="5"/>
        <v>OK</v>
      </c>
      <c r="AR46" s="955" t="str">
        <f t="shared" si="6"/>
        <v xml:space="preserve"> </v>
      </c>
    </row>
    <row r="47" spans="1:44" ht="12" customHeight="1" thickBot="1" x14ac:dyDescent="0.25">
      <c r="A47" s="144" t="str">
        <f>'t1'!A47</f>
        <v>CHIMICI CON INC. DI STRUTTURA SEMPLICE (RAPP. ESCLUSIVO)</v>
      </c>
      <c r="B47" s="206" t="str">
        <f>'t1'!B47</f>
        <v>SD0E15</v>
      </c>
      <c r="C47" s="194">
        <f t="shared" si="7"/>
        <v>0</v>
      </c>
      <c r="D47" s="813">
        <f t="shared" si="8"/>
        <v>0</v>
      </c>
      <c r="E47" s="813">
        <f t="shared" si="9"/>
        <v>0</v>
      </c>
      <c r="F47" s="813">
        <f t="shared" si="10"/>
        <v>0</v>
      </c>
      <c r="G47" s="813">
        <f t="shared" si="10"/>
        <v>0</v>
      </c>
      <c r="H47" s="813">
        <f t="shared" si="11"/>
        <v>0</v>
      </c>
      <c r="I47" s="813">
        <f t="shared" si="12"/>
        <v>0</v>
      </c>
      <c r="J47" s="825">
        <f t="shared" si="13"/>
        <v>0</v>
      </c>
      <c r="K47" s="396">
        <f t="shared" si="2"/>
        <v>0</v>
      </c>
      <c r="L47" s="3">
        <f>'t1'!M47</f>
        <v>0</v>
      </c>
      <c r="M47" s="896" t="s">
        <v>507</v>
      </c>
      <c r="AA47" s="194"/>
      <c r="AB47" s="192"/>
      <c r="AC47" s="192"/>
      <c r="AD47" s="192"/>
      <c r="AE47" s="192"/>
      <c r="AF47" s="192"/>
      <c r="AG47" s="192"/>
      <c r="AH47" s="193"/>
      <c r="AI47" s="396">
        <f t="shared" si="3"/>
        <v>0</v>
      </c>
      <c r="AJ47" s="3">
        <f>'t1'!AK47</f>
        <v>0</v>
      </c>
      <c r="AM47" s="3" t="s">
        <v>462</v>
      </c>
      <c r="AN47" s="3" t="s">
        <v>462</v>
      </c>
      <c r="AO47" s="3" t="s">
        <v>1196</v>
      </c>
      <c r="AP47" s="953" t="str">
        <f t="shared" si="4"/>
        <v>OK</v>
      </c>
      <c r="AQ47" s="954" t="str">
        <f t="shared" si="5"/>
        <v>OK</v>
      </c>
      <c r="AR47" s="955" t="str">
        <f t="shared" si="6"/>
        <v xml:space="preserve"> </v>
      </c>
    </row>
    <row r="48" spans="1:44" ht="12" customHeight="1" thickBot="1" x14ac:dyDescent="0.25">
      <c r="A48" s="144" t="str">
        <f>'t1'!A48</f>
        <v>CHIMICI CON INC. DI STRUTTURA SEMPLICE (RAPP. NON ESCL.)</v>
      </c>
      <c r="B48" s="206" t="str">
        <f>'t1'!B48</f>
        <v>SD0N15</v>
      </c>
      <c r="C48" s="194">
        <f t="shared" si="7"/>
        <v>0</v>
      </c>
      <c r="D48" s="813">
        <f t="shared" si="8"/>
        <v>0</v>
      </c>
      <c r="E48" s="813">
        <f t="shared" si="9"/>
        <v>0</v>
      </c>
      <c r="F48" s="813">
        <f t="shared" si="10"/>
        <v>0</v>
      </c>
      <c r="G48" s="813">
        <f t="shared" si="10"/>
        <v>0</v>
      </c>
      <c r="H48" s="813">
        <f t="shared" si="11"/>
        <v>0</v>
      </c>
      <c r="I48" s="813">
        <f t="shared" si="12"/>
        <v>0</v>
      </c>
      <c r="J48" s="825">
        <f t="shared" si="13"/>
        <v>0</v>
      </c>
      <c r="K48" s="396">
        <f t="shared" si="2"/>
        <v>0</v>
      </c>
      <c r="L48" s="3">
        <f>'t1'!M48</f>
        <v>0</v>
      </c>
      <c r="M48" s="896" t="s">
        <v>507</v>
      </c>
      <c r="AA48" s="194"/>
      <c r="AB48" s="192"/>
      <c r="AC48" s="192"/>
      <c r="AD48" s="192"/>
      <c r="AE48" s="192"/>
      <c r="AF48" s="192"/>
      <c r="AG48" s="192"/>
      <c r="AH48" s="193"/>
      <c r="AI48" s="396">
        <f t="shared" si="3"/>
        <v>0</v>
      </c>
      <c r="AJ48" s="3">
        <f>'t1'!AK48</f>
        <v>0</v>
      </c>
      <c r="AM48" s="3" t="s">
        <v>462</v>
      </c>
      <c r="AN48" s="3" t="s">
        <v>462</v>
      </c>
      <c r="AO48" s="3" t="s">
        <v>1196</v>
      </c>
      <c r="AP48" s="953" t="str">
        <f t="shared" si="4"/>
        <v>OK</v>
      </c>
      <c r="AQ48" s="954" t="str">
        <f t="shared" si="5"/>
        <v>OK</v>
      </c>
      <c r="AR48" s="955" t="str">
        <f t="shared" si="6"/>
        <v xml:space="preserve"> </v>
      </c>
    </row>
    <row r="49" spans="1:44" ht="12" customHeight="1" thickBot="1" x14ac:dyDescent="0.25">
      <c r="A49" s="144" t="str">
        <f>'t1'!A49</f>
        <v>CHIMICI CON ALTRI INCAR. PROF.LI (RAPP. ESCLUSIVO)</v>
      </c>
      <c r="B49" s="206" t="str">
        <f>'t1'!B49</f>
        <v>SD0A15</v>
      </c>
      <c r="C49" s="194">
        <f t="shared" si="7"/>
        <v>0</v>
      </c>
      <c r="D49" s="813">
        <f t="shared" si="8"/>
        <v>0</v>
      </c>
      <c r="E49" s="813">
        <f t="shared" si="9"/>
        <v>0</v>
      </c>
      <c r="F49" s="813">
        <f t="shared" si="10"/>
        <v>0</v>
      </c>
      <c r="G49" s="813">
        <f t="shared" si="10"/>
        <v>0</v>
      </c>
      <c r="H49" s="813">
        <f t="shared" si="11"/>
        <v>0</v>
      </c>
      <c r="I49" s="813">
        <f t="shared" si="12"/>
        <v>0</v>
      </c>
      <c r="J49" s="825">
        <f t="shared" si="13"/>
        <v>0</v>
      </c>
      <c r="K49" s="396">
        <f t="shared" si="2"/>
        <v>0</v>
      </c>
      <c r="L49" s="3">
        <f>'t1'!M49</f>
        <v>0</v>
      </c>
      <c r="M49" s="896" t="s">
        <v>507</v>
      </c>
      <c r="AA49" s="194"/>
      <c r="AB49" s="192"/>
      <c r="AC49" s="192"/>
      <c r="AD49" s="192"/>
      <c r="AE49" s="192"/>
      <c r="AF49" s="192"/>
      <c r="AG49" s="192"/>
      <c r="AH49" s="193"/>
      <c r="AI49" s="396">
        <f t="shared" si="3"/>
        <v>0</v>
      </c>
      <c r="AJ49" s="3">
        <f>'t1'!AK49</f>
        <v>0</v>
      </c>
      <c r="AM49" s="3" t="s">
        <v>462</v>
      </c>
      <c r="AN49" s="3" t="s">
        <v>462</v>
      </c>
      <c r="AO49" s="3" t="s">
        <v>1196</v>
      </c>
      <c r="AP49" s="953" t="str">
        <f t="shared" si="4"/>
        <v>OK</v>
      </c>
      <c r="AQ49" s="954" t="str">
        <f t="shared" si="5"/>
        <v>OK</v>
      </c>
      <c r="AR49" s="955" t="str">
        <f t="shared" si="6"/>
        <v xml:space="preserve"> </v>
      </c>
    </row>
    <row r="50" spans="1:44" ht="12" customHeight="1" thickBot="1" x14ac:dyDescent="0.25">
      <c r="A50" s="144" t="str">
        <f>'t1'!A50</f>
        <v>CHIMICI CON ALTRI INCAR. PROF.LI (RAPP. NON ESCL.)</v>
      </c>
      <c r="B50" s="206" t="str">
        <f>'t1'!B50</f>
        <v>SD0014</v>
      </c>
      <c r="C50" s="194">
        <f t="shared" si="7"/>
        <v>0</v>
      </c>
      <c r="D50" s="813">
        <f t="shared" si="8"/>
        <v>0</v>
      </c>
      <c r="E50" s="813">
        <f t="shared" si="9"/>
        <v>0</v>
      </c>
      <c r="F50" s="813">
        <f t="shared" si="10"/>
        <v>0</v>
      </c>
      <c r="G50" s="813">
        <f t="shared" si="10"/>
        <v>0</v>
      </c>
      <c r="H50" s="813">
        <f t="shared" si="11"/>
        <v>0</v>
      </c>
      <c r="I50" s="813">
        <f t="shared" si="12"/>
        <v>0</v>
      </c>
      <c r="J50" s="825">
        <f t="shared" si="13"/>
        <v>0</v>
      </c>
      <c r="K50" s="396">
        <f t="shared" si="2"/>
        <v>0</v>
      </c>
      <c r="L50" s="3">
        <f>'t1'!M50</f>
        <v>0</v>
      </c>
      <c r="M50" s="896" t="s">
        <v>507</v>
      </c>
      <c r="AA50" s="194"/>
      <c r="AB50" s="192"/>
      <c r="AC50" s="192"/>
      <c r="AD50" s="192"/>
      <c r="AE50" s="192"/>
      <c r="AF50" s="192"/>
      <c r="AG50" s="192"/>
      <c r="AH50" s="193"/>
      <c r="AI50" s="396">
        <f t="shared" si="3"/>
        <v>0</v>
      </c>
      <c r="AJ50" s="3">
        <f>'t1'!AK50</f>
        <v>0</v>
      </c>
      <c r="AM50" s="3" t="s">
        <v>462</v>
      </c>
      <c r="AN50" s="3" t="s">
        <v>462</v>
      </c>
      <c r="AO50" s="3" t="s">
        <v>1196</v>
      </c>
      <c r="AP50" s="953" t="str">
        <f t="shared" si="4"/>
        <v>OK</v>
      </c>
      <c r="AQ50" s="954" t="str">
        <f t="shared" si="5"/>
        <v>OK</v>
      </c>
      <c r="AR50" s="955" t="str">
        <f t="shared" si="6"/>
        <v xml:space="preserve"> </v>
      </c>
    </row>
    <row r="51" spans="1:44" ht="12" customHeight="1" thickBot="1" x14ac:dyDescent="0.25">
      <c r="A51" s="144" t="str">
        <f>'t1'!A51</f>
        <v>CHIMICI A T. DETERMINATO (ART. 15-SEPTIES D.LGS. 502/92)</v>
      </c>
      <c r="B51" s="206" t="str">
        <f>'t1'!B51</f>
        <v>SD0602</v>
      </c>
      <c r="C51" s="194">
        <f t="shared" si="7"/>
        <v>0</v>
      </c>
      <c r="D51" s="813">
        <f t="shared" si="8"/>
        <v>0</v>
      </c>
      <c r="E51" s="813">
        <f t="shared" si="9"/>
        <v>0</v>
      </c>
      <c r="F51" s="813">
        <f t="shared" si="10"/>
        <v>0</v>
      </c>
      <c r="G51" s="813">
        <f t="shared" si="10"/>
        <v>0</v>
      </c>
      <c r="H51" s="813">
        <f t="shared" si="11"/>
        <v>0</v>
      </c>
      <c r="I51" s="813">
        <f t="shared" si="12"/>
        <v>0</v>
      </c>
      <c r="J51" s="825">
        <f t="shared" si="13"/>
        <v>0</v>
      </c>
      <c r="K51" s="396">
        <f t="shared" si="2"/>
        <v>0</v>
      </c>
      <c r="L51" s="3">
        <f>'t1'!M51</f>
        <v>0</v>
      </c>
      <c r="M51" s="896" t="s">
        <v>507</v>
      </c>
      <c r="AA51" s="194"/>
      <c r="AB51" s="192"/>
      <c r="AC51" s="192"/>
      <c r="AD51" s="192"/>
      <c r="AE51" s="192"/>
      <c r="AF51" s="192"/>
      <c r="AG51" s="192"/>
      <c r="AH51" s="193"/>
      <c r="AI51" s="396">
        <f t="shared" si="3"/>
        <v>0</v>
      </c>
      <c r="AJ51" s="3">
        <f>'t1'!AK51</f>
        <v>0</v>
      </c>
      <c r="AM51" s="3" t="s">
        <v>462</v>
      </c>
      <c r="AN51" s="3" t="s">
        <v>462</v>
      </c>
      <c r="AO51" s="3" t="s">
        <v>1196</v>
      </c>
      <c r="AP51" s="953" t="str">
        <f t="shared" si="4"/>
        <v>OK</v>
      </c>
      <c r="AQ51" s="954" t="str">
        <f t="shared" si="5"/>
        <v>OK</v>
      </c>
      <c r="AR51" s="955" t="str">
        <f t="shared" si="6"/>
        <v xml:space="preserve"> </v>
      </c>
    </row>
    <row r="52" spans="1:44" ht="12" customHeight="1" thickBot="1" x14ac:dyDescent="0.25">
      <c r="A52" s="144" t="str">
        <f>'t1'!A52</f>
        <v>FISICI CON INC. DI STRUTTURA COMPLESSA (RAPP. ESCLUSIVO)</v>
      </c>
      <c r="B52" s="206" t="str">
        <f>'t1'!B52</f>
        <v>SD0E42</v>
      </c>
      <c r="C52" s="194">
        <f t="shared" si="7"/>
        <v>0</v>
      </c>
      <c r="D52" s="813">
        <f t="shared" si="8"/>
        <v>0</v>
      </c>
      <c r="E52" s="813">
        <f t="shared" si="9"/>
        <v>0</v>
      </c>
      <c r="F52" s="813">
        <f t="shared" si="10"/>
        <v>0</v>
      </c>
      <c r="G52" s="813">
        <f t="shared" si="10"/>
        <v>0</v>
      </c>
      <c r="H52" s="813">
        <f t="shared" si="11"/>
        <v>0</v>
      </c>
      <c r="I52" s="813">
        <f t="shared" si="12"/>
        <v>0</v>
      </c>
      <c r="J52" s="825">
        <f t="shared" si="13"/>
        <v>0</v>
      </c>
      <c r="K52" s="396">
        <f t="shared" si="2"/>
        <v>0</v>
      </c>
      <c r="L52" s="3">
        <f>'t1'!M52</f>
        <v>0</v>
      </c>
      <c r="M52" s="896" t="s">
        <v>507</v>
      </c>
      <c r="AA52" s="194"/>
      <c r="AB52" s="192"/>
      <c r="AC52" s="192"/>
      <c r="AD52" s="192"/>
      <c r="AE52" s="192"/>
      <c r="AF52" s="192"/>
      <c r="AG52" s="192"/>
      <c r="AH52" s="193"/>
      <c r="AI52" s="396">
        <f t="shared" si="3"/>
        <v>0</v>
      </c>
      <c r="AJ52" s="3">
        <f>'t1'!AK52</f>
        <v>0</v>
      </c>
      <c r="AM52" s="3" t="s">
        <v>462</v>
      </c>
      <c r="AN52" s="3" t="s">
        <v>462</v>
      </c>
      <c r="AO52" s="3" t="s">
        <v>1196</v>
      </c>
      <c r="AP52" s="953" t="str">
        <f t="shared" si="4"/>
        <v>OK</v>
      </c>
      <c r="AQ52" s="954" t="str">
        <f t="shared" si="5"/>
        <v>OK</v>
      </c>
      <c r="AR52" s="955" t="str">
        <f t="shared" si="6"/>
        <v xml:space="preserve"> </v>
      </c>
    </row>
    <row r="53" spans="1:44" ht="12" customHeight="1" thickBot="1" x14ac:dyDescent="0.25">
      <c r="A53" s="144" t="str">
        <f>'t1'!A53</f>
        <v>FISICI CON INC. DI STRUTTURA COMPLESSA (RAPP. NON ESCL.)</v>
      </c>
      <c r="B53" s="206" t="str">
        <f>'t1'!B53</f>
        <v>SD0N42</v>
      </c>
      <c r="C53" s="194">
        <f t="shared" si="7"/>
        <v>0</v>
      </c>
      <c r="D53" s="813">
        <f t="shared" si="8"/>
        <v>0</v>
      </c>
      <c r="E53" s="813">
        <f t="shared" si="9"/>
        <v>0</v>
      </c>
      <c r="F53" s="813">
        <f t="shared" si="10"/>
        <v>0</v>
      </c>
      <c r="G53" s="813">
        <f t="shared" si="10"/>
        <v>0</v>
      </c>
      <c r="H53" s="813">
        <f t="shared" si="11"/>
        <v>0</v>
      </c>
      <c r="I53" s="813">
        <f t="shared" si="12"/>
        <v>0</v>
      </c>
      <c r="J53" s="825">
        <f t="shared" si="13"/>
        <v>0</v>
      </c>
      <c r="K53" s="396">
        <f t="shared" si="2"/>
        <v>0</v>
      </c>
      <c r="L53" s="3">
        <f>'t1'!M53</f>
        <v>0</v>
      </c>
      <c r="M53" s="896" t="s">
        <v>507</v>
      </c>
      <c r="AA53" s="194"/>
      <c r="AB53" s="192"/>
      <c r="AC53" s="192"/>
      <c r="AD53" s="192"/>
      <c r="AE53" s="192"/>
      <c r="AF53" s="192"/>
      <c r="AG53" s="192"/>
      <c r="AH53" s="193"/>
      <c r="AI53" s="396">
        <f t="shared" si="3"/>
        <v>0</v>
      </c>
      <c r="AJ53" s="3">
        <f>'t1'!AK53</f>
        <v>0</v>
      </c>
      <c r="AM53" s="3" t="s">
        <v>462</v>
      </c>
      <c r="AN53" s="3" t="s">
        <v>462</v>
      </c>
      <c r="AO53" s="3" t="s">
        <v>1196</v>
      </c>
      <c r="AP53" s="953" t="str">
        <f t="shared" si="4"/>
        <v>OK</v>
      </c>
      <c r="AQ53" s="954" t="str">
        <f t="shared" si="5"/>
        <v>OK</v>
      </c>
      <c r="AR53" s="955" t="str">
        <f t="shared" si="6"/>
        <v xml:space="preserve"> </v>
      </c>
    </row>
    <row r="54" spans="1:44" ht="12" customHeight="1" thickBot="1" x14ac:dyDescent="0.25">
      <c r="A54" s="144" t="str">
        <f>'t1'!A54</f>
        <v>FISICI CON INC. DI STRUTTURA SEMPLICE (RAPP. ESCLUSIVO)</v>
      </c>
      <c r="B54" s="206" t="str">
        <f>'t1'!B54</f>
        <v>SD0E41</v>
      </c>
      <c r="C54" s="194">
        <f t="shared" si="7"/>
        <v>0</v>
      </c>
      <c r="D54" s="813">
        <f t="shared" si="8"/>
        <v>0</v>
      </c>
      <c r="E54" s="813">
        <f t="shared" si="9"/>
        <v>0</v>
      </c>
      <c r="F54" s="813">
        <f t="shared" si="10"/>
        <v>0</v>
      </c>
      <c r="G54" s="813">
        <f t="shared" si="10"/>
        <v>0</v>
      </c>
      <c r="H54" s="813">
        <f t="shared" si="11"/>
        <v>0</v>
      </c>
      <c r="I54" s="813">
        <f t="shared" si="12"/>
        <v>0</v>
      </c>
      <c r="J54" s="825">
        <f t="shared" si="13"/>
        <v>0</v>
      </c>
      <c r="K54" s="396">
        <f t="shared" si="2"/>
        <v>0</v>
      </c>
      <c r="L54" s="3">
        <f>'t1'!M54</f>
        <v>0</v>
      </c>
      <c r="M54" s="896" t="s">
        <v>507</v>
      </c>
      <c r="AA54" s="194"/>
      <c r="AB54" s="192"/>
      <c r="AC54" s="192"/>
      <c r="AD54" s="192"/>
      <c r="AE54" s="192"/>
      <c r="AF54" s="192"/>
      <c r="AG54" s="192"/>
      <c r="AH54" s="193"/>
      <c r="AI54" s="396">
        <f t="shared" si="3"/>
        <v>0</v>
      </c>
      <c r="AJ54" s="3">
        <f>'t1'!AK54</f>
        <v>0</v>
      </c>
      <c r="AM54" s="3" t="s">
        <v>462</v>
      </c>
      <c r="AN54" s="3" t="s">
        <v>462</v>
      </c>
      <c r="AO54" s="3" t="s">
        <v>1196</v>
      </c>
      <c r="AP54" s="953" t="str">
        <f t="shared" si="4"/>
        <v>OK</v>
      </c>
      <c r="AQ54" s="954" t="str">
        <f t="shared" si="5"/>
        <v>OK</v>
      </c>
      <c r="AR54" s="955" t="str">
        <f t="shared" si="6"/>
        <v xml:space="preserve"> </v>
      </c>
    </row>
    <row r="55" spans="1:44" ht="12" customHeight="1" thickBot="1" x14ac:dyDescent="0.25">
      <c r="A55" s="144" t="str">
        <f>'t1'!A55</f>
        <v>FISICI CON INC. DI STRUTTURA SEMPLICE (RAPP. NON ESCL.)</v>
      </c>
      <c r="B55" s="206" t="str">
        <f>'t1'!B55</f>
        <v>SD0N41</v>
      </c>
      <c r="C55" s="194">
        <f t="shared" si="7"/>
        <v>0</v>
      </c>
      <c r="D55" s="813">
        <f t="shared" si="8"/>
        <v>0</v>
      </c>
      <c r="E55" s="813">
        <f t="shared" si="9"/>
        <v>0</v>
      </c>
      <c r="F55" s="813">
        <f t="shared" si="10"/>
        <v>0</v>
      </c>
      <c r="G55" s="813">
        <f t="shared" si="10"/>
        <v>0</v>
      </c>
      <c r="H55" s="813">
        <f t="shared" si="11"/>
        <v>0</v>
      </c>
      <c r="I55" s="813">
        <f t="shared" si="12"/>
        <v>0</v>
      </c>
      <c r="J55" s="825">
        <f t="shared" si="13"/>
        <v>0</v>
      </c>
      <c r="K55" s="396">
        <f t="shared" si="2"/>
        <v>0</v>
      </c>
      <c r="L55" s="3">
        <f>'t1'!M55</f>
        <v>0</v>
      </c>
      <c r="M55" s="896" t="s">
        <v>507</v>
      </c>
      <c r="AA55" s="194"/>
      <c r="AB55" s="192"/>
      <c r="AC55" s="192"/>
      <c r="AD55" s="192"/>
      <c r="AE55" s="192"/>
      <c r="AF55" s="192"/>
      <c r="AG55" s="192"/>
      <c r="AH55" s="193"/>
      <c r="AI55" s="396">
        <f t="shared" si="3"/>
        <v>0</v>
      </c>
      <c r="AJ55" s="3">
        <f>'t1'!AK55</f>
        <v>0</v>
      </c>
      <c r="AM55" s="3" t="s">
        <v>462</v>
      </c>
      <c r="AN55" s="3" t="s">
        <v>462</v>
      </c>
      <c r="AO55" s="3" t="s">
        <v>1196</v>
      </c>
      <c r="AP55" s="953" t="str">
        <f t="shared" si="4"/>
        <v>OK</v>
      </c>
      <c r="AQ55" s="954" t="str">
        <f t="shared" si="5"/>
        <v>OK</v>
      </c>
      <c r="AR55" s="955" t="str">
        <f t="shared" si="6"/>
        <v xml:space="preserve"> </v>
      </c>
    </row>
    <row r="56" spans="1:44" ht="12" customHeight="1" thickBot="1" x14ac:dyDescent="0.25">
      <c r="A56" s="144" t="str">
        <f>'t1'!A56</f>
        <v>FISICI CON ALTRI INCAR. PROF.LI (RAPP. ESCLUSIVO)</v>
      </c>
      <c r="B56" s="206" t="str">
        <f>'t1'!B56</f>
        <v>SD0A41</v>
      </c>
      <c r="C56" s="194">
        <f t="shared" si="7"/>
        <v>0</v>
      </c>
      <c r="D56" s="813">
        <f t="shared" si="8"/>
        <v>0</v>
      </c>
      <c r="E56" s="813">
        <f t="shared" si="9"/>
        <v>0</v>
      </c>
      <c r="F56" s="813">
        <f t="shared" si="10"/>
        <v>0</v>
      </c>
      <c r="G56" s="813">
        <f t="shared" si="10"/>
        <v>0</v>
      </c>
      <c r="H56" s="813">
        <f t="shared" si="11"/>
        <v>0</v>
      </c>
      <c r="I56" s="813">
        <f t="shared" si="12"/>
        <v>0</v>
      </c>
      <c r="J56" s="825">
        <f t="shared" si="13"/>
        <v>0</v>
      </c>
      <c r="K56" s="396">
        <f t="shared" si="2"/>
        <v>0</v>
      </c>
      <c r="L56" s="3">
        <f>'t1'!M56</f>
        <v>0</v>
      </c>
      <c r="M56" s="896" t="s">
        <v>507</v>
      </c>
      <c r="AA56" s="194"/>
      <c r="AB56" s="192"/>
      <c r="AC56" s="192"/>
      <c r="AD56" s="192"/>
      <c r="AE56" s="192"/>
      <c r="AF56" s="192"/>
      <c r="AG56" s="192"/>
      <c r="AH56" s="193"/>
      <c r="AI56" s="396">
        <f t="shared" si="3"/>
        <v>0</v>
      </c>
      <c r="AJ56" s="3">
        <f>'t1'!AK56</f>
        <v>0</v>
      </c>
      <c r="AM56" s="3" t="s">
        <v>462</v>
      </c>
      <c r="AN56" s="3" t="s">
        <v>462</v>
      </c>
      <c r="AO56" s="3" t="s">
        <v>1196</v>
      </c>
      <c r="AP56" s="953" t="str">
        <f t="shared" si="4"/>
        <v>OK</v>
      </c>
      <c r="AQ56" s="954" t="str">
        <f t="shared" si="5"/>
        <v>OK</v>
      </c>
      <c r="AR56" s="955" t="str">
        <f t="shared" si="6"/>
        <v xml:space="preserve"> </v>
      </c>
    </row>
    <row r="57" spans="1:44" ht="12" customHeight="1" thickBot="1" x14ac:dyDescent="0.25">
      <c r="A57" s="144" t="str">
        <f>'t1'!A57</f>
        <v>FISICI CON ALTRI INCAR. PROF.LI (RAPP. NON ESCL.)</v>
      </c>
      <c r="B57" s="206" t="str">
        <f>'t1'!B57</f>
        <v>SD0040</v>
      </c>
      <c r="C57" s="194">
        <f t="shared" si="7"/>
        <v>0</v>
      </c>
      <c r="D57" s="813">
        <f t="shared" si="8"/>
        <v>0</v>
      </c>
      <c r="E57" s="813">
        <f t="shared" si="9"/>
        <v>0</v>
      </c>
      <c r="F57" s="813">
        <f t="shared" si="10"/>
        <v>0</v>
      </c>
      <c r="G57" s="813">
        <f t="shared" si="10"/>
        <v>0</v>
      </c>
      <c r="H57" s="813">
        <f t="shared" si="11"/>
        <v>0</v>
      </c>
      <c r="I57" s="813">
        <f t="shared" si="12"/>
        <v>0</v>
      </c>
      <c r="J57" s="825">
        <f t="shared" si="13"/>
        <v>0</v>
      </c>
      <c r="K57" s="396">
        <f t="shared" si="2"/>
        <v>0</v>
      </c>
      <c r="L57" s="3">
        <f>'t1'!M57</f>
        <v>0</v>
      </c>
      <c r="M57" s="896" t="s">
        <v>507</v>
      </c>
      <c r="AA57" s="194"/>
      <c r="AB57" s="192"/>
      <c r="AC57" s="192"/>
      <c r="AD57" s="192"/>
      <c r="AE57" s="192"/>
      <c r="AF57" s="192"/>
      <c r="AG57" s="192"/>
      <c r="AH57" s="193"/>
      <c r="AI57" s="396">
        <f t="shared" si="3"/>
        <v>0</v>
      </c>
      <c r="AJ57" s="3">
        <f>'t1'!AK57</f>
        <v>0</v>
      </c>
      <c r="AM57" s="3" t="s">
        <v>462</v>
      </c>
      <c r="AN57" s="3" t="s">
        <v>462</v>
      </c>
      <c r="AO57" s="3" t="s">
        <v>1196</v>
      </c>
      <c r="AP57" s="953" t="str">
        <f t="shared" si="4"/>
        <v>OK</v>
      </c>
      <c r="AQ57" s="954" t="str">
        <f t="shared" si="5"/>
        <v>OK</v>
      </c>
      <c r="AR57" s="955" t="str">
        <f t="shared" si="6"/>
        <v xml:space="preserve"> </v>
      </c>
    </row>
    <row r="58" spans="1:44" ht="12" customHeight="1" thickBot="1" x14ac:dyDescent="0.25">
      <c r="A58" s="144" t="str">
        <f>'t1'!A58</f>
        <v>FISICI A T. DETERMINATO (ART. 15-SEPTIES D.LGS. 502/92)</v>
      </c>
      <c r="B58" s="206" t="str">
        <f>'t1'!B58</f>
        <v>SD0603</v>
      </c>
      <c r="C58" s="194">
        <f t="shared" si="7"/>
        <v>0</v>
      </c>
      <c r="D58" s="813">
        <f t="shared" si="8"/>
        <v>0</v>
      </c>
      <c r="E58" s="813">
        <f t="shared" si="9"/>
        <v>0</v>
      </c>
      <c r="F58" s="813">
        <f t="shared" si="10"/>
        <v>0</v>
      </c>
      <c r="G58" s="813">
        <f t="shared" si="10"/>
        <v>0</v>
      </c>
      <c r="H58" s="813">
        <f t="shared" si="11"/>
        <v>0</v>
      </c>
      <c r="I58" s="813">
        <f t="shared" si="12"/>
        <v>0</v>
      </c>
      <c r="J58" s="825">
        <f t="shared" si="13"/>
        <v>0</v>
      </c>
      <c r="K58" s="396">
        <f t="shared" si="2"/>
        <v>0</v>
      </c>
      <c r="L58" s="3">
        <f>'t1'!M58</f>
        <v>0</v>
      </c>
      <c r="M58" s="896" t="s">
        <v>507</v>
      </c>
      <c r="AA58" s="194"/>
      <c r="AB58" s="192"/>
      <c r="AC58" s="192"/>
      <c r="AD58" s="192"/>
      <c r="AE58" s="192"/>
      <c r="AF58" s="192"/>
      <c r="AG58" s="192"/>
      <c r="AH58" s="193"/>
      <c r="AI58" s="396">
        <f t="shared" si="3"/>
        <v>0</v>
      </c>
      <c r="AJ58" s="3">
        <f>'t1'!AK58</f>
        <v>0</v>
      </c>
      <c r="AM58" s="3" t="s">
        <v>462</v>
      </c>
      <c r="AN58" s="3" t="s">
        <v>462</v>
      </c>
      <c r="AO58" s="3" t="s">
        <v>1196</v>
      </c>
      <c r="AP58" s="953" t="str">
        <f t="shared" si="4"/>
        <v>OK</v>
      </c>
      <c r="AQ58" s="954" t="str">
        <f t="shared" si="5"/>
        <v>OK</v>
      </c>
      <c r="AR58" s="955" t="str">
        <f t="shared" si="6"/>
        <v xml:space="preserve"> </v>
      </c>
    </row>
    <row r="59" spans="1:44" ht="12" customHeight="1" thickBot="1" x14ac:dyDescent="0.25">
      <c r="A59" s="144" t="str">
        <f>'t1'!A59</f>
        <v>PSICOLOGI CON INC. DI STRUTTURA COMPLESSA (RAPP. ESCLUSIVO)</v>
      </c>
      <c r="B59" s="206" t="str">
        <f>'t1'!B59</f>
        <v>SD0E66</v>
      </c>
      <c r="C59" s="194">
        <f t="shared" si="7"/>
        <v>0</v>
      </c>
      <c r="D59" s="813">
        <f t="shared" si="8"/>
        <v>0</v>
      </c>
      <c r="E59" s="813">
        <f t="shared" si="9"/>
        <v>0</v>
      </c>
      <c r="F59" s="813">
        <f t="shared" si="10"/>
        <v>0</v>
      </c>
      <c r="G59" s="813">
        <f t="shared" si="10"/>
        <v>0</v>
      </c>
      <c r="H59" s="813">
        <f t="shared" si="11"/>
        <v>0</v>
      </c>
      <c r="I59" s="813">
        <f t="shared" si="12"/>
        <v>0</v>
      </c>
      <c r="J59" s="825">
        <f t="shared" si="13"/>
        <v>0</v>
      </c>
      <c r="K59" s="396">
        <f t="shared" si="2"/>
        <v>0</v>
      </c>
      <c r="L59" s="3">
        <f>'t1'!M59</f>
        <v>0</v>
      </c>
      <c r="M59" s="896" t="s">
        <v>507</v>
      </c>
      <c r="AA59" s="194"/>
      <c r="AB59" s="192"/>
      <c r="AC59" s="192"/>
      <c r="AD59" s="192"/>
      <c r="AE59" s="192"/>
      <c r="AF59" s="192"/>
      <c r="AG59" s="192"/>
      <c r="AH59" s="193"/>
      <c r="AI59" s="396">
        <f t="shared" si="3"/>
        <v>0</v>
      </c>
      <c r="AJ59" s="3">
        <f>'t1'!AK59</f>
        <v>0</v>
      </c>
      <c r="AM59" s="3" t="s">
        <v>462</v>
      </c>
      <c r="AN59" s="3" t="s">
        <v>462</v>
      </c>
      <c r="AO59" s="3" t="s">
        <v>1196</v>
      </c>
      <c r="AP59" s="953" t="str">
        <f t="shared" si="4"/>
        <v>OK</v>
      </c>
      <c r="AQ59" s="954" t="str">
        <f t="shared" si="5"/>
        <v>OK</v>
      </c>
      <c r="AR59" s="955" t="str">
        <f t="shared" si="6"/>
        <v xml:space="preserve"> </v>
      </c>
    </row>
    <row r="60" spans="1:44" ht="12" customHeight="1" thickBot="1" x14ac:dyDescent="0.25">
      <c r="A60" s="144" t="str">
        <f>'t1'!A60</f>
        <v>PSICOLOGI CON INC. DI STRUTTURA COMPLESSA (RAPP. NON ESCL.)</v>
      </c>
      <c r="B60" s="206" t="str">
        <f>'t1'!B60</f>
        <v>SD0N66</v>
      </c>
      <c r="C60" s="194">
        <f t="shared" si="7"/>
        <v>0</v>
      </c>
      <c r="D60" s="813">
        <f t="shared" si="8"/>
        <v>0</v>
      </c>
      <c r="E60" s="813">
        <f t="shared" si="9"/>
        <v>0</v>
      </c>
      <c r="F60" s="813">
        <f t="shared" si="10"/>
        <v>0</v>
      </c>
      <c r="G60" s="813">
        <f t="shared" si="10"/>
        <v>0</v>
      </c>
      <c r="H60" s="813">
        <f t="shared" si="11"/>
        <v>0</v>
      </c>
      <c r="I60" s="813">
        <f t="shared" si="12"/>
        <v>0</v>
      </c>
      <c r="J60" s="825">
        <f t="shared" si="13"/>
        <v>0</v>
      </c>
      <c r="K60" s="396">
        <f t="shared" si="2"/>
        <v>0</v>
      </c>
      <c r="L60" s="3">
        <f>'t1'!M60</f>
        <v>0</v>
      </c>
      <c r="M60" s="896" t="s">
        <v>507</v>
      </c>
      <c r="AA60" s="194"/>
      <c r="AB60" s="192"/>
      <c r="AC60" s="192"/>
      <c r="AD60" s="192"/>
      <c r="AE60" s="192"/>
      <c r="AF60" s="192"/>
      <c r="AG60" s="192"/>
      <c r="AH60" s="193"/>
      <c r="AI60" s="396">
        <f t="shared" si="3"/>
        <v>0</v>
      </c>
      <c r="AJ60" s="3">
        <f>'t1'!AK60</f>
        <v>0</v>
      </c>
      <c r="AM60" s="3" t="s">
        <v>462</v>
      </c>
      <c r="AN60" s="3" t="s">
        <v>462</v>
      </c>
      <c r="AO60" s="3" t="s">
        <v>1196</v>
      </c>
      <c r="AP60" s="953" t="str">
        <f t="shared" si="4"/>
        <v>OK</v>
      </c>
      <c r="AQ60" s="954" t="str">
        <f t="shared" si="5"/>
        <v>OK</v>
      </c>
      <c r="AR60" s="955" t="str">
        <f t="shared" si="6"/>
        <v xml:space="preserve"> </v>
      </c>
    </row>
    <row r="61" spans="1:44" ht="12" customHeight="1" thickBot="1" x14ac:dyDescent="0.25">
      <c r="A61" s="144" t="str">
        <f>'t1'!A61</f>
        <v>PSICOLOGI CON INC. DI STRUTTURA SEMPLICE (RAPP. ESCLUSIVO)</v>
      </c>
      <c r="B61" s="206" t="str">
        <f>'t1'!B61</f>
        <v>SD0E65</v>
      </c>
      <c r="C61" s="194">
        <f t="shared" si="7"/>
        <v>0</v>
      </c>
      <c r="D61" s="813">
        <f t="shared" si="8"/>
        <v>0</v>
      </c>
      <c r="E61" s="813">
        <f t="shared" si="9"/>
        <v>0</v>
      </c>
      <c r="F61" s="813">
        <f t="shared" si="10"/>
        <v>0</v>
      </c>
      <c r="G61" s="813">
        <f t="shared" si="10"/>
        <v>0</v>
      </c>
      <c r="H61" s="813">
        <f t="shared" si="11"/>
        <v>0</v>
      </c>
      <c r="I61" s="813">
        <f t="shared" si="12"/>
        <v>0</v>
      </c>
      <c r="J61" s="825">
        <f t="shared" si="13"/>
        <v>0</v>
      </c>
      <c r="K61" s="396">
        <f t="shared" si="2"/>
        <v>0</v>
      </c>
      <c r="L61" s="3">
        <f>'t1'!M61</f>
        <v>0</v>
      </c>
      <c r="M61" s="896" t="s">
        <v>507</v>
      </c>
      <c r="AA61" s="194"/>
      <c r="AB61" s="192"/>
      <c r="AC61" s="192"/>
      <c r="AD61" s="192"/>
      <c r="AE61" s="192"/>
      <c r="AF61" s="192"/>
      <c r="AG61" s="192"/>
      <c r="AH61" s="193"/>
      <c r="AI61" s="396">
        <f t="shared" si="3"/>
        <v>0</v>
      </c>
      <c r="AJ61" s="3">
        <f>'t1'!AK61</f>
        <v>0</v>
      </c>
      <c r="AM61" s="3" t="s">
        <v>462</v>
      </c>
      <c r="AN61" s="3" t="s">
        <v>462</v>
      </c>
      <c r="AO61" s="3" t="s">
        <v>1196</v>
      </c>
      <c r="AP61" s="953" t="str">
        <f t="shared" si="4"/>
        <v>OK</v>
      </c>
      <c r="AQ61" s="954" t="str">
        <f t="shared" si="5"/>
        <v>OK</v>
      </c>
      <c r="AR61" s="955" t="str">
        <f t="shared" si="6"/>
        <v xml:space="preserve"> </v>
      </c>
    </row>
    <row r="62" spans="1:44" ht="12" customHeight="1" thickBot="1" x14ac:dyDescent="0.25">
      <c r="A62" s="144" t="str">
        <f>'t1'!A62</f>
        <v>PSICOLOGI CON INC. DI STRUTTURA SEMPLICE (RAPP. NON ESCL.)</v>
      </c>
      <c r="B62" s="206" t="str">
        <f>'t1'!B62</f>
        <v>SD0N65</v>
      </c>
      <c r="C62" s="194">
        <f t="shared" si="7"/>
        <v>0</v>
      </c>
      <c r="D62" s="813">
        <f t="shared" si="8"/>
        <v>0</v>
      </c>
      <c r="E62" s="813">
        <f t="shared" si="9"/>
        <v>0</v>
      </c>
      <c r="F62" s="813">
        <f t="shared" si="10"/>
        <v>0</v>
      </c>
      <c r="G62" s="813">
        <f t="shared" si="10"/>
        <v>0</v>
      </c>
      <c r="H62" s="813">
        <f t="shared" si="11"/>
        <v>0</v>
      </c>
      <c r="I62" s="813">
        <f t="shared" si="12"/>
        <v>0</v>
      </c>
      <c r="J62" s="825">
        <f t="shared" si="13"/>
        <v>0</v>
      </c>
      <c r="K62" s="396">
        <f t="shared" si="2"/>
        <v>0</v>
      </c>
      <c r="L62" s="3">
        <f>'t1'!M62</f>
        <v>0</v>
      </c>
      <c r="M62" s="896" t="s">
        <v>507</v>
      </c>
      <c r="AA62" s="194"/>
      <c r="AB62" s="192"/>
      <c r="AC62" s="192"/>
      <c r="AD62" s="192"/>
      <c r="AE62" s="192"/>
      <c r="AF62" s="192"/>
      <c r="AG62" s="192"/>
      <c r="AH62" s="193"/>
      <c r="AI62" s="396">
        <f t="shared" si="3"/>
        <v>0</v>
      </c>
      <c r="AJ62" s="3">
        <f>'t1'!AK62</f>
        <v>0</v>
      </c>
      <c r="AM62" s="3" t="s">
        <v>462</v>
      </c>
      <c r="AN62" s="3" t="s">
        <v>462</v>
      </c>
      <c r="AO62" s="3" t="s">
        <v>1196</v>
      </c>
      <c r="AP62" s="953" t="str">
        <f t="shared" si="4"/>
        <v>OK</v>
      </c>
      <c r="AQ62" s="954" t="str">
        <f t="shared" si="5"/>
        <v>OK</v>
      </c>
      <c r="AR62" s="955" t="str">
        <f t="shared" si="6"/>
        <v xml:space="preserve"> </v>
      </c>
    </row>
    <row r="63" spans="1:44" ht="12" customHeight="1" thickBot="1" x14ac:dyDescent="0.25">
      <c r="A63" s="144" t="str">
        <f>'t1'!A63</f>
        <v>PSICOLOGI CON ALTRI INCAR. PROF.LI (RAPP. ESCLUSIVO)</v>
      </c>
      <c r="B63" s="206" t="str">
        <f>'t1'!B63</f>
        <v>SD0A65</v>
      </c>
      <c r="C63" s="194">
        <f t="shared" si="7"/>
        <v>0</v>
      </c>
      <c r="D63" s="813">
        <f t="shared" si="8"/>
        <v>0</v>
      </c>
      <c r="E63" s="813">
        <f t="shared" si="9"/>
        <v>0</v>
      </c>
      <c r="F63" s="813">
        <f t="shared" si="10"/>
        <v>0</v>
      </c>
      <c r="G63" s="813">
        <f t="shared" si="10"/>
        <v>0</v>
      </c>
      <c r="H63" s="813">
        <f t="shared" si="11"/>
        <v>0</v>
      </c>
      <c r="I63" s="813">
        <f t="shared" si="12"/>
        <v>0</v>
      </c>
      <c r="J63" s="825">
        <f t="shared" si="13"/>
        <v>0</v>
      </c>
      <c r="K63" s="396">
        <f t="shared" si="2"/>
        <v>0</v>
      </c>
      <c r="L63" s="3">
        <f>'t1'!M63</f>
        <v>0</v>
      </c>
      <c r="M63" s="896" t="s">
        <v>507</v>
      </c>
      <c r="AA63" s="194"/>
      <c r="AB63" s="192"/>
      <c r="AC63" s="192"/>
      <c r="AD63" s="192"/>
      <c r="AE63" s="192"/>
      <c r="AF63" s="192"/>
      <c r="AG63" s="192"/>
      <c r="AH63" s="193"/>
      <c r="AI63" s="396">
        <f t="shared" si="3"/>
        <v>0</v>
      </c>
      <c r="AJ63" s="3">
        <f>'t1'!AK63</f>
        <v>0</v>
      </c>
      <c r="AM63" s="3" t="s">
        <v>462</v>
      </c>
      <c r="AN63" s="3" t="s">
        <v>462</v>
      </c>
      <c r="AO63" s="3" t="s">
        <v>1196</v>
      </c>
      <c r="AP63" s="953" t="str">
        <f t="shared" si="4"/>
        <v>OK</v>
      </c>
      <c r="AQ63" s="954" t="str">
        <f t="shared" si="5"/>
        <v>OK</v>
      </c>
      <c r="AR63" s="955" t="str">
        <f t="shared" si="6"/>
        <v xml:space="preserve"> </v>
      </c>
    </row>
    <row r="64" spans="1:44" ht="12" customHeight="1" thickBot="1" x14ac:dyDescent="0.25">
      <c r="A64" s="144" t="str">
        <f>'t1'!A64</f>
        <v>PSICOLOGI CON ALTRI INCAR. PROF.LI (RAPP. NON ESCL.)</v>
      </c>
      <c r="B64" s="206" t="str">
        <f>'t1'!B64</f>
        <v>SD0064</v>
      </c>
      <c r="C64" s="194">
        <f t="shared" si="7"/>
        <v>0</v>
      </c>
      <c r="D64" s="813">
        <f t="shared" si="8"/>
        <v>0</v>
      </c>
      <c r="E64" s="813">
        <f t="shared" si="9"/>
        <v>0</v>
      </c>
      <c r="F64" s="813">
        <f t="shared" si="10"/>
        <v>0</v>
      </c>
      <c r="G64" s="813">
        <f t="shared" si="10"/>
        <v>0</v>
      </c>
      <c r="H64" s="813">
        <f t="shared" si="11"/>
        <v>0</v>
      </c>
      <c r="I64" s="813">
        <f t="shared" si="12"/>
        <v>0</v>
      </c>
      <c r="J64" s="825">
        <f t="shared" si="13"/>
        <v>0</v>
      </c>
      <c r="K64" s="396">
        <f t="shared" si="2"/>
        <v>0</v>
      </c>
      <c r="L64" s="3">
        <f>'t1'!M64</f>
        <v>0</v>
      </c>
      <c r="M64" s="896" t="s">
        <v>507</v>
      </c>
      <c r="AA64" s="194"/>
      <c r="AB64" s="192"/>
      <c r="AC64" s="192"/>
      <c r="AD64" s="192"/>
      <c r="AE64" s="192"/>
      <c r="AF64" s="192"/>
      <c r="AG64" s="192"/>
      <c r="AH64" s="193"/>
      <c r="AI64" s="396">
        <f t="shared" si="3"/>
        <v>0</v>
      </c>
      <c r="AJ64" s="3">
        <f>'t1'!AK64</f>
        <v>0</v>
      </c>
      <c r="AM64" s="3" t="s">
        <v>462</v>
      </c>
      <c r="AN64" s="3" t="s">
        <v>462</v>
      </c>
      <c r="AO64" s="3" t="s">
        <v>1196</v>
      </c>
      <c r="AP64" s="953" t="str">
        <f t="shared" si="4"/>
        <v>OK</v>
      </c>
      <c r="AQ64" s="954" t="str">
        <f t="shared" si="5"/>
        <v>OK</v>
      </c>
      <c r="AR64" s="955" t="str">
        <f t="shared" si="6"/>
        <v xml:space="preserve"> </v>
      </c>
    </row>
    <row r="65" spans="1:44" ht="12" customHeight="1" thickBot="1" x14ac:dyDescent="0.25">
      <c r="A65" s="144" t="str">
        <f>'t1'!A65</f>
        <v>PSICOLOGI A T. DETERMINATO (ART. 15-SEPTIES D.LGS. 502/92)</v>
      </c>
      <c r="B65" s="206" t="str">
        <f>'t1'!B65</f>
        <v>SD0604</v>
      </c>
      <c r="C65" s="194">
        <f t="shared" si="7"/>
        <v>0</v>
      </c>
      <c r="D65" s="813">
        <f t="shared" si="8"/>
        <v>0</v>
      </c>
      <c r="E65" s="813">
        <f t="shared" si="9"/>
        <v>0</v>
      </c>
      <c r="F65" s="813">
        <f t="shared" si="10"/>
        <v>0</v>
      </c>
      <c r="G65" s="813">
        <f t="shared" si="10"/>
        <v>0</v>
      </c>
      <c r="H65" s="813">
        <f t="shared" si="11"/>
        <v>0</v>
      </c>
      <c r="I65" s="813">
        <f t="shared" si="12"/>
        <v>0</v>
      </c>
      <c r="J65" s="825">
        <f t="shared" si="13"/>
        <v>0</v>
      </c>
      <c r="K65" s="396">
        <f t="shared" si="2"/>
        <v>0</v>
      </c>
      <c r="L65" s="3">
        <f>'t1'!M65</f>
        <v>0</v>
      </c>
      <c r="M65" s="896" t="s">
        <v>507</v>
      </c>
      <c r="AA65" s="194"/>
      <c r="AB65" s="192"/>
      <c r="AC65" s="192"/>
      <c r="AD65" s="192"/>
      <c r="AE65" s="192"/>
      <c r="AF65" s="192"/>
      <c r="AG65" s="192"/>
      <c r="AH65" s="193"/>
      <c r="AI65" s="396">
        <f t="shared" si="3"/>
        <v>0</v>
      </c>
      <c r="AJ65" s="3">
        <f>'t1'!AK65</f>
        <v>0</v>
      </c>
      <c r="AM65" s="3" t="s">
        <v>462</v>
      </c>
      <c r="AN65" s="3" t="s">
        <v>462</v>
      </c>
      <c r="AO65" s="3" t="s">
        <v>1196</v>
      </c>
      <c r="AP65" s="953" t="str">
        <f t="shared" si="4"/>
        <v>OK</v>
      </c>
      <c r="AQ65" s="954" t="str">
        <f t="shared" si="5"/>
        <v>OK</v>
      </c>
      <c r="AR65" s="955" t="str">
        <f t="shared" si="6"/>
        <v xml:space="preserve"> </v>
      </c>
    </row>
    <row r="66" spans="1:44" ht="12" customHeight="1" thickBot="1" x14ac:dyDescent="0.25">
      <c r="A66" s="144" t="str">
        <f>'t1'!A66</f>
        <v>DIRIGENTE PROF. SANIT. INFERM/OSTETRICA (INC. STRUT. COMPL.)</v>
      </c>
      <c r="B66" s="206" t="str">
        <f>'t1'!B66</f>
        <v>SD0CO1</v>
      </c>
      <c r="C66" s="194">
        <f t="shared" si="7"/>
        <v>0</v>
      </c>
      <c r="D66" s="813">
        <f t="shared" si="8"/>
        <v>0</v>
      </c>
      <c r="E66" s="813">
        <f t="shared" si="9"/>
        <v>0</v>
      </c>
      <c r="F66" s="813">
        <f t="shared" si="10"/>
        <v>0</v>
      </c>
      <c r="G66" s="813">
        <f t="shared" si="10"/>
        <v>0</v>
      </c>
      <c r="H66" s="813">
        <f t="shared" si="11"/>
        <v>0</v>
      </c>
      <c r="I66" s="813">
        <f t="shared" si="12"/>
        <v>0</v>
      </c>
      <c r="J66" s="825">
        <f t="shared" si="13"/>
        <v>0</v>
      </c>
      <c r="K66" s="396">
        <f t="shared" si="2"/>
        <v>0</v>
      </c>
      <c r="L66" s="3">
        <f>'t1'!M66</f>
        <v>0</v>
      </c>
      <c r="M66" s="896" t="s">
        <v>507</v>
      </c>
      <c r="AA66" s="194"/>
      <c r="AB66" s="192"/>
      <c r="AC66" s="192"/>
      <c r="AD66" s="192"/>
      <c r="AE66" s="192"/>
      <c r="AF66" s="192"/>
      <c r="AG66" s="192"/>
      <c r="AH66" s="193"/>
      <c r="AI66" s="396">
        <f t="shared" si="3"/>
        <v>0</v>
      </c>
      <c r="AJ66" s="3">
        <f>'t1'!AK66</f>
        <v>0</v>
      </c>
      <c r="AM66" s="3" t="s">
        <v>462</v>
      </c>
      <c r="AN66" s="3" t="s">
        <v>462</v>
      </c>
      <c r="AO66" s="3" t="s">
        <v>1196</v>
      </c>
      <c r="AP66" s="953" t="str">
        <f t="shared" si="4"/>
        <v>OK</v>
      </c>
      <c r="AQ66" s="954" t="str">
        <f t="shared" si="5"/>
        <v>OK</v>
      </c>
      <c r="AR66" s="955" t="str">
        <f t="shared" si="6"/>
        <v xml:space="preserve"> </v>
      </c>
    </row>
    <row r="67" spans="1:44" ht="12" customHeight="1" thickBot="1" x14ac:dyDescent="0.25">
      <c r="A67" s="144" t="str">
        <f>'t1'!A67</f>
        <v>DIRIGENTE PROF. SANIT. INFERM/OSTETRICA (INC. STRUT. SEMPL.)</v>
      </c>
      <c r="B67" s="206" t="str">
        <f>'t1'!B67</f>
        <v>SD0SE1</v>
      </c>
      <c r="C67" s="194">
        <f t="shared" si="7"/>
        <v>0</v>
      </c>
      <c r="D67" s="813">
        <f t="shared" si="8"/>
        <v>0</v>
      </c>
      <c r="E67" s="813">
        <f t="shared" si="9"/>
        <v>0</v>
      </c>
      <c r="F67" s="813">
        <f t="shared" si="10"/>
        <v>0</v>
      </c>
      <c r="G67" s="813">
        <f t="shared" si="10"/>
        <v>0</v>
      </c>
      <c r="H67" s="813">
        <f t="shared" si="11"/>
        <v>0</v>
      </c>
      <c r="I67" s="813">
        <f t="shared" si="12"/>
        <v>0</v>
      </c>
      <c r="J67" s="825">
        <f t="shared" si="13"/>
        <v>0</v>
      </c>
      <c r="K67" s="396">
        <f t="shared" si="2"/>
        <v>0</v>
      </c>
      <c r="L67" s="3">
        <f>'t1'!M67</f>
        <v>0</v>
      </c>
      <c r="M67" s="896" t="s">
        <v>507</v>
      </c>
      <c r="AA67" s="194"/>
      <c r="AB67" s="192"/>
      <c r="AC67" s="192"/>
      <c r="AD67" s="192"/>
      <c r="AE67" s="192"/>
      <c r="AF67" s="192"/>
      <c r="AG67" s="192"/>
      <c r="AH67" s="193"/>
      <c r="AI67" s="396">
        <f t="shared" si="3"/>
        <v>0</v>
      </c>
      <c r="AJ67" s="3">
        <f>'t1'!AK67</f>
        <v>0</v>
      </c>
      <c r="AM67" s="3" t="s">
        <v>462</v>
      </c>
      <c r="AN67" s="3" t="s">
        <v>462</v>
      </c>
      <c r="AO67" s="3" t="s">
        <v>1196</v>
      </c>
      <c r="AP67" s="953" t="str">
        <f t="shared" si="4"/>
        <v>OK</v>
      </c>
      <c r="AQ67" s="954" t="str">
        <f t="shared" si="5"/>
        <v>OK</v>
      </c>
      <c r="AR67" s="955" t="str">
        <f t="shared" si="6"/>
        <v xml:space="preserve"> </v>
      </c>
    </row>
    <row r="68" spans="1:44" ht="12" customHeight="1" thickBot="1" x14ac:dyDescent="0.25">
      <c r="A68" s="144" t="str">
        <f>'t1'!A68</f>
        <v>DIRIGENTE PROF. SANIT. INFERM/OSTETRICA (ALTRI INC. PROF.LI)</v>
      </c>
      <c r="B68" s="206" t="str">
        <f>'t1'!B68</f>
        <v>SD0AI1</v>
      </c>
      <c r="C68" s="194">
        <f t="shared" si="7"/>
        <v>0</v>
      </c>
      <c r="D68" s="813">
        <f t="shared" si="8"/>
        <v>0</v>
      </c>
      <c r="E68" s="813">
        <f t="shared" si="9"/>
        <v>0</v>
      </c>
      <c r="F68" s="813">
        <f t="shared" si="10"/>
        <v>0</v>
      </c>
      <c r="G68" s="813">
        <f t="shared" si="10"/>
        <v>0</v>
      </c>
      <c r="H68" s="813">
        <f t="shared" si="11"/>
        <v>0</v>
      </c>
      <c r="I68" s="813">
        <f t="shared" si="12"/>
        <v>0</v>
      </c>
      <c r="J68" s="825">
        <f t="shared" si="13"/>
        <v>0</v>
      </c>
      <c r="K68" s="396">
        <f t="shared" si="2"/>
        <v>0</v>
      </c>
      <c r="L68" s="3">
        <f>'t1'!M68</f>
        <v>0</v>
      </c>
      <c r="M68" s="896" t="s">
        <v>507</v>
      </c>
      <c r="AA68" s="194"/>
      <c r="AB68" s="192"/>
      <c r="AC68" s="192"/>
      <c r="AD68" s="192"/>
      <c r="AE68" s="192"/>
      <c r="AF68" s="192"/>
      <c r="AG68" s="192"/>
      <c r="AH68" s="193"/>
      <c r="AI68" s="396">
        <f t="shared" si="3"/>
        <v>0</v>
      </c>
      <c r="AJ68" s="3">
        <f>'t1'!AK68</f>
        <v>0</v>
      </c>
      <c r="AM68" s="3" t="s">
        <v>462</v>
      </c>
      <c r="AN68" s="3" t="s">
        <v>462</v>
      </c>
      <c r="AO68" s="3" t="s">
        <v>1196</v>
      </c>
      <c r="AP68" s="953" t="str">
        <f t="shared" si="4"/>
        <v>OK</v>
      </c>
      <c r="AQ68" s="954" t="str">
        <f t="shared" si="5"/>
        <v>OK</v>
      </c>
      <c r="AR68" s="955" t="str">
        <f t="shared" si="6"/>
        <v xml:space="preserve"> </v>
      </c>
    </row>
    <row r="69" spans="1:44" ht="12" customHeight="1" thickBot="1" x14ac:dyDescent="0.25">
      <c r="A69" s="144" t="str">
        <f>'t1'!A69</f>
        <v>DIR. PROF.SAN.INFERM/OSTET T.DET.ART.15-SEPTIES DLGS 502/92</v>
      </c>
      <c r="B69" s="206" t="str">
        <f>'t1'!B69</f>
        <v>SD048B</v>
      </c>
      <c r="C69" s="194">
        <f t="shared" si="7"/>
        <v>0</v>
      </c>
      <c r="D69" s="813">
        <f t="shared" si="8"/>
        <v>0</v>
      </c>
      <c r="E69" s="813">
        <f t="shared" si="9"/>
        <v>0</v>
      </c>
      <c r="F69" s="813">
        <f t="shared" si="10"/>
        <v>0</v>
      </c>
      <c r="G69" s="813">
        <f t="shared" si="10"/>
        <v>0</v>
      </c>
      <c r="H69" s="813">
        <f t="shared" si="11"/>
        <v>0</v>
      </c>
      <c r="I69" s="813">
        <f t="shared" si="12"/>
        <v>0</v>
      </c>
      <c r="J69" s="825">
        <f t="shared" si="13"/>
        <v>0</v>
      </c>
      <c r="K69" s="396">
        <f t="shared" si="2"/>
        <v>0</v>
      </c>
      <c r="L69" s="3">
        <f>'t1'!M69</f>
        <v>0</v>
      </c>
      <c r="M69" s="896" t="s">
        <v>507</v>
      </c>
      <c r="AA69" s="194"/>
      <c r="AB69" s="192"/>
      <c r="AC69" s="192"/>
      <c r="AD69" s="192"/>
      <c r="AE69" s="192"/>
      <c r="AF69" s="192"/>
      <c r="AG69" s="192"/>
      <c r="AH69" s="193"/>
      <c r="AI69" s="396">
        <f t="shared" si="3"/>
        <v>0</v>
      </c>
      <c r="AJ69" s="3">
        <f>'t1'!AK69</f>
        <v>0</v>
      </c>
      <c r="AM69" s="3" t="s">
        <v>462</v>
      </c>
      <c r="AN69" s="3" t="s">
        <v>462</v>
      </c>
      <c r="AO69" s="3" t="s">
        <v>1196</v>
      </c>
      <c r="AP69" s="953" t="str">
        <f t="shared" si="4"/>
        <v>OK</v>
      </c>
      <c r="AQ69" s="954" t="str">
        <f t="shared" si="5"/>
        <v>OK</v>
      </c>
      <c r="AR69" s="955" t="str">
        <f t="shared" si="6"/>
        <v xml:space="preserve"> </v>
      </c>
    </row>
    <row r="70" spans="1:44" ht="12" customHeight="1" thickBot="1" x14ac:dyDescent="0.25">
      <c r="A70" s="144" t="str">
        <f>'t1'!A70</f>
        <v>DIRIGENTE PROF. SANIT. RIABILITATIVE (INC. STRUT. COMPL.)</v>
      </c>
      <c r="B70" s="206" t="str">
        <f>'t1'!B70</f>
        <v>SD0CO2</v>
      </c>
      <c r="C70" s="194">
        <f t="shared" si="7"/>
        <v>0</v>
      </c>
      <c r="D70" s="813">
        <f t="shared" si="8"/>
        <v>0</v>
      </c>
      <c r="E70" s="813">
        <f t="shared" si="9"/>
        <v>0</v>
      </c>
      <c r="F70" s="813">
        <f t="shared" si="10"/>
        <v>0</v>
      </c>
      <c r="G70" s="813">
        <f t="shared" si="10"/>
        <v>0</v>
      </c>
      <c r="H70" s="813">
        <f t="shared" si="11"/>
        <v>0</v>
      </c>
      <c r="I70" s="813">
        <f t="shared" si="12"/>
        <v>0</v>
      </c>
      <c r="J70" s="825">
        <f t="shared" si="13"/>
        <v>0</v>
      </c>
      <c r="K70" s="396">
        <f t="shared" si="2"/>
        <v>0</v>
      </c>
      <c r="L70" s="3">
        <f>'t1'!M70</f>
        <v>0</v>
      </c>
      <c r="M70" s="896" t="s">
        <v>507</v>
      </c>
      <c r="AA70" s="194"/>
      <c r="AB70" s="192"/>
      <c r="AC70" s="192"/>
      <c r="AD70" s="192"/>
      <c r="AE70" s="192"/>
      <c r="AF70" s="192"/>
      <c r="AG70" s="192"/>
      <c r="AH70" s="193"/>
      <c r="AI70" s="396">
        <f t="shared" si="3"/>
        <v>0</v>
      </c>
      <c r="AJ70" s="3">
        <f>'t1'!AK70</f>
        <v>0</v>
      </c>
      <c r="AM70" s="3" t="s">
        <v>462</v>
      </c>
      <c r="AN70" s="3" t="s">
        <v>462</v>
      </c>
      <c r="AO70" s="3" t="s">
        <v>1196</v>
      </c>
      <c r="AP70" s="953" t="str">
        <f t="shared" si="4"/>
        <v>OK</v>
      </c>
      <c r="AQ70" s="954" t="str">
        <f t="shared" si="5"/>
        <v>OK</v>
      </c>
      <c r="AR70" s="955" t="str">
        <f t="shared" si="6"/>
        <v xml:space="preserve"> </v>
      </c>
    </row>
    <row r="71" spans="1:44" ht="12" customHeight="1" thickBot="1" x14ac:dyDescent="0.25">
      <c r="A71" s="144" t="str">
        <f>'t1'!A71</f>
        <v>DIRIGENTE PROF. SANIT. RIABILITATIVE (INC. STRUT. SEMPL.)</v>
      </c>
      <c r="B71" s="206" t="str">
        <f>'t1'!B71</f>
        <v>SD0SE2</v>
      </c>
      <c r="C71" s="194">
        <f t="shared" si="7"/>
        <v>0</v>
      </c>
      <c r="D71" s="813">
        <f t="shared" si="8"/>
        <v>0</v>
      </c>
      <c r="E71" s="813">
        <f t="shared" si="9"/>
        <v>0</v>
      </c>
      <c r="F71" s="813">
        <f t="shared" si="10"/>
        <v>0</v>
      </c>
      <c r="G71" s="813">
        <f t="shared" si="10"/>
        <v>0</v>
      </c>
      <c r="H71" s="813">
        <f t="shared" si="11"/>
        <v>0</v>
      </c>
      <c r="I71" s="813">
        <f t="shared" si="12"/>
        <v>0</v>
      </c>
      <c r="J71" s="825">
        <f t="shared" si="13"/>
        <v>0</v>
      </c>
      <c r="K71" s="396">
        <f t="shared" ref="K71:K134" si="14">(D71+E71+F71+G71+H71+I71)-J71</f>
        <v>0</v>
      </c>
      <c r="L71" s="3">
        <f>'t1'!M71</f>
        <v>0</v>
      </c>
      <c r="M71" s="896" t="s">
        <v>507</v>
      </c>
      <c r="AA71" s="194"/>
      <c r="AB71" s="192"/>
      <c r="AC71" s="192"/>
      <c r="AD71" s="192"/>
      <c r="AE71" s="192"/>
      <c r="AF71" s="192"/>
      <c r="AG71" s="192"/>
      <c r="AH71" s="193"/>
      <c r="AI71" s="396">
        <f t="shared" ref="AI71:AI134" si="15">(AB71+AC71+AD71+AE71+AF71+AG71)-AH71</f>
        <v>0</v>
      </c>
      <c r="AJ71" s="3">
        <f>'t1'!AK71</f>
        <v>0</v>
      </c>
      <c r="AM71" s="3" t="s">
        <v>462</v>
      </c>
      <c r="AN71" s="3" t="s">
        <v>462</v>
      </c>
      <c r="AO71" s="3" t="s">
        <v>1196</v>
      </c>
      <c r="AP71" s="953" t="str">
        <f t="shared" ref="AP71:AP138" si="16">IF($AM71="no",(IF($AC71&gt;0,"Incongruenza","OK")),(IF($AC71=0,"OK","ok")))</f>
        <v>OK</v>
      </c>
      <c r="AQ71" s="954" t="str">
        <f t="shared" ref="AQ71:AQ138" si="17">IF($AN71="no",(IF($AD71&gt;0,"Incongruenza","OK")),(IF($AD71=0,"OK","ok")))</f>
        <v>OK</v>
      </c>
      <c r="AR71" s="955" t="str">
        <f t="shared" ref="AR71:AR134" si="18">IF(AND($AM71="no",$AN71="no",$AE71&gt;0),"Sono stati inseriti importi RIA e/o Progressioni",IF(AND($AM71="no",$AN71="no",$AC71&gt;0)," ",IF(OR($AP71="Incongruenza",$AQ71="Incongruenza"),"Incongruenza"," ")))</f>
        <v xml:space="preserve"> </v>
      </c>
    </row>
    <row r="72" spans="1:44" ht="12" customHeight="1" thickBot="1" x14ac:dyDescent="0.25">
      <c r="A72" s="144" t="str">
        <f>'t1'!A72</f>
        <v>DIRIGENTE PROF. SANIT. RIABILITATIVE (ALTRI INC. PROF.LI)</v>
      </c>
      <c r="B72" s="206" t="str">
        <f>'t1'!B72</f>
        <v>SD0AI2</v>
      </c>
      <c r="C72" s="194">
        <f t="shared" ref="C72:C139" si="19">ROUND(AA72,2)</f>
        <v>0</v>
      </c>
      <c r="D72" s="813">
        <f t="shared" ref="D72:D139" si="20">ROUND(AB72,0)</f>
        <v>0</v>
      </c>
      <c r="E72" s="813">
        <f t="shared" ref="E72:E139" si="21">ROUND(AC72,0)</f>
        <v>0</v>
      </c>
      <c r="F72" s="813">
        <f t="shared" ref="F72:G139" si="22">ROUND(AD72,0)</f>
        <v>0</v>
      </c>
      <c r="G72" s="813">
        <f t="shared" si="22"/>
        <v>0</v>
      </c>
      <c r="H72" s="813">
        <f t="shared" ref="H72:H139" si="23">ROUND(AF72,0)</f>
        <v>0</v>
      </c>
      <c r="I72" s="813">
        <f t="shared" ref="I72:I139" si="24">ROUND(AG72,0)</f>
        <v>0</v>
      </c>
      <c r="J72" s="825">
        <f t="shared" ref="J72:J139" si="25">ROUND(AH72,0)</f>
        <v>0</v>
      </c>
      <c r="K72" s="396">
        <f t="shared" si="14"/>
        <v>0</v>
      </c>
      <c r="L72" s="3">
        <f>'t1'!M72</f>
        <v>0</v>
      </c>
      <c r="M72" s="896" t="s">
        <v>507</v>
      </c>
      <c r="AA72" s="194"/>
      <c r="AB72" s="192"/>
      <c r="AC72" s="192"/>
      <c r="AD72" s="192"/>
      <c r="AE72" s="192"/>
      <c r="AF72" s="192"/>
      <c r="AG72" s="192"/>
      <c r="AH72" s="193"/>
      <c r="AI72" s="396">
        <f t="shared" si="15"/>
        <v>0</v>
      </c>
      <c r="AJ72" s="3">
        <f>'t1'!AK72</f>
        <v>0</v>
      </c>
      <c r="AM72" s="3" t="s">
        <v>462</v>
      </c>
      <c r="AN72" s="3" t="s">
        <v>462</v>
      </c>
      <c r="AO72" s="3" t="s">
        <v>1196</v>
      </c>
      <c r="AP72" s="953" t="str">
        <f t="shared" si="16"/>
        <v>OK</v>
      </c>
      <c r="AQ72" s="954" t="str">
        <f t="shared" si="17"/>
        <v>OK</v>
      </c>
      <c r="AR72" s="955" t="str">
        <f t="shared" si="18"/>
        <v xml:space="preserve"> </v>
      </c>
    </row>
    <row r="73" spans="1:44" ht="12" customHeight="1" thickBot="1" x14ac:dyDescent="0.25">
      <c r="A73" s="144" t="str">
        <f>'t1'!A73</f>
        <v>DIR. PROF. SAN. RIABILITAT. T.DET.ART.15-SEPTIES DLGS 502/92</v>
      </c>
      <c r="B73" s="206" t="str">
        <f>'t1'!B73</f>
        <v>SD048C</v>
      </c>
      <c r="C73" s="194">
        <f t="shared" si="19"/>
        <v>0</v>
      </c>
      <c r="D73" s="813">
        <f t="shared" si="20"/>
        <v>0</v>
      </c>
      <c r="E73" s="813">
        <f t="shared" si="21"/>
        <v>0</v>
      </c>
      <c r="F73" s="813">
        <f t="shared" si="22"/>
        <v>0</v>
      </c>
      <c r="G73" s="813">
        <f t="shared" si="22"/>
        <v>0</v>
      </c>
      <c r="H73" s="813">
        <f t="shared" si="23"/>
        <v>0</v>
      </c>
      <c r="I73" s="813">
        <f t="shared" si="24"/>
        <v>0</v>
      </c>
      <c r="J73" s="825">
        <f t="shared" si="25"/>
        <v>0</v>
      </c>
      <c r="K73" s="396">
        <f t="shared" si="14"/>
        <v>0</v>
      </c>
      <c r="L73" s="3">
        <f>'t1'!M73</f>
        <v>0</v>
      </c>
      <c r="M73" s="896" t="s">
        <v>507</v>
      </c>
      <c r="AA73" s="194"/>
      <c r="AB73" s="192"/>
      <c r="AC73" s="192"/>
      <c r="AD73" s="192"/>
      <c r="AE73" s="192"/>
      <c r="AF73" s="192"/>
      <c r="AG73" s="192"/>
      <c r="AH73" s="193"/>
      <c r="AI73" s="396">
        <f t="shared" si="15"/>
        <v>0</v>
      </c>
      <c r="AJ73" s="3">
        <f>'t1'!AK73</f>
        <v>0</v>
      </c>
      <c r="AM73" s="3" t="s">
        <v>462</v>
      </c>
      <c r="AN73" s="3" t="s">
        <v>462</v>
      </c>
      <c r="AO73" s="3" t="s">
        <v>1196</v>
      </c>
      <c r="AP73" s="953" t="str">
        <f t="shared" si="16"/>
        <v>OK</v>
      </c>
      <c r="AQ73" s="954" t="str">
        <f t="shared" si="17"/>
        <v>OK</v>
      </c>
      <c r="AR73" s="955" t="str">
        <f t="shared" si="18"/>
        <v xml:space="preserve"> </v>
      </c>
    </row>
    <row r="74" spans="1:44" ht="12" customHeight="1" thickBot="1" x14ac:dyDescent="0.25">
      <c r="A74" s="144" t="str">
        <f>'t1'!A74</f>
        <v>DIRIGENTE PROF. TECNICO SANITARIE (INC. STRUT. COMPL.)</v>
      </c>
      <c r="B74" s="206" t="str">
        <f>'t1'!B74</f>
        <v>SD0CO3</v>
      </c>
      <c r="C74" s="194">
        <f t="shared" si="19"/>
        <v>0</v>
      </c>
      <c r="D74" s="813">
        <f t="shared" si="20"/>
        <v>0</v>
      </c>
      <c r="E74" s="813">
        <f t="shared" si="21"/>
        <v>0</v>
      </c>
      <c r="F74" s="813">
        <f t="shared" si="22"/>
        <v>0</v>
      </c>
      <c r="G74" s="813">
        <f t="shared" si="22"/>
        <v>0</v>
      </c>
      <c r="H74" s="813">
        <f t="shared" si="23"/>
        <v>0</v>
      </c>
      <c r="I74" s="813">
        <f t="shared" si="24"/>
        <v>0</v>
      </c>
      <c r="J74" s="825">
        <f t="shared" si="25"/>
        <v>0</v>
      </c>
      <c r="K74" s="396">
        <f t="shared" si="14"/>
        <v>0</v>
      </c>
      <c r="L74" s="3">
        <f>'t1'!M74</f>
        <v>0</v>
      </c>
      <c r="M74" s="896" t="s">
        <v>507</v>
      </c>
      <c r="AA74" s="194"/>
      <c r="AB74" s="192"/>
      <c r="AC74" s="192"/>
      <c r="AD74" s="192"/>
      <c r="AE74" s="192"/>
      <c r="AF74" s="192"/>
      <c r="AG74" s="192"/>
      <c r="AH74" s="193"/>
      <c r="AI74" s="396">
        <f t="shared" si="15"/>
        <v>0</v>
      </c>
      <c r="AJ74" s="3">
        <f>'t1'!AK74</f>
        <v>0</v>
      </c>
      <c r="AM74" s="3" t="s">
        <v>462</v>
      </c>
      <c r="AN74" s="3" t="s">
        <v>462</v>
      </c>
      <c r="AO74" s="3" t="s">
        <v>1196</v>
      </c>
      <c r="AP74" s="953" t="str">
        <f t="shared" si="16"/>
        <v>OK</v>
      </c>
      <c r="AQ74" s="954" t="str">
        <f t="shared" si="17"/>
        <v>OK</v>
      </c>
      <c r="AR74" s="955" t="str">
        <f t="shared" si="18"/>
        <v xml:space="preserve"> </v>
      </c>
    </row>
    <row r="75" spans="1:44" ht="12" customHeight="1" thickBot="1" x14ac:dyDescent="0.25">
      <c r="A75" s="144" t="str">
        <f>'t1'!A75</f>
        <v>DIRIGENTE PROF. TECNICO SANITARIE (INC. STRUT. SEMPL.)</v>
      </c>
      <c r="B75" s="206" t="str">
        <f>'t1'!B75</f>
        <v>SD0SE3</v>
      </c>
      <c r="C75" s="194">
        <f t="shared" si="19"/>
        <v>0</v>
      </c>
      <c r="D75" s="813">
        <f t="shared" si="20"/>
        <v>0</v>
      </c>
      <c r="E75" s="813">
        <f t="shared" si="21"/>
        <v>0</v>
      </c>
      <c r="F75" s="813">
        <f t="shared" si="22"/>
        <v>0</v>
      </c>
      <c r="G75" s="813">
        <f t="shared" si="22"/>
        <v>0</v>
      </c>
      <c r="H75" s="813">
        <f t="shared" si="23"/>
        <v>0</v>
      </c>
      <c r="I75" s="813">
        <f t="shared" si="24"/>
        <v>0</v>
      </c>
      <c r="J75" s="825">
        <f t="shared" si="25"/>
        <v>0</v>
      </c>
      <c r="K75" s="396">
        <f t="shared" si="14"/>
        <v>0</v>
      </c>
      <c r="L75" s="3">
        <f>'t1'!M75</f>
        <v>0</v>
      </c>
      <c r="M75" s="896" t="s">
        <v>507</v>
      </c>
      <c r="AA75" s="194"/>
      <c r="AB75" s="192"/>
      <c r="AC75" s="192"/>
      <c r="AD75" s="192"/>
      <c r="AE75" s="192"/>
      <c r="AF75" s="192"/>
      <c r="AG75" s="192"/>
      <c r="AH75" s="193"/>
      <c r="AI75" s="396">
        <f t="shared" si="15"/>
        <v>0</v>
      </c>
      <c r="AJ75" s="3">
        <f>'t1'!AK75</f>
        <v>0</v>
      </c>
      <c r="AM75" s="3" t="s">
        <v>462</v>
      </c>
      <c r="AN75" s="3" t="s">
        <v>462</v>
      </c>
      <c r="AO75" s="3" t="s">
        <v>1196</v>
      </c>
      <c r="AP75" s="953" t="str">
        <f t="shared" si="16"/>
        <v>OK</v>
      </c>
      <c r="AQ75" s="954" t="str">
        <f t="shared" si="17"/>
        <v>OK</v>
      </c>
      <c r="AR75" s="955" t="str">
        <f t="shared" si="18"/>
        <v xml:space="preserve"> </v>
      </c>
    </row>
    <row r="76" spans="1:44" ht="12" customHeight="1" thickBot="1" x14ac:dyDescent="0.25">
      <c r="A76" s="144" t="str">
        <f>'t1'!A76</f>
        <v>DIRIGENTE PROF. TECNICO SANITARIE (ALTRI INC. PROF.LI)</v>
      </c>
      <c r="B76" s="206" t="str">
        <f>'t1'!B76</f>
        <v>SD0AI3</v>
      </c>
      <c r="C76" s="194">
        <f t="shared" si="19"/>
        <v>0</v>
      </c>
      <c r="D76" s="813">
        <f t="shared" si="20"/>
        <v>0</v>
      </c>
      <c r="E76" s="813">
        <f t="shared" si="21"/>
        <v>0</v>
      </c>
      <c r="F76" s="813">
        <f t="shared" si="22"/>
        <v>0</v>
      </c>
      <c r="G76" s="813">
        <f t="shared" si="22"/>
        <v>0</v>
      </c>
      <c r="H76" s="813">
        <f t="shared" si="23"/>
        <v>0</v>
      </c>
      <c r="I76" s="813">
        <f t="shared" si="24"/>
        <v>0</v>
      </c>
      <c r="J76" s="825">
        <f t="shared" si="25"/>
        <v>0</v>
      </c>
      <c r="K76" s="396">
        <f t="shared" si="14"/>
        <v>0</v>
      </c>
      <c r="L76" s="3">
        <f>'t1'!M76</f>
        <v>0</v>
      </c>
      <c r="M76" s="896" t="s">
        <v>507</v>
      </c>
      <c r="AA76" s="194"/>
      <c r="AB76" s="192"/>
      <c r="AC76" s="192"/>
      <c r="AD76" s="192"/>
      <c r="AE76" s="192"/>
      <c r="AF76" s="192"/>
      <c r="AG76" s="192"/>
      <c r="AH76" s="193"/>
      <c r="AI76" s="396">
        <f t="shared" si="15"/>
        <v>0</v>
      </c>
      <c r="AJ76" s="3">
        <f>'t1'!AK76</f>
        <v>0</v>
      </c>
      <c r="AM76" s="3" t="s">
        <v>462</v>
      </c>
      <c r="AN76" s="3" t="s">
        <v>462</v>
      </c>
      <c r="AO76" s="3" t="s">
        <v>1196</v>
      </c>
      <c r="AP76" s="953" t="str">
        <f t="shared" si="16"/>
        <v>OK</v>
      </c>
      <c r="AQ76" s="954" t="str">
        <f t="shared" si="17"/>
        <v>OK</v>
      </c>
      <c r="AR76" s="955" t="str">
        <f t="shared" si="18"/>
        <v xml:space="preserve"> </v>
      </c>
    </row>
    <row r="77" spans="1:44" ht="12" customHeight="1" thickBot="1" x14ac:dyDescent="0.25">
      <c r="A77" s="144" t="str">
        <f>'t1'!A77</f>
        <v>DIR. PROF.TECNICO SANITARIE T.DET.ART.15-SEPTIES DLGS 502/92</v>
      </c>
      <c r="B77" s="206" t="str">
        <f>'t1'!B77</f>
        <v>SD048D</v>
      </c>
      <c r="C77" s="194">
        <f t="shared" si="19"/>
        <v>0</v>
      </c>
      <c r="D77" s="813">
        <f t="shared" si="20"/>
        <v>0</v>
      </c>
      <c r="E77" s="813">
        <f t="shared" si="21"/>
        <v>0</v>
      </c>
      <c r="F77" s="813">
        <f t="shared" si="22"/>
        <v>0</v>
      </c>
      <c r="G77" s="813">
        <f t="shared" si="22"/>
        <v>0</v>
      </c>
      <c r="H77" s="813">
        <f t="shared" si="23"/>
        <v>0</v>
      </c>
      <c r="I77" s="813">
        <f t="shared" si="24"/>
        <v>0</v>
      </c>
      <c r="J77" s="825">
        <f t="shared" si="25"/>
        <v>0</v>
      </c>
      <c r="K77" s="396">
        <f t="shared" si="14"/>
        <v>0</v>
      </c>
      <c r="L77" s="3">
        <f>'t1'!M77</f>
        <v>0</v>
      </c>
      <c r="M77" s="896" t="s">
        <v>507</v>
      </c>
      <c r="AA77" s="194"/>
      <c r="AB77" s="192"/>
      <c r="AC77" s="192"/>
      <c r="AD77" s="192"/>
      <c r="AE77" s="192"/>
      <c r="AF77" s="192"/>
      <c r="AG77" s="192"/>
      <c r="AH77" s="193"/>
      <c r="AI77" s="396">
        <f t="shared" si="15"/>
        <v>0</v>
      </c>
      <c r="AJ77" s="3">
        <f>'t1'!AK77</f>
        <v>0</v>
      </c>
      <c r="AM77" s="3" t="s">
        <v>462</v>
      </c>
      <c r="AN77" s="3" t="s">
        <v>462</v>
      </c>
      <c r="AO77" s="3" t="s">
        <v>1196</v>
      </c>
      <c r="AP77" s="953" t="str">
        <f t="shared" si="16"/>
        <v>OK</v>
      </c>
      <c r="AQ77" s="954" t="str">
        <f t="shared" si="17"/>
        <v>OK</v>
      </c>
      <c r="AR77" s="955" t="str">
        <f t="shared" si="18"/>
        <v xml:space="preserve"> </v>
      </c>
    </row>
    <row r="78" spans="1:44" ht="12" customHeight="1" thickBot="1" x14ac:dyDescent="0.25">
      <c r="A78" s="144" t="str">
        <f>'t1'!A78</f>
        <v>DIRIGENTE PROF.TECNICHE DELLA PREVENZIONE (INC.STRUT.COMPL.)</v>
      </c>
      <c r="B78" s="206" t="str">
        <f>'t1'!B78</f>
        <v>SD0CO4</v>
      </c>
      <c r="C78" s="194">
        <f t="shared" si="19"/>
        <v>0</v>
      </c>
      <c r="D78" s="813">
        <f t="shared" si="20"/>
        <v>0</v>
      </c>
      <c r="E78" s="813">
        <f t="shared" si="21"/>
        <v>0</v>
      </c>
      <c r="F78" s="813">
        <f t="shared" si="22"/>
        <v>0</v>
      </c>
      <c r="G78" s="813">
        <f t="shared" si="22"/>
        <v>0</v>
      </c>
      <c r="H78" s="813">
        <f t="shared" si="23"/>
        <v>0</v>
      </c>
      <c r="I78" s="813">
        <f t="shared" si="24"/>
        <v>0</v>
      </c>
      <c r="J78" s="825">
        <f t="shared" si="25"/>
        <v>0</v>
      </c>
      <c r="K78" s="396">
        <f t="shared" si="14"/>
        <v>0</v>
      </c>
      <c r="L78" s="3">
        <f>'t1'!M78</f>
        <v>0</v>
      </c>
      <c r="M78" s="896" t="s">
        <v>507</v>
      </c>
      <c r="AA78" s="194"/>
      <c r="AB78" s="192"/>
      <c r="AC78" s="192"/>
      <c r="AD78" s="192"/>
      <c r="AE78" s="192"/>
      <c r="AF78" s="192"/>
      <c r="AG78" s="192"/>
      <c r="AH78" s="193"/>
      <c r="AI78" s="396">
        <f t="shared" si="15"/>
        <v>0</v>
      </c>
      <c r="AJ78" s="3">
        <f>'t1'!AK78</f>
        <v>0</v>
      </c>
      <c r="AM78" s="3" t="s">
        <v>462</v>
      </c>
      <c r="AN78" s="3" t="s">
        <v>462</v>
      </c>
      <c r="AO78" s="3" t="s">
        <v>1196</v>
      </c>
      <c r="AP78" s="953" t="str">
        <f t="shared" si="16"/>
        <v>OK</v>
      </c>
      <c r="AQ78" s="954" t="str">
        <f t="shared" si="17"/>
        <v>OK</v>
      </c>
      <c r="AR78" s="955" t="str">
        <f t="shared" si="18"/>
        <v xml:space="preserve"> </v>
      </c>
    </row>
    <row r="79" spans="1:44" ht="12" customHeight="1" thickBot="1" x14ac:dyDescent="0.25">
      <c r="A79" s="144" t="str">
        <f>'t1'!A79</f>
        <v>DIRIGENTE PROF.TECNICHE DELLA PREVENZIONE (INC.STRUT.SEMPL.)</v>
      </c>
      <c r="B79" s="206" t="str">
        <f>'t1'!B79</f>
        <v>SD0SE4</v>
      </c>
      <c r="C79" s="194">
        <f t="shared" si="19"/>
        <v>0</v>
      </c>
      <c r="D79" s="813">
        <f t="shared" si="20"/>
        <v>0</v>
      </c>
      <c r="E79" s="813">
        <f t="shared" si="21"/>
        <v>0</v>
      </c>
      <c r="F79" s="813">
        <f t="shared" si="22"/>
        <v>0</v>
      </c>
      <c r="G79" s="813">
        <f t="shared" si="22"/>
        <v>0</v>
      </c>
      <c r="H79" s="813">
        <f t="shared" si="23"/>
        <v>0</v>
      </c>
      <c r="I79" s="813">
        <f t="shared" si="24"/>
        <v>0</v>
      </c>
      <c r="J79" s="825">
        <f t="shared" si="25"/>
        <v>0</v>
      </c>
      <c r="K79" s="396">
        <f t="shared" si="14"/>
        <v>0</v>
      </c>
      <c r="L79" s="3">
        <f>'t1'!M79</f>
        <v>0</v>
      </c>
      <c r="M79" s="896" t="s">
        <v>507</v>
      </c>
      <c r="AA79" s="194"/>
      <c r="AB79" s="192"/>
      <c r="AC79" s="192"/>
      <c r="AD79" s="192"/>
      <c r="AE79" s="192"/>
      <c r="AF79" s="192"/>
      <c r="AG79" s="192"/>
      <c r="AH79" s="193"/>
      <c r="AI79" s="396">
        <f t="shared" si="15"/>
        <v>0</v>
      </c>
      <c r="AJ79" s="3">
        <f>'t1'!AK79</f>
        <v>0</v>
      </c>
      <c r="AM79" s="3" t="s">
        <v>462</v>
      </c>
      <c r="AN79" s="3" t="s">
        <v>462</v>
      </c>
      <c r="AO79" s="3" t="s">
        <v>1196</v>
      </c>
      <c r="AP79" s="953" t="str">
        <f t="shared" si="16"/>
        <v>OK</v>
      </c>
      <c r="AQ79" s="954" t="str">
        <f t="shared" si="17"/>
        <v>OK</v>
      </c>
      <c r="AR79" s="955" t="str">
        <f t="shared" si="18"/>
        <v xml:space="preserve"> </v>
      </c>
    </row>
    <row r="80" spans="1:44" ht="12" customHeight="1" thickBot="1" x14ac:dyDescent="0.25">
      <c r="A80" s="144" t="str">
        <f>'t1'!A80</f>
        <v>DIRIGENTE PROF.TECNICHE DELLA PREVENZIONE(ALTRI INC.PROF.LI)</v>
      </c>
      <c r="B80" s="206" t="str">
        <f>'t1'!B80</f>
        <v>SD0AI4</v>
      </c>
      <c r="C80" s="194">
        <f t="shared" si="19"/>
        <v>0</v>
      </c>
      <c r="D80" s="813">
        <f t="shared" si="20"/>
        <v>0</v>
      </c>
      <c r="E80" s="813">
        <f t="shared" si="21"/>
        <v>0</v>
      </c>
      <c r="F80" s="813">
        <f t="shared" si="22"/>
        <v>0</v>
      </c>
      <c r="G80" s="813">
        <f t="shared" si="22"/>
        <v>0</v>
      </c>
      <c r="H80" s="813">
        <f t="shared" si="23"/>
        <v>0</v>
      </c>
      <c r="I80" s="813">
        <f t="shared" si="24"/>
        <v>0</v>
      </c>
      <c r="J80" s="825">
        <f t="shared" si="25"/>
        <v>0</v>
      </c>
      <c r="K80" s="396">
        <f t="shared" si="14"/>
        <v>0</v>
      </c>
      <c r="L80" s="3">
        <f>'t1'!M80</f>
        <v>0</v>
      </c>
      <c r="M80" s="896" t="s">
        <v>507</v>
      </c>
      <c r="AA80" s="194"/>
      <c r="AB80" s="192"/>
      <c r="AC80" s="192"/>
      <c r="AD80" s="192"/>
      <c r="AE80" s="192"/>
      <c r="AF80" s="192"/>
      <c r="AG80" s="192"/>
      <c r="AH80" s="193"/>
      <c r="AI80" s="396">
        <f t="shared" si="15"/>
        <v>0</v>
      </c>
      <c r="AJ80" s="3">
        <f>'t1'!AK80</f>
        <v>0</v>
      </c>
      <c r="AM80" s="3" t="s">
        <v>462</v>
      </c>
      <c r="AN80" s="3" t="s">
        <v>462</v>
      </c>
      <c r="AO80" s="3" t="s">
        <v>1196</v>
      </c>
      <c r="AP80" s="953" t="str">
        <f t="shared" si="16"/>
        <v>OK</v>
      </c>
      <c r="AQ80" s="954" t="str">
        <f t="shared" si="17"/>
        <v>OK</v>
      </c>
      <c r="AR80" s="955" t="str">
        <f t="shared" si="18"/>
        <v xml:space="preserve"> </v>
      </c>
    </row>
    <row r="81" spans="1:44" ht="12" customHeight="1" thickBot="1" x14ac:dyDescent="0.25">
      <c r="A81" s="144" t="str">
        <f>'t1'!A81</f>
        <v>DIR. PROF.TECNICHE PREVENZ. T.DET.ART.15-SEPTIES DLGS 502/92</v>
      </c>
      <c r="B81" s="206" t="str">
        <f>'t1'!B81</f>
        <v>SD048E</v>
      </c>
      <c r="C81" s="194">
        <f t="shared" si="19"/>
        <v>0</v>
      </c>
      <c r="D81" s="813">
        <f t="shared" si="20"/>
        <v>0</v>
      </c>
      <c r="E81" s="813">
        <f t="shared" si="21"/>
        <v>0</v>
      </c>
      <c r="F81" s="813">
        <f t="shared" si="22"/>
        <v>0</v>
      </c>
      <c r="G81" s="813">
        <f t="shared" si="22"/>
        <v>0</v>
      </c>
      <c r="H81" s="813">
        <f t="shared" si="23"/>
        <v>0</v>
      </c>
      <c r="I81" s="813">
        <f t="shared" si="24"/>
        <v>0</v>
      </c>
      <c r="J81" s="825">
        <f t="shared" si="25"/>
        <v>0</v>
      </c>
      <c r="K81" s="396">
        <f t="shared" si="14"/>
        <v>0</v>
      </c>
      <c r="L81" s="3">
        <f>'t1'!M81</f>
        <v>0</v>
      </c>
      <c r="M81" s="896" t="s">
        <v>507</v>
      </c>
      <c r="AA81" s="194"/>
      <c r="AB81" s="192"/>
      <c r="AC81" s="192"/>
      <c r="AD81" s="192"/>
      <c r="AE81" s="192"/>
      <c r="AF81" s="192"/>
      <c r="AG81" s="192"/>
      <c r="AH81" s="193"/>
      <c r="AI81" s="396">
        <f t="shared" si="15"/>
        <v>0</v>
      </c>
      <c r="AJ81" s="3">
        <f>'t1'!AK81</f>
        <v>0</v>
      </c>
      <c r="AM81" s="3" t="s">
        <v>462</v>
      </c>
      <c r="AN81" s="3" t="s">
        <v>462</v>
      </c>
      <c r="AO81" s="3" t="s">
        <v>1196</v>
      </c>
      <c r="AP81" s="953" t="str">
        <f t="shared" si="16"/>
        <v>OK</v>
      </c>
      <c r="AQ81" s="954" t="str">
        <f t="shared" si="17"/>
        <v>OK</v>
      </c>
      <c r="AR81" s="955" t="str">
        <f t="shared" si="18"/>
        <v xml:space="preserve"> </v>
      </c>
    </row>
    <row r="82" spans="1:44" ht="12" customHeight="1" thickBot="1" x14ac:dyDescent="0.25">
      <c r="A82" s="144" t="str">
        <f>'t1'!A82</f>
        <v>AVVOCATO DIRIG. CON INCARICO DI STRUTTURA COMPLESSA</v>
      </c>
      <c r="B82" s="206" t="str">
        <f>'t1'!B82</f>
        <v>PD0010</v>
      </c>
      <c r="C82" s="194">
        <f t="shared" si="19"/>
        <v>0</v>
      </c>
      <c r="D82" s="813">
        <f t="shared" si="20"/>
        <v>0</v>
      </c>
      <c r="E82" s="813">
        <f t="shared" si="21"/>
        <v>0</v>
      </c>
      <c r="F82" s="813">
        <f t="shared" si="22"/>
        <v>0</v>
      </c>
      <c r="G82" s="813">
        <f t="shared" si="22"/>
        <v>0</v>
      </c>
      <c r="H82" s="813">
        <f t="shared" si="23"/>
        <v>0</v>
      </c>
      <c r="I82" s="813">
        <f t="shared" si="24"/>
        <v>0</v>
      </c>
      <c r="J82" s="825">
        <f t="shared" si="25"/>
        <v>0</v>
      </c>
      <c r="K82" s="396">
        <f t="shared" si="14"/>
        <v>0</v>
      </c>
      <c r="L82" s="3">
        <f>'t1'!M82</f>
        <v>0</v>
      </c>
      <c r="M82" s="896" t="s">
        <v>474</v>
      </c>
      <c r="AA82" s="194"/>
      <c r="AB82" s="192"/>
      <c r="AC82" s="192"/>
      <c r="AD82" s="192"/>
      <c r="AE82" s="192"/>
      <c r="AF82" s="192"/>
      <c r="AG82" s="192"/>
      <c r="AH82" s="193"/>
      <c r="AI82" s="396">
        <f t="shared" si="15"/>
        <v>0</v>
      </c>
      <c r="AJ82" s="3">
        <f>'t1'!AK82</f>
        <v>0</v>
      </c>
      <c r="AM82" s="3" t="s">
        <v>462</v>
      </c>
      <c r="AN82" s="3" t="s">
        <v>462</v>
      </c>
      <c r="AO82" s="3" t="s">
        <v>462</v>
      </c>
      <c r="AP82" s="953" t="str">
        <f t="shared" si="16"/>
        <v>OK</v>
      </c>
      <c r="AQ82" s="954" t="str">
        <f t="shared" si="17"/>
        <v>OK</v>
      </c>
      <c r="AR82" s="955" t="str">
        <f t="shared" si="18"/>
        <v xml:space="preserve"> </v>
      </c>
    </row>
    <row r="83" spans="1:44" ht="12" customHeight="1" thickBot="1" x14ac:dyDescent="0.25">
      <c r="A83" s="144" t="str">
        <f>'t1'!A83</f>
        <v>AVVOCATO DIRIG. CON INCARICO DI STRUTTURA SEMPLICE</v>
      </c>
      <c r="B83" s="206" t="str">
        <f>'t1'!B83</f>
        <v>PD0S09</v>
      </c>
      <c r="C83" s="194">
        <f t="shared" si="19"/>
        <v>0</v>
      </c>
      <c r="D83" s="813">
        <f t="shared" si="20"/>
        <v>0</v>
      </c>
      <c r="E83" s="813">
        <f t="shared" si="21"/>
        <v>0</v>
      </c>
      <c r="F83" s="813">
        <f t="shared" si="22"/>
        <v>0</v>
      </c>
      <c r="G83" s="813">
        <f t="shared" si="22"/>
        <v>0</v>
      </c>
      <c r="H83" s="813">
        <f t="shared" si="23"/>
        <v>0</v>
      </c>
      <c r="I83" s="813">
        <f t="shared" si="24"/>
        <v>0</v>
      </c>
      <c r="J83" s="825">
        <f t="shared" si="25"/>
        <v>0</v>
      </c>
      <c r="K83" s="396">
        <f t="shared" si="14"/>
        <v>0</v>
      </c>
      <c r="L83" s="3">
        <f>'t1'!M83</f>
        <v>0</v>
      </c>
      <c r="M83" s="896" t="s">
        <v>474</v>
      </c>
      <c r="AA83" s="194"/>
      <c r="AB83" s="192"/>
      <c r="AC83" s="192"/>
      <c r="AD83" s="192"/>
      <c r="AE83" s="192"/>
      <c r="AF83" s="192"/>
      <c r="AG83" s="192"/>
      <c r="AH83" s="193"/>
      <c r="AI83" s="396">
        <f t="shared" si="15"/>
        <v>0</v>
      </c>
      <c r="AJ83" s="3">
        <f>'t1'!AK83</f>
        <v>0</v>
      </c>
      <c r="AM83" s="3" t="s">
        <v>462</v>
      </c>
      <c r="AN83" s="3" t="s">
        <v>462</v>
      </c>
      <c r="AO83" s="3" t="s">
        <v>462</v>
      </c>
      <c r="AP83" s="953" t="str">
        <f t="shared" si="16"/>
        <v>OK</v>
      </c>
      <c r="AQ83" s="954" t="str">
        <f t="shared" si="17"/>
        <v>OK</v>
      </c>
      <c r="AR83" s="955" t="str">
        <f t="shared" si="18"/>
        <v xml:space="preserve"> </v>
      </c>
    </row>
    <row r="84" spans="1:44" ht="12" customHeight="1" thickBot="1" x14ac:dyDescent="0.25">
      <c r="A84" s="144" t="str">
        <f>'t1'!A84</f>
        <v>AVVOCATO DIRIG. CON ALTRI INCAR.PROF.LI</v>
      </c>
      <c r="B84" s="206" t="str">
        <f>'t1'!B84</f>
        <v>PD0A09</v>
      </c>
      <c r="C84" s="194">
        <f t="shared" si="19"/>
        <v>0</v>
      </c>
      <c r="D84" s="813">
        <f t="shared" si="20"/>
        <v>0</v>
      </c>
      <c r="E84" s="813">
        <f t="shared" si="21"/>
        <v>0</v>
      </c>
      <c r="F84" s="813">
        <f t="shared" si="22"/>
        <v>0</v>
      </c>
      <c r="G84" s="813">
        <f t="shared" si="22"/>
        <v>0</v>
      </c>
      <c r="H84" s="813">
        <f t="shared" si="23"/>
        <v>0</v>
      </c>
      <c r="I84" s="813">
        <f t="shared" si="24"/>
        <v>0</v>
      </c>
      <c r="J84" s="825">
        <f t="shared" si="25"/>
        <v>0</v>
      </c>
      <c r="K84" s="396">
        <f t="shared" si="14"/>
        <v>0</v>
      </c>
      <c r="L84" s="3">
        <f>'t1'!M84</f>
        <v>0</v>
      </c>
      <c r="M84" s="896" t="s">
        <v>474</v>
      </c>
      <c r="AA84" s="194"/>
      <c r="AB84" s="192"/>
      <c r="AC84" s="192"/>
      <c r="AD84" s="192"/>
      <c r="AE84" s="192"/>
      <c r="AF84" s="192"/>
      <c r="AG84" s="192"/>
      <c r="AH84" s="193"/>
      <c r="AI84" s="396">
        <f t="shared" si="15"/>
        <v>0</v>
      </c>
      <c r="AJ84" s="3">
        <f>'t1'!AK84</f>
        <v>0</v>
      </c>
      <c r="AM84" s="3" t="s">
        <v>462</v>
      </c>
      <c r="AN84" s="3" t="s">
        <v>462</v>
      </c>
      <c r="AO84" s="3" t="s">
        <v>462</v>
      </c>
      <c r="AP84" s="953" t="str">
        <f t="shared" si="16"/>
        <v>OK</v>
      </c>
      <c r="AQ84" s="954" t="str">
        <f t="shared" si="17"/>
        <v>OK</v>
      </c>
      <c r="AR84" s="955" t="str">
        <f t="shared" si="18"/>
        <v xml:space="preserve"> </v>
      </c>
    </row>
    <row r="85" spans="1:44" ht="12" customHeight="1" thickBot="1" x14ac:dyDescent="0.25">
      <c r="A85" s="144" t="str">
        <f>'t1'!A85</f>
        <v>AVVOCATO DIR. A T. DETERMINATO(ART. 15-SEPTIES DLGS. 502/92)</v>
      </c>
      <c r="B85" s="206" t="str">
        <f>'t1'!B85</f>
        <v>PD0605</v>
      </c>
      <c r="C85" s="194">
        <f t="shared" si="19"/>
        <v>0</v>
      </c>
      <c r="D85" s="813">
        <f t="shared" si="20"/>
        <v>0</v>
      </c>
      <c r="E85" s="813">
        <f t="shared" si="21"/>
        <v>0</v>
      </c>
      <c r="F85" s="813">
        <f t="shared" si="22"/>
        <v>0</v>
      </c>
      <c r="G85" s="813">
        <f t="shared" si="22"/>
        <v>0</v>
      </c>
      <c r="H85" s="813">
        <f t="shared" si="23"/>
        <v>0</v>
      </c>
      <c r="I85" s="813">
        <f t="shared" si="24"/>
        <v>0</v>
      </c>
      <c r="J85" s="825">
        <f t="shared" si="25"/>
        <v>0</v>
      </c>
      <c r="K85" s="396">
        <f t="shared" si="14"/>
        <v>0</v>
      </c>
      <c r="L85" s="3">
        <f>'t1'!M85</f>
        <v>0</v>
      </c>
      <c r="M85" s="896" t="s">
        <v>474</v>
      </c>
      <c r="AA85" s="194"/>
      <c r="AB85" s="192"/>
      <c r="AC85" s="192"/>
      <c r="AD85" s="192"/>
      <c r="AE85" s="192"/>
      <c r="AF85" s="192"/>
      <c r="AG85" s="192"/>
      <c r="AH85" s="193"/>
      <c r="AI85" s="396">
        <f t="shared" si="15"/>
        <v>0</v>
      </c>
      <c r="AJ85" s="3">
        <f>'t1'!AK85</f>
        <v>0</v>
      </c>
      <c r="AM85" s="3" t="s">
        <v>462</v>
      </c>
      <c r="AN85" s="3" t="s">
        <v>462</v>
      </c>
      <c r="AO85" s="3" t="s">
        <v>462</v>
      </c>
      <c r="AP85" s="953" t="str">
        <f t="shared" si="16"/>
        <v>OK</v>
      </c>
      <c r="AQ85" s="954" t="str">
        <f t="shared" si="17"/>
        <v>OK</v>
      </c>
      <c r="AR85" s="955" t="str">
        <f t="shared" si="18"/>
        <v xml:space="preserve"> </v>
      </c>
    </row>
    <row r="86" spans="1:44" ht="12" customHeight="1" thickBot="1" x14ac:dyDescent="0.25">
      <c r="A86" s="144" t="str">
        <f>'t1'!A86</f>
        <v>INGEGNERE DIRIG. CON INCARICO DI STRUTTURA COMPLESSA</v>
      </c>
      <c r="B86" s="206" t="str">
        <f>'t1'!B86</f>
        <v>PD0046</v>
      </c>
      <c r="C86" s="194">
        <f t="shared" si="19"/>
        <v>0</v>
      </c>
      <c r="D86" s="813">
        <f t="shared" si="20"/>
        <v>0</v>
      </c>
      <c r="E86" s="813">
        <f t="shared" si="21"/>
        <v>0</v>
      </c>
      <c r="F86" s="813">
        <f t="shared" si="22"/>
        <v>0</v>
      </c>
      <c r="G86" s="813">
        <f t="shared" si="22"/>
        <v>0</v>
      </c>
      <c r="H86" s="813">
        <f t="shared" si="23"/>
        <v>0</v>
      </c>
      <c r="I86" s="813">
        <f t="shared" si="24"/>
        <v>0</v>
      </c>
      <c r="J86" s="825">
        <f t="shared" si="25"/>
        <v>0</v>
      </c>
      <c r="K86" s="396">
        <f t="shared" si="14"/>
        <v>0</v>
      </c>
      <c r="L86" s="3">
        <f>'t1'!M86</f>
        <v>0</v>
      </c>
      <c r="M86" s="896" t="s">
        <v>474</v>
      </c>
      <c r="AA86" s="194"/>
      <c r="AB86" s="192"/>
      <c r="AC86" s="192"/>
      <c r="AD86" s="192"/>
      <c r="AE86" s="192"/>
      <c r="AF86" s="192"/>
      <c r="AG86" s="192"/>
      <c r="AH86" s="193"/>
      <c r="AI86" s="396">
        <f t="shared" si="15"/>
        <v>0</v>
      </c>
      <c r="AJ86" s="3">
        <f>'t1'!AK86</f>
        <v>0</v>
      </c>
      <c r="AM86" s="3" t="s">
        <v>462</v>
      </c>
      <c r="AN86" s="3" t="s">
        <v>462</v>
      </c>
      <c r="AO86" s="3" t="s">
        <v>462</v>
      </c>
      <c r="AP86" s="953" t="str">
        <f t="shared" si="16"/>
        <v>OK</v>
      </c>
      <c r="AQ86" s="954" t="str">
        <f t="shared" si="17"/>
        <v>OK</v>
      </c>
      <c r="AR86" s="955" t="str">
        <f t="shared" si="18"/>
        <v xml:space="preserve"> </v>
      </c>
    </row>
    <row r="87" spans="1:44" ht="12" customHeight="1" thickBot="1" x14ac:dyDescent="0.25">
      <c r="A87" s="144" t="str">
        <f>'t1'!A87</f>
        <v>INGEGNERE DIRIG. CON INCARICO DI STRUTTURA SEMPLICE</v>
      </c>
      <c r="B87" s="206" t="str">
        <f>'t1'!B87</f>
        <v>PD0S45</v>
      </c>
      <c r="C87" s="194">
        <f t="shared" si="19"/>
        <v>0</v>
      </c>
      <c r="D87" s="813">
        <f t="shared" si="20"/>
        <v>0</v>
      </c>
      <c r="E87" s="813">
        <f t="shared" si="21"/>
        <v>0</v>
      </c>
      <c r="F87" s="813">
        <f t="shared" si="22"/>
        <v>0</v>
      </c>
      <c r="G87" s="813">
        <f t="shared" si="22"/>
        <v>0</v>
      </c>
      <c r="H87" s="813">
        <f t="shared" si="23"/>
        <v>0</v>
      </c>
      <c r="I87" s="813">
        <f t="shared" si="24"/>
        <v>0</v>
      </c>
      <c r="J87" s="825">
        <f t="shared" si="25"/>
        <v>0</v>
      </c>
      <c r="K87" s="396">
        <f t="shared" si="14"/>
        <v>0</v>
      </c>
      <c r="L87" s="3">
        <f>'t1'!M87</f>
        <v>0</v>
      </c>
      <c r="M87" s="896" t="s">
        <v>474</v>
      </c>
      <c r="AA87" s="194"/>
      <c r="AB87" s="192"/>
      <c r="AC87" s="192"/>
      <c r="AD87" s="192"/>
      <c r="AE87" s="192"/>
      <c r="AF87" s="192"/>
      <c r="AG87" s="192"/>
      <c r="AH87" s="193"/>
      <c r="AI87" s="396">
        <f t="shared" si="15"/>
        <v>0</v>
      </c>
      <c r="AJ87" s="3">
        <f>'t1'!AK87</f>
        <v>0</v>
      </c>
      <c r="AM87" s="3" t="s">
        <v>462</v>
      </c>
      <c r="AN87" s="3" t="s">
        <v>462</v>
      </c>
      <c r="AO87" s="3" t="s">
        <v>462</v>
      </c>
      <c r="AP87" s="953" t="str">
        <f t="shared" si="16"/>
        <v>OK</v>
      </c>
      <c r="AQ87" s="954" t="str">
        <f t="shared" si="17"/>
        <v>OK</v>
      </c>
      <c r="AR87" s="955" t="str">
        <f t="shared" si="18"/>
        <v xml:space="preserve"> </v>
      </c>
    </row>
    <row r="88" spans="1:44" ht="12" customHeight="1" thickBot="1" x14ac:dyDescent="0.25">
      <c r="A88" s="144" t="str">
        <f>'t1'!A88</f>
        <v>INGEGNERE DIRIG. CON ALTRI INCAR.PROF.LI</v>
      </c>
      <c r="B88" s="206" t="str">
        <f>'t1'!B88</f>
        <v>PD0A45</v>
      </c>
      <c r="C88" s="194">
        <f t="shared" si="19"/>
        <v>0</v>
      </c>
      <c r="D88" s="813">
        <f t="shared" si="20"/>
        <v>0</v>
      </c>
      <c r="E88" s="813">
        <f t="shared" si="21"/>
        <v>0</v>
      </c>
      <c r="F88" s="813">
        <f t="shared" si="22"/>
        <v>0</v>
      </c>
      <c r="G88" s="813">
        <f t="shared" si="22"/>
        <v>0</v>
      </c>
      <c r="H88" s="813">
        <f t="shared" si="23"/>
        <v>0</v>
      </c>
      <c r="I88" s="813">
        <f t="shared" si="24"/>
        <v>0</v>
      </c>
      <c r="J88" s="825">
        <f t="shared" si="25"/>
        <v>0</v>
      </c>
      <c r="K88" s="396">
        <f t="shared" si="14"/>
        <v>0</v>
      </c>
      <c r="L88" s="3">
        <f>'t1'!M88</f>
        <v>0</v>
      </c>
      <c r="M88" s="896" t="s">
        <v>474</v>
      </c>
      <c r="AA88" s="194"/>
      <c r="AB88" s="192"/>
      <c r="AC88" s="192"/>
      <c r="AD88" s="192"/>
      <c r="AE88" s="192"/>
      <c r="AF88" s="192"/>
      <c r="AG88" s="192"/>
      <c r="AH88" s="193"/>
      <c r="AI88" s="396">
        <f t="shared" si="15"/>
        <v>0</v>
      </c>
      <c r="AJ88" s="3">
        <f>'t1'!AK88</f>
        <v>0</v>
      </c>
      <c r="AM88" s="3" t="s">
        <v>462</v>
      </c>
      <c r="AN88" s="3" t="s">
        <v>462</v>
      </c>
      <c r="AO88" s="3" t="s">
        <v>462</v>
      </c>
      <c r="AP88" s="953" t="str">
        <f t="shared" si="16"/>
        <v>OK</v>
      </c>
      <c r="AQ88" s="954" t="str">
        <f t="shared" si="17"/>
        <v>OK</v>
      </c>
      <c r="AR88" s="955" t="str">
        <f t="shared" si="18"/>
        <v xml:space="preserve"> </v>
      </c>
    </row>
    <row r="89" spans="1:44" ht="12" customHeight="1" thickBot="1" x14ac:dyDescent="0.25">
      <c r="A89" s="144" t="str">
        <f>'t1'!A89</f>
        <v>INGEGNERE DIR. A T. DETERMINATO(ART.15-SEPTIES DLGS. 502/92)</v>
      </c>
      <c r="B89" s="206" t="str">
        <f>'t1'!B89</f>
        <v>PD0606</v>
      </c>
      <c r="C89" s="194">
        <f t="shared" si="19"/>
        <v>0</v>
      </c>
      <c r="D89" s="813">
        <f t="shared" si="20"/>
        <v>0</v>
      </c>
      <c r="E89" s="813">
        <f t="shared" si="21"/>
        <v>0</v>
      </c>
      <c r="F89" s="813">
        <f t="shared" si="22"/>
        <v>0</v>
      </c>
      <c r="G89" s="813">
        <f t="shared" si="22"/>
        <v>0</v>
      </c>
      <c r="H89" s="813">
        <f t="shared" si="23"/>
        <v>0</v>
      </c>
      <c r="I89" s="813">
        <f t="shared" si="24"/>
        <v>0</v>
      </c>
      <c r="J89" s="825">
        <f t="shared" si="25"/>
        <v>0</v>
      </c>
      <c r="K89" s="396">
        <f t="shared" si="14"/>
        <v>0</v>
      </c>
      <c r="L89" s="3">
        <f>'t1'!M89</f>
        <v>0</v>
      </c>
      <c r="M89" s="896" t="s">
        <v>474</v>
      </c>
      <c r="AA89" s="194"/>
      <c r="AB89" s="192"/>
      <c r="AC89" s="192"/>
      <c r="AD89" s="192"/>
      <c r="AE89" s="192"/>
      <c r="AF89" s="192"/>
      <c r="AG89" s="192"/>
      <c r="AH89" s="193"/>
      <c r="AI89" s="396">
        <f t="shared" si="15"/>
        <v>0</v>
      </c>
      <c r="AJ89" s="3">
        <f>'t1'!AK89</f>
        <v>0</v>
      </c>
      <c r="AM89" s="3" t="s">
        <v>462</v>
      </c>
      <c r="AN89" s="3" t="s">
        <v>462</v>
      </c>
      <c r="AO89" s="3" t="s">
        <v>462</v>
      </c>
      <c r="AP89" s="953" t="str">
        <f t="shared" si="16"/>
        <v>OK</v>
      </c>
      <c r="AQ89" s="954" t="str">
        <f t="shared" si="17"/>
        <v>OK</v>
      </c>
      <c r="AR89" s="955" t="str">
        <f t="shared" si="18"/>
        <v xml:space="preserve"> </v>
      </c>
    </row>
    <row r="90" spans="1:44" ht="12" customHeight="1" thickBot="1" x14ac:dyDescent="0.25">
      <c r="A90" s="144" t="str">
        <f>'t1'!A90</f>
        <v>ARCHITETTI DIRIG. CON INCARICO DI STRUTTURA COMPLESSA</v>
      </c>
      <c r="B90" s="206" t="str">
        <f>'t1'!B90</f>
        <v>PD0004</v>
      </c>
      <c r="C90" s="194">
        <f t="shared" si="19"/>
        <v>0</v>
      </c>
      <c r="D90" s="813">
        <f t="shared" si="20"/>
        <v>0</v>
      </c>
      <c r="E90" s="813">
        <f t="shared" si="21"/>
        <v>0</v>
      </c>
      <c r="F90" s="813">
        <f t="shared" si="22"/>
        <v>0</v>
      </c>
      <c r="G90" s="813">
        <f t="shared" si="22"/>
        <v>0</v>
      </c>
      <c r="H90" s="813">
        <f t="shared" si="23"/>
        <v>0</v>
      </c>
      <c r="I90" s="813">
        <f t="shared" si="24"/>
        <v>0</v>
      </c>
      <c r="J90" s="825">
        <f t="shared" si="25"/>
        <v>0</v>
      </c>
      <c r="K90" s="396">
        <f t="shared" si="14"/>
        <v>0</v>
      </c>
      <c r="L90" s="3">
        <f>'t1'!M90</f>
        <v>0</v>
      </c>
      <c r="M90" s="896" t="s">
        <v>474</v>
      </c>
      <c r="AA90" s="194"/>
      <c r="AB90" s="192"/>
      <c r="AC90" s="192"/>
      <c r="AD90" s="192"/>
      <c r="AE90" s="192"/>
      <c r="AF90" s="192"/>
      <c r="AG90" s="192"/>
      <c r="AH90" s="193"/>
      <c r="AI90" s="396">
        <f t="shared" si="15"/>
        <v>0</v>
      </c>
      <c r="AJ90" s="3">
        <f>'t1'!AK90</f>
        <v>0</v>
      </c>
      <c r="AM90" s="3" t="s">
        <v>462</v>
      </c>
      <c r="AN90" s="3" t="s">
        <v>462</v>
      </c>
      <c r="AO90" s="3" t="s">
        <v>462</v>
      </c>
      <c r="AP90" s="953" t="str">
        <f t="shared" si="16"/>
        <v>OK</v>
      </c>
      <c r="AQ90" s="954" t="str">
        <f t="shared" si="17"/>
        <v>OK</v>
      </c>
      <c r="AR90" s="955" t="str">
        <f t="shared" si="18"/>
        <v xml:space="preserve"> </v>
      </c>
    </row>
    <row r="91" spans="1:44" ht="12" customHeight="1" thickBot="1" x14ac:dyDescent="0.25">
      <c r="A91" s="144" t="str">
        <f>'t1'!A91</f>
        <v>ARCHITETTI DIRIG. CON INCARICO DI STRUTTURA SEMPLICE</v>
      </c>
      <c r="B91" s="206" t="str">
        <f>'t1'!B91</f>
        <v>PD0S03</v>
      </c>
      <c r="C91" s="194">
        <f t="shared" si="19"/>
        <v>0</v>
      </c>
      <c r="D91" s="813">
        <f t="shared" si="20"/>
        <v>0</v>
      </c>
      <c r="E91" s="813">
        <f t="shared" si="21"/>
        <v>0</v>
      </c>
      <c r="F91" s="813">
        <f t="shared" si="22"/>
        <v>0</v>
      </c>
      <c r="G91" s="813">
        <f t="shared" si="22"/>
        <v>0</v>
      </c>
      <c r="H91" s="813">
        <f t="shared" si="23"/>
        <v>0</v>
      </c>
      <c r="I91" s="813">
        <f t="shared" si="24"/>
        <v>0</v>
      </c>
      <c r="J91" s="825">
        <f t="shared" si="25"/>
        <v>0</v>
      </c>
      <c r="K91" s="396">
        <f t="shared" si="14"/>
        <v>0</v>
      </c>
      <c r="L91" s="3">
        <f>'t1'!M91</f>
        <v>0</v>
      </c>
      <c r="M91" s="896" t="s">
        <v>474</v>
      </c>
      <c r="AA91" s="194"/>
      <c r="AB91" s="192"/>
      <c r="AC91" s="192"/>
      <c r="AD91" s="192"/>
      <c r="AE91" s="192"/>
      <c r="AF91" s="192"/>
      <c r="AG91" s="192"/>
      <c r="AH91" s="193"/>
      <c r="AI91" s="396">
        <f t="shared" si="15"/>
        <v>0</v>
      </c>
      <c r="AJ91" s="3">
        <f>'t1'!AK91</f>
        <v>0</v>
      </c>
      <c r="AM91" s="3" t="s">
        <v>462</v>
      </c>
      <c r="AN91" s="3" t="s">
        <v>462</v>
      </c>
      <c r="AO91" s="3" t="s">
        <v>462</v>
      </c>
      <c r="AP91" s="953" t="str">
        <f t="shared" si="16"/>
        <v>OK</v>
      </c>
      <c r="AQ91" s="954" t="str">
        <f t="shared" si="17"/>
        <v>OK</v>
      </c>
      <c r="AR91" s="955" t="str">
        <f t="shared" si="18"/>
        <v xml:space="preserve"> </v>
      </c>
    </row>
    <row r="92" spans="1:44" ht="12" customHeight="1" thickBot="1" x14ac:dyDescent="0.25">
      <c r="A92" s="144" t="str">
        <f>'t1'!A92</f>
        <v>ARCHITETTI DIRIG. CON ALTRI INCAR.PROF.LI</v>
      </c>
      <c r="B92" s="206" t="str">
        <f>'t1'!B92</f>
        <v>PD0A03</v>
      </c>
      <c r="C92" s="194">
        <f t="shared" si="19"/>
        <v>0</v>
      </c>
      <c r="D92" s="813">
        <f t="shared" si="20"/>
        <v>0</v>
      </c>
      <c r="E92" s="813">
        <f t="shared" si="21"/>
        <v>0</v>
      </c>
      <c r="F92" s="813">
        <f t="shared" si="22"/>
        <v>0</v>
      </c>
      <c r="G92" s="813">
        <f t="shared" si="22"/>
        <v>0</v>
      </c>
      <c r="H92" s="813">
        <f t="shared" si="23"/>
        <v>0</v>
      </c>
      <c r="I92" s="813">
        <f t="shared" si="24"/>
        <v>0</v>
      </c>
      <c r="J92" s="825">
        <f t="shared" si="25"/>
        <v>0</v>
      </c>
      <c r="K92" s="396">
        <f t="shared" si="14"/>
        <v>0</v>
      </c>
      <c r="L92" s="3">
        <f>'t1'!M92</f>
        <v>0</v>
      </c>
      <c r="M92" s="896" t="s">
        <v>474</v>
      </c>
      <c r="AA92" s="194"/>
      <c r="AB92" s="192"/>
      <c r="AC92" s="192"/>
      <c r="AD92" s="192"/>
      <c r="AE92" s="192"/>
      <c r="AF92" s="192"/>
      <c r="AG92" s="192"/>
      <c r="AH92" s="193"/>
      <c r="AI92" s="396">
        <f t="shared" si="15"/>
        <v>0</v>
      </c>
      <c r="AJ92" s="3">
        <f>'t1'!AK92</f>
        <v>0</v>
      </c>
      <c r="AM92" s="3" t="s">
        <v>462</v>
      </c>
      <c r="AN92" s="3" t="s">
        <v>462</v>
      </c>
      <c r="AO92" s="3" t="s">
        <v>462</v>
      </c>
      <c r="AP92" s="953" t="str">
        <f t="shared" si="16"/>
        <v>OK</v>
      </c>
      <c r="AQ92" s="954" t="str">
        <f t="shared" si="17"/>
        <v>OK</v>
      </c>
      <c r="AR92" s="955" t="str">
        <f t="shared" si="18"/>
        <v xml:space="preserve"> </v>
      </c>
    </row>
    <row r="93" spans="1:44" ht="12" customHeight="1" thickBot="1" x14ac:dyDescent="0.25">
      <c r="A93" s="144" t="str">
        <f>'t1'!A93</f>
        <v>ARCHITETTI DIR. A T.DETERMINATO(ART. 15-SEPTIES DLGS.502/92)</v>
      </c>
      <c r="B93" s="206" t="str">
        <f>'t1'!B93</f>
        <v>PD0607</v>
      </c>
      <c r="C93" s="194">
        <f t="shared" si="19"/>
        <v>0</v>
      </c>
      <c r="D93" s="813">
        <f t="shared" si="20"/>
        <v>0</v>
      </c>
      <c r="E93" s="813">
        <f t="shared" si="21"/>
        <v>0</v>
      </c>
      <c r="F93" s="813">
        <f t="shared" si="22"/>
        <v>0</v>
      </c>
      <c r="G93" s="813">
        <f t="shared" si="22"/>
        <v>0</v>
      </c>
      <c r="H93" s="813">
        <f t="shared" si="23"/>
        <v>0</v>
      </c>
      <c r="I93" s="813">
        <f t="shared" si="24"/>
        <v>0</v>
      </c>
      <c r="J93" s="825">
        <f t="shared" si="25"/>
        <v>0</v>
      </c>
      <c r="K93" s="396">
        <f t="shared" si="14"/>
        <v>0</v>
      </c>
      <c r="L93" s="3">
        <f>'t1'!M93</f>
        <v>0</v>
      </c>
      <c r="M93" s="896" t="s">
        <v>474</v>
      </c>
      <c r="AA93" s="194"/>
      <c r="AB93" s="192"/>
      <c r="AC93" s="192"/>
      <c r="AD93" s="192"/>
      <c r="AE93" s="192"/>
      <c r="AF93" s="192"/>
      <c r="AG93" s="192"/>
      <c r="AH93" s="193"/>
      <c r="AI93" s="396">
        <f t="shared" si="15"/>
        <v>0</v>
      </c>
      <c r="AJ93" s="3">
        <f>'t1'!AK93</f>
        <v>0</v>
      </c>
      <c r="AM93" s="3" t="s">
        <v>462</v>
      </c>
      <c r="AN93" s="3" t="s">
        <v>462</v>
      </c>
      <c r="AO93" s="3" t="s">
        <v>462</v>
      </c>
      <c r="AP93" s="953" t="str">
        <f t="shared" si="16"/>
        <v>OK</v>
      </c>
      <c r="AQ93" s="954" t="str">
        <f t="shared" si="17"/>
        <v>OK</v>
      </c>
      <c r="AR93" s="955" t="str">
        <f t="shared" si="18"/>
        <v xml:space="preserve"> </v>
      </c>
    </row>
    <row r="94" spans="1:44" ht="12" customHeight="1" thickBot="1" x14ac:dyDescent="0.25">
      <c r="A94" s="144" t="str">
        <f>'t1'!A94</f>
        <v>GEOLOGI DIRIG. CON INCARICO DI STRUTTURA COMPLESSA</v>
      </c>
      <c r="B94" s="206" t="str">
        <f>'t1'!B94</f>
        <v>PD0044</v>
      </c>
      <c r="C94" s="194">
        <f t="shared" si="19"/>
        <v>0</v>
      </c>
      <c r="D94" s="813">
        <f t="shared" si="20"/>
        <v>0</v>
      </c>
      <c r="E94" s="813">
        <f t="shared" si="21"/>
        <v>0</v>
      </c>
      <c r="F94" s="813">
        <f t="shared" si="22"/>
        <v>0</v>
      </c>
      <c r="G94" s="813">
        <f t="shared" si="22"/>
        <v>0</v>
      </c>
      <c r="H94" s="813">
        <f t="shared" si="23"/>
        <v>0</v>
      </c>
      <c r="I94" s="813">
        <f t="shared" si="24"/>
        <v>0</v>
      </c>
      <c r="J94" s="825">
        <f t="shared" si="25"/>
        <v>0</v>
      </c>
      <c r="K94" s="396">
        <f t="shared" si="14"/>
        <v>0</v>
      </c>
      <c r="L94" s="3">
        <f>'t1'!M94</f>
        <v>0</v>
      </c>
      <c r="M94" s="896" t="s">
        <v>474</v>
      </c>
      <c r="AA94" s="194"/>
      <c r="AB94" s="192"/>
      <c r="AC94" s="192"/>
      <c r="AD94" s="192"/>
      <c r="AE94" s="192"/>
      <c r="AF94" s="192"/>
      <c r="AG94" s="192"/>
      <c r="AH94" s="193"/>
      <c r="AI94" s="396">
        <f t="shared" si="15"/>
        <v>0</v>
      </c>
      <c r="AJ94" s="3">
        <f>'t1'!AK94</f>
        <v>0</v>
      </c>
      <c r="AM94" s="3" t="s">
        <v>462</v>
      </c>
      <c r="AN94" s="3" t="s">
        <v>462</v>
      </c>
      <c r="AO94" s="3" t="s">
        <v>462</v>
      </c>
      <c r="AP94" s="953" t="str">
        <f t="shared" si="16"/>
        <v>OK</v>
      </c>
      <c r="AQ94" s="954" t="str">
        <f t="shared" si="17"/>
        <v>OK</v>
      </c>
      <c r="AR94" s="955" t="str">
        <f t="shared" si="18"/>
        <v xml:space="preserve"> </v>
      </c>
    </row>
    <row r="95" spans="1:44" ht="12" customHeight="1" thickBot="1" x14ac:dyDescent="0.25">
      <c r="A95" s="144" t="str">
        <f>'t1'!A95</f>
        <v>GEOLOGI DIRIG. CON INCARICO DI STRUTTURA SEMPLICE</v>
      </c>
      <c r="B95" s="206" t="str">
        <f>'t1'!B95</f>
        <v>PD0S43</v>
      </c>
      <c r="C95" s="194">
        <f t="shared" si="19"/>
        <v>0</v>
      </c>
      <c r="D95" s="813">
        <f t="shared" si="20"/>
        <v>0</v>
      </c>
      <c r="E95" s="813">
        <f t="shared" si="21"/>
        <v>0</v>
      </c>
      <c r="F95" s="813">
        <f t="shared" si="22"/>
        <v>0</v>
      </c>
      <c r="G95" s="813">
        <f t="shared" si="22"/>
        <v>0</v>
      </c>
      <c r="H95" s="813">
        <f t="shared" si="23"/>
        <v>0</v>
      </c>
      <c r="I95" s="813">
        <f t="shared" si="24"/>
        <v>0</v>
      </c>
      <c r="J95" s="825">
        <f t="shared" si="25"/>
        <v>0</v>
      </c>
      <c r="K95" s="396">
        <f t="shared" si="14"/>
        <v>0</v>
      </c>
      <c r="L95" s="3">
        <f>'t1'!M95</f>
        <v>0</v>
      </c>
      <c r="M95" s="896" t="s">
        <v>474</v>
      </c>
      <c r="AA95" s="194"/>
      <c r="AB95" s="192"/>
      <c r="AC95" s="192"/>
      <c r="AD95" s="192"/>
      <c r="AE95" s="192"/>
      <c r="AF95" s="192"/>
      <c r="AG95" s="192"/>
      <c r="AH95" s="193"/>
      <c r="AI95" s="396">
        <f t="shared" si="15"/>
        <v>0</v>
      </c>
      <c r="AJ95" s="3">
        <f>'t1'!AK95</f>
        <v>0</v>
      </c>
      <c r="AM95" s="3" t="s">
        <v>462</v>
      </c>
      <c r="AN95" s="3" t="s">
        <v>462</v>
      </c>
      <c r="AO95" s="3" t="s">
        <v>462</v>
      </c>
      <c r="AP95" s="953" t="str">
        <f t="shared" si="16"/>
        <v>OK</v>
      </c>
      <c r="AQ95" s="954" t="str">
        <f t="shared" si="17"/>
        <v>OK</v>
      </c>
      <c r="AR95" s="955" t="str">
        <f t="shared" si="18"/>
        <v xml:space="preserve"> </v>
      </c>
    </row>
    <row r="96" spans="1:44" ht="12" customHeight="1" thickBot="1" x14ac:dyDescent="0.25">
      <c r="A96" s="144" t="str">
        <f>'t1'!A96</f>
        <v>GEOLOGI DIRIG. CON ALTRI INCAR.PROF.LI</v>
      </c>
      <c r="B96" s="206" t="str">
        <f>'t1'!B96</f>
        <v>PD0A43</v>
      </c>
      <c r="C96" s="194">
        <f t="shared" si="19"/>
        <v>0</v>
      </c>
      <c r="D96" s="813">
        <f t="shared" si="20"/>
        <v>0</v>
      </c>
      <c r="E96" s="813">
        <f t="shared" si="21"/>
        <v>0</v>
      </c>
      <c r="F96" s="813">
        <f t="shared" si="22"/>
        <v>0</v>
      </c>
      <c r="G96" s="813">
        <f t="shared" si="22"/>
        <v>0</v>
      </c>
      <c r="H96" s="813">
        <f t="shared" si="23"/>
        <v>0</v>
      </c>
      <c r="I96" s="813">
        <f t="shared" si="24"/>
        <v>0</v>
      </c>
      <c r="J96" s="825">
        <f t="shared" si="25"/>
        <v>0</v>
      </c>
      <c r="K96" s="396">
        <f t="shared" si="14"/>
        <v>0</v>
      </c>
      <c r="L96" s="3">
        <f>'t1'!M96</f>
        <v>0</v>
      </c>
      <c r="M96" s="896" t="s">
        <v>474</v>
      </c>
      <c r="AA96" s="194"/>
      <c r="AB96" s="192"/>
      <c r="AC96" s="192"/>
      <c r="AD96" s="192"/>
      <c r="AE96" s="192"/>
      <c r="AF96" s="192"/>
      <c r="AG96" s="192"/>
      <c r="AH96" s="193"/>
      <c r="AI96" s="396">
        <f t="shared" si="15"/>
        <v>0</v>
      </c>
      <c r="AJ96" s="3">
        <f>'t1'!AK96</f>
        <v>0</v>
      </c>
      <c r="AM96" s="3" t="s">
        <v>462</v>
      </c>
      <c r="AN96" s="3" t="s">
        <v>462</v>
      </c>
      <c r="AO96" s="3" t="s">
        <v>462</v>
      </c>
      <c r="AP96" s="953" t="str">
        <f t="shared" si="16"/>
        <v>OK</v>
      </c>
      <c r="AQ96" s="954" t="str">
        <f t="shared" si="17"/>
        <v>OK</v>
      </c>
      <c r="AR96" s="955" t="str">
        <f t="shared" si="18"/>
        <v xml:space="preserve"> </v>
      </c>
    </row>
    <row r="97" spans="1:44" ht="12" customHeight="1" thickBot="1" x14ac:dyDescent="0.25">
      <c r="A97" s="144" t="str">
        <f>'t1'!A97</f>
        <v>GEOLOGI  DIR. A T. DETERMINATO(ART. 15-SEPTIES DLGS. 502/92)</v>
      </c>
      <c r="B97" s="206" t="str">
        <f>'t1'!B97</f>
        <v>PD0608</v>
      </c>
      <c r="C97" s="194">
        <f t="shared" si="19"/>
        <v>0</v>
      </c>
      <c r="D97" s="813">
        <f t="shared" si="20"/>
        <v>0</v>
      </c>
      <c r="E97" s="813">
        <f t="shared" si="21"/>
        <v>0</v>
      </c>
      <c r="F97" s="813">
        <f t="shared" si="22"/>
        <v>0</v>
      </c>
      <c r="G97" s="813">
        <f t="shared" si="22"/>
        <v>0</v>
      </c>
      <c r="H97" s="813">
        <f t="shared" si="23"/>
        <v>0</v>
      </c>
      <c r="I97" s="813">
        <f t="shared" si="24"/>
        <v>0</v>
      </c>
      <c r="J97" s="825">
        <f t="shared" si="25"/>
        <v>0</v>
      </c>
      <c r="K97" s="396">
        <f t="shared" si="14"/>
        <v>0</v>
      </c>
      <c r="L97" s="3">
        <f>'t1'!M97</f>
        <v>0</v>
      </c>
      <c r="M97" s="896" t="s">
        <v>474</v>
      </c>
      <c r="AA97" s="194"/>
      <c r="AB97" s="192"/>
      <c r="AC97" s="192"/>
      <c r="AD97" s="192"/>
      <c r="AE97" s="192"/>
      <c r="AF97" s="192"/>
      <c r="AG97" s="192"/>
      <c r="AH97" s="193"/>
      <c r="AI97" s="396">
        <f t="shared" si="15"/>
        <v>0</v>
      </c>
      <c r="AJ97" s="3">
        <f>'t1'!AK97</f>
        <v>0</v>
      </c>
      <c r="AM97" s="3" t="s">
        <v>462</v>
      </c>
      <c r="AN97" s="3" t="s">
        <v>462</v>
      </c>
      <c r="AO97" s="3" t="s">
        <v>462</v>
      </c>
      <c r="AP97" s="953" t="str">
        <f t="shared" si="16"/>
        <v>OK</v>
      </c>
      <c r="AQ97" s="954" t="str">
        <f t="shared" si="17"/>
        <v>OK</v>
      </c>
      <c r="AR97" s="955" t="str">
        <f t="shared" si="18"/>
        <v xml:space="preserve"> </v>
      </c>
    </row>
    <row r="98" spans="1:44" ht="12" customHeight="1" thickBot="1" x14ac:dyDescent="0.25">
      <c r="A98" s="144" t="str">
        <f>'t1'!A98</f>
        <v>ANALISTI DIRIG. CON INCARICO DI STRUTTURA COMPLESSA</v>
      </c>
      <c r="B98" s="206" t="str">
        <f>'t1'!B98</f>
        <v>TD0002</v>
      </c>
      <c r="C98" s="194">
        <f t="shared" si="19"/>
        <v>0</v>
      </c>
      <c r="D98" s="813">
        <f t="shared" si="20"/>
        <v>0</v>
      </c>
      <c r="E98" s="813">
        <f t="shared" si="21"/>
        <v>0</v>
      </c>
      <c r="F98" s="813">
        <f t="shared" si="22"/>
        <v>0</v>
      </c>
      <c r="G98" s="813">
        <f t="shared" si="22"/>
        <v>0</v>
      </c>
      <c r="H98" s="813">
        <f t="shared" si="23"/>
        <v>0</v>
      </c>
      <c r="I98" s="813">
        <f t="shared" si="24"/>
        <v>0</v>
      </c>
      <c r="J98" s="825">
        <f t="shared" si="25"/>
        <v>0</v>
      </c>
      <c r="K98" s="396">
        <f t="shared" si="14"/>
        <v>0</v>
      </c>
      <c r="L98" s="3">
        <f>'t1'!M98</f>
        <v>0</v>
      </c>
      <c r="M98" s="896" t="s">
        <v>474</v>
      </c>
      <c r="AA98" s="194"/>
      <c r="AB98" s="192"/>
      <c r="AC98" s="192"/>
      <c r="AD98" s="192"/>
      <c r="AE98" s="192"/>
      <c r="AF98" s="192"/>
      <c r="AG98" s="192"/>
      <c r="AH98" s="193"/>
      <c r="AI98" s="396">
        <f t="shared" si="15"/>
        <v>0</v>
      </c>
      <c r="AJ98" s="3">
        <f>'t1'!AK98</f>
        <v>0</v>
      </c>
      <c r="AM98" s="3" t="s">
        <v>462</v>
      </c>
      <c r="AN98" s="3" t="s">
        <v>462</v>
      </c>
      <c r="AO98" s="3" t="s">
        <v>462</v>
      </c>
      <c r="AP98" s="953" t="str">
        <f t="shared" si="16"/>
        <v>OK</v>
      </c>
      <c r="AQ98" s="954" t="str">
        <f t="shared" si="17"/>
        <v>OK</v>
      </c>
      <c r="AR98" s="955" t="str">
        <f t="shared" si="18"/>
        <v xml:space="preserve"> </v>
      </c>
    </row>
    <row r="99" spans="1:44" ht="12" customHeight="1" thickBot="1" x14ac:dyDescent="0.25">
      <c r="A99" s="144" t="str">
        <f>'t1'!A99</f>
        <v>ANALISTI DIRIG. CON INCARICO DI STRUTTURA SEMPLICE</v>
      </c>
      <c r="B99" s="206" t="str">
        <f>'t1'!B99</f>
        <v>TD0S01</v>
      </c>
      <c r="C99" s="194">
        <f t="shared" si="19"/>
        <v>0</v>
      </c>
      <c r="D99" s="813">
        <f t="shared" si="20"/>
        <v>0</v>
      </c>
      <c r="E99" s="813">
        <f t="shared" si="21"/>
        <v>0</v>
      </c>
      <c r="F99" s="813">
        <f t="shared" si="22"/>
        <v>0</v>
      </c>
      <c r="G99" s="813">
        <f t="shared" si="22"/>
        <v>0</v>
      </c>
      <c r="H99" s="813">
        <f t="shared" si="23"/>
        <v>0</v>
      </c>
      <c r="I99" s="813">
        <f t="shared" si="24"/>
        <v>0</v>
      </c>
      <c r="J99" s="825">
        <f t="shared" si="25"/>
        <v>0</v>
      </c>
      <c r="K99" s="396">
        <f t="shared" si="14"/>
        <v>0</v>
      </c>
      <c r="L99" s="3">
        <f>'t1'!M99</f>
        <v>0</v>
      </c>
      <c r="M99" s="896" t="s">
        <v>507</v>
      </c>
      <c r="AA99" s="194"/>
      <c r="AB99" s="192"/>
      <c r="AC99" s="192"/>
      <c r="AD99" s="192"/>
      <c r="AE99" s="192"/>
      <c r="AF99" s="192"/>
      <c r="AG99" s="192"/>
      <c r="AH99" s="193"/>
      <c r="AI99" s="396">
        <f t="shared" si="15"/>
        <v>0</v>
      </c>
      <c r="AJ99" s="3">
        <f>'t1'!AK99</f>
        <v>0</v>
      </c>
      <c r="AM99" s="3" t="s">
        <v>462</v>
      </c>
      <c r="AN99" s="3" t="s">
        <v>462</v>
      </c>
      <c r="AO99" s="3" t="s">
        <v>1196</v>
      </c>
      <c r="AP99" s="953" t="str">
        <f t="shared" si="16"/>
        <v>OK</v>
      </c>
      <c r="AQ99" s="954" t="str">
        <f t="shared" si="17"/>
        <v>OK</v>
      </c>
      <c r="AR99" s="955" t="str">
        <f t="shared" si="18"/>
        <v xml:space="preserve"> </v>
      </c>
    </row>
    <row r="100" spans="1:44" ht="12" customHeight="1" thickBot="1" x14ac:dyDescent="0.25">
      <c r="A100" s="144" t="str">
        <f>'t1'!A100</f>
        <v>ANALISTI DIRIG. CON ALTRI INCAR.PROF.LI</v>
      </c>
      <c r="B100" s="206" t="str">
        <f>'t1'!B100</f>
        <v>TD0A01</v>
      </c>
      <c r="C100" s="194">
        <f t="shared" si="19"/>
        <v>0</v>
      </c>
      <c r="D100" s="813">
        <f t="shared" si="20"/>
        <v>0</v>
      </c>
      <c r="E100" s="813">
        <f t="shared" si="21"/>
        <v>0</v>
      </c>
      <c r="F100" s="813">
        <f t="shared" si="22"/>
        <v>0</v>
      </c>
      <c r="G100" s="813">
        <f t="shared" si="22"/>
        <v>0</v>
      </c>
      <c r="H100" s="813">
        <f t="shared" si="23"/>
        <v>0</v>
      </c>
      <c r="I100" s="813">
        <f t="shared" si="24"/>
        <v>0</v>
      </c>
      <c r="J100" s="825">
        <f t="shared" si="25"/>
        <v>0</v>
      </c>
      <c r="K100" s="396">
        <f t="shared" si="14"/>
        <v>0</v>
      </c>
      <c r="L100" s="3">
        <f>'t1'!M100</f>
        <v>0</v>
      </c>
      <c r="M100" s="896" t="s">
        <v>507</v>
      </c>
      <c r="AA100" s="194"/>
      <c r="AB100" s="192"/>
      <c r="AC100" s="192"/>
      <c r="AD100" s="192"/>
      <c r="AE100" s="192"/>
      <c r="AF100" s="192"/>
      <c r="AG100" s="192"/>
      <c r="AH100" s="193"/>
      <c r="AI100" s="396">
        <f t="shared" si="15"/>
        <v>0</v>
      </c>
      <c r="AJ100" s="3">
        <f>'t1'!AK100</f>
        <v>0</v>
      </c>
      <c r="AM100" s="3" t="s">
        <v>462</v>
      </c>
      <c r="AN100" s="3" t="s">
        <v>462</v>
      </c>
      <c r="AO100" s="3" t="s">
        <v>1196</v>
      </c>
      <c r="AP100" s="953" t="str">
        <f t="shared" si="16"/>
        <v>OK</v>
      </c>
      <c r="AQ100" s="954" t="str">
        <f t="shared" si="17"/>
        <v>OK</v>
      </c>
      <c r="AR100" s="955" t="str">
        <f t="shared" si="18"/>
        <v xml:space="preserve"> </v>
      </c>
    </row>
    <row r="101" spans="1:44" ht="12" customHeight="1" thickBot="1" x14ac:dyDescent="0.25">
      <c r="A101" s="144" t="str">
        <f>'t1'!A101</f>
        <v>ANALISTI DIR. A T. DETERMINATO(ART. 15-SEPTIES DLGS. 502/92)</v>
      </c>
      <c r="B101" s="206" t="str">
        <f>'t1'!B101</f>
        <v>TD0609</v>
      </c>
      <c r="C101" s="194">
        <f t="shared" si="19"/>
        <v>0</v>
      </c>
      <c r="D101" s="813">
        <f t="shared" si="20"/>
        <v>0</v>
      </c>
      <c r="E101" s="813">
        <f t="shared" si="21"/>
        <v>0</v>
      </c>
      <c r="F101" s="813">
        <f t="shared" si="22"/>
        <v>0</v>
      </c>
      <c r="G101" s="813">
        <f t="shared" si="22"/>
        <v>0</v>
      </c>
      <c r="H101" s="813">
        <f t="shared" si="23"/>
        <v>0</v>
      </c>
      <c r="I101" s="813">
        <f t="shared" si="24"/>
        <v>0</v>
      </c>
      <c r="J101" s="825">
        <f t="shared" si="25"/>
        <v>0</v>
      </c>
      <c r="K101" s="396">
        <f t="shared" si="14"/>
        <v>0</v>
      </c>
      <c r="L101" s="3">
        <f>'t1'!M101</f>
        <v>0</v>
      </c>
      <c r="M101" s="896" t="s">
        <v>507</v>
      </c>
      <c r="AA101" s="194"/>
      <c r="AB101" s="192"/>
      <c r="AC101" s="192"/>
      <c r="AD101" s="192"/>
      <c r="AE101" s="192"/>
      <c r="AF101" s="192"/>
      <c r="AG101" s="192"/>
      <c r="AH101" s="193"/>
      <c r="AI101" s="396">
        <f t="shared" si="15"/>
        <v>0</v>
      </c>
      <c r="AJ101" s="3">
        <f>'t1'!AK101</f>
        <v>0</v>
      </c>
      <c r="AM101" s="3" t="s">
        <v>462</v>
      </c>
      <c r="AN101" s="3" t="s">
        <v>462</v>
      </c>
      <c r="AO101" s="3" t="s">
        <v>1196</v>
      </c>
      <c r="AP101" s="953" t="str">
        <f t="shared" si="16"/>
        <v>OK</v>
      </c>
      <c r="AQ101" s="954" t="str">
        <f t="shared" si="17"/>
        <v>OK</v>
      </c>
      <c r="AR101" s="955" t="str">
        <f t="shared" si="18"/>
        <v xml:space="preserve"> </v>
      </c>
    </row>
    <row r="102" spans="1:44" ht="12" customHeight="1" thickBot="1" x14ac:dyDescent="0.25">
      <c r="A102" s="144" t="str">
        <f>'t1'!A102</f>
        <v>STATISTICO DIRIG. CON INCARICO DI STRUTTURA COMPLESSA</v>
      </c>
      <c r="B102" s="206" t="str">
        <f>'t1'!B102</f>
        <v>TD0071</v>
      </c>
      <c r="C102" s="194">
        <f t="shared" si="19"/>
        <v>0</v>
      </c>
      <c r="D102" s="813">
        <f t="shared" si="20"/>
        <v>0</v>
      </c>
      <c r="E102" s="813">
        <f t="shared" si="21"/>
        <v>0</v>
      </c>
      <c r="F102" s="813">
        <f t="shared" si="22"/>
        <v>0</v>
      </c>
      <c r="G102" s="813">
        <f t="shared" si="22"/>
        <v>0</v>
      </c>
      <c r="H102" s="813">
        <f t="shared" si="23"/>
        <v>0</v>
      </c>
      <c r="I102" s="813">
        <f t="shared" si="24"/>
        <v>0</v>
      </c>
      <c r="J102" s="825">
        <f t="shared" si="25"/>
        <v>0</v>
      </c>
      <c r="K102" s="396">
        <f t="shared" si="14"/>
        <v>0</v>
      </c>
      <c r="L102" s="3">
        <f>'t1'!M102</f>
        <v>0</v>
      </c>
      <c r="M102" s="896" t="s">
        <v>507</v>
      </c>
      <c r="AA102" s="194"/>
      <c r="AB102" s="192"/>
      <c r="AC102" s="192"/>
      <c r="AD102" s="192"/>
      <c r="AE102" s="192"/>
      <c r="AF102" s="192"/>
      <c r="AG102" s="192"/>
      <c r="AH102" s="193"/>
      <c r="AI102" s="396">
        <f t="shared" si="15"/>
        <v>0</v>
      </c>
      <c r="AJ102" s="3">
        <f>'t1'!AK102</f>
        <v>0</v>
      </c>
      <c r="AM102" s="3" t="s">
        <v>462</v>
      </c>
      <c r="AN102" s="3" t="s">
        <v>462</v>
      </c>
      <c r="AO102" s="3" t="s">
        <v>1196</v>
      </c>
      <c r="AP102" s="953" t="str">
        <f t="shared" si="16"/>
        <v>OK</v>
      </c>
      <c r="AQ102" s="954" t="str">
        <f t="shared" si="17"/>
        <v>OK</v>
      </c>
      <c r="AR102" s="955" t="str">
        <f t="shared" si="18"/>
        <v xml:space="preserve"> </v>
      </c>
    </row>
    <row r="103" spans="1:44" ht="12" customHeight="1" thickBot="1" x14ac:dyDescent="0.25">
      <c r="A103" s="144" t="str">
        <f>'t1'!A103</f>
        <v>STATISTICO DIRIG. CON INCARICO DI STRUTTURA SEMPLICE</v>
      </c>
      <c r="B103" s="206" t="str">
        <f>'t1'!B103</f>
        <v>TD0S70</v>
      </c>
      <c r="C103" s="194">
        <f t="shared" si="19"/>
        <v>0</v>
      </c>
      <c r="D103" s="813">
        <f t="shared" si="20"/>
        <v>0</v>
      </c>
      <c r="E103" s="813">
        <f t="shared" si="21"/>
        <v>0</v>
      </c>
      <c r="F103" s="813">
        <f t="shared" si="22"/>
        <v>0</v>
      </c>
      <c r="G103" s="813">
        <f t="shared" si="22"/>
        <v>0</v>
      </c>
      <c r="H103" s="813">
        <f t="shared" si="23"/>
        <v>0</v>
      </c>
      <c r="I103" s="813">
        <f t="shared" si="24"/>
        <v>0</v>
      </c>
      <c r="J103" s="825">
        <f t="shared" si="25"/>
        <v>0</v>
      </c>
      <c r="K103" s="396">
        <f t="shared" si="14"/>
        <v>0</v>
      </c>
      <c r="L103" s="3">
        <f>'t1'!M103</f>
        <v>0</v>
      </c>
      <c r="M103" s="896" t="s">
        <v>507</v>
      </c>
      <c r="AA103" s="194"/>
      <c r="AB103" s="192"/>
      <c r="AC103" s="192"/>
      <c r="AD103" s="192"/>
      <c r="AE103" s="192"/>
      <c r="AF103" s="192"/>
      <c r="AG103" s="192"/>
      <c r="AH103" s="193"/>
      <c r="AI103" s="396">
        <f t="shared" si="15"/>
        <v>0</v>
      </c>
      <c r="AJ103" s="3">
        <f>'t1'!AK103</f>
        <v>0</v>
      </c>
      <c r="AM103" s="3" t="s">
        <v>462</v>
      </c>
      <c r="AN103" s="3" t="s">
        <v>462</v>
      </c>
      <c r="AO103" s="3" t="s">
        <v>1196</v>
      </c>
      <c r="AP103" s="953" t="str">
        <f t="shared" si="16"/>
        <v>OK</v>
      </c>
      <c r="AQ103" s="954" t="str">
        <f t="shared" si="17"/>
        <v>OK</v>
      </c>
      <c r="AR103" s="955" t="str">
        <f t="shared" si="18"/>
        <v xml:space="preserve"> </v>
      </c>
    </row>
    <row r="104" spans="1:44" ht="12" customHeight="1" thickBot="1" x14ac:dyDescent="0.25">
      <c r="A104" s="144" t="str">
        <f>'t1'!A104</f>
        <v>STATISTICO DIRIG. CON ALTRI INCAR.PROF.LI</v>
      </c>
      <c r="B104" s="206" t="str">
        <f>'t1'!B104</f>
        <v>TD0A70</v>
      </c>
      <c r="C104" s="194">
        <f t="shared" si="19"/>
        <v>0</v>
      </c>
      <c r="D104" s="813">
        <f t="shared" si="20"/>
        <v>0</v>
      </c>
      <c r="E104" s="813">
        <f t="shared" si="21"/>
        <v>0</v>
      </c>
      <c r="F104" s="813">
        <f t="shared" si="22"/>
        <v>0</v>
      </c>
      <c r="G104" s="813">
        <f t="shared" si="22"/>
        <v>0</v>
      </c>
      <c r="H104" s="813">
        <f t="shared" si="23"/>
        <v>0</v>
      </c>
      <c r="I104" s="813">
        <f t="shared" si="24"/>
        <v>0</v>
      </c>
      <c r="J104" s="825">
        <f t="shared" si="25"/>
        <v>0</v>
      </c>
      <c r="K104" s="396">
        <f t="shared" si="14"/>
        <v>0</v>
      </c>
      <c r="L104" s="3">
        <f>'t1'!M104</f>
        <v>0</v>
      </c>
      <c r="M104" s="896" t="s">
        <v>507</v>
      </c>
      <c r="AA104" s="194"/>
      <c r="AB104" s="192"/>
      <c r="AC104" s="192"/>
      <c r="AD104" s="192"/>
      <c r="AE104" s="192"/>
      <c r="AF104" s="192"/>
      <c r="AG104" s="192"/>
      <c r="AH104" s="193"/>
      <c r="AI104" s="396">
        <f t="shared" si="15"/>
        <v>0</v>
      </c>
      <c r="AJ104" s="3">
        <f>'t1'!AK104</f>
        <v>0</v>
      </c>
      <c r="AM104" s="3" t="s">
        <v>462</v>
      </c>
      <c r="AN104" s="3" t="s">
        <v>462</v>
      </c>
      <c r="AO104" s="3" t="s">
        <v>1196</v>
      </c>
      <c r="AP104" s="953" t="str">
        <f t="shared" si="16"/>
        <v>OK</v>
      </c>
      <c r="AQ104" s="954" t="str">
        <f t="shared" si="17"/>
        <v>OK</v>
      </c>
      <c r="AR104" s="955" t="str">
        <f t="shared" si="18"/>
        <v xml:space="preserve"> </v>
      </c>
    </row>
    <row r="105" spans="1:44" ht="12" customHeight="1" thickBot="1" x14ac:dyDescent="0.25">
      <c r="A105" s="144" t="str">
        <f>'t1'!A105</f>
        <v>STATISTICO DIR. A T.DETERMINATO(ART. 15-SEPTIES DLGS.502/92)</v>
      </c>
      <c r="B105" s="206" t="str">
        <f>'t1'!B105</f>
        <v>TD0610</v>
      </c>
      <c r="C105" s="194">
        <f t="shared" si="19"/>
        <v>0</v>
      </c>
      <c r="D105" s="813">
        <f t="shared" si="20"/>
        <v>0</v>
      </c>
      <c r="E105" s="813">
        <f t="shared" si="21"/>
        <v>0</v>
      </c>
      <c r="F105" s="813">
        <f t="shared" si="22"/>
        <v>0</v>
      </c>
      <c r="G105" s="813">
        <f t="shared" si="22"/>
        <v>0</v>
      </c>
      <c r="H105" s="813">
        <f t="shared" si="23"/>
        <v>0</v>
      </c>
      <c r="I105" s="813">
        <f t="shared" si="24"/>
        <v>0</v>
      </c>
      <c r="J105" s="825">
        <f t="shared" si="25"/>
        <v>0</v>
      </c>
      <c r="K105" s="396">
        <f t="shared" si="14"/>
        <v>0</v>
      </c>
      <c r="L105" s="3">
        <f>'t1'!M105</f>
        <v>0</v>
      </c>
      <c r="M105" s="896" t="s">
        <v>507</v>
      </c>
      <c r="AA105" s="194"/>
      <c r="AB105" s="192"/>
      <c r="AC105" s="192"/>
      <c r="AD105" s="192"/>
      <c r="AE105" s="192"/>
      <c r="AF105" s="192"/>
      <c r="AG105" s="192"/>
      <c r="AH105" s="193"/>
      <c r="AI105" s="396">
        <f t="shared" si="15"/>
        <v>0</v>
      </c>
      <c r="AJ105" s="3">
        <f>'t1'!AK105</f>
        <v>0</v>
      </c>
      <c r="AM105" s="3" t="s">
        <v>462</v>
      </c>
      <c r="AN105" s="3" t="s">
        <v>462</v>
      </c>
      <c r="AO105" s="3" t="s">
        <v>1196</v>
      </c>
      <c r="AP105" s="953" t="str">
        <f t="shared" si="16"/>
        <v>OK</v>
      </c>
      <c r="AQ105" s="954" t="str">
        <f t="shared" si="17"/>
        <v>OK</v>
      </c>
      <c r="AR105" s="955" t="str">
        <f t="shared" si="18"/>
        <v xml:space="preserve"> </v>
      </c>
    </row>
    <row r="106" spans="1:44" ht="12" customHeight="1" thickBot="1" x14ac:dyDescent="0.25">
      <c r="A106" s="144" t="str">
        <f>'t1'!A106</f>
        <v>SOCIOLOGO DIRIG. CON INCARICO DI STRUTTURA COMPLESSA</v>
      </c>
      <c r="B106" s="206" t="str">
        <f>'t1'!B106</f>
        <v>TD0068</v>
      </c>
      <c r="C106" s="194">
        <f t="shared" si="19"/>
        <v>0</v>
      </c>
      <c r="D106" s="813">
        <f t="shared" si="20"/>
        <v>0</v>
      </c>
      <c r="E106" s="813">
        <f t="shared" si="21"/>
        <v>0</v>
      </c>
      <c r="F106" s="813">
        <f t="shared" si="22"/>
        <v>0</v>
      </c>
      <c r="G106" s="813">
        <f t="shared" si="22"/>
        <v>0</v>
      </c>
      <c r="H106" s="813">
        <f t="shared" si="23"/>
        <v>0</v>
      </c>
      <c r="I106" s="813">
        <f t="shared" si="24"/>
        <v>0</v>
      </c>
      <c r="J106" s="825">
        <f t="shared" si="25"/>
        <v>0</v>
      </c>
      <c r="K106" s="396">
        <f t="shared" si="14"/>
        <v>0</v>
      </c>
      <c r="L106" s="3">
        <f>'t1'!M106</f>
        <v>0</v>
      </c>
      <c r="M106" s="896" t="s">
        <v>507</v>
      </c>
      <c r="AA106" s="194"/>
      <c r="AB106" s="192"/>
      <c r="AC106" s="192"/>
      <c r="AD106" s="192"/>
      <c r="AE106" s="192"/>
      <c r="AF106" s="192"/>
      <c r="AG106" s="192"/>
      <c r="AH106" s="193"/>
      <c r="AI106" s="396">
        <f t="shared" si="15"/>
        <v>0</v>
      </c>
      <c r="AJ106" s="3">
        <f>'t1'!AK106</f>
        <v>0</v>
      </c>
      <c r="AM106" s="3" t="s">
        <v>462</v>
      </c>
      <c r="AN106" s="3" t="s">
        <v>462</v>
      </c>
      <c r="AO106" s="3" t="s">
        <v>1196</v>
      </c>
      <c r="AP106" s="953" t="str">
        <f t="shared" si="16"/>
        <v>OK</v>
      </c>
      <c r="AQ106" s="954" t="str">
        <f t="shared" si="17"/>
        <v>OK</v>
      </c>
      <c r="AR106" s="955" t="str">
        <f t="shared" si="18"/>
        <v xml:space="preserve"> </v>
      </c>
    </row>
    <row r="107" spans="1:44" ht="12" customHeight="1" thickBot="1" x14ac:dyDescent="0.25">
      <c r="A107" s="144" t="str">
        <f>'t1'!A107</f>
        <v>SOCIOLOGO DIRIG. CON INCARICO DI STRUTTURA SEMPLICE</v>
      </c>
      <c r="B107" s="206" t="str">
        <f>'t1'!B107</f>
        <v>TD0S67</v>
      </c>
      <c r="C107" s="194">
        <f t="shared" si="19"/>
        <v>0</v>
      </c>
      <c r="D107" s="813">
        <f t="shared" si="20"/>
        <v>0</v>
      </c>
      <c r="E107" s="813">
        <f t="shared" si="21"/>
        <v>0</v>
      </c>
      <c r="F107" s="813">
        <f t="shared" si="22"/>
        <v>0</v>
      </c>
      <c r="G107" s="813">
        <f t="shared" si="22"/>
        <v>0</v>
      </c>
      <c r="H107" s="813">
        <f t="shared" si="23"/>
        <v>0</v>
      </c>
      <c r="I107" s="813">
        <f t="shared" si="24"/>
        <v>0</v>
      </c>
      <c r="J107" s="825">
        <f t="shared" si="25"/>
        <v>0</v>
      </c>
      <c r="K107" s="396">
        <f t="shared" si="14"/>
        <v>0</v>
      </c>
      <c r="L107" s="3">
        <f>'t1'!M107</f>
        <v>0</v>
      </c>
      <c r="M107" s="896" t="s">
        <v>507</v>
      </c>
      <c r="AA107" s="194"/>
      <c r="AB107" s="192"/>
      <c r="AC107" s="192"/>
      <c r="AD107" s="192"/>
      <c r="AE107" s="192"/>
      <c r="AF107" s="192"/>
      <c r="AG107" s="192"/>
      <c r="AH107" s="193"/>
      <c r="AI107" s="396">
        <f t="shared" si="15"/>
        <v>0</v>
      </c>
      <c r="AJ107" s="3">
        <f>'t1'!AK107</f>
        <v>0</v>
      </c>
      <c r="AM107" s="3" t="s">
        <v>462</v>
      </c>
      <c r="AN107" s="3" t="s">
        <v>462</v>
      </c>
      <c r="AO107" s="3" t="s">
        <v>1196</v>
      </c>
      <c r="AP107" s="953" t="str">
        <f t="shared" si="16"/>
        <v>OK</v>
      </c>
      <c r="AQ107" s="954" t="str">
        <f t="shared" si="17"/>
        <v>OK</v>
      </c>
      <c r="AR107" s="955" t="str">
        <f t="shared" si="18"/>
        <v xml:space="preserve"> </v>
      </c>
    </row>
    <row r="108" spans="1:44" ht="12" customHeight="1" thickBot="1" x14ac:dyDescent="0.25">
      <c r="A108" s="144" t="str">
        <f>'t1'!A108</f>
        <v>SOCIOLOGO DIRIG. CON ALTRI INCAR.PROF.LI</v>
      </c>
      <c r="B108" s="206" t="str">
        <f>'t1'!B108</f>
        <v>TD0A67</v>
      </c>
      <c r="C108" s="194">
        <f t="shared" si="19"/>
        <v>0</v>
      </c>
      <c r="D108" s="813">
        <f t="shared" si="20"/>
        <v>0</v>
      </c>
      <c r="E108" s="813">
        <f t="shared" si="21"/>
        <v>0</v>
      </c>
      <c r="F108" s="813">
        <f t="shared" si="22"/>
        <v>0</v>
      </c>
      <c r="G108" s="813">
        <f t="shared" si="22"/>
        <v>0</v>
      </c>
      <c r="H108" s="813">
        <f t="shared" si="23"/>
        <v>0</v>
      </c>
      <c r="I108" s="813">
        <f t="shared" si="24"/>
        <v>0</v>
      </c>
      <c r="J108" s="825">
        <f t="shared" si="25"/>
        <v>0</v>
      </c>
      <c r="K108" s="396">
        <f t="shared" si="14"/>
        <v>0</v>
      </c>
      <c r="L108" s="3">
        <f>'t1'!M108</f>
        <v>0</v>
      </c>
      <c r="M108" s="896" t="s">
        <v>507</v>
      </c>
      <c r="AA108" s="194"/>
      <c r="AB108" s="192"/>
      <c r="AC108" s="192"/>
      <c r="AD108" s="192"/>
      <c r="AE108" s="192"/>
      <c r="AF108" s="192"/>
      <c r="AG108" s="192"/>
      <c r="AH108" s="193"/>
      <c r="AI108" s="396">
        <f t="shared" si="15"/>
        <v>0</v>
      </c>
      <c r="AJ108" s="3">
        <f>'t1'!AK108</f>
        <v>0</v>
      </c>
      <c r="AM108" s="3" t="s">
        <v>462</v>
      </c>
      <c r="AN108" s="3" t="s">
        <v>462</v>
      </c>
      <c r="AO108" s="3" t="s">
        <v>1196</v>
      </c>
      <c r="AP108" s="953" t="str">
        <f t="shared" si="16"/>
        <v>OK</v>
      </c>
      <c r="AQ108" s="954" t="str">
        <f t="shared" si="17"/>
        <v>OK</v>
      </c>
      <c r="AR108" s="955" t="str">
        <f t="shared" si="18"/>
        <v xml:space="preserve"> </v>
      </c>
    </row>
    <row r="109" spans="1:44" ht="12" customHeight="1" thickBot="1" x14ac:dyDescent="0.25">
      <c r="A109" s="144" t="str">
        <f>'t1'!A109</f>
        <v>SOCIOLOGO DIR. A T. DETERMINATO(ART.15-SEPTIES DLGS. 502/92)</v>
      </c>
      <c r="B109" s="206" t="str">
        <f>'t1'!B109</f>
        <v>TD0611</v>
      </c>
      <c r="C109" s="194">
        <f t="shared" si="19"/>
        <v>0</v>
      </c>
      <c r="D109" s="813">
        <f t="shared" si="20"/>
        <v>0</v>
      </c>
      <c r="E109" s="813">
        <f t="shared" si="21"/>
        <v>0</v>
      </c>
      <c r="F109" s="813">
        <f t="shared" si="22"/>
        <v>0</v>
      </c>
      <c r="G109" s="813">
        <f t="shared" si="22"/>
        <v>0</v>
      </c>
      <c r="H109" s="813">
        <f t="shared" si="23"/>
        <v>0</v>
      </c>
      <c r="I109" s="813">
        <f t="shared" si="24"/>
        <v>0</v>
      </c>
      <c r="J109" s="825">
        <f t="shared" si="25"/>
        <v>0</v>
      </c>
      <c r="K109" s="396">
        <f t="shared" si="14"/>
        <v>0</v>
      </c>
      <c r="L109" s="3">
        <f>'t1'!M109</f>
        <v>0</v>
      </c>
      <c r="M109" s="896" t="s">
        <v>507</v>
      </c>
      <c r="AA109" s="194"/>
      <c r="AB109" s="192"/>
      <c r="AC109" s="192"/>
      <c r="AD109" s="192"/>
      <c r="AE109" s="192"/>
      <c r="AF109" s="192"/>
      <c r="AG109" s="192"/>
      <c r="AH109" s="193"/>
      <c r="AI109" s="396">
        <f t="shared" si="15"/>
        <v>0</v>
      </c>
      <c r="AJ109" s="3">
        <f>'t1'!AK109</f>
        <v>0</v>
      </c>
      <c r="AM109" s="3" t="s">
        <v>462</v>
      </c>
      <c r="AN109" s="3" t="s">
        <v>462</v>
      </c>
      <c r="AO109" s="3" t="s">
        <v>1196</v>
      </c>
      <c r="AP109" s="953" t="str">
        <f t="shared" si="16"/>
        <v>OK</v>
      </c>
      <c r="AQ109" s="954" t="str">
        <f t="shared" si="17"/>
        <v>OK</v>
      </c>
      <c r="AR109" s="955" t="str">
        <f t="shared" si="18"/>
        <v xml:space="preserve"> </v>
      </c>
    </row>
    <row r="110" spans="1:44" ht="12" customHeight="1" thickBot="1" x14ac:dyDescent="0.25">
      <c r="A110" s="144" t="str">
        <f>'t1'!A110</f>
        <v>DIR. AMBIENTALE CON INCARICO DI STRUTTURA COMPLESSA</v>
      </c>
      <c r="B110" s="206" t="str">
        <f>'t1'!B110</f>
        <v>TD0C02</v>
      </c>
      <c r="C110" s="194">
        <f t="shared" si="19"/>
        <v>0</v>
      </c>
      <c r="D110" s="813">
        <f t="shared" si="20"/>
        <v>0</v>
      </c>
      <c r="E110" s="813">
        <f t="shared" si="21"/>
        <v>0</v>
      </c>
      <c r="F110" s="813">
        <f t="shared" si="22"/>
        <v>0</v>
      </c>
      <c r="G110" s="813">
        <f t="shared" si="22"/>
        <v>0</v>
      </c>
      <c r="H110" s="813">
        <f t="shared" si="23"/>
        <v>0</v>
      </c>
      <c r="I110" s="813">
        <f t="shared" si="24"/>
        <v>0</v>
      </c>
      <c r="J110" s="825">
        <f t="shared" si="25"/>
        <v>0</v>
      </c>
      <c r="K110" s="396">
        <f t="shared" si="14"/>
        <v>0</v>
      </c>
      <c r="L110" s="3">
        <f>'t1'!M110</f>
        <v>0</v>
      </c>
      <c r="M110" s="896" t="s">
        <v>507</v>
      </c>
      <c r="AA110" s="194"/>
      <c r="AB110" s="192"/>
      <c r="AC110" s="192"/>
      <c r="AD110" s="192"/>
      <c r="AE110" s="192"/>
      <c r="AF110" s="192"/>
      <c r="AG110" s="192"/>
      <c r="AH110" s="193"/>
      <c r="AI110" s="396">
        <f t="shared" si="15"/>
        <v>0</v>
      </c>
      <c r="AJ110" s="3">
        <f>'t1'!AK110</f>
        <v>0</v>
      </c>
      <c r="AM110" s="3" t="s">
        <v>462</v>
      </c>
      <c r="AN110" s="3" t="s">
        <v>462</v>
      </c>
      <c r="AO110" s="3" t="s">
        <v>1196</v>
      </c>
      <c r="AP110" s="953" t="str">
        <f t="shared" si="16"/>
        <v>OK</v>
      </c>
      <c r="AQ110" s="954" t="str">
        <f t="shared" si="17"/>
        <v>OK</v>
      </c>
      <c r="AR110" s="955" t="str">
        <f t="shared" si="18"/>
        <v xml:space="preserve"> </v>
      </c>
    </row>
    <row r="111" spans="1:44" ht="12" customHeight="1" thickBot="1" x14ac:dyDescent="0.25">
      <c r="A111" s="144" t="str">
        <f>'t1'!A111</f>
        <v>DIR. AMBIENTALE CON INCARICO DI STRUTTURA SEMPLICE</v>
      </c>
      <c r="B111" s="206" t="str">
        <f>'t1'!B111</f>
        <v>TD0S02</v>
      </c>
      <c r="C111" s="194">
        <f t="shared" si="19"/>
        <v>0</v>
      </c>
      <c r="D111" s="813">
        <f t="shared" si="20"/>
        <v>0</v>
      </c>
      <c r="E111" s="813">
        <f t="shared" si="21"/>
        <v>0</v>
      </c>
      <c r="F111" s="813">
        <f t="shared" si="22"/>
        <v>0</v>
      </c>
      <c r="G111" s="813">
        <f t="shared" si="22"/>
        <v>0</v>
      </c>
      <c r="H111" s="813">
        <f t="shared" si="23"/>
        <v>0</v>
      </c>
      <c r="I111" s="813">
        <f t="shared" si="24"/>
        <v>0</v>
      </c>
      <c r="J111" s="825">
        <f t="shared" si="25"/>
        <v>0</v>
      </c>
      <c r="K111" s="396">
        <f t="shared" si="14"/>
        <v>0</v>
      </c>
      <c r="L111" s="3">
        <f>'t1'!M111</f>
        <v>0</v>
      </c>
      <c r="M111" s="896" t="s">
        <v>507</v>
      </c>
      <c r="AA111" s="194"/>
      <c r="AB111" s="192"/>
      <c r="AC111" s="192"/>
      <c r="AD111" s="192"/>
      <c r="AE111" s="192"/>
      <c r="AF111" s="192"/>
      <c r="AG111" s="192"/>
      <c r="AH111" s="193"/>
      <c r="AI111" s="396">
        <f t="shared" si="15"/>
        <v>0</v>
      </c>
      <c r="AJ111" s="3">
        <f>'t1'!AK111</f>
        <v>0</v>
      </c>
      <c r="AM111" s="3" t="s">
        <v>462</v>
      </c>
      <c r="AN111" s="3" t="s">
        <v>462</v>
      </c>
      <c r="AO111" s="3" t="s">
        <v>1196</v>
      </c>
      <c r="AP111" s="953" t="str">
        <f t="shared" si="16"/>
        <v>OK</v>
      </c>
      <c r="AQ111" s="954" t="str">
        <f t="shared" si="17"/>
        <v>OK</v>
      </c>
      <c r="AR111" s="955" t="str">
        <f t="shared" si="18"/>
        <v xml:space="preserve"> </v>
      </c>
    </row>
    <row r="112" spans="1:44" ht="12" customHeight="1" thickBot="1" x14ac:dyDescent="0.25">
      <c r="A112" s="144" t="str">
        <f>'t1'!A112</f>
        <v>DIR. AMBIENTALE CON ALTRI INCAR.PROF.LI</v>
      </c>
      <c r="B112" s="206" t="str">
        <f>'t1'!B112</f>
        <v>TD0A02</v>
      </c>
      <c r="C112" s="194">
        <f t="shared" si="19"/>
        <v>0</v>
      </c>
      <c r="D112" s="813">
        <f t="shared" si="20"/>
        <v>0</v>
      </c>
      <c r="E112" s="813">
        <f t="shared" si="21"/>
        <v>0</v>
      </c>
      <c r="F112" s="813">
        <f t="shared" si="22"/>
        <v>0</v>
      </c>
      <c r="G112" s="813">
        <f t="shared" si="22"/>
        <v>0</v>
      </c>
      <c r="H112" s="813">
        <f t="shared" si="23"/>
        <v>0</v>
      </c>
      <c r="I112" s="813">
        <f t="shared" si="24"/>
        <v>0</v>
      </c>
      <c r="J112" s="825">
        <f t="shared" si="25"/>
        <v>0</v>
      </c>
      <c r="K112" s="396">
        <f t="shared" si="14"/>
        <v>0</v>
      </c>
      <c r="L112" s="3">
        <f>'t1'!M112</f>
        <v>0</v>
      </c>
      <c r="M112" s="896" t="s">
        <v>507</v>
      </c>
      <c r="AA112" s="194"/>
      <c r="AB112" s="192"/>
      <c r="AC112" s="192"/>
      <c r="AD112" s="192"/>
      <c r="AE112" s="192"/>
      <c r="AF112" s="192"/>
      <c r="AG112" s="192"/>
      <c r="AH112" s="193"/>
      <c r="AI112" s="396">
        <f t="shared" si="15"/>
        <v>0</v>
      </c>
      <c r="AJ112" s="3">
        <f>'t1'!AK112</f>
        <v>0</v>
      </c>
      <c r="AM112" s="3" t="s">
        <v>462</v>
      </c>
      <c r="AN112" s="3" t="s">
        <v>462</v>
      </c>
      <c r="AO112" s="3" t="s">
        <v>1196</v>
      </c>
      <c r="AP112" s="953" t="str">
        <f t="shared" si="16"/>
        <v>OK</v>
      </c>
      <c r="AQ112" s="954" t="str">
        <f t="shared" si="17"/>
        <v>OK</v>
      </c>
      <c r="AR112" s="955" t="str">
        <f t="shared" si="18"/>
        <v xml:space="preserve"> </v>
      </c>
    </row>
    <row r="113" spans="1:44" ht="12" customHeight="1" thickBot="1" x14ac:dyDescent="0.25">
      <c r="A113" s="144" t="str">
        <f>'t1'!A113</f>
        <v>DIR. AMBIENTALE A T.DETERMINATO (ART.15-SEPTIES DLGS 502/92)</v>
      </c>
      <c r="B113" s="206" t="str">
        <f>'t1'!B113</f>
        <v>TD0810</v>
      </c>
      <c r="C113" s="194">
        <f t="shared" si="19"/>
        <v>0</v>
      </c>
      <c r="D113" s="813">
        <f t="shared" si="20"/>
        <v>0</v>
      </c>
      <c r="E113" s="813">
        <f t="shared" si="21"/>
        <v>0</v>
      </c>
      <c r="F113" s="813">
        <f t="shared" si="22"/>
        <v>0</v>
      </c>
      <c r="G113" s="813">
        <f t="shared" si="22"/>
        <v>0</v>
      </c>
      <c r="H113" s="813">
        <f t="shared" si="23"/>
        <v>0</v>
      </c>
      <c r="I113" s="813">
        <f t="shared" si="24"/>
        <v>0</v>
      </c>
      <c r="J113" s="825">
        <f t="shared" si="25"/>
        <v>0</v>
      </c>
      <c r="K113" s="396">
        <f t="shared" si="14"/>
        <v>0</v>
      </c>
      <c r="L113" s="3">
        <f>'t1'!M113</f>
        <v>0</v>
      </c>
      <c r="M113" s="896" t="s">
        <v>507</v>
      </c>
      <c r="AA113" s="194"/>
      <c r="AB113" s="192"/>
      <c r="AC113" s="192"/>
      <c r="AD113" s="192"/>
      <c r="AE113" s="192"/>
      <c r="AF113" s="192"/>
      <c r="AG113" s="192"/>
      <c r="AH113" s="193"/>
      <c r="AI113" s="396">
        <f t="shared" si="15"/>
        <v>0</v>
      </c>
      <c r="AJ113" s="3">
        <f>'t1'!AK113</f>
        <v>0</v>
      </c>
      <c r="AM113" s="3" t="s">
        <v>462</v>
      </c>
      <c r="AN113" s="3" t="s">
        <v>462</v>
      </c>
      <c r="AO113" s="3" t="s">
        <v>1196</v>
      </c>
      <c r="AP113" s="953" t="str">
        <f t="shared" si="16"/>
        <v>OK</v>
      </c>
      <c r="AQ113" s="954" t="str">
        <f t="shared" si="17"/>
        <v>OK</v>
      </c>
      <c r="AR113" s="955" t="str">
        <f t="shared" si="18"/>
        <v xml:space="preserve"> </v>
      </c>
    </row>
    <row r="114" spans="1:44" ht="12" customHeight="1" thickBot="1" x14ac:dyDescent="0.25">
      <c r="A114" s="144" t="str">
        <f>'t1'!A114</f>
        <v>DIRIGENTE AMM.VO CON INCARICO DI STRUTTURA COMPLESSA</v>
      </c>
      <c r="B114" s="206" t="str">
        <f>'t1'!B114</f>
        <v>AD0032</v>
      </c>
      <c r="C114" s="194">
        <f t="shared" si="19"/>
        <v>0</v>
      </c>
      <c r="D114" s="813">
        <f t="shared" si="20"/>
        <v>0</v>
      </c>
      <c r="E114" s="813">
        <f t="shared" si="21"/>
        <v>0</v>
      </c>
      <c r="F114" s="813">
        <f t="shared" si="22"/>
        <v>0</v>
      </c>
      <c r="G114" s="813">
        <f t="shared" si="22"/>
        <v>0</v>
      </c>
      <c r="H114" s="813">
        <f t="shared" si="23"/>
        <v>0</v>
      </c>
      <c r="I114" s="813">
        <f t="shared" si="24"/>
        <v>0</v>
      </c>
      <c r="J114" s="825">
        <f t="shared" si="25"/>
        <v>0</v>
      </c>
      <c r="K114" s="396">
        <f t="shared" si="14"/>
        <v>0</v>
      </c>
      <c r="L114" s="3">
        <f>'t1'!M114</f>
        <v>0</v>
      </c>
      <c r="M114" s="896" t="s">
        <v>507</v>
      </c>
      <c r="AA114" s="194"/>
      <c r="AB114" s="192"/>
      <c r="AC114" s="192"/>
      <c r="AD114" s="192"/>
      <c r="AE114" s="192"/>
      <c r="AF114" s="192"/>
      <c r="AG114" s="192"/>
      <c r="AH114" s="193"/>
      <c r="AI114" s="396">
        <f t="shared" si="15"/>
        <v>0</v>
      </c>
      <c r="AJ114" s="3">
        <f>'t1'!AK114</f>
        <v>0</v>
      </c>
      <c r="AM114" s="3" t="s">
        <v>462</v>
      </c>
      <c r="AN114" s="3" t="s">
        <v>462</v>
      </c>
      <c r="AO114" s="3" t="s">
        <v>1196</v>
      </c>
      <c r="AP114" s="953" t="str">
        <f t="shared" si="16"/>
        <v>OK</v>
      </c>
      <c r="AQ114" s="954" t="str">
        <f t="shared" si="17"/>
        <v>OK</v>
      </c>
      <c r="AR114" s="955" t="str">
        <f t="shared" si="18"/>
        <v xml:space="preserve"> </v>
      </c>
    </row>
    <row r="115" spans="1:44" ht="12" customHeight="1" thickBot="1" x14ac:dyDescent="0.25">
      <c r="A115" s="144" t="str">
        <f>'t1'!A115</f>
        <v>DIRIGENTE AMM.VO CON INCARICO DI STRUTTURA SEMPLICE</v>
      </c>
      <c r="B115" s="206" t="str">
        <f>'t1'!B115</f>
        <v>AD0S31</v>
      </c>
      <c r="C115" s="194">
        <f t="shared" si="19"/>
        <v>0</v>
      </c>
      <c r="D115" s="813">
        <f t="shared" si="20"/>
        <v>0</v>
      </c>
      <c r="E115" s="813">
        <f t="shared" si="21"/>
        <v>0</v>
      </c>
      <c r="F115" s="813">
        <f t="shared" si="22"/>
        <v>0</v>
      </c>
      <c r="G115" s="813">
        <f t="shared" si="22"/>
        <v>0</v>
      </c>
      <c r="H115" s="813">
        <f t="shared" si="23"/>
        <v>0</v>
      </c>
      <c r="I115" s="813">
        <f t="shared" si="24"/>
        <v>0</v>
      </c>
      <c r="J115" s="825">
        <f t="shared" si="25"/>
        <v>0</v>
      </c>
      <c r="K115" s="396">
        <f t="shared" si="14"/>
        <v>0</v>
      </c>
      <c r="L115" s="3">
        <f>'t1'!M115</f>
        <v>0</v>
      </c>
      <c r="M115" s="896" t="s">
        <v>474</v>
      </c>
      <c r="AA115" s="194"/>
      <c r="AB115" s="192"/>
      <c r="AC115" s="192"/>
      <c r="AD115" s="192"/>
      <c r="AE115" s="192"/>
      <c r="AF115" s="192"/>
      <c r="AG115" s="192"/>
      <c r="AH115" s="193"/>
      <c r="AI115" s="396">
        <f t="shared" si="15"/>
        <v>0</v>
      </c>
      <c r="AJ115" s="3">
        <f>'t1'!AK115</f>
        <v>0</v>
      </c>
      <c r="AM115" s="3" t="s">
        <v>462</v>
      </c>
      <c r="AN115" s="3" t="s">
        <v>462</v>
      </c>
      <c r="AO115" s="3" t="s">
        <v>462</v>
      </c>
      <c r="AP115" s="953" t="str">
        <f t="shared" si="16"/>
        <v>OK</v>
      </c>
      <c r="AQ115" s="954" t="str">
        <f t="shared" si="17"/>
        <v>OK</v>
      </c>
      <c r="AR115" s="955" t="str">
        <f t="shared" si="18"/>
        <v xml:space="preserve"> </v>
      </c>
    </row>
    <row r="116" spans="1:44" ht="12" customHeight="1" thickBot="1" x14ac:dyDescent="0.25">
      <c r="A116" s="144" t="str">
        <f>'t1'!A116</f>
        <v>DIRIGENTE AMM.VO CON ALTRI INCAR.PROF.LI</v>
      </c>
      <c r="B116" s="206" t="str">
        <f>'t1'!B116</f>
        <v>AD0A31</v>
      </c>
      <c r="C116" s="194">
        <f t="shared" si="19"/>
        <v>0</v>
      </c>
      <c r="D116" s="813">
        <f t="shared" si="20"/>
        <v>0</v>
      </c>
      <c r="E116" s="813">
        <f t="shared" si="21"/>
        <v>0</v>
      </c>
      <c r="F116" s="813">
        <f t="shared" si="22"/>
        <v>0</v>
      </c>
      <c r="G116" s="813">
        <f t="shared" si="22"/>
        <v>0</v>
      </c>
      <c r="H116" s="813">
        <f t="shared" si="23"/>
        <v>0</v>
      </c>
      <c r="I116" s="813">
        <f t="shared" si="24"/>
        <v>0</v>
      </c>
      <c r="J116" s="825">
        <f t="shared" si="25"/>
        <v>0</v>
      </c>
      <c r="K116" s="396">
        <f t="shared" si="14"/>
        <v>0</v>
      </c>
      <c r="L116" s="3">
        <f>'t1'!M116</f>
        <v>0</v>
      </c>
      <c r="M116" s="896" t="s">
        <v>474</v>
      </c>
      <c r="AA116" s="194"/>
      <c r="AB116" s="192"/>
      <c r="AC116" s="192"/>
      <c r="AD116" s="192"/>
      <c r="AE116" s="192"/>
      <c r="AF116" s="192"/>
      <c r="AG116" s="192"/>
      <c r="AH116" s="193"/>
      <c r="AI116" s="396">
        <f t="shared" si="15"/>
        <v>0</v>
      </c>
      <c r="AJ116" s="3">
        <f>'t1'!AK116</f>
        <v>0</v>
      </c>
      <c r="AM116" s="3" t="s">
        <v>462</v>
      </c>
      <c r="AN116" s="3" t="s">
        <v>462</v>
      </c>
      <c r="AO116" s="3" t="s">
        <v>462</v>
      </c>
      <c r="AP116" s="953" t="str">
        <f t="shared" si="16"/>
        <v>OK</v>
      </c>
      <c r="AQ116" s="954" t="str">
        <f t="shared" si="17"/>
        <v>OK</v>
      </c>
      <c r="AR116" s="955" t="str">
        <f t="shared" si="18"/>
        <v xml:space="preserve"> </v>
      </c>
    </row>
    <row r="117" spans="1:44" ht="12" customHeight="1" thickBot="1" x14ac:dyDescent="0.25">
      <c r="A117" s="144" t="str">
        <f>'t1'!A117</f>
        <v>DIRIG. AMM.VO A T. DETERMINATO (ART. 15-SEPTIES DLGS.502/92)</v>
      </c>
      <c r="B117" s="206" t="str">
        <f>'t1'!B117</f>
        <v>AD0612</v>
      </c>
      <c r="C117" s="194">
        <f t="shared" si="19"/>
        <v>0</v>
      </c>
      <c r="D117" s="813">
        <f t="shared" si="20"/>
        <v>0</v>
      </c>
      <c r="E117" s="813">
        <f t="shared" si="21"/>
        <v>0</v>
      </c>
      <c r="F117" s="813">
        <f t="shared" si="22"/>
        <v>0</v>
      </c>
      <c r="G117" s="813">
        <f t="shared" si="22"/>
        <v>0</v>
      </c>
      <c r="H117" s="813">
        <f t="shared" si="23"/>
        <v>0</v>
      </c>
      <c r="I117" s="813">
        <f t="shared" si="24"/>
        <v>0</v>
      </c>
      <c r="J117" s="825">
        <f t="shared" si="25"/>
        <v>0</v>
      </c>
      <c r="K117" s="396">
        <f t="shared" si="14"/>
        <v>0</v>
      </c>
      <c r="L117" s="3">
        <f>'t1'!M117</f>
        <v>0</v>
      </c>
      <c r="M117" s="896" t="s">
        <v>474</v>
      </c>
      <c r="AA117" s="194"/>
      <c r="AB117" s="192"/>
      <c r="AC117" s="192"/>
      <c r="AD117" s="192"/>
      <c r="AE117" s="192"/>
      <c r="AF117" s="192"/>
      <c r="AG117" s="192"/>
      <c r="AH117" s="193"/>
      <c r="AI117" s="396">
        <f t="shared" si="15"/>
        <v>0</v>
      </c>
      <c r="AJ117" s="3">
        <f>'t1'!AK117</f>
        <v>0</v>
      </c>
      <c r="AM117" s="3" t="s">
        <v>462</v>
      </c>
      <c r="AN117" s="3" t="s">
        <v>462</v>
      </c>
      <c r="AO117" s="3" t="s">
        <v>462</v>
      </c>
      <c r="AP117" s="953" t="str">
        <f t="shared" si="16"/>
        <v>OK</v>
      </c>
      <c r="AQ117" s="954" t="str">
        <f t="shared" si="17"/>
        <v>OK</v>
      </c>
      <c r="AR117" s="955" t="str">
        <f t="shared" si="18"/>
        <v xml:space="preserve"> </v>
      </c>
    </row>
    <row r="118" spans="1:44" ht="12" customHeight="1" thickBot="1" x14ac:dyDescent="0.25">
      <c r="A118" s="144" t="str">
        <f>'t1'!A118</f>
        <v>RICERCATORE SANITARIO - DS</v>
      </c>
      <c r="B118" s="206" t="str">
        <f>'t1'!B118</f>
        <v>N18694</v>
      </c>
      <c r="C118" s="194">
        <f t="shared" si="19"/>
        <v>0</v>
      </c>
      <c r="D118" s="813">
        <f t="shared" si="20"/>
        <v>0</v>
      </c>
      <c r="E118" s="813">
        <f t="shared" si="21"/>
        <v>0</v>
      </c>
      <c r="F118" s="813">
        <f t="shared" si="22"/>
        <v>0</v>
      </c>
      <c r="G118" s="813">
        <f t="shared" si="22"/>
        <v>0</v>
      </c>
      <c r="H118" s="813">
        <f t="shared" si="23"/>
        <v>0</v>
      </c>
      <c r="I118" s="813">
        <f t="shared" si="24"/>
        <v>0</v>
      </c>
      <c r="J118" s="825">
        <f t="shared" si="25"/>
        <v>0</v>
      </c>
      <c r="K118" s="396">
        <f t="shared" si="14"/>
        <v>0</v>
      </c>
      <c r="L118" s="3">
        <f>'t1'!M118</f>
        <v>0</v>
      </c>
      <c r="M118" s="896" t="s">
        <v>474</v>
      </c>
      <c r="AA118" s="194"/>
      <c r="AB118" s="192"/>
      <c r="AC118" s="192"/>
      <c r="AD118" s="192"/>
      <c r="AE118" s="192"/>
      <c r="AF118" s="192"/>
      <c r="AG118" s="192"/>
      <c r="AH118" s="193"/>
      <c r="AI118" s="396">
        <f t="shared" si="15"/>
        <v>0</v>
      </c>
      <c r="AJ118" s="3">
        <f>'t1'!AK118</f>
        <v>0</v>
      </c>
      <c r="AM118" s="3" t="s">
        <v>462</v>
      </c>
      <c r="AN118" s="3" t="s">
        <v>462</v>
      </c>
      <c r="AO118" s="3" t="s">
        <v>462</v>
      </c>
      <c r="AP118" s="953" t="str">
        <f t="shared" si="16"/>
        <v>OK</v>
      </c>
      <c r="AQ118" s="954" t="str">
        <f t="shared" si="17"/>
        <v>OK</v>
      </c>
      <c r="AR118" s="955" t="str">
        <f t="shared" si="18"/>
        <v xml:space="preserve"> </v>
      </c>
    </row>
    <row r="119" spans="1:44" ht="12" customHeight="1" thickBot="1" x14ac:dyDescent="0.25">
      <c r="A119" s="144" t="str">
        <f>'t1'!A119</f>
        <v>COLLABORATORE PROF.LE DI RICERCA SANITARIA - D</v>
      </c>
      <c r="B119" s="206" t="str">
        <f>'t1'!B119</f>
        <v>N16695</v>
      </c>
      <c r="C119" s="194">
        <f t="shared" si="19"/>
        <v>0</v>
      </c>
      <c r="D119" s="813">
        <f t="shared" si="20"/>
        <v>0</v>
      </c>
      <c r="E119" s="813">
        <f t="shared" si="21"/>
        <v>0</v>
      </c>
      <c r="F119" s="813">
        <f t="shared" si="22"/>
        <v>0</v>
      </c>
      <c r="G119" s="813">
        <f t="shared" si="22"/>
        <v>0</v>
      </c>
      <c r="H119" s="813">
        <f t="shared" si="23"/>
        <v>0</v>
      </c>
      <c r="I119" s="813">
        <f t="shared" si="24"/>
        <v>0</v>
      </c>
      <c r="J119" s="825">
        <f t="shared" si="25"/>
        <v>0</v>
      </c>
      <c r="K119" s="396">
        <f t="shared" si="14"/>
        <v>0</v>
      </c>
      <c r="L119" s="3">
        <f>'t1'!M119</f>
        <v>0</v>
      </c>
      <c r="M119" s="896" t="s">
        <v>507</v>
      </c>
      <c r="AA119" s="194"/>
      <c r="AB119" s="192"/>
      <c r="AC119" s="192"/>
      <c r="AD119" s="192"/>
      <c r="AE119" s="192"/>
      <c r="AF119" s="192"/>
      <c r="AG119" s="192"/>
      <c r="AH119" s="193"/>
      <c r="AI119" s="396">
        <f t="shared" si="15"/>
        <v>0</v>
      </c>
      <c r="AJ119" s="3">
        <f>'t1'!AK119</f>
        <v>0</v>
      </c>
      <c r="AM119" s="3" t="s">
        <v>462</v>
      </c>
      <c r="AN119" s="3" t="s">
        <v>462</v>
      </c>
      <c r="AO119" s="3" t="s">
        <v>1196</v>
      </c>
      <c r="AP119" s="953" t="str">
        <f t="shared" si="16"/>
        <v>OK</v>
      </c>
      <c r="AQ119" s="954" t="str">
        <f t="shared" si="17"/>
        <v>OK</v>
      </c>
      <c r="AR119" s="955" t="str">
        <f t="shared" si="18"/>
        <v xml:space="preserve"> </v>
      </c>
    </row>
    <row r="120" spans="1:44" ht="12" customHeight="1" thickBot="1" x14ac:dyDescent="0.25">
      <c r="A120" s="144" t="str">
        <f>'t1'!A120</f>
        <v>RUOLO SANITARIO - PROF. SANITARIE INFERMIERISTICHE E.Q.</v>
      </c>
      <c r="B120" s="206" t="str">
        <f>'t1'!B120</f>
        <v>SEQINF</v>
      </c>
      <c r="C120" s="194">
        <f t="shared" si="19"/>
        <v>0</v>
      </c>
      <c r="D120" s="813">
        <f t="shared" si="20"/>
        <v>0</v>
      </c>
      <c r="E120" s="813">
        <f t="shared" si="21"/>
        <v>0</v>
      </c>
      <c r="F120" s="813">
        <f t="shared" si="22"/>
        <v>0</v>
      </c>
      <c r="G120" s="813">
        <f t="shared" si="22"/>
        <v>0</v>
      </c>
      <c r="H120" s="813">
        <f t="shared" si="23"/>
        <v>0</v>
      </c>
      <c r="I120" s="813">
        <f t="shared" si="24"/>
        <v>0</v>
      </c>
      <c r="J120" s="825">
        <f t="shared" si="25"/>
        <v>0</v>
      </c>
      <c r="K120" s="396">
        <f t="shared" si="14"/>
        <v>0</v>
      </c>
      <c r="L120" s="3">
        <f>'t1'!M120</f>
        <v>0</v>
      </c>
      <c r="M120" s="896" t="s">
        <v>507</v>
      </c>
      <c r="AA120" s="194"/>
      <c r="AB120" s="192"/>
      <c r="AC120" s="192"/>
      <c r="AD120" s="192"/>
      <c r="AE120" s="192"/>
      <c r="AF120" s="192"/>
      <c r="AG120" s="192"/>
      <c r="AH120" s="193"/>
      <c r="AI120" s="396">
        <f t="shared" si="15"/>
        <v>0</v>
      </c>
      <c r="AJ120" s="3">
        <f>'t1'!AK120</f>
        <v>0</v>
      </c>
      <c r="AM120" s="3" t="s">
        <v>462</v>
      </c>
      <c r="AN120" s="3" t="s">
        <v>462</v>
      </c>
      <c r="AO120" s="3" t="s">
        <v>1196</v>
      </c>
      <c r="AP120" s="953" t="str">
        <f t="shared" si="16"/>
        <v>OK</v>
      </c>
      <c r="AQ120" s="954" t="str">
        <f t="shared" si="17"/>
        <v>OK</v>
      </c>
      <c r="AR120" s="955" t="str">
        <f t="shared" si="18"/>
        <v xml:space="preserve"> </v>
      </c>
    </row>
    <row r="121" spans="1:44" ht="12" customHeight="1" thickBot="1" x14ac:dyDescent="0.25">
      <c r="A121" s="144" t="str">
        <f>'t1'!A121</f>
        <v>RUOLO SANITARIO - PROF. SANITARIA OSTETRICA E.Q.</v>
      </c>
      <c r="B121" s="206" t="str">
        <f>'t1'!B121</f>
        <v>SEQOST</v>
      </c>
      <c r="C121" s="194">
        <f t="shared" si="19"/>
        <v>0</v>
      </c>
      <c r="D121" s="813">
        <f t="shared" si="20"/>
        <v>0</v>
      </c>
      <c r="E121" s="813">
        <f t="shared" si="21"/>
        <v>0</v>
      </c>
      <c r="F121" s="813">
        <f t="shared" si="22"/>
        <v>0</v>
      </c>
      <c r="G121" s="813">
        <f t="shared" si="22"/>
        <v>0</v>
      </c>
      <c r="H121" s="813">
        <f t="shared" si="23"/>
        <v>0</v>
      </c>
      <c r="I121" s="813">
        <f t="shared" si="24"/>
        <v>0</v>
      </c>
      <c r="J121" s="825">
        <f t="shared" si="25"/>
        <v>0</v>
      </c>
      <c r="K121" s="396">
        <f t="shared" si="14"/>
        <v>0</v>
      </c>
      <c r="L121" s="3">
        <f>'t1'!M121</f>
        <v>0</v>
      </c>
      <c r="M121" s="896" t="s">
        <v>507</v>
      </c>
      <c r="AA121" s="194"/>
      <c r="AB121" s="192"/>
      <c r="AC121" s="192"/>
      <c r="AD121" s="192"/>
      <c r="AE121" s="192"/>
      <c r="AF121" s="192"/>
      <c r="AG121" s="192"/>
      <c r="AH121" s="193"/>
      <c r="AI121" s="396">
        <f t="shared" si="15"/>
        <v>0</v>
      </c>
      <c r="AJ121" s="3">
        <f>'t1'!AK121</f>
        <v>0</v>
      </c>
      <c r="AM121" s="3" t="s">
        <v>462</v>
      </c>
      <c r="AN121" s="3" t="s">
        <v>462</v>
      </c>
      <c r="AO121" s="3" t="s">
        <v>1196</v>
      </c>
      <c r="AP121" s="953" t="str">
        <f t="shared" si="16"/>
        <v>OK</v>
      </c>
      <c r="AQ121" s="954" t="str">
        <f t="shared" si="17"/>
        <v>OK</v>
      </c>
      <c r="AR121" s="955" t="str">
        <f t="shared" si="18"/>
        <v xml:space="preserve"> </v>
      </c>
    </row>
    <row r="122" spans="1:44" ht="12" customHeight="1" thickBot="1" x14ac:dyDescent="0.25">
      <c r="A122" s="144" t="str">
        <f>'t1'!A122</f>
        <v>RUOLO SANITARIO - PROFESSIONI TECNICO SANITARIE E.Q.</v>
      </c>
      <c r="B122" s="206" t="str">
        <f>'t1'!B122</f>
        <v>SEQTCN</v>
      </c>
      <c r="C122" s="194">
        <f t="shared" si="19"/>
        <v>0</v>
      </c>
      <c r="D122" s="813">
        <f t="shared" si="20"/>
        <v>0</v>
      </c>
      <c r="E122" s="813">
        <f t="shared" si="21"/>
        <v>0</v>
      </c>
      <c r="F122" s="813">
        <f t="shared" si="22"/>
        <v>0</v>
      </c>
      <c r="G122" s="813">
        <f t="shared" si="22"/>
        <v>0</v>
      </c>
      <c r="H122" s="813">
        <f t="shared" si="23"/>
        <v>0</v>
      </c>
      <c r="I122" s="813">
        <f t="shared" si="24"/>
        <v>0</v>
      </c>
      <c r="J122" s="825">
        <f t="shared" si="25"/>
        <v>0</v>
      </c>
      <c r="K122" s="396">
        <f t="shared" si="14"/>
        <v>0</v>
      </c>
      <c r="L122" s="3">
        <f>'t1'!M122</f>
        <v>0</v>
      </c>
      <c r="M122" s="896" t="s">
        <v>507</v>
      </c>
      <c r="AA122" s="194"/>
      <c r="AB122" s="192"/>
      <c r="AC122" s="192"/>
      <c r="AD122" s="192"/>
      <c r="AE122" s="192"/>
      <c r="AF122" s="192"/>
      <c r="AG122" s="192"/>
      <c r="AH122" s="193"/>
      <c r="AI122" s="396">
        <f t="shared" si="15"/>
        <v>0</v>
      </c>
      <c r="AJ122" s="3">
        <f>'t1'!AK122</f>
        <v>0</v>
      </c>
      <c r="AM122" s="3" t="s">
        <v>462</v>
      </c>
      <c r="AN122" s="3" t="s">
        <v>462</v>
      </c>
      <c r="AO122" s="3" t="s">
        <v>1196</v>
      </c>
      <c r="AP122" s="953" t="str">
        <f t="shared" si="16"/>
        <v>OK</v>
      </c>
      <c r="AQ122" s="954" t="str">
        <f t="shared" si="17"/>
        <v>OK</v>
      </c>
      <c r="AR122" s="955" t="str">
        <f t="shared" si="18"/>
        <v xml:space="preserve"> </v>
      </c>
    </row>
    <row r="123" spans="1:44" ht="12" customHeight="1" thickBot="1" x14ac:dyDescent="0.25">
      <c r="A123" s="144" t="str">
        <f>'t1'!A123</f>
        <v>RUOLO SANITARIO - PROF. SANITARIE DELLA RIABILITAZIONE E.Q.</v>
      </c>
      <c r="B123" s="206" t="str">
        <f>'t1'!B123</f>
        <v>SEQRAB</v>
      </c>
      <c r="C123" s="194">
        <f t="shared" si="19"/>
        <v>0</v>
      </c>
      <c r="D123" s="813">
        <f t="shared" si="20"/>
        <v>0</v>
      </c>
      <c r="E123" s="813">
        <f t="shared" si="21"/>
        <v>0</v>
      </c>
      <c r="F123" s="813">
        <f t="shared" si="22"/>
        <v>0</v>
      </c>
      <c r="G123" s="813">
        <f t="shared" si="22"/>
        <v>0</v>
      </c>
      <c r="H123" s="813">
        <f t="shared" si="23"/>
        <v>0</v>
      </c>
      <c r="I123" s="813">
        <f t="shared" si="24"/>
        <v>0</v>
      </c>
      <c r="J123" s="825">
        <f t="shared" si="25"/>
        <v>0</v>
      </c>
      <c r="K123" s="396">
        <f t="shared" si="14"/>
        <v>0</v>
      </c>
      <c r="L123" s="3">
        <f>'t1'!M123</f>
        <v>0</v>
      </c>
      <c r="M123" s="896" t="s">
        <v>507</v>
      </c>
      <c r="AA123" s="194"/>
      <c r="AB123" s="192"/>
      <c r="AC123" s="192"/>
      <c r="AD123" s="192"/>
      <c r="AE123" s="192"/>
      <c r="AF123" s="192"/>
      <c r="AG123" s="192"/>
      <c r="AH123" s="193"/>
      <c r="AI123" s="396">
        <f t="shared" si="15"/>
        <v>0</v>
      </c>
      <c r="AJ123" s="3">
        <f>'t1'!AK123</f>
        <v>0</v>
      </c>
      <c r="AM123" s="3" t="s">
        <v>462</v>
      </c>
      <c r="AN123" s="3" t="s">
        <v>462</v>
      </c>
      <c r="AO123" s="3" t="s">
        <v>1196</v>
      </c>
      <c r="AP123" s="953" t="str">
        <f t="shared" si="16"/>
        <v>OK</v>
      </c>
      <c r="AQ123" s="954" t="str">
        <f t="shared" si="17"/>
        <v>OK</v>
      </c>
      <c r="AR123" s="955" t="str">
        <f t="shared" si="18"/>
        <v xml:space="preserve"> </v>
      </c>
    </row>
    <row r="124" spans="1:44" ht="12" customHeight="1" thickBot="1" x14ac:dyDescent="0.25">
      <c r="A124" s="144" t="str">
        <f>'t1'!A124</f>
        <v>RUOLO SANITARIO - PROF. SANITARIE DELLA PREVENZIONE E.Q.</v>
      </c>
      <c r="B124" s="206" t="str">
        <f>'t1'!B124</f>
        <v>SEQPRV</v>
      </c>
      <c r="C124" s="194">
        <f t="shared" si="19"/>
        <v>0</v>
      </c>
      <c r="D124" s="813">
        <f t="shared" si="20"/>
        <v>0</v>
      </c>
      <c r="E124" s="813">
        <f t="shared" si="21"/>
        <v>0</v>
      </c>
      <c r="F124" s="813">
        <f t="shared" si="22"/>
        <v>0</v>
      </c>
      <c r="G124" s="813">
        <f t="shared" si="22"/>
        <v>0</v>
      </c>
      <c r="H124" s="813">
        <f t="shared" si="23"/>
        <v>0</v>
      </c>
      <c r="I124" s="813">
        <f t="shared" si="24"/>
        <v>0</v>
      </c>
      <c r="J124" s="825">
        <f t="shared" si="25"/>
        <v>0</v>
      </c>
      <c r="K124" s="396">
        <f t="shared" si="14"/>
        <v>0</v>
      </c>
      <c r="L124" s="3">
        <f>'t1'!M124</f>
        <v>0</v>
      </c>
      <c r="M124" s="896" t="s">
        <v>507</v>
      </c>
      <c r="AA124" s="194"/>
      <c r="AB124" s="192"/>
      <c r="AC124" s="192"/>
      <c r="AD124" s="192"/>
      <c r="AE124" s="192"/>
      <c r="AF124" s="192"/>
      <c r="AG124" s="192"/>
      <c r="AH124" s="193"/>
      <c r="AI124" s="396">
        <f t="shared" si="15"/>
        <v>0</v>
      </c>
      <c r="AJ124" s="3">
        <f>'t1'!AK124</f>
        <v>0</v>
      </c>
      <c r="AM124" s="3" t="s">
        <v>462</v>
      </c>
      <c r="AN124" s="3" t="s">
        <v>462</v>
      </c>
      <c r="AO124" s="3" t="s">
        <v>1196</v>
      </c>
      <c r="AP124" s="953" t="str">
        <f t="shared" si="16"/>
        <v>OK</v>
      </c>
      <c r="AQ124" s="954" t="str">
        <f t="shared" si="17"/>
        <v>OK</v>
      </c>
      <c r="AR124" s="955" t="str">
        <f t="shared" si="18"/>
        <v xml:space="preserve"> </v>
      </c>
    </row>
    <row r="125" spans="1:44" ht="12" customHeight="1" thickBot="1" x14ac:dyDescent="0.25">
      <c r="A125" s="144" t="str">
        <f>'t1'!A125</f>
        <v>RUOLO SANITARIO - PROF. SAN. INFERM. SENIOR ESAURIMENTO E.Q.</v>
      </c>
      <c r="B125" s="206" t="str">
        <f>'t1'!B125</f>
        <v>SEQINE</v>
      </c>
      <c r="C125" s="194">
        <f t="shared" si="19"/>
        <v>0</v>
      </c>
      <c r="D125" s="813">
        <f t="shared" si="20"/>
        <v>0</v>
      </c>
      <c r="E125" s="813">
        <f t="shared" si="21"/>
        <v>0</v>
      </c>
      <c r="F125" s="813">
        <f t="shared" si="22"/>
        <v>0</v>
      </c>
      <c r="G125" s="813">
        <f t="shared" si="22"/>
        <v>0</v>
      </c>
      <c r="H125" s="813">
        <f t="shared" si="23"/>
        <v>0</v>
      </c>
      <c r="I125" s="813">
        <f t="shared" si="24"/>
        <v>0</v>
      </c>
      <c r="J125" s="825">
        <f t="shared" si="25"/>
        <v>0</v>
      </c>
      <c r="K125" s="396">
        <f t="shared" si="14"/>
        <v>0</v>
      </c>
      <c r="L125" s="3">
        <f>'t1'!M125</f>
        <v>0</v>
      </c>
      <c r="M125" s="896" t="s">
        <v>507</v>
      </c>
      <c r="AA125" s="194"/>
      <c r="AB125" s="192"/>
      <c r="AC125" s="192"/>
      <c r="AD125" s="192"/>
      <c r="AE125" s="192"/>
      <c r="AF125" s="192"/>
      <c r="AG125" s="192"/>
      <c r="AH125" s="193"/>
      <c r="AI125" s="396">
        <f t="shared" si="15"/>
        <v>0</v>
      </c>
      <c r="AJ125" s="3">
        <f>'t1'!AK125</f>
        <v>0</v>
      </c>
      <c r="AM125" s="3" t="s">
        <v>462</v>
      </c>
      <c r="AN125" s="3" t="s">
        <v>462</v>
      </c>
      <c r="AO125" s="3" t="s">
        <v>1196</v>
      </c>
      <c r="AP125" s="953" t="str">
        <f t="shared" si="16"/>
        <v>OK</v>
      </c>
      <c r="AQ125" s="954" t="str">
        <f t="shared" si="17"/>
        <v>OK</v>
      </c>
      <c r="AR125" s="955" t="str">
        <f t="shared" si="18"/>
        <v xml:space="preserve"> </v>
      </c>
    </row>
    <row r="126" spans="1:44" ht="12" customHeight="1" thickBot="1" x14ac:dyDescent="0.25">
      <c r="A126" s="144" t="str">
        <f>'t1'!A126</f>
        <v>RUOLO SANITARIO - ALTRI PROF. SAN. SENIOR A ESAURIMENTO E.Q.</v>
      </c>
      <c r="B126" s="206" t="str">
        <f>'t1'!B126</f>
        <v>SEQASE</v>
      </c>
      <c r="C126" s="194">
        <f t="shared" si="19"/>
        <v>0</v>
      </c>
      <c r="D126" s="813">
        <f t="shared" si="20"/>
        <v>0</v>
      </c>
      <c r="E126" s="813">
        <f t="shared" si="21"/>
        <v>0</v>
      </c>
      <c r="F126" s="813">
        <f t="shared" si="22"/>
        <v>0</v>
      </c>
      <c r="G126" s="813">
        <f t="shared" si="22"/>
        <v>0</v>
      </c>
      <c r="H126" s="813">
        <f t="shared" si="23"/>
        <v>0</v>
      </c>
      <c r="I126" s="813">
        <f t="shared" si="24"/>
        <v>0</v>
      </c>
      <c r="J126" s="825">
        <f t="shared" si="25"/>
        <v>0</v>
      </c>
      <c r="K126" s="396">
        <f t="shared" si="14"/>
        <v>0</v>
      </c>
      <c r="L126" s="3">
        <f>'t1'!M126</f>
        <v>0</v>
      </c>
      <c r="M126" s="896" t="s">
        <v>507</v>
      </c>
      <c r="AA126" s="194"/>
      <c r="AB126" s="192"/>
      <c r="AC126" s="192"/>
      <c r="AD126" s="192"/>
      <c r="AE126" s="192"/>
      <c r="AF126" s="192"/>
      <c r="AG126" s="192"/>
      <c r="AH126" s="193"/>
      <c r="AI126" s="396">
        <f t="shared" si="15"/>
        <v>0</v>
      </c>
      <c r="AJ126" s="3">
        <f>'t1'!AK126</f>
        <v>0</v>
      </c>
      <c r="AM126" s="3" t="s">
        <v>462</v>
      </c>
      <c r="AN126" s="3" t="s">
        <v>462</v>
      </c>
      <c r="AO126" s="3" t="s">
        <v>1196</v>
      </c>
      <c r="AP126" s="953" t="str">
        <f t="shared" si="16"/>
        <v>OK</v>
      </c>
      <c r="AQ126" s="954" t="str">
        <f t="shared" si="17"/>
        <v>OK</v>
      </c>
      <c r="AR126" s="955" t="str">
        <f t="shared" si="18"/>
        <v xml:space="preserve"> </v>
      </c>
    </row>
    <row r="127" spans="1:44" ht="12" customHeight="1" thickBot="1" x14ac:dyDescent="0.25">
      <c r="A127" s="144" t="str">
        <f>'t1'!A127</f>
        <v>RUOLO SOCIOSANITARIO - ASSISTENTE SOCIALE E.Q.</v>
      </c>
      <c r="B127" s="206" t="str">
        <f>'t1'!B127</f>
        <v>KEQASC</v>
      </c>
      <c r="C127" s="194">
        <f t="shared" si="19"/>
        <v>0</v>
      </c>
      <c r="D127" s="813">
        <f t="shared" si="20"/>
        <v>0</v>
      </c>
      <c r="E127" s="813">
        <f t="shared" si="21"/>
        <v>0</v>
      </c>
      <c r="F127" s="813">
        <f t="shared" si="22"/>
        <v>0</v>
      </c>
      <c r="G127" s="813">
        <f t="shared" si="22"/>
        <v>0</v>
      </c>
      <c r="H127" s="813">
        <f t="shared" si="23"/>
        <v>0</v>
      </c>
      <c r="I127" s="813">
        <f t="shared" si="24"/>
        <v>0</v>
      </c>
      <c r="J127" s="825">
        <f t="shared" si="25"/>
        <v>0</v>
      </c>
      <c r="K127" s="396">
        <f t="shared" si="14"/>
        <v>0</v>
      </c>
      <c r="L127" s="3">
        <f>'t1'!M127</f>
        <v>0</v>
      </c>
      <c r="M127" s="896" t="s">
        <v>507</v>
      </c>
      <c r="AA127" s="194"/>
      <c r="AB127" s="192"/>
      <c r="AC127" s="192"/>
      <c r="AD127" s="192"/>
      <c r="AE127" s="192"/>
      <c r="AF127" s="192"/>
      <c r="AG127" s="192"/>
      <c r="AH127" s="193"/>
      <c r="AI127" s="396">
        <f t="shared" si="15"/>
        <v>0</v>
      </c>
      <c r="AJ127" s="3">
        <f>'t1'!AK127</f>
        <v>0</v>
      </c>
      <c r="AM127" s="3" t="s">
        <v>462</v>
      </c>
      <c r="AN127" s="3" t="s">
        <v>462</v>
      </c>
      <c r="AO127" s="3" t="s">
        <v>1196</v>
      </c>
      <c r="AP127" s="953" t="str">
        <f t="shared" si="16"/>
        <v>OK</v>
      </c>
      <c r="AQ127" s="954" t="str">
        <f t="shared" si="17"/>
        <v>OK</v>
      </c>
      <c r="AR127" s="955" t="str">
        <f t="shared" si="18"/>
        <v xml:space="preserve"> </v>
      </c>
    </row>
    <row r="128" spans="1:44" ht="12" customHeight="1" thickBot="1" x14ac:dyDescent="0.25">
      <c r="A128" s="144" t="str">
        <f>'t1'!A128</f>
        <v>RUOLO SOCIOSANITARIO - ASSIST. SOC. SENIOR ESAURIMENTO E.Q.</v>
      </c>
      <c r="B128" s="206" t="str">
        <f>'t1'!B128</f>
        <v>KEQSCE</v>
      </c>
      <c r="C128" s="194">
        <f t="shared" si="19"/>
        <v>0</v>
      </c>
      <c r="D128" s="813">
        <f t="shared" si="20"/>
        <v>0</v>
      </c>
      <c r="E128" s="813">
        <f t="shared" si="21"/>
        <v>0</v>
      </c>
      <c r="F128" s="813">
        <f t="shared" si="22"/>
        <v>0</v>
      </c>
      <c r="G128" s="813">
        <f t="shared" si="22"/>
        <v>0</v>
      </c>
      <c r="H128" s="813">
        <f t="shared" si="23"/>
        <v>0</v>
      </c>
      <c r="I128" s="813">
        <f t="shared" si="24"/>
        <v>0</v>
      </c>
      <c r="J128" s="825">
        <f t="shared" si="25"/>
        <v>0</v>
      </c>
      <c r="K128" s="396">
        <f t="shared" si="14"/>
        <v>0</v>
      </c>
      <c r="L128" s="3">
        <f>'t1'!M128</f>
        <v>0</v>
      </c>
      <c r="M128" s="896" t="s">
        <v>507</v>
      </c>
      <c r="AA128" s="194"/>
      <c r="AB128" s="192"/>
      <c r="AC128" s="192"/>
      <c r="AD128" s="192"/>
      <c r="AE128" s="192"/>
      <c r="AF128" s="192"/>
      <c r="AG128" s="192"/>
      <c r="AH128" s="193"/>
      <c r="AI128" s="396">
        <f t="shared" si="15"/>
        <v>0</v>
      </c>
      <c r="AJ128" s="3">
        <f>'t1'!AK128</f>
        <v>0</v>
      </c>
      <c r="AM128" s="3" t="s">
        <v>462</v>
      </c>
      <c r="AN128" s="3" t="s">
        <v>462</v>
      </c>
      <c r="AO128" s="3" t="s">
        <v>1196</v>
      </c>
      <c r="AP128" s="953" t="str">
        <f t="shared" si="16"/>
        <v>OK</v>
      </c>
      <c r="AQ128" s="954" t="str">
        <f t="shared" si="17"/>
        <v>OK</v>
      </c>
      <c r="AR128" s="955" t="str">
        <f t="shared" si="18"/>
        <v xml:space="preserve"> </v>
      </c>
    </row>
    <row r="129" spans="1:44" ht="12" customHeight="1" thickBot="1" x14ac:dyDescent="0.25">
      <c r="A129" s="144" t="str">
        <f>'t1'!A129</f>
        <v>RUOLO PROFESSIONALE - SPECIALISTA DELLA COMUNIC. ISTIT. E.Q.</v>
      </c>
      <c r="B129" s="206" t="str">
        <f>'t1'!B129</f>
        <v>PEQ871</v>
      </c>
      <c r="C129" s="194">
        <f t="shared" si="19"/>
        <v>0</v>
      </c>
      <c r="D129" s="813">
        <f t="shared" si="20"/>
        <v>0</v>
      </c>
      <c r="E129" s="813">
        <f t="shared" si="21"/>
        <v>0</v>
      </c>
      <c r="F129" s="813">
        <f t="shared" si="22"/>
        <v>0</v>
      </c>
      <c r="G129" s="813">
        <f t="shared" si="22"/>
        <v>0</v>
      </c>
      <c r="H129" s="813">
        <f t="shared" si="23"/>
        <v>0</v>
      </c>
      <c r="I129" s="813">
        <f t="shared" si="24"/>
        <v>0</v>
      </c>
      <c r="J129" s="825">
        <f t="shared" si="25"/>
        <v>0</v>
      </c>
      <c r="K129" s="396">
        <f t="shared" si="14"/>
        <v>0</v>
      </c>
      <c r="L129" s="3">
        <f>'t1'!M129</f>
        <v>0</v>
      </c>
      <c r="M129" s="896" t="s">
        <v>507</v>
      </c>
      <c r="AA129" s="194"/>
      <c r="AB129" s="192"/>
      <c r="AC129" s="192"/>
      <c r="AD129" s="192"/>
      <c r="AE129" s="192"/>
      <c r="AF129" s="192"/>
      <c r="AG129" s="192"/>
      <c r="AH129" s="193"/>
      <c r="AI129" s="396">
        <f t="shared" si="15"/>
        <v>0</v>
      </c>
      <c r="AJ129" s="3">
        <f>'t1'!AK129</f>
        <v>0</v>
      </c>
      <c r="AM129" s="3" t="s">
        <v>462</v>
      </c>
      <c r="AN129" s="3" t="s">
        <v>462</v>
      </c>
      <c r="AO129" s="3" t="s">
        <v>1196</v>
      </c>
      <c r="AP129" s="953" t="str">
        <f t="shared" si="16"/>
        <v>OK</v>
      </c>
      <c r="AQ129" s="954" t="str">
        <f t="shared" si="17"/>
        <v>OK</v>
      </c>
      <c r="AR129" s="955" t="str">
        <f t="shared" si="18"/>
        <v xml:space="preserve"> </v>
      </c>
    </row>
    <row r="130" spans="1:44" ht="12" customHeight="1" thickBot="1" x14ac:dyDescent="0.25">
      <c r="A130" s="144" t="str">
        <f>'t1'!A130</f>
        <v>RUOLO PROFESSIONALE - SPECIALISTA RAPPORTI CON I MEDIA E.Q.</v>
      </c>
      <c r="B130" s="206" t="str">
        <f>'t1'!B130</f>
        <v>PEQ872</v>
      </c>
      <c r="C130" s="194">
        <f t="shared" si="19"/>
        <v>0</v>
      </c>
      <c r="D130" s="813">
        <f t="shared" si="20"/>
        <v>0</v>
      </c>
      <c r="E130" s="813">
        <f t="shared" si="21"/>
        <v>0</v>
      </c>
      <c r="F130" s="813">
        <f t="shared" si="22"/>
        <v>0</v>
      </c>
      <c r="G130" s="813">
        <f t="shared" si="22"/>
        <v>0</v>
      </c>
      <c r="H130" s="813">
        <f t="shared" si="23"/>
        <v>0</v>
      </c>
      <c r="I130" s="813">
        <f t="shared" si="24"/>
        <v>0</v>
      </c>
      <c r="J130" s="825">
        <f t="shared" si="25"/>
        <v>0</v>
      </c>
      <c r="K130" s="396">
        <f t="shared" si="14"/>
        <v>0</v>
      </c>
      <c r="L130" s="3">
        <f>'t1'!M130</f>
        <v>0</v>
      </c>
      <c r="M130" s="896" t="s">
        <v>507</v>
      </c>
      <c r="AA130" s="194"/>
      <c r="AB130" s="192"/>
      <c r="AC130" s="192"/>
      <c r="AD130" s="192"/>
      <c r="AE130" s="192"/>
      <c r="AF130" s="192"/>
      <c r="AG130" s="192"/>
      <c r="AH130" s="193"/>
      <c r="AI130" s="396">
        <f t="shared" si="15"/>
        <v>0</v>
      </c>
      <c r="AJ130" s="3">
        <f>'t1'!AK130</f>
        <v>0</v>
      </c>
      <c r="AM130" s="3" t="s">
        <v>462</v>
      </c>
      <c r="AN130" s="3" t="s">
        <v>462</v>
      </c>
      <c r="AO130" s="3" t="s">
        <v>1196</v>
      </c>
      <c r="AP130" s="953" t="str">
        <f t="shared" si="16"/>
        <v>OK</v>
      </c>
      <c r="AQ130" s="954" t="str">
        <f t="shared" si="17"/>
        <v>OK</v>
      </c>
      <c r="AR130" s="955" t="str">
        <f t="shared" si="18"/>
        <v xml:space="preserve"> </v>
      </c>
    </row>
    <row r="131" spans="1:44" ht="12" customHeight="1" thickBot="1" x14ac:dyDescent="0.25">
      <c r="A131" s="144" t="str">
        <f>'t1'!A131</f>
        <v>RUOLO PROFESSIONALE - ASSISTENTE RELIGIOSO E.Q.</v>
      </c>
      <c r="B131" s="206" t="str">
        <f>'t1'!B131</f>
        <v>PEQ006</v>
      </c>
      <c r="C131" s="194">
        <f>ROUND(AA131,2)</f>
        <v>0</v>
      </c>
      <c r="D131" s="813">
        <f t="shared" ref="D131:G135" si="26">ROUND(AB131,0)</f>
        <v>0</v>
      </c>
      <c r="E131" s="813">
        <f t="shared" si="26"/>
        <v>0</v>
      </c>
      <c r="F131" s="813">
        <f t="shared" si="26"/>
        <v>0</v>
      </c>
      <c r="G131" s="813">
        <f t="shared" si="26"/>
        <v>0</v>
      </c>
      <c r="H131" s="813">
        <f t="shared" ref="H131:J135" si="27">ROUND(AF131,0)</f>
        <v>0</v>
      </c>
      <c r="I131" s="813">
        <f t="shared" si="27"/>
        <v>0</v>
      </c>
      <c r="J131" s="825">
        <f t="shared" si="27"/>
        <v>0</v>
      </c>
      <c r="K131" s="396">
        <f t="shared" si="14"/>
        <v>0</v>
      </c>
      <c r="L131" s="3">
        <f>'t1'!M131</f>
        <v>0</v>
      </c>
      <c r="M131" s="896" t="s">
        <v>507</v>
      </c>
      <c r="AA131" s="194"/>
      <c r="AB131" s="192"/>
      <c r="AC131" s="192"/>
      <c r="AD131" s="192"/>
      <c r="AE131" s="192"/>
      <c r="AF131" s="192"/>
      <c r="AG131" s="192"/>
      <c r="AH131" s="193"/>
      <c r="AI131" s="396">
        <f t="shared" si="15"/>
        <v>0</v>
      </c>
      <c r="AJ131" s="3">
        <f>'t1'!AK131</f>
        <v>0</v>
      </c>
      <c r="AM131" s="3" t="s">
        <v>462</v>
      </c>
      <c r="AN131" s="3" t="s">
        <v>462</v>
      </c>
      <c r="AO131" s="3" t="s">
        <v>1196</v>
      </c>
      <c r="AP131" s="953" t="str">
        <f t="shared" si="16"/>
        <v>OK</v>
      </c>
      <c r="AQ131" s="954" t="str">
        <f t="shared" si="17"/>
        <v>OK</v>
      </c>
      <c r="AR131" s="955" t="str">
        <f t="shared" si="18"/>
        <v xml:space="preserve"> </v>
      </c>
    </row>
    <row r="132" spans="1:44" ht="12" customHeight="1" thickBot="1" x14ac:dyDescent="0.25">
      <c r="A132" s="144" t="str">
        <f>'t1'!A132</f>
        <v>RUOLO TECNICO - COLLABORATORE TECNICO PROFESSIONALE E.Q.</v>
      </c>
      <c r="B132" s="206" t="str">
        <f>'t1'!B132</f>
        <v>TEQ027</v>
      </c>
      <c r="C132" s="194">
        <f>ROUND(AA132,2)</f>
        <v>0</v>
      </c>
      <c r="D132" s="813">
        <f t="shared" si="26"/>
        <v>0</v>
      </c>
      <c r="E132" s="813">
        <f t="shared" si="26"/>
        <v>0</v>
      </c>
      <c r="F132" s="813">
        <f t="shared" si="26"/>
        <v>0</v>
      </c>
      <c r="G132" s="813">
        <f t="shared" si="26"/>
        <v>0</v>
      </c>
      <c r="H132" s="813">
        <f t="shared" si="27"/>
        <v>0</v>
      </c>
      <c r="I132" s="813">
        <f t="shared" si="27"/>
        <v>0</v>
      </c>
      <c r="J132" s="825">
        <f t="shared" si="27"/>
        <v>0</v>
      </c>
      <c r="K132" s="396">
        <f t="shared" si="14"/>
        <v>0</v>
      </c>
      <c r="L132" s="3">
        <f>'t1'!M132</f>
        <v>0</v>
      </c>
      <c r="M132" s="896" t="s">
        <v>507</v>
      </c>
      <c r="AA132" s="194"/>
      <c r="AB132" s="192"/>
      <c r="AC132" s="192"/>
      <c r="AD132" s="192"/>
      <c r="AE132" s="192"/>
      <c r="AF132" s="192"/>
      <c r="AG132" s="192"/>
      <c r="AH132" s="193"/>
      <c r="AI132" s="396">
        <f t="shared" si="15"/>
        <v>0</v>
      </c>
      <c r="AJ132" s="3">
        <f>'t1'!AK132</f>
        <v>0</v>
      </c>
      <c r="AM132" s="3" t="s">
        <v>462</v>
      </c>
      <c r="AN132" s="3" t="s">
        <v>462</v>
      </c>
      <c r="AO132" s="3" t="s">
        <v>1196</v>
      </c>
      <c r="AP132" s="953" t="str">
        <f t="shared" si="16"/>
        <v>OK</v>
      </c>
      <c r="AQ132" s="954" t="str">
        <f t="shared" si="17"/>
        <v>OK</v>
      </c>
      <c r="AR132" s="955" t="str">
        <f t="shared" si="18"/>
        <v xml:space="preserve"> </v>
      </c>
    </row>
    <row r="133" spans="1:44" ht="12" customHeight="1" thickBot="1" x14ac:dyDescent="0.25">
      <c r="A133" s="144" t="str">
        <f>'t1'!A133</f>
        <v>RUOLO TECNICO - COLLAB. TEC. PROF. SENIOR A ESAURIMENTO E.Q.</v>
      </c>
      <c r="B133" s="206" t="str">
        <f>'t1'!B133</f>
        <v>TEQCTS</v>
      </c>
      <c r="C133" s="194">
        <f>ROUND(AA133,2)</f>
        <v>0</v>
      </c>
      <c r="D133" s="813">
        <f t="shared" si="26"/>
        <v>0</v>
      </c>
      <c r="E133" s="813">
        <f t="shared" si="26"/>
        <v>0</v>
      </c>
      <c r="F133" s="813">
        <f t="shared" si="26"/>
        <v>0</v>
      </c>
      <c r="G133" s="813">
        <f t="shared" si="26"/>
        <v>0</v>
      </c>
      <c r="H133" s="813">
        <f t="shared" si="27"/>
        <v>0</v>
      </c>
      <c r="I133" s="813">
        <f t="shared" si="27"/>
        <v>0</v>
      </c>
      <c r="J133" s="825">
        <f t="shared" si="27"/>
        <v>0</v>
      </c>
      <c r="K133" s="396">
        <f t="shared" si="14"/>
        <v>0</v>
      </c>
      <c r="L133" s="3">
        <f>'t1'!M133</f>
        <v>0</v>
      </c>
      <c r="M133" s="896" t="s">
        <v>507</v>
      </c>
      <c r="AA133" s="194"/>
      <c r="AB133" s="192"/>
      <c r="AC133" s="192"/>
      <c r="AD133" s="192"/>
      <c r="AE133" s="192"/>
      <c r="AF133" s="192"/>
      <c r="AG133" s="192"/>
      <c r="AH133" s="193"/>
      <c r="AI133" s="396">
        <f t="shared" si="15"/>
        <v>0</v>
      </c>
      <c r="AJ133" s="3">
        <f>'t1'!AK133</f>
        <v>0</v>
      </c>
      <c r="AM133" s="3" t="s">
        <v>462</v>
      </c>
      <c r="AN133" s="3" t="s">
        <v>462</v>
      </c>
      <c r="AO133" s="3" t="s">
        <v>1196</v>
      </c>
      <c r="AP133" s="953" t="str">
        <f t="shared" si="16"/>
        <v>OK</v>
      </c>
      <c r="AQ133" s="954" t="str">
        <f t="shared" si="17"/>
        <v>OK</v>
      </c>
      <c r="AR133" s="955" t="str">
        <f t="shared" si="18"/>
        <v xml:space="preserve"> </v>
      </c>
    </row>
    <row r="134" spans="1:44" ht="12" customHeight="1" thickBot="1" x14ac:dyDescent="0.25">
      <c r="A134" s="144" t="str">
        <f>'t1'!A134</f>
        <v>RUOLO AMMINISTRATIVO - COLLAB. AMMINISTRATIVO PROFESS. E.Q.</v>
      </c>
      <c r="B134" s="206" t="str">
        <f>'t1'!B134</f>
        <v>AEQ029</v>
      </c>
      <c r="C134" s="194">
        <f>ROUND(AA134,2)</f>
        <v>0</v>
      </c>
      <c r="D134" s="813">
        <f t="shared" si="26"/>
        <v>0</v>
      </c>
      <c r="E134" s="813">
        <f t="shared" si="26"/>
        <v>0</v>
      </c>
      <c r="F134" s="813">
        <f t="shared" si="26"/>
        <v>0</v>
      </c>
      <c r="G134" s="813">
        <f t="shared" si="26"/>
        <v>0</v>
      </c>
      <c r="H134" s="813">
        <f t="shared" si="27"/>
        <v>0</v>
      </c>
      <c r="I134" s="813">
        <f t="shared" si="27"/>
        <v>0</v>
      </c>
      <c r="J134" s="825">
        <f t="shared" si="27"/>
        <v>0</v>
      </c>
      <c r="K134" s="396">
        <f t="shared" si="14"/>
        <v>0</v>
      </c>
      <c r="L134" s="3">
        <f>'t1'!M134</f>
        <v>0</v>
      </c>
      <c r="M134" s="896" t="s">
        <v>507</v>
      </c>
      <c r="AA134" s="194"/>
      <c r="AB134" s="192"/>
      <c r="AC134" s="192"/>
      <c r="AD134" s="192"/>
      <c r="AE134" s="192"/>
      <c r="AF134" s="192"/>
      <c r="AG134" s="192"/>
      <c r="AH134" s="193"/>
      <c r="AI134" s="396">
        <f t="shared" si="15"/>
        <v>0</v>
      </c>
      <c r="AJ134" s="3">
        <f>'t1'!AK134</f>
        <v>0</v>
      </c>
      <c r="AM134" s="3" t="s">
        <v>462</v>
      </c>
      <c r="AN134" s="3" t="s">
        <v>462</v>
      </c>
      <c r="AO134" s="3" t="s">
        <v>1196</v>
      </c>
      <c r="AP134" s="953" t="str">
        <f t="shared" si="16"/>
        <v>OK</v>
      </c>
      <c r="AQ134" s="954" t="str">
        <f t="shared" si="17"/>
        <v>OK</v>
      </c>
      <c r="AR134" s="955" t="str">
        <f t="shared" si="18"/>
        <v xml:space="preserve"> </v>
      </c>
    </row>
    <row r="135" spans="1:44" ht="12" customHeight="1" thickBot="1" x14ac:dyDescent="0.25">
      <c r="A135" s="144" t="str">
        <f>'t1'!A135</f>
        <v>RUOLO AMM.VO - COLLAB. AMM.VO PROF. SENIOR ESAURIMENTO E.Q.</v>
      </c>
      <c r="B135" s="206" t="str">
        <f>'t1'!B135</f>
        <v>AEQCAS</v>
      </c>
      <c r="C135" s="194">
        <f>ROUND(AA135,2)</f>
        <v>0</v>
      </c>
      <c r="D135" s="813">
        <f t="shared" si="26"/>
        <v>0</v>
      </c>
      <c r="E135" s="813">
        <f t="shared" si="26"/>
        <v>0</v>
      </c>
      <c r="F135" s="813">
        <f t="shared" si="26"/>
        <v>0</v>
      </c>
      <c r="G135" s="813">
        <f t="shared" si="26"/>
        <v>0</v>
      </c>
      <c r="H135" s="813">
        <f t="shared" si="27"/>
        <v>0</v>
      </c>
      <c r="I135" s="813">
        <f t="shared" si="27"/>
        <v>0</v>
      </c>
      <c r="J135" s="825">
        <f t="shared" si="27"/>
        <v>0</v>
      </c>
      <c r="K135" s="396">
        <f t="shared" ref="K135:K167" si="28">(D135+E135+F135+G135+H135+I135)-J135</f>
        <v>0</v>
      </c>
      <c r="L135" s="3">
        <f>'t1'!M135</f>
        <v>0</v>
      </c>
      <c r="M135" s="896" t="s">
        <v>474</v>
      </c>
      <c r="AA135" s="194"/>
      <c r="AB135" s="192"/>
      <c r="AC135" s="192"/>
      <c r="AD135" s="192"/>
      <c r="AE135" s="192"/>
      <c r="AF135" s="192"/>
      <c r="AG135" s="192"/>
      <c r="AH135" s="193"/>
      <c r="AI135" s="396">
        <f t="shared" ref="AI135:AI167" si="29">(AB135+AC135+AD135+AE135+AF135+AG135)-AH135</f>
        <v>0</v>
      </c>
      <c r="AJ135" s="3">
        <f>'t1'!AK135</f>
        <v>0</v>
      </c>
      <c r="AM135" s="3" t="s">
        <v>462</v>
      </c>
      <c r="AN135" s="3" t="s">
        <v>462</v>
      </c>
      <c r="AO135" s="3" t="s">
        <v>462</v>
      </c>
      <c r="AP135" s="953" t="str">
        <f t="shared" si="16"/>
        <v>OK</v>
      </c>
      <c r="AQ135" s="954" t="str">
        <f t="shared" si="17"/>
        <v>OK</v>
      </c>
      <c r="AR135" s="955" t="str">
        <f t="shared" ref="AR135:AR167" si="30">IF(AND($AM135="no",$AN135="no",$AE135&gt;0),"Sono stati inseriti importi RIA e/o Progressioni",IF(AND($AM135="no",$AN135="no",$AC135&gt;0)," ",IF(OR($AP135="Incongruenza",$AQ135="Incongruenza"),"Incongruenza"," ")))</f>
        <v xml:space="preserve"> </v>
      </c>
    </row>
    <row r="136" spans="1:44" ht="12" customHeight="1" thickBot="1" x14ac:dyDescent="0.25">
      <c r="A136" s="144" t="str">
        <f>'t1'!A136</f>
        <v>RUOLO SANITARIO - PROF. SANITARIE INFERMIERISTICHE</v>
      </c>
      <c r="B136" s="206" t="str">
        <f>'t1'!B136</f>
        <v>SPFINF</v>
      </c>
      <c r="C136" s="194">
        <f t="shared" si="19"/>
        <v>0</v>
      </c>
      <c r="D136" s="813">
        <f t="shared" si="20"/>
        <v>0</v>
      </c>
      <c r="E136" s="813">
        <f t="shared" si="21"/>
        <v>0</v>
      </c>
      <c r="F136" s="813">
        <f t="shared" si="22"/>
        <v>0</v>
      </c>
      <c r="G136" s="813">
        <f t="shared" si="22"/>
        <v>0</v>
      </c>
      <c r="H136" s="813">
        <f t="shared" si="23"/>
        <v>0</v>
      </c>
      <c r="I136" s="813">
        <f t="shared" si="24"/>
        <v>0</v>
      </c>
      <c r="J136" s="825">
        <f t="shared" si="25"/>
        <v>0</v>
      </c>
      <c r="K136" s="396">
        <f t="shared" si="28"/>
        <v>0</v>
      </c>
      <c r="L136" s="3">
        <f>'t1'!M136</f>
        <v>0</v>
      </c>
      <c r="M136" s="896" t="s">
        <v>474</v>
      </c>
      <c r="AA136" s="194"/>
      <c r="AB136" s="192"/>
      <c r="AC136" s="192"/>
      <c r="AD136" s="192"/>
      <c r="AE136" s="192"/>
      <c r="AF136" s="192"/>
      <c r="AG136" s="192"/>
      <c r="AH136" s="193"/>
      <c r="AI136" s="396">
        <f t="shared" si="29"/>
        <v>0</v>
      </c>
      <c r="AJ136" s="3">
        <f>'t1'!AK136</f>
        <v>0</v>
      </c>
      <c r="AM136" s="3" t="s">
        <v>462</v>
      </c>
      <c r="AN136" s="3" t="s">
        <v>462</v>
      </c>
      <c r="AO136" s="3" t="s">
        <v>462</v>
      </c>
      <c r="AP136" s="953" t="str">
        <f t="shared" si="16"/>
        <v>OK</v>
      </c>
      <c r="AQ136" s="954" t="str">
        <f t="shared" si="17"/>
        <v>OK</v>
      </c>
      <c r="AR136" s="955" t="str">
        <f t="shared" si="30"/>
        <v xml:space="preserve"> </v>
      </c>
    </row>
    <row r="137" spans="1:44" ht="12" customHeight="1" thickBot="1" x14ac:dyDescent="0.25">
      <c r="A137" s="144" t="str">
        <f>'t1'!A137</f>
        <v>RUOLO SANITARIO - PROF. SANITARIA OSTETRICA</v>
      </c>
      <c r="B137" s="206" t="str">
        <f>'t1'!B137</f>
        <v>SPFOST</v>
      </c>
      <c r="C137" s="194">
        <f t="shared" si="19"/>
        <v>0</v>
      </c>
      <c r="D137" s="813">
        <f t="shared" si="20"/>
        <v>0</v>
      </c>
      <c r="E137" s="813">
        <f t="shared" si="21"/>
        <v>0</v>
      </c>
      <c r="F137" s="813">
        <f t="shared" si="22"/>
        <v>0</v>
      </c>
      <c r="G137" s="813">
        <f t="shared" si="22"/>
        <v>0</v>
      </c>
      <c r="H137" s="813">
        <f t="shared" si="23"/>
        <v>0</v>
      </c>
      <c r="I137" s="813">
        <f t="shared" si="24"/>
        <v>0</v>
      </c>
      <c r="J137" s="825">
        <f t="shared" si="25"/>
        <v>0</v>
      </c>
      <c r="K137" s="396">
        <f t="shared" si="28"/>
        <v>0</v>
      </c>
      <c r="L137" s="3">
        <f>'t1'!M137</f>
        <v>0</v>
      </c>
      <c r="M137" s="896" t="s">
        <v>474</v>
      </c>
      <c r="AA137" s="194"/>
      <c r="AB137" s="192"/>
      <c r="AC137" s="192"/>
      <c r="AD137" s="192"/>
      <c r="AE137" s="192"/>
      <c r="AF137" s="192"/>
      <c r="AG137" s="192"/>
      <c r="AH137" s="193"/>
      <c r="AI137" s="396">
        <f t="shared" si="29"/>
        <v>0</v>
      </c>
      <c r="AJ137" s="3">
        <f>'t1'!AK137</f>
        <v>0</v>
      </c>
      <c r="AM137" s="3" t="s">
        <v>462</v>
      </c>
      <c r="AN137" s="3" t="s">
        <v>462</v>
      </c>
      <c r="AO137" s="3" t="s">
        <v>462</v>
      </c>
      <c r="AP137" s="953" t="str">
        <f t="shared" si="16"/>
        <v>OK</v>
      </c>
      <c r="AQ137" s="954" t="str">
        <f t="shared" si="17"/>
        <v>OK</v>
      </c>
      <c r="AR137" s="955" t="str">
        <f t="shared" si="30"/>
        <v xml:space="preserve"> </v>
      </c>
    </row>
    <row r="138" spans="1:44" ht="12" customHeight="1" thickBot="1" x14ac:dyDescent="0.25">
      <c r="A138" s="144" t="str">
        <f>'t1'!A138</f>
        <v>RUOLO SANITARIO - PROFESSIONI TECNICO SANITARIE</v>
      </c>
      <c r="B138" s="206" t="str">
        <f>'t1'!B138</f>
        <v>SPFTCN</v>
      </c>
      <c r="C138" s="194">
        <f t="shared" si="19"/>
        <v>0</v>
      </c>
      <c r="D138" s="813">
        <f t="shared" si="20"/>
        <v>0</v>
      </c>
      <c r="E138" s="813">
        <f t="shared" si="21"/>
        <v>0</v>
      </c>
      <c r="F138" s="813">
        <f t="shared" si="22"/>
        <v>0</v>
      </c>
      <c r="G138" s="813">
        <f t="shared" si="22"/>
        <v>0</v>
      </c>
      <c r="H138" s="813">
        <f t="shared" si="23"/>
        <v>0</v>
      </c>
      <c r="I138" s="813">
        <f t="shared" si="24"/>
        <v>0</v>
      </c>
      <c r="J138" s="825">
        <f t="shared" si="25"/>
        <v>0</v>
      </c>
      <c r="K138" s="396">
        <f t="shared" si="28"/>
        <v>0</v>
      </c>
      <c r="L138" s="3">
        <f>'t1'!M138</f>
        <v>0</v>
      </c>
      <c r="M138" s="896" t="s">
        <v>474</v>
      </c>
      <c r="AA138" s="194"/>
      <c r="AB138" s="192"/>
      <c r="AC138" s="192"/>
      <c r="AD138" s="192"/>
      <c r="AE138" s="192"/>
      <c r="AF138" s="192"/>
      <c r="AG138" s="192"/>
      <c r="AH138" s="193"/>
      <c r="AI138" s="396">
        <f t="shared" si="29"/>
        <v>0</v>
      </c>
      <c r="AJ138" s="3">
        <f>'t1'!AK138</f>
        <v>0</v>
      </c>
      <c r="AM138" s="3" t="s">
        <v>462</v>
      </c>
      <c r="AN138" s="3" t="s">
        <v>462</v>
      </c>
      <c r="AO138" s="3" t="s">
        <v>462</v>
      </c>
      <c r="AP138" s="953" t="str">
        <f t="shared" si="16"/>
        <v>OK</v>
      </c>
      <c r="AQ138" s="954" t="str">
        <f t="shared" si="17"/>
        <v>OK</v>
      </c>
      <c r="AR138" s="955" t="str">
        <f t="shared" si="30"/>
        <v xml:space="preserve"> </v>
      </c>
    </row>
    <row r="139" spans="1:44" ht="12" customHeight="1" thickBot="1" x14ac:dyDescent="0.25">
      <c r="A139" s="144" t="str">
        <f>'t1'!A139</f>
        <v>RUOLO SANITARIO - PROF. SANITARIE DELLA RIABILITAZIONE</v>
      </c>
      <c r="B139" s="206" t="str">
        <f>'t1'!B139</f>
        <v>SPFRAB</v>
      </c>
      <c r="C139" s="194">
        <f t="shared" si="19"/>
        <v>0</v>
      </c>
      <c r="D139" s="813">
        <f t="shared" si="20"/>
        <v>0</v>
      </c>
      <c r="E139" s="813">
        <f t="shared" si="21"/>
        <v>0</v>
      </c>
      <c r="F139" s="813">
        <f t="shared" si="22"/>
        <v>0</v>
      </c>
      <c r="G139" s="813">
        <f t="shared" si="22"/>
        <v>0</v>
      </c>
      <c r="H139" s="813">
        <f t="shared" si="23"/>
        <v>0</v>
      </c>
      <c r="I139" s="813">
        <f t="shared" si="24"/>
        <v>0</v>
      </c>
      <c r="J139" s="825">
        <f t="shared" si="25"/>
        <v>0</v>
      </c>
      <c r="K139" s="396">
        <f t="shared" si="28"/>
        <v>0</v>
      </c>
      <c r="L139" s="3">
        <f>'t1'!M139</f>
        <v>0</v>
      </c>
      <c r="M139" s="896" t="s">
        <v>474</v>
      </c>
      <c r="AA139" s="194"/>
      <c r="AB139" s="192"/>
      <c r="AC139" s="192"/>
      <c r="AD139" s="192"/>
      <c r="AE139" s="192"/>
      <c r="AF139" s="192"/>
      <c r="AG139" s="192"/>
      <c r="AH139" s="193"/>
      <c r="AI139" s="396">
        <f t="shared" si="29"/>
        <v>0</v>
      </c>
      <c r="AJ139" s="3">
        <f>'t1'!AK139</f>
        <v>0</v>
      </c>
      <c r="AM139" s="3" t="s">
        <v>462</v>
      </c>
      <c r="AN139" s="3" t="s">
        <v>462</v>
      </c>
      <c r="AO139" s="3" t="s">
        <v>462</v>
      </c>
      <c r="AP139" s="953" t="str">
        <f t="shared" ref="AP139:AP167" si="31">IF($AM139="no",(IF($AC139&gt;0,"Incongruenza","OK")),(IF($AC139=0,"OK","ok")))</f>
        <v>OK</v>
      </c>
      <c r="AQ139" s="954" t="str">
        <f t="shared" ref="AQ139:AQ167" si="32">IF($AN139="no",(IF($AD139&gt;0,"Incongruenza","OK")),(IF($AD139=0,"OK","ok")))</f>
        <v>OK</v>
      </c>
      <c r="AR139" s="955" t="str">
        <f t="shared" si="30"/>
        <v xml:space="preserve"> </v>
      </c>
    </row>
    <row r="140" spans="1:44" ht="12" customHeight="1" thickBot="1" x14ac:dyDescent="0.25">
      <c r="A140" s="144" t="str">
        <f>'t1'!A140</f>
        <v>RUOLO SANITARIO - PROF. SANITARIE DELLA PREVENZIONE</v>
      </c>
      <c r="B140" s="206" t="str">
        <f>'t1'!B140</f>
        <v>SPFPRV</v>
      </c>
      <c r="C140" s="194">
        <f t="shared" ref="C140:C157" si="33">ROUND(AA140,2)</f>
        <v>0</v>
      </c>
      <c r="D140" s="813">
        <f t="shared" ref="D140:D157" si="34">ROUND(AB140,0)</f>
        <v>0</v>
      </c>
      <c r="E140" s="813">
        <f t="shared" ref="E140:E157" si="35">ROUND(AC140,0)</f>
        <v>0</v>
      </c>
      <c r="F140" s="813">
        <f t="shared" ref="F140:G157" si="36">ROUND(AD140,0)</f>
        <v>0</v>
      </c>
      <c r="G140" s="813">
        <f t="shared" si="36"/>
        <v>0</v>
      </c>
      <c r="H140" s="813">
        <f t="shared" ref="H140:H157" si="37">ROUND(AF140,0)</f>
        <v>0</v>
      </c>
      <c r="I140" s="813">
        <f t="shared" ref="I140:I157" si="38">ROUND(AG140,0)</f>
        <v>0</v>
      </c>
      <c r="J140" s="825">
        <f t="shared" ref="J140:J157" si="39">ROUND(AH140,0)</f>
        <v>0</v>
      </c>
      <c r="K140" s="396">
        <f t="shared" si="28"/>
        <v>0</v>
      </c>
      <c r="L140" s="3">
        <f>'t1'!M140</f>
        <v>0</v>
      </c>
      <c r="M140" s="896" t="s">
        <v>474</v>
      </c>
      <c r="AA140" s="194"/>
      <c r="AB140" s="192"/>
      <c r="AC140" s="192"/>
      <c r="AD140" s="192"/>
      <c r="AE140" s="192"/>
      <c r="AF140" s="192"/>
      <c r="AG140" s="192"/>
      <c r="AH140" s="193"/>
      <c r="AI140" s="396">
        <f t="shared" si="29"/>
        <v>0</v>
      </c>
      <c r="AJ140" s="3">
        <f>'t1'!AK140</f>
        <v>0</v>
      </c>
      <c r="AM140" s="3" t="s">
        <v>462</v>
      </c>
      <c r="AN140" s="3" t="s">
        <v>462</v>
      </c>
      <c r="AO140" s="3" t="s">
        <v>462</v>
      </c>
      <c r="AP140" s="953" t="str">
        <f t="shared" si="31"/>
        <v>OK</v>
      </c>
      <c r="AQ140" s="954" t="str">
        <f t="shared" si="32"/>
        <v>OK</v>
      </c>
      <c r="AR140" s="955" t="str">
        <f t="shared" si="30"/>
        <v xml:space="preserve"> </v>
      </c>
    </row>
    <row r="141" spans="1:44" ht="12" customHeight="1" thickBot="1" x14ac:dyDescent="0.25">
      <c r="A141" s="144" t="str">
        <f>'t1'!A141</f>
        <v>RUOLO SANITARIO - PROF. SAN. INFERMIER. SENIOR A ESAURIMENTO</v>
      </c>
      <c r="B141" s="206" t="str">
        <f>'t1'!B141</f>
        <v>SPFINE</v>
      </c>
      <c r="C141" s="194">
        <f t="shared" si="33"/>
        <v>0</v>
      </c>
      <c r="D141" s="813">
        <f t="shared" si="34"/>
        <v>0</v>
      </c>
      <c r="E141" s="813">
        <f t="shared" si="35"/>
        <v>0</v>
      </c>
      <c r="F141" s="813">
        <f t="shared" si="36"/>
        <v>0</v>
      </c>
      <c r="G141" s="813">
        <f t="shared" si="36"/>
        <v>0</v>
      </c>
      <c r="H141" s="813">
        <f t="shared" si="37"/>
        <v>0</v>
      </c>
      <c r="I141" s="813">
        <f t="shared" si="38"/>
        <v>0</v>
      </c>
      <c r="J141" s="825">
        <f t="shared" si="39"/>
        <v>0</v>
      </c>
      <c r="K141" s="396">
        <f t="shared" si="28"/>
        <v>0</v>
      </c>
      <c r="L141" s="3">
        <f>'t1'!M141</f>
        <v>0</v>
      </c>
      <c r="M141" s="896" t="s">
        <v>474</v>
      </c>
      <c r="AA141" s="194"/>
      <c r="AB141" s="192"/>
      <c r="AC141" s="192"/>
      <c r="AD141" s="192"/>
      <c r="AE141" s="192"/>
      <c r="AF141" s="192"/>
      <c r="AG141" s="192"/>
      <c r="AH141" s="193"/>
      <c r="AI141" s="396">
        <f t="shared" si="29"/>
        <v>0</v>
      </c>
      <c r="AJ141" s="3">
        <f>'t1'!AK141</f>
        <v>0</v>
      </c>
      <c r="AM141" s="3" t="s">
        <v>462</v>
      </c>
      <c r="AN141" s="3" t="s">
        <v>462</v>
      </c>
      <c r="AO141" s="3" t="s">
        <v>462</v>
      </c>
      <c r="AP141" s="953" t="str">
        <f t="shared" si="31"/>
        <v>OK</v>
      </c>
      <c r="AQ141" s="954" t="str">
        <f t="shared" si="32"/>
        <v>OK</v>
      </c>
      <c r="AR141" s="955" t="str">
        <f t="shared" si="30"/>
        <v xml:space="preserve"> </v>
      </c>
    </row>
    <row r="142" spans="1:44" ht="12" customHeight="1" thickBot="1" x14ac:dyDescent="0.25">
      <c r="A142" s="144" t="str">
        <f>'t1'!A142</f>
        <v>RUOLO SANITARIO - ALTRI PROFILI SANIT. SENIOR A ESAURIMENTO</v>
      </c>
      <c r="B142" s="206" t="str">
        <f>'t1'!B142</f>
        <v>SPFASE</v>
      </c>
      <c r="C142" s="194">
        <f t="shared" si="33"/>
        <v>0</v>
      </c>
      <c r="D142" s="813">
        <f t="shared" si="34"/>
        <v>0</v>
      </c>
      <c r="E142" s="813">
        <f t="shared" si="35"/>
        <v>0</v>
      </c>
      <c r="F142" s="813">
        <f t="shared" si="36"/>
        <v>0</v>
      </c>
      <c r="G142" s="813">
        <f t="shared" si="36"/>
        <v>0</v>
      </c>
      <c r="H142" s="813">
        <f t="shared" si="37"/>
        <v>0</v>
      </c>
      <c r="I142" s="813">
        <f t="shared" si="38"/>
        <v>0</v>
      </c>
      <c r="J142" s="825">
        <f t="shared" si="39"/>
        <v>0</v>
      </c>
      <c r="K142" s="396">
        <f t="shared" si="28"/>
        <v>0</v>
      </c>
      <c r="L142" s="3">
        <f>'t1'!M142</f>
        <v>0</v>
      </c>
      <c r="M142" s="896" t="s">
        <v>474</v>
      </c>
      <c r="AA142" s="194"/>
      <c r="AB142" s="192"/>
      <c r="AC142" s="192"/>
      <c r="AD142" s="192"/>
      <c r="AE142" s="192"/>
      <c r="AF142" s="192"/>
      <c r="AG142" s="192"/>
      <c r="AH142" s="193"/>
      <c r="AI142" s="396">
        <f t="shared" si="29"/>
        <v>0</v>
      </c>
      <c r="AJ142" s="3">
        <f>'t1'!AK142</f>
        <v>0</v>
      </c>
      <c r="AM142" s="3" t="s">
        <v>462</v>
      </c>
      <c r="AN142" s="3" t="s">
        <v>462</v>
      </c>
      <c r="AO142" s="3" t="s">
        <v>462</v>
      </c>
      <c r="AP142" s="953" t="str">
        <f t="shared" si="31"/>
        <v>OK</v>
      </c>
      <c r="AQ142" s="954" t="str">
        <f t="shared" si="32"/>
        <v>OK</v>
      </c>
      <c r="AR142" s="955" t="str">
        <f t="shared" si="30"/>
        <v xml:space="preserve"> </v>
      </c>
    </row>
    <row r="143" spans="1:44" ht="12" customHeight="1" thickBot="1" x14ac:dyDescent="0.25">
      <c r="A143" s="144" t="str">
        <f>'t1'!A143</f>
        <v>RUOLO SOCIOSANITARIO - ASSISTENTE SOCIALE</v>
      </c>
      <c r="B143" s="206" t="str">
        <f>'t1'!B143</f>
        <v>KPFASC</v>
      </c>
      <c r="C143" s="194">
        <f t="shared" si="33"/>
        <v>0</v>
      </c>
      <c r="D143" s="813">
        <f t="shared" si="34"/>
        <v>0</v>
      </c>
      <c r="E143" s="813">
        <f t="shared" si="35"/>
        <v>0</v>
      </c>
      <c r="F143" s="813">
        <f t="shared" si="36"/>
        <v>0</v>
      </c>
      <c r="G143" s="813">
        <f t="shared" si="36"/>
        <v>0</v>
      </c>
      <c r="H143" s="813">
        <f t="shared" si="37"/>
        <v>0</v>
      </c>
      <c r="I143" s="813">
        <f t="shared" si="38"/>
        <v>0</v>
      </c>
      <c r="J143" s="825">
        <f t="shared" si="39"/>
        <v>0</v>
      </c>
      <c r="K143" s="396">
        <f t="shared" si="28"/>
        <v>0</v>
      </c>
      <c r="L143" s="3">
        <f>'t1'!M143</f>
        <v>0</v>
      </c>
      <c r="M143" s="896" t="s">
        <v>474</v>
      </c>
      <c r="AA143" s="194"/>
      <c r="AB143" s="192"/>
      <c r="AC143" s="192"/>
      <c r="AD143" s="192"/>
      <c r="AE143" s="192"/>
      <c r="AF143" s="192"/>
      <c r="AG143" s="192"/>
      <c r="AH143" s="193"/>
      <c r="AI143" s="396">
        <f t="shared" si="29"/>
        <v>0</v>
      </c>
      <c r="AJ143" s="3">
        <f>'t1'!AK143</f>
        <v>0</v>
      </c>
      <c r="AM143" s="3" t="s">
        <v>462</v>
      </c>
      <c r="AN143" s="3" t="s">
        <v>462</v>
      </c>
      <c r="AO143" s="3" t="s">
        <v>462</v>
      </c>
      <c r="AP143" s="953" t="str">
        <f t="shared" si="31"/>
        <v>OK</v>
      </c>
      <c r="AQ143" s="954" t="str">
        <f t="shared" si="32"/>
        <v>OK</v>
      </c>
      <c r="AR143" s="955" t="str">
        <f t="shared" si="30"/>
        <v xml:space="preserve"> </v>
      </c>
    </row>
    <row r="144" spans="1:44" ht="12" customHeight="1" thickBot="1" x14ac:dyDescent="0.25">
      <c r="A144" s="144" t="str">
        <f>'t1'!A144</f>
        <v>RUOLO SOCIOSANITARIO - ASSISTENTE SOC. SENIOR AD ESAURIMENTO</v>
      </c>
      <c r="B144" s="206" t="str">
        <f>'t1'!B144</f>
        <v>KPFSCE</v>
      </c>
      <c r="C144" s="194">
        <f t="shared" si="33"/>
        <v>0</v>
      </c>
      <c r="D144" s="813">
        <f t="shared" si="34"/>
        <v>0</v>
      </c>
      <c r="E144" s="813">
        <f t="shared" si="35"/>
        <v>0</v>
      </c>
      <c r="F144" s="813">
        <f t="shared" si="36"/>
        <v>0</v>
      </c>
      <c r="G144" s="813">
        <f t="shared" si="36"/>
        <v>0</v>
      </c>
      <c r="H144" s="813">
        <f t="shared" si="37"/>
        <v>0</v>
      </c>
      <c r="I144" s="813">
        <f t="shared" si="38"/>
        <v>0</v>
      </c>
      <c r="J144" s="825">
        <f t="shared" si="39"/>
        <v>0</v>
      </c>
      <c r="K144" s="396">
        <f t="shared" si="28"/>
        <v>0</v>
      </c>
      <c r="L144" s="3">
        <f>'t1'!M144</f>
        <v>0</v>
      </c>
      <c r="M144" s="896" t="s">
        <v>474</v>
      </c>
      <c r="AA144" s="194"/>
      <c r="AB144" s="192"/>
      <c r="AC144" s="192"/>
      <c r="AD144" s="192"/>
      <c r="AE144" s="192"/>
      <c r="AF144" s="192"/>
      <c r="AG144" s="192"/>
      <c r="AH144" s="193"/>
      <c r="AI144" s="396">
        <f t="shared" si="29"/>
        <v>0</v>
      </c>
      <c r="AJ144" s="3">
        <f>'t1'!AK144</f>
        <v>0</v>
      </c>
      <c r="AM144" s="3" t="s">
        <v>462</v>
      </c>
      <c r="AN144" s="3" t="s">
        <v>462</v>
      </c>
      <c r="AO144" s="3" t="s">
        <v>462</v>
      </c>
      <c r="AP144" s="953" t="str">
        <f t="shared" si="31"/>
        <v>OK</v>
      </c>
      <c r="AQ144" s="954" t="str">
        <f t="shared" si="32"/>
        <v>OK</v>
      </c>
      <c r="AR144" s="955" t="str">
        <f t="shared" si="30"/>
        <v xml:space="preserve"> </v>
      </c>
    </row>
    <row r="145" spans="1:44" ht="12" customHeight="1" thickBot="1" x14ac:dyDescent="0.25">
      <c r="A145" s="144" t="str">
        <f>'t1'!A145</f>
        <v>RUOLO PROFESSIONALE - SPECIALISTA DELLA COMUNIC. ISTIT.</v>
      </c>
      <c r="B145" s="206" t="str">
        <f>'t1'!B145</f>
        <v>PPF871</v>
      </c>
      <c r="C145" s="194">
        <f t="shared" si="33"/>
        <v>0</v>
      </c>
      <c r="D145" s="813">
        <f t="shared" si="34"/>
        <v>0</v>
      </c>
      <c r="E145" s="813">
        <f t="shared" si="35"/>
        <v>0</v>
      </c>
      <c r="F145" s="813">
        <f t="shared" si="36"/>
        <v>0</v>
      </c>
      <c r="G145" s="813">
        <f t="shared" si="36"/>
        <v>0</v>
      </c>
      <c r="H145" s="813">
        <f t="shared" si="37"/>
        <v>0</v>
      </c>
      <c r="I145" s="813">
        <f t="shared" si="38"/>
        <v>0</v>
      </c>
      <c r="J145" s="825">
        <f t="shared" si="39"/>
        <v>0</v>
      </c>
      <c r="K145" s="396">
        <f t="shared" si="28"/>
        <v>0</v>
      </c>
      <c r="L145" s="3">
        <f>'t1'!M145</f>
        <v>0</v>
      </c>
      <c r="M145" s="896" t="s">
        <v>474</v>
      </c>
      <c r="AA145" s="194"/>
      <c r="AB145" s="192"/>
      <c r="AC145" s="192"/>
      <c r="AD145" s="192"/>
      <c r="AE145" s="192"/>
      <c r="AF145" s="192"/>
      <c r="AG145" s="192"/>
      <c r="AH145" s="193"/>
      <c r="AI145" s="396">
        <f t="shared" si="29"/>
        <v>0</v>
      </c>
      <c r="AJ145" s="3">
        <f>'t1'!AK145</f>
        <v>0</v>
      </c>
      <c r="AM145" s="3" t="s">
        <v>462</v>
      </c>
      <c r="AN145" s="3" t="s">
        <v>462</v>
      </c>
      <c r="AO145" s="3" t="s">
        <v>462</v>
      </c>
      <c r="AP145" s="953" t="str">
        <f t="shared" si="31"/>
        <v>OK</v>
      </c>
      <c r="AQ145" s="954" t="str">
        <f t="shared" si="32"/>
        <v>OK</v>
      </c>
      <c r="AR145" s="955" t="str">
        <f t="shared" si="30"/>
        <v xml:space="preserve"> </v>
      </c>
    </row>
    <row r="146" spans="1:44" ht="12" customHeight="1" thickBot="1" x14ac:dyDescent="0.25">
      <c r="A146" s="144" t="str">
        <f>'t1'!A146</f>
        <v>RUOLO PROFESSIONALE - SPECIALISTA RAPPORTI CON I MEDIA</v>
      </c>
      <c r="B146" s="206" t="str">
        <f>'t1'!B146</f>
        <v>PPF872</v>
      </c>
      <c r="C146" s="194">
        <f t="shared" si="33"/>
        <v>0</v>
      </c>
      <c r="D146" s="813">
        <f t="shared" si="34"/>
        <v>0</v>
      </c>
      <c r="E146" s="813">
        <f t="shared" si="35"/>
        <v>0</v>
      </c>
      <c r="F146" s="813">
        <f t="shared" si="36"/>
        <v>0</v>
      </c>
      <c r="G146" s="813">
        <f t="shared" si="36"/>
        <v>0</v>
      </c>
      <c r="H146" s="813">
        <f t="shared" si="37"/>
        <v>0</v>
      </c>
      <c r="I146" s="813">
        <f t="shared" si="38"/>
        <v>0</v>
      </c>
      <c r="J146" s="825">
        <f t="shared" si="39"/>
        <v>0</v>
      </c>
      <c r="K146" s="396">
        <f t="shared" si="28"/>
        <v>0</v>
      </c>
      <c r="L146" s="3">
        <f>'t1'!M146</f>
        <v>0</v>
      </c>
      <c r="M146" s="896" t="s">
        <v>474</v>
      </c>
      <c r="AA146" s="194"/>
      <c r="AB146" s="192"/>
      <c r="AC146" s="192"/>
      <c r="AD146" s="192"/>
      <c r="AE146" s="192"/>
      <c r="AF146" s="192"/>
      <c r="AG146" s="192"/>
      <c r="AH146" s="193"/>
      <c r="AI146" s="396">
        <f t="shared" si="29"/>
        <v>0</v>
      </c>
      <c r="AJ146" s="3">
        <f>'t1'!AK146</f>
        <v>0</v>
      </c>
      <c r="AM146" s="3" t="s">
        <v>462</v>
      </c>
      <c r="AN146" s="3" t="s">
        <v>462</v>
      </c>
      <c r="AO146" s="3" t="s">
        <v>462</v>
      </c>
      <c r="AP146" s="953" t="str">
        <f t="shared" si="31"/>
        <v>OK</v>
      </c>
      <c r="AQ146" s="954" t="str">
        <f t="shared" si="32"/>
        <v>OK</v>
      </c>
      <c r="AR146" s="955" t="str">
        <f t="shared" si="30"/>
        <v xml:space="preserve"> </v>
      </c>
    </row>
    <row r="147" spans="1:44" ht="12" customHeight="1" thickBot="1" x14ac:dyDescent="0.25">
      <c r="A147" s="144" t="str">
        <f>'t1'!A147</f>
        <v>RUOLO PROFESSIONALE - ASSISTENTE RELIGIOSO</v>
      </c>
      <c r="B147" s="206" t="str">
        <f>'t1'!B147</f>
        <v>PPF006</v>
      </c>
      <c r="C147" s="194">
        <f t="shared" si="33"/>
        <v>0</v>
      </c>
      <c r="D147" s="813">
        <f t="shared" si="34"/>
        <v>0</v>
      </c>
      <c r="E147" s="813">
        <f t="shared" si="35"/>
        <v>0</v>
      </c>
      <c r="F147" s="813">
        <f t="shared" si="36"/>
        <v>0</v>
      </c>
      <c r="G147" s="813">
        <f t="shared" si="36"/>
        <v>0</v>
      </c>
      <c r="H147" s="813">
        <f t="shared" si="37"/>
        <v>0</v>
      </c>
      <c r="I147" s="813">
        <f t="shared" si="38"/>
        <v>0</v>
      </c>
      <c r="J147" s="825">
        <f t="shared" si="39"/>
        <v>0</v>
      </c>
      <c r="K147" s="396">
        <f t="shared" si="28"/>
        <v>0</v>
      </c>
      <c r="L147" s="3">
        <f>'t1'!M147</f>
        <v>0</v>
      </c>
      <c r="M147" s="896" t="s">
        <v>474</v>
      </c>
      <c r="AA147" s="194"/>
      <c r="AB147" s="192"/>
      <c r="AC147" s="192"/>
      <c r="AD147" s="192"/>
      <c r="AE147" s="192"/>
      <c r="AF147" s="192"/>
      <c r="AG147" s="192"/>
      <c r="AH147" s="193"/>
      <c r="AI147" s="396">
        <f t="shared" si="29"/>
        <v>0</v>
      </c>
      <c r="AJ147" s="3">
        <f>'t1'!AK147</f>
        <v>0</v>
      </c>
      <c r="AM147" s="3" t="s">
        <v>462</v>
      </c>
      <c r="AN147" s="3" t="s">
        <v>462</v>
      </c>
      <c r="AO147" s="3" t="s">
        <v>462</v>
      </c>
      <c r="AP147" s="953" t="str">
        <f t="shared" si="31"/>
        <v>OK</v>
      </c>
      <c r="AQ147" s="954" t="str">
        <f t="shared" si="32"/>
        <v>OK</v>
      </c>
      <c r="AR147" s="955" t="str">
        <f t="shared" si="30"/>
        <v xml:space="preserve"> </v>
      </c>
    </row>
    <row r="148" spans="1:44" ht="12" customHeight="1" thickBot="1" x14ac:dyDescent="0.25">
      <c r="A148" s="144" t="str">
        <f>'t1'!A148</f>
        <v>RUOLO TECNICO - COLLABORATORE TECNICO PROFESSIONALE</v>
      </c>
      <c r="B148" s="206" t="str">
        <f>'t1'!B148</f>
        <v>TPF026</v>
      </c>
      <c r="C148" s="194">
        <f t="shared" si="33"/>
        <v>0</v>
      </c>
      <c r="D148" s="813">
        <f t="shared" si="34"/>
        <v>0</v>
      </c>
      <c r="E148" s="813">
        <f t="shared" si="35"/>
        <v>0</v>
      </c>
      <c r="F148" s="813">
        <f t="shared" si="36"/>
        <v>0</v>
      </c>
      <c r="G148" s="813">
        <f t="shared" si="36"/>
        <v>0</v>
      </c>
      <c r="H148" s="813">
        <f t="shared" si="37"/>
        <v>0</v>
      </c>
      <c r="I148" s="813">
        <f t="shared" si="38"/>
        <v>0</v>
      </c>
      <c r="J148" s="825">
        <f t="shared" si="39"/>
        <v>0</v>
      </c>
      <c r="K148" s="396">
        <f t="shared" si="28"/>
        <v>0</v>
      </c>
      <c r="L148" s="3">
        <f>'t1'!M148</f>
        <v>0</v>
      </c>
      <c r="M148" s="896" t="s">
        <v>474</v>
      </c>
      <c r="AA148" s="194"/>
      <c r="AB148" s="192"/>
      <c r="AC148" s="192"/>
      <c r="AD148" s="192"/>
      <c r="AE148" s="192"/>
      <c r="AF148" s="192"/>
      <c r="AG148" s="192"/>
      <c r="AH148" s="193"/>
      <c r="AI148" s="396">
        <f t="shared" si="29"/>
        <v>0</v>
      </c>
      <c r="AJ148" s="3">
        <f>'t1'!AK148</f>
        <v>0</v>
      </c>
      <c r="AM148" s="3" t="s">
        <v>462</v>
      </c>
      <c r="AN148" s="3" t="s">
        <v>462</v>
      </c>
      <c r="AO148" s="3" t="s">
        <v>462</v>
      </c>
      <c r="AP148" s="953" t="str">
        <f t="shared" si="31"/>
        <v>OK</v>
      </c>
      <c r="AQ148" s="954" t="str">
        <f t="shared" si="32"/>
        <v>OK</v>
      </c>
      <c r="AR148" s="955" t="str">
        <f t="shared" si="30"/>
        <v xml:space="preserve"> </v>
      </c>
    </row>
    <row r="149" spans="1:44" ht="12" customHeight="1" thickBot="1" x14ac:dyDescent="0.25">
      <c r="A149" s="144" t="str">
        <f>'t1'!A149</f>
        <v>RUOLO TECNICO - COLLAB. TECNICO PROF. SENIOR AD ESAURIMENTO</v>
      </c>
      <c r="B149" s="206" t="str">
        <f>'t1'!B149</f>
        <v>TPFCTS</v>
      </c>
      <c r="C149" s="194">
        <f t="shared" si="33"/>
        <v>0</v>
      </c>
      <c r="D149" s="813">
        <f t="shared" si="34"/>
        <v>0</v>
      </c>
      <c r="E149" s="813">
        <f t="shared" si="35"/>
        <v>0</v>
      </c>
      <c r="F149" s="813">
        <f t="shared" si="36"/>
        <v>0</v>
      </c>
      <c r="G149" s="813">
        <f t="shared" si="36"/>
        <v>0</v>
      </c>
      <c r="H149" s="813">
        <f t="shared" si="37"/>
        <v>0</v>
      </c>
      <c r="I149" s="813">
        <f t="shared" si="38"/>
        <v>0</v>
      </c>
      <c r="J149" s="825">
        <f t="shared" si="39"/>
        <v>0</v>
      </c>
      <c r="K149" s="396">
        <f t="shared" si="28"/>
        <v>0</v>
      </c>
      <c r="L149" s="3">
        <f>'t1'!M149</f>
        <v>0</v>
      </c>
      <c r="M149" s="896" t="s">
        <v>507</v>
      </c>
      <c r="AA149" s="194"/>
      <c r="AB149" s="192"/>
      <c r="AC149" s="192"/>
      <c r="AD149" s="192"/>
      <c r="AE149" s="192"/>
      <c r="AF149" s="192"/>
      <c r="AG149" s="192"/>
      <c r="AH149" s="193"/>
      <c r="AI149" s="396">
        <f t="shared" si="29"/>
        <v>0</v>
      </c>
      <c r="AJ149" s="3">
        <f>'t1'!AK149</f>
        <v>0</v>
      </c>
      <c r="AM149" s="3" t="s">
        <v>462</v>
      </c>
      <c r="AN149" s="3" t="s">
        <v>462</v>
      </c>
      <c r="AO149" s="3" t="s">
        <v>1196</v>
      </c>
      <c r="AP149" s="953" t="str">
        <f t="shared" si="31"/>
        <v>OK</v>
      </c>
      <c r="AQ149" s="954" t="str">
        <f t="shared" si="32"/>
        <v>OK</v>
      </c>
      <c r="AR149" s="955" t="str">
        <f t="shared" si="30"/>
        <v xml:space="preserve"> </v>
      </c>
    </row>
    <row r="150" spans="1:44" ht="12" customHeight="1" thickBot="1" x14ac:dyDescent="0.25">
      <c r="A150" s="144" t="str">
        <f>'t1'!A150</f>
        <v>RUOLO AMMINISTRATIVO - COLLAB. AMMINISTRATIVO PROFESS.</v>
      </c>
      <c r="B150" s="206" t="str">
        <f>'t1'!B150</f>
        <v>APF028</v>
      </c>
      <c r="C150" s="194">
        <f t="shared" si="33"/>
        <v>0</v>
      </c>
      <c r="D150" s="813">
        <f t="shared" si="34"/>
        <v>0</v>
      </c>
      <c r="E150" s="813">
        <f t="shared" si="35"/>
        <v>0</v>
      </c>
      <c r="F150" s="813">
        <f t="shared" si="36"/>
        <v>0</v>
      </c>
      <c r="G150" s="813">
        <f t="shared" si="36"/>
        <v>0</v>
      </c>
      <c r="H150" s="813">
        <f t="shared" si="37"/>
        <v>0</v>
      </c>
      <c r="I150" s="813">
        <f t="shared" si="38"/>
        <v>0</v>
      </c>
      <c r="J150" s="825">
        <f t="shared" si="39"/>
        <v>0</v>
      </c>
      <c r="K150" s="396">
        <f t="shared" si="28"/>
        <v>0</v>
      </c>
      <c r="L150" s="3">
        <f>'t1'!M150</f>
        <v>0</v>
      </c>
      <c r="M150" s="896" t="s">
        <v>507</v>
      </c>
      <c r="AA150" s="194"/>
      <c r="AB150" s="192"/>
      <c r="AC150" s="192"/>
      <c r="AD150" s="192"/>
      <c r="AE150" s="192"/>
      <c r="AF150" s="192"/>
      <c r="AG150" s="192"/>
      <c r="AH150" s="193"/>
      <c r="AI150" s="396">
        <f t="shared" si="29"/>
        <v>0</v>
      </c>
      <c r="AJ150" s="3">
        <f>'t1'!AK150</f>
        <v>0</v>
      </c>
      <c r="AM150" s="3" t="s">
        <v>462</v>
      </c>
      <c r="AN150" s="3" t="s">
        <v>462</v>
      </c>
      <c r="AO150" s="3" t="s">
        <v>1196</v>
      </c>
      <c r="AP150" s="953" t="str">
        <f t="shared" si="31"/>
        <v>OK</v>
      </c>
      <c r="AQ150" s="954" t="str">
        <f t="shared" si="32"/>
        <v>OK</v>
      </c>
      <c r="AR150" s="955" t="str">
        <f t="shared" si="30"/>
        <v xml:space="preserve"> </v>
      </c>
    </row>
    <row r="151" spans="1:44" ht="12" customHeight="1" thickBot="1" x14ac:dyDescent="0.25">
      <c r="A151" s="144" t="str">
        <f>'t1'!A151</f>
        <v>RUOLO AMM.VO - COLLAB. AMM.VO PROFESS. SENIOR AD ESAURIMENTO</v>
      </c>
      <c r="B151" s="206" t="str">
        <f>'t1'!B151</f>
        <v>APFCAS</v>
      </c>
      <c r="C151" s="194">
        <f t="shared" si="33"/>
        <v>0</v>
      </c>
      <c r="D151" s="813">
        <f t="shared" si="34"/>
        <v>0</v>
      </c>
      <c r="E151" s="813">
        <f t="shared" si="35"/>
        <v>0</v>
      </c>
      <c r="F151" s="813">
        <f t="shared" si="36"/>
        <v>0</v>
      </c>
      <c r="G151" s="813">
        <f t="shared" si="36"/>
        <v>0</v>
      </c>
      <c r="H151" s="813">
        <f t="shared" si="37"/>
        <v>0</v>
      </c>
      <c r="I151" s="813">
        <f t="shared" si="38"/>
        <v>0</v>
      </c>
      <c r="J151" s="825">
        <f t="shared" si="39"/>
        <v>0</v>
      </c>
      <c r="K151" s="396">
        <f t="shared" si="28"/>
        <v>0</v>
      </c>
      <c r="L151" s="3">
        <f>'t1'!M151</f>
        <v>0</v>
      </c>
      <c r="M151" s="896" t="s">
        <v>507</v>
      </c>
      <c r="AA151" s="194"/>
      <c r="AB151" s="192"/>
      <c r="AC151" s="192"/>
      <c r="AD151" s="192"/>
      <c r="AE151" s="192"/>
      <c r="AF151" s="192"/>
      <c r="AG151" s="192"/>
      <c r="AH151" s="193"/>
      <c r="AI151" s="396">
        <f t="shared" si="29"/>
        <v>0</v>
      </c>
      <c r="AJ151" s="3">
        <f>'t1'!AK151</f>
        <v>0</v>
      </c>
      <c r="AM151" s="3" t="s">
        <v>462</v>
      </c>
      <c r="AN151" s="3" t="s">
        <v>462</v>
      </c>
      <c r="AO151" s="3" t="s">
        <v>1196</v>
      </c>
      <c r="AP151" s="953" t="str">
        <f t="shared" si="31"/>
        <v>OK</v>
      </c>
      <c r="AQ151" s="954" t="str">
        <f t="shared" si="32"/>
        <v>OK</v>
      </c>
      <c r="AR151" s="955" t="str">
        <f t="shared" si="30"/>
        <v xml:space="preserve"> </v>
      </c>
    </row>
    <row r="152" spans="1:44" ht="12" customHeight="1" thickBot="1" x14ac:dyDescent="0.25">
      <c r="A152" s="144" t="str">
        <f>'t1'!A152</f>
        <v>RUOLO SANITARIO - PROFILI AREA ASSITENTI AD ESAURIMENTO</v>
      </c>
      <c r="B152" s="206" t="str">
        <f>'t1'!B152</f>
        <v>SAT162</v>
      </c>
      <c r="C152" s="194">
        <f t="shared" si="33"/>
        <v>0</v>
      </c>
      <c r="D152" s="813">
        <f t="shared" si="34"/>
        <v>0</v>
      </c>
      <c r="E152" s="813">
        <f t="shared" si="35"/>
        <v>0</v>
      </c>
      <c r="F152" s="813">
        <f t="shared" si="36"/>
        <v>0</v>
      </c>
      <c r="G152" s="813">
        <f t="shared" si="36"/>
        <v>0</v>
      </c>
      <c r="H152" s="813">
        <f t="shared" si="37"/>
        <v>0</v>
      </c>
      <c r="I152" s="813">
        <f t="shared" si="38"/>
        <v>0</v>
      </c>
      <c r="J152" s="825">
        <f t="shared" si="39"/>
        <v>0</v>
      </c>
      <c r="K152" s="396">
        <f t="shared" si="28"/>
        <v>0</v>
      </c>
      <c r="L152" s="3">
        <f>'t1'!M152</f>
        <v>0</v>
      </c>
      <c r="M152" s="896" t="s">
        <v>507</v>
      </c>
      <c r="AA152" s="194"/>
      <c r="AB152" s="192"/>
      <c r="AC152" s="192"/>
      <c r="AD152" s="192"/>
      <c r="AE152" s="192"/>
      <c r="AF152" s="192"/>
      <c r="AG152" s="192"/>
      <c r="AH152" s="193"/>
      <c r="AI152" s="396">
        <f t="shared" si="29"/>
        <v>0</v>
      </c>
      <c r="AJ152" s="3">
        <f>'t1'!AK152</f>
        <v>0</v>
      </c>
      <c r="AM152" s="3" t="s">
        <v>462</v>
      </c>
      <c r="AN152" s="3" t="s">
        <v>462</v>
      </c>
      <c r="AO152" s="3" t="s">
        <v>1196</v>
      </c>
      <c r="AP152" s="953" t="str">
        <f t="shared" si="31"/>
        <v>OK</v>
      </c>
      <c r="AQ152" s="954" t="str">
        <f t="shared" si="32"/>
        <v>OK</v>
      </c>
      <c r="AR152" s="955" t="str">
        <f t="shared" si="30"/>
        <v xml:space="preserve"> </v>
      </c>
    </row>
    <row r="153" spans="1:44" ht="12" customHeight="1" thickBot="1" x14ac:dyDescent="0.25">
      <c r="A153" s="144" t="str">
        <f>'t1'!A153</f>
        <v>RUOLO SOCIOSANITARIO - OPERATORE SOCIOSANITARIO SENIOR</v>
      </c>
      <c r="B153" s="206" t="str">
        <f>'t1'!B153</f>
        <v>KAT660</v>
      </c>
      <c r="C153" s="194">
        <f t="shared" si="33"/>
        <v>0</v>
      </c>
      <c r="D153" s="813">
        <f t="shared" si="34"/>
        <v>0</v>
      </c>
      <c r="E153" s="813">
        <f t="shared" si="35"/>
        <v>0</v>
      </c>
      <c r="F153" s="813">
        <f t="shared" si="36"/>
        <v>0</v>
      </c>
      <c r="G153" s="813">
        <f t="shared" si="36"/>
        <v>0</v>
      </c>
      <c r="H153" s="813">
        <f t="shared" si="37"/>
        <v>0</v>
      </c>
      <c r="I153" s="813">
        <f t="shared" si="38"/>
        <v>0</v>
      </c>
      <c r="J153" s="825">
        <f t="shared" si="39"/>
        <v>0</v>
      </c>
      <c r="K153" s="396">
        <f t="shared" si="28"/>
        <v>0</v>
      </c>
      <c r="L153" s="3">
        <f>'t1'!M153</f>
        <v>0</v>
      </c>
      <c r="M153" s="896" t="s">
        <v>474</v>
      </c>
      <c r="AA153" s="194"/>
      <c r="AB153" s="192"/>
      <c r="AC153" s="192"/>
      <c r="AD153" s="192"/>
      <c r="AE153" s="192"/>
      <c r="AF153" s="192"/>
      <c r="AG153" s="192"/>
      <c r="AH153" s="193"/>
      <c r="AI153" s="396">
        <f t="shared" si="29"/>
        <v>0</v>
      </c>
      <c r="AJ153" s="3">
        <f>'t1'!AK153</f>
        <v>0</v>
      </c>
      <c r="AM153" s="3" t="s">
        <v>462</v>
      </c>
      <c r="AN153" s="3" t="s">
        <v>462</v>
      </c>
      <c r="AO153" s="3" t="s">
        <v>462</v>
      </c>
      <c r="AP153" s="953" t="str">
        <f t="shared" si="31"/>
        <v>OK</v>
      </c>
      <c r="AQ153" s="954" t="str">
        <f t="shared" si="32"/>
        <v>OK</v>
      </c>
      <c r="AR153" s="955" t="str">
        <f t="shared" si="30"/>
        <v xml:space="preserve"> </v>
      </c>
    </row>
    <row r="154" spans="1:44" ht="12" customHeight="1" thickBot="1" x14ac:dyDescent="0.25">
      <c r="A154" s="144" t="str">
        <f>'t1'!A154</f>
        <v>RUOLO SOCIOSANITARIO - PROFILI AREA ASSITENTI AD ESAURIMENTO</v>
      </c>
      <c r="B154" s="206" t="str">
        <f>'t1'!B154</f>
        <v>KAT162</v>
      </c>
      <c r="C154" s="194">
        <f t="shared" si="33"/>
        <v>0</v>
      </c>
      <c r="D154" s="813">
        <f t="shared" si="34"/>
        <v>0</v>
      </c>
      <c r="E154" s="813">
        <f t="shared" si="35"/>
        <v>0</v>
      </c>
      <c r="F154" s="813">
        <f t="shared" si="36"/>
        <v>0</v>
      </c>
      <c r="G154" s="813">
        <f t="shared" si="36"/>
        <v>0</v>
      </c>
      <c r="H154" s="813">
        <f t="shared" si="37"/>
        <v>0</v>
      </c>
      <c r="I154" s="813">
        <f t="shared" si="38"/>
        <v>0</v>
      </c>
      <c r="J154" s="825">
        <f t="shared" si="39"/>
        <v>0</v>
      </c>
      <c r="K154" s="396">
        <f t="shared" si="28"/>
        <v>0</v>
      </c>
      <c r="L154" s="3">
        <f>'t1'!M154</f>
        <v>0</v>
      </c>
      <c r="M154" s="896" t="s">
        <v>474</v>
      </c>
      <c r="AA154" s="194"/>
      <c r="AB154" s="192"/>
      <c r="AC154" s="192"/>
      <c r="AD154" s="192"/>
      <c r="AE154" s="192"/>
      <c r="AF154" s="192"/>
      <c r="AG154" s="192"/>
      <c r="AH154" s="193"/>
      <c r="AI154" s="396">
        <f t="shared" si="29"/>
        <v>0</v>
      </c>
      <c r="AJ154" s="3">
        <f>'t1'!AK154</f>
        <v>0</v>
      </c>
      <c r="AM154" s="3" t="s">
        <v>462</v>
      </c>
      <c r="AN154" s="3" t="s">
        <v>462</v>
      </c>
      <c r="AO154" s="3" t="s">
        <v>462</v>
      </c>
      <c r="AP154" s="953" t="str">
        <f t="shared" si="31"/>
        <v>OK</v>
      </c>
      <c r="AQ154" s="954" t="str">
        <f t="shared" si="32"/>
        <v>OK</v>
      </c>
      <c r="AR154" s="955" t="str">
        <f t="shared" si="30"/>
        <v xml:space="preserve"> </v>
      </c>
    </row>
    <row r="155" spans="1:44" ht="12" customHeight="1" thickBot="1" x14ac:dyDescent="0.25">
      <c r="A155" s="144" t="str">
        <f>'t1'!A155</f>
        <v>RUOLO PROFESSIONALE - ASSISTENTE DELLINFORMAZIONE</v>
      </c>
      <c r="B155" s="206" t="str">
        <f>'t1'!B155</f>
        <v>PATINZ</v>
      </c>
      <c r="C155" s="194">
        <f t="shared" si="33"/>
        <v>0</v>
      </c>
      <c r="D155" s="813">
        <f t="shared" si="34"/>
        <v>0</v>
      </c>
      <c r="E155" s="813">
        <f t="shared" si="35"/>
        <v>0</v>
      </c>
      <c r="F155" s="813">
        <f t="shared" si="36"/>
        <v>0</v>
      </c>
      <c r="G155" s="813">
        <f t="shared" si="36"/>
        <v>0</v>
      </c>
      <c r="H155" s="813">
        <f t="shared" si="37"/>
        <v>0</v>
      </c>
      <c r="I155" s="813">
        <f t="shared" si="38"/>
        <v>0</v>
      </c>
      <c r="J155" s="825">
        <f t="shared" si="39"/>
        <v>0</v>
      </c>
      <c r="K155" s="396">
        <f t="shared" si="28"/>
        <v>0</v>
      </c>
      <c r="L155" s="3">
        <f>'t1'!M155</f>
        <v>0</v>
      </c>
      <c r="M155" s="896" t="s">
        <v>474</v>
      </c>
      <c r="AA155" s="194"/>
      <c r="AB155" s="192"/>
      <c r="AC155" s="192"/>
      <c r="AD155" s="192"/>
      <c r="AE155" s="192"/>
      <c r="AF155" s="192"/>
      <c r="AG155" s="192"/>
      <c r="AH155" s="193"/>
      <c r="AI155" s="396">
        <f t="shared" si="29"/>
        <v>0</v>
      </c>
      <c r="AJ155" s="3">
        <f>'t1'!AK155</f>
        <v>0</v>
      </c>
      <c r="AM155" s="3" t="s">
        <v>462</v>
      </c>
      <c r="AN155" s="3" t="s">
        <v>462</v>
      </c>
      <c r="AO155" s="3" t="s">
        <v>462</v>
      </c>
      <c r="AP155" s="953" t="str">
        <f t="shared" si="31"/>
        <v>OK</v>
      </c>
      <c r="AQ155" s="954" t="str">
        <f t="shared" si="32"/>
        <v>OK</v>
      </c>
      <c r="AR155" s="955" t="str">
        <f t="shared" si="30"/>
        <v xml:space="preserve"> </v>
      </c>
    </row>
    <row r="156" spans="1:44" ht="12" customHeight="1" thickBot="1" x14ac:dyDescent="0.25">
      <c r="A156" s="144" t="str">
        <f>'t1'!A156</f>
        <v>RUOLO TECNICO - ASSISTENTE INFORMATICO</v>
      </c>
      <c r="B156" s="206" t="str">
        <f>'t1'!B156</f>
        <v>TATIFC</v>
      </c>
      <c r="C156" s="194">
        <f t="shared" si="33"/>
        <v>0</v>
      </c>
      <c r="D156" s="813">
        <f t="shared" si="34"/>
        <v>0</v>
      </c>
      <c r="E156" s="813">
        <f t="shared" si="35"/>
        <v>0</v>
      </c>
      <c r="F156" s="813">
        <f t="shared" si="36"/>
        <v>0</v>
      </c>
      <c r="G156" s="813">
        <f t="shared" si="36"/>
        <v>0</v>
      </c>
      <c r="H156" s="813">
        <f t="shared" si="37"/>
        <v>0</v>
      </c>
      <c r="I156" s="813">
        <f t="shared" si="38"/>
        <v>0</v>
      </c>
      <c r="J156" s="825">
        <f t="shared" si="39"/>
        <v>0</v>
      </c>
      <c r="K156" s="396">
        <f t="shared" si="28"/>
        <v>0</v>
      </c>
      <c r="L156" s="3">
        <f>'t1'!M156</f>
        <v>0</v>
      </c>
      <c r="M156" s="896" t="s">
        <v>474</v>
      </c>
      <c r="AA156" s="194"/>
      <c r="AB156" s="192"/>
      <c r="AC156" s="192"/>
      <c r="AD156" s="192"/>
      <c r="AE156" s="192"/>
      <c r="AF156" s="192"/>
      <c r="AG156" s="192"/>
      <c r="AH156" s="193"/>
      <c r="AI156" s="396">
        <f t="shared" si="29"/>
        <v>0</v>
      </c>
      <c r="AJ156" s="3">
        <f>'t1'!AK156</f>
        <v>0</v>
      </c>
      <c r="AM156" s="3" t="s">
        <v>462</v>
      </c>
      <c r="AN156" s="3" t="s">
        <v>462</v>
      </c>
      <c r="AO156" s="3" t="s">
        <v>462</v>
      </c>
      <c r="AP156" s="953" t="str">
        <f t="shared" si="31"/>
        <v>OK</v>
      </c>
      <c r="AQ156" s="954" t="str">
        <f t="shared" si="32"/>
        <v>OK</v>
      </c>
      <c r="AR156" s="955" t="str">
        <f t="shared" si="30"/>
        <v xml:space="preserve"> </v>
      </c>
    </row>
    <row r="157" spans="1:44" ht="12" customHeight="1" thickBot="1" x14ac:dyDescent="0.25">
      <c r="A157" s="144" t="str">
        <f>'t1'!A157</f>
        <v>RUOLO TECNICO - ASSISTENTE TECNICO</v>
      </c>
      <c r="B157" s="206" t="str">
        <f>'t1'!B157</f>
        <v>TAT119</v>
      </c>
      <c r="C157" s="194">
        <f t="shared" si="33"/>
        <v>0</v>
      </c>
      <c r="D157" s="813">
        <f t="shared" si="34"/>
        <v>0</v>
      </c>
      <c r="E157" s="813">
        <f t="shared" si="35"/>
        <v>0</v>
      </c>
      <c r="F157" s="813">
        <f t="shared" si="36"/>
        <v>0</v>
      </c>
      <c r="G157" s="813">
        <f t="shared" si="36"/>
        <v>0</v>
      </c>
      <c r="H157" s="813">
        <f t="shared" si="37"/>
        <v>0</v>
      </c>
      <c r="I157" s="813">
        <f t="shared" si="38"/>
        <v>0</v>
      </c>
      <c r="J157" s="825">
        <f t="shared" si="39"/>
        <v>0</v>
      </c>
      <c r="K157" s="396">
        <f t="shared" si="28"/>
        <v>0</v>
      </c>
      <c r="L157" s="3">
        <f>'t1'!M157</f>
        <v>0</v>
      </c>
      <c r="M157" s="896" t="s">
        <v>474</v>
      </c>
      <c r="AA157" s="194"/>
      <c r="AB157" s="192"/>
      <c r="AC157" s="192"/>
      <c r="AD157" s="192"/>
      <c r="AE157" s="192"/>
      <c r="AF157" s="192"/>
      <c r="AG157" s="192"/>
      <c r="AH157" s="193"/>
      <c r="AI157" s="396">
        <f t="shared" si="29"/>
        <v>0</v>
      </c>
      <c r="AJ157" s="3">
        <f>'t1'!AK157</f>
        <v>0</v>
      </c>
      <c r="AM157" s="3" t="s">
        <v>462</v>
      </c>
      <c r="AN157" s="3" t="s">
        <v>462</v>
      </c>
      <c r="AO157" s="3" t="s">
        <v>462</v>
      </c>
      <c r="AP157" s="953" t="str">
        <f t="shared" si="31"/>
        <v>OK</v>
      </c>
      <c r="AQ157" s="954" t="str">
        <f t="shared" si="32"/>
        <v>OK</v>
      </c>
      <c r="AR157" s="955" t="str">
        <f t="shared" si="30"/>
        <v xml:space="preserve"> </v>
      </c>
    </row>
    <row r="158" spans="1:44" ht="12" customHeight="1" thickBot="1" x14ac:dyDescent="0.25">
      <c r="A158" s="144" t="str">
        <f>'t1'!A158</f>
        <v>RUOLO TECNICO - PROFILI AREA ASSITENTI AD ESAURIMENTO</v>
      </c>
      <c r="B158" s="206" t="str">
        <f>'t1'!B158</f>
        <v>TAT162</v>
      </c>
      <c r="C158" s="194">
        <f t="shared" ref="C158:C167" si="40">ROUND(AA158,2)</f>
        <v>0</v>
      </c>
      <c r="D158" s="813">
        <f t="shared" ref="D158:D167" si="41">ROUND(AB158,0)</f>
        <v>0</v>
      </c>
      <c r="E158" s="813">
        <f t="shared" ref="E158:E167" si="42">ROUND(AC158,0)</f>
        <v>0</v>
      </c>
      <c r="F158" s="813">
        <f t="shared" ref="F158:G167" si="43">ROUND(AD158,0)</f>
        <v>0</v>
      </c>
      <c r="G158" s="813">
        <f t="shared" si="43"/>
        <v>0</v>
      </c>
      <c r="H158" s="813">
        <f t="shared" ref="H158:H167" si="44">ROUND(AF158,0)</f>
        <v>0</v>
      </c>
      <c r="I158" s="813">
        <f t="shared" ref="I158:I167" si="45">ROUND(AG158,0)</f>
        <v>0</v>
      </c>
      <c r="J158" s="825">
        <f t="shared" ref="J158:J167" si="46">ROUND(AH158,0)</f>
        <v>0</v>
      </c>
      <c r="K158" s="396">
        <f t="shared" si="28"/>
        <v>0</v>
      </c>
      <c r="L158" s="3">
        <f>'t1'!M158</f>
        <v>0</v>
      </c>
      <c r="M158" s="896" t="s">
        <v>474</v>
      </c>
      <c r="AA158" s="194"/>
      <c r="AB158" s="192"/>
      <c r="AC158" s="192"/>
      <c r="AD158" s="192"/>
      <c r="AE158" s="192"/>
      <c r="AF158" s="192"/>
      <c r="AG158" s="192"/>
      <c r="AH158" s="193"/>
      <c r="AI158" s="396">
        <f t="shared" si="29"/>
        <v>0</v>
      </c>
      <c r="AJ158" s="3">
        <f>'t1'!AK158</f>
        <v>0</v>
      </c>
      <c r="AM158" s="3" t="s">
        <v>462</v>
      </c>
      <c r="AN158" s="3" t="s">
        <v>462</v>
      </c>
      <c r="AO158" s="3" t="s">
        <v>462</v>
      </c>
      <c r="AP158" s="953" t="str">
        <f t="shared" si="31"/>
        <v>OK</v>
      </c>
      <c r="AQ158" s="954" t="str">
        <f t="shared" si="32"/>
        <v>OK</v>
      </c>
      <c r="AR158" s="955" t="str">
        <f t="shared" si="30"/>
        <v xml:space="preserve"> </v>
      </c>
    </row>
    <row r="159" spans="1:44" ht="12" customHeight="1" thickBot="1" x14ac:dyDescent="0.25">
      <c r="A159" s="144" t="str">
        <f>'t1'!A159</f>
        <v>RUOLO AMMINISTRATIVO - ASSISTENTE AMMINISTRATIVO</v>
      </c>
      <c r="B159" s="206" t="str">
        <f>'t1'!B159</f>
        <v>AAT117</v>
      </c>
      <c r="C159" s="194">
        <f t="shared" si="40"/>
        <v>0</v>
      </c>
      <c r="D159" s="813">
        <f t="shared" si="41"/>
        <v>0</v>
      </c>
      <c r="E159" s="813">
        <f t="shared" si="42"/>
        <v>0</v>
      </c>
      <c r="F159" s="813">
        <f t="shared" si="43"/>
        <v>0</v>
      </c>
      <c r="G159" s="813">
        <f t="shared" si="43"/>
        <v>0</v>
      </c>
      <c r="H159" s="813">
        <f t="shared" si="44"/>
        <v>0</v>
      </c>
      <c r="I159" s="813">
        <f t="shared" si="45"/>
        <v>0</v>
      </c>
      <c r="J159" s="825">
        <f t="shared" si="46"/>
        <v>0</v>
      </c>
      <c r="K159" s="396">
        <f t="shared" si="28"/>
        <v>0</v>
      </c>
      <c r="L159" s="3">
        <f>'t1'!M159</f>
        <v>0</v>
      </c>
      <c r="M159" s="896" t="s">
        <v>474</v>
      </c>
      <c r="AA159" s="194"/>
      <c r="AB159" s="192"/>
      <c r="AC159" s="192"/>
      <c r="AD159" s="192"/>
      <c r="AE159" s="192"/>
      <c r="AF159" s="192"/>
      <c r="AG159" s="192"/>
      <c r="AH159" s="193"/>
      <c r="AI159" s="396">
        <f t="shared" si="29"/>
        <v>0</v>
      </c>
      <c r="AJ159" s="3">
        <f>'t1'!AK159</f>
        <v>0</v>
      </c>
      <c r="AM159" s="3" t="s">
        <v>462</v>
      </c>
      <c r="AN159" s="3" t="s">
        <v>462</v>
      </c>
      <c r="AO159" s="3" t="s">
        <v>462</v>
      </c>
      <c r="AP159" s="953" t="str">
        <f t="shared" si="31"/>
        <v>OK</v>
      </c>
      <c r="AQ159" s="954" t="str">
        <f t="shared" si="32"/>
        <v>OK</v>
      </c>
      <c r="AR159" s="955" t="str">
        <f t="shared" si="30"/>
        <v xml:space="preserve"> </v>
      </c>
    </row>
    <row r="160" spans="1:44" ht="12" customHeight="1" thickBot="1" x14ac:dyDescent="0.25">
      <c r="A160" s="144" t="str">
        <f>'t1'!A160</f>
        <v>RUOLO SOCIOSANITARIO - OPERATORE SOCIOSANITARIO</v>
      </c>
      <c r="B160" s="206" t="str">
        <f>'t1'!B160</f>
        <v>KOP660</v>
      </c>
      <c r="C160" s="194">
        <f t="shared" si="40"/>
        <v>0</v>
      </c>
      <c r="D160" s="813">
        <f t="shared" si="41"/>
        <v>0</v>
      </c>
      <c r="E160" s="813">
        <f t="shared" si="42"/>
        <v>0</v>
      </c>
      <c r="F160" s="813">
        <f t="shared" si="43"/>
        <v>0</v>
      </c>
      <c r="G160" s="813">
        <f t="shared" si="43"/>
        <v>0</v>
      </c>
      <c r="H160" s="813">
        <f t="shared" si="44"/>
        <v>0</v>
      </c>
      <c r="I160" s="813">
        <f t="shared" si="45"/>
        <v>0</v>
      </c>
      <c r="J160" s="825">
        <f t="shared" si="46"/>
        <v>0</v>
      </c>
      <c r="K160" s="396">
        <f t="shared" si="28"/>
        <v>0</v>
      </c>
      <c r="L160" s="3">
        <f>'t1'!M160</f>
        <v>0</v>
      </c>
      <c r="M160" s="896" t="s">
        <v>474</v>
      </c>
      <c r="AA160" s="194"/>
      <c r="AB160" s="192"/>
      <c r="AC160" s="192"/>
      <c r="AD160" s="192"/>
      <c r="AE160" s="192"/>
      <c r="AF160" s="192"/>
      <c r="AG160" s="192"/>
      <c r="AH160" s="193"/>
      <c r="AI160" s="396">
        <f t="shared" si="29"/>
        <v>0</v>
      </c>
      <c r="AJ160" s="3">
        <f>'t1'!AK160</f>
        <v>0</v>
      </c>
      <c r="AM160" s="3" t="s">
        <v>462</v>
      </c>
      <c r="AN160" s="3" t="s">
        <v>462</v>
      </c>
      <c r="AO160" s="3" t="s">
        <v>462</v>
      </c>
      <c r="AP160" s="953" t="str">
        <f t="shared" si="31"/>
        <v>OK</v>
      </c>
      <c r="AQ160" s="954" t="str">
        <f t="shared" si="32"/>
        <v>OK</v>
      </c>
      <c r="AR160" s="955" t="str">
        <f t="shared" si="30"/>
        <v xml:space="preserve"> </v>
      </c>
    </row>
    <row r="161" spans="1:44" ht="12" customHeight="1" thickBot="1" x14ac:dyDescent="0.25">
      <c r="A161" s="144" t="str">
        <f>'t1'!A161</f>
        <v>RUOLO TECNICO - OPERATORE TECNICO SPECIALIZZATO</v>
      </c>
      <c r="B161" s="206" t="str">
        <f>'t1'!B161</f>
        <v>TOP059</v>
      </c>
      <c r="C161" s="194">
        <f t="shared" si="40"/>
        <v>0</v>
      </c>
      <c r="D161" s="813">
        <f t="shared" si="41"/>
        <v>0</v>
      </c>
      <c r="E161" s="813">
        <f t="shared" si="42"/>
        <v>0</v>
      </c>
      <c r="F161" s="813">
        <f t="shared" si="43"/>
        <v>0</v>
      </c>
      <c r="G161" s="813">
        <f t="shared" si="43"/>
        <v>0</v>
      </c>
      <c r="H161" s="813">
        <f t="shared" si="44"/>
        <v>0</v>
      </c>
      <c r="I161" s="813">
        <f t="shared" si="45"/>
        <v>0</v>
      </c>
      <c r="J161" s="825">
        <f t="shared" si="46"/>
        <v>0</v>
      </c>
      <c r="K161" s="396">
        <f t="shared" si="28"/>
        <v>0</v>
      </c>
      <c r="L161" s="3">
        <f>'t1'!M161</f>
        <v>0</v>
      </c>
      <c r="M161" s="896" t="s">
        <v>474</v>
      </c>
      <c r="AA161" s="194"/>
      <c r="AB161" s="192"/>
      <c r="AC161" s="192"/>
      <c r="AD161" s="192"/>
      <c r="AE161" s="192"/>
      <c r="AF161" s="192"/>
      <c r="AG161" s="192"/>
      <c r="AH161" s="193"/>
      <c r="AI161" s="396">
        <f t="shared" si="29"/>
        <v>0</v>
      </c>
      <c r="AJ161" s="3">
        <f>'t1'!AK161</f>
        <v>0</v>
      </c>
      <c r="AM161" s="3" t="s">
        <v>462</v>
      </c>
      <c r="AN161" s="3" t="s">
        <v>462</v>
      </c>
      <c r="AO161" s="3" t="s">
        <v>462</v>
      </c>
      <c r="AP161" s="953" t="str">
        <f t="shared" si="31"/>
        <v>OK</v>
      </c>
      <c r="AQ161" s="954" t="str">
        <f t="shared" si="32"/>
        <v>OK</v>
      </c>
      <c r="AR161" s="955" t="str">
        <f t="shared" si="30"/>
        <v xml:space="preserve"> </v>
      </c>
    </row>
    <row r="162" spans="1:44" ht="12" customHeight="1" thickBot="1" x14ac:dyDescent="0.25">
      <c r="A162" s="144" t="str">
        <f>'t1'!A162</f>
        <v>RUOLO AMMINISTRATIVO - COADIUTORE AMMINISTRATIVO SENIOR</v>
      </c>
      <c r="B162" s="206" t="str">
        <f>'t1'!B162</f>
        <v>AOP870</v>
      </c>
      <c r="C162" s="194">
        <f t="shared" si="40"/>
        <v>0</v>
      </c>
      <c r="D162" s="813">
        <f t="shared" si="41"/>
        <v>0</v>
      </c>
      <c r="E162" s="813">
        <f t="shared" si="42"/>
        <v>0</v>
      </c>
      <c r="F162" s="813">
        <f t="shared" si="43"/>
        <v>0</v>
      </c>
      <c r="G162" s="813">
        <f t="shared" si="43"/>
        <v>0</v>
      </c>
      <c r="H162" s="813">
        <f t="shared" si="44"/>
        <v>0</v>
      </c>
      <c r="I162" s="813">
        <f t="shared" si="45"/>
        <v>0</v>
      </c>
      <c r="J162" s="825">
        <f t="shared" si="46"/>
        <v>0</v>
      </c>
      <c r="K162" s="396">
        <f t="shared" si="28"/>
        <v>0</v>
      </c>
      <c r="L162" s="3">
        <f>'t1'!M162</f>
        <v>0</v>
      </c>
      <c r="M162" s="896" t="s">
        <v>474</v>
      </c>
      <c r="AA162" s="194"/>
      <c r="AB162" s="192"/>
      <c r="AC162" s="192"/>
      <c r="AD162" s="192"/>
      <c r="AE162" s="192"/>
      <c r="AF162" s="192"/>
      <c r="AG162" s="192"/>
      <c r="AH162" s="193"/>
      <c r="AI162" s="396">
        <f t="shared" si="29"/>
        <v>0</v>
      </c>
      <c r="AJ162" s="3">
        <f>'t1'!AK162</f>
        <v>0</v>
      </c>
      <c r="AM162" s="3" t="s">
        <v>462</v>
      </c>
      <c r="AN162" s="3" t="s">
        <v>462</v>
      </c>
      <c r="AO162" s="3" t="s">
        <v>462</v>
      </c>
      <c r="AP162" s="953" t="str">
        <f t="shared" si="31"/>
        <v>OK</v>
      </c>
      <c r="AQ162" s="954" t="str">
        <f t="shared" si="32"/>
        <v>OK</v>
      </c>
      <c r="AR162" s="955" t="str">
        <f t="shared" si="30"/>
        <v xml:space="preserve"> </v>
      </c>
    </row>
    <row r="163" spans="1:44" ht="12" customHeight="1" thickBot="1" x14ac:dyDescent="0.25">
      <c r="A163" s="144" t="str">
        <f>'t1'!A163</f>
        <v>PROFILI AREA DEGLI OPERATORI AD ESAURIMENTO</v>
      </c>
      <c r="B163" s="206" t="str">
        <f>'t1'!B163</f>
        <v>0OP269</v>
      </c>
      <c r="C163" s="194">
        <f t="shared" si="40"/>
        <v>0</v>
      </c>
      <c r="D163" s="813">
        <f t="shared" si="41"/>
        <v>0</v>
      </c>
      <c r="E163" s="813">
        <f t="shared" si="42"/>
        <v>0</v>
      </c>
      <c r="F163" s="813">
        <f t="shared" si="43"/>
        <v>0</v>
      </c>
      <c r="G163" s="813">
        <f t="shared" si="43"/>
        <v>0</v>
      </c>
      <c r="H163" s="813">
        <f t="shared" si="44"/>
        <v>0</v>
      </c>
      <c r="I163" s="813">
        <f t="shared" si="45"/>
        <v>0</v>
      </c>
      <c r="J163" s="825">
        <f t="shared" si="46"/>
        <v>0</v>
      </c>
      <c r="K163" s="396">
        <f t="shared" si="28"/>
        <v>0</v>
      </c>
      <c r="L163" s="3">
        <f>'t1'!M163</f>
        <v>0</v>
      </c>
      <c r="M163" s="896" t="s">
        <v>474</v>
      </c>
      <c r="AA163" s="194"/>
      <c r="AB163" s="192"/>
      <c r="AC163" s="192"/>
      <c r="AD163" s="192"/>
      <c r="AE163" s="192"/>
      <c r="AF163" s="192"/>
      <c r="AG163" s="192"/>
      <c r="AH163" s="193"/>
      <c r="AI163" s="396">
        <f t="shared" si="29"/>
        <v>0</v>
      </c>
      <c r="AJ163" s="3">
        <f>'t1'!AK163</f>
        <v>0</v>
      </c>
      <c r="AM163" s="3" t="s">
        <v>462</v>
      </c>
      <c r="AN163" s="3" t="s">
        <v>462</v>
      </c>
      <c r="AO163" s="3" t="s">
        <v>462</v>
      </c>
      <c r="AP163" s="953" t="str">
        <f t="shared" si="31"/>
        <v>OK</v>
      </c>
      <c r="AQ163" s="954" t="str">
        <f t="shared" si="32"/>
        <v>OK</v>
      </c>
      <c r="AR163" s="955" t="str">
        <f t="shared" si="30"/>
        <v xml:space="preserve"> </v>
      </c>
    </row>
    <row r="164" spans="1:44" ht="12" customHeight="1" thickBot="1" x14ac:dyDescent="0.25">
      <c r="A164" s="144" t="str">
        <f>'t1'!A164</f>
        <v>RUOLO TECNICO - OPERATORE TECNICO</v>
      </c>
      <c r="B164" s="206" t="str">
        <f>'t1'!B164</f>
        <v>TPT092</v>
      </c>
      <c r="C164" s="194">
        <f t="shared" si="40"/>
        <v>0</v>
      </c>
      <c r="D164" s="813">
        <f t="shared" si="41"/>
        <v>0</v>
      </c>
      <c r="E164" s="813">
        <f t="shared" si="42"/>
        <v>0</v>
      </c>
      <c r="F164" s="813">
        <f t="shared" si="43"/>
        <v>0</v>
      </c>
      <c r="G164" s="813">
        <f t="shared" si="43"/>
        <v>0</v>
      </c>
      <c r="H164" s="813">
        <f t="shared" si="44"/>
        <v>0</v>
      </c>
      <c r="I164" s="813">
        <f t="shared" si="45"/>
        <v>0</v>
      </c>
      <c r="J164" s="825">
        <f t="shared" si="46"/>
        <v>0</v>
      </c>
      <c r="K164" s="396">
        <f t="shared" si="28"/>
        <v>0</v>
      </c>
      <c r="L164" s="3">
        <f>'t1'!M164</f>
        <v>0</v>
      </c>
      <c r="M164" s="896" t="s">
        <v>474</v>
      </c>
      <c r="AA164" s="194"/>
      <c r="AB164" s="192"/>
      <c r="AC164" s="192"/>
      <c r="AD164" s="192"/>
      <c r="AE164" s="192"/>
      <c r="AF164" s="192"/>
      <c r="AG164" s="192"/>
      <c r="AH164" s="193"/>
      <c r="AI164" s="396">
        <f t="shared" si="29"/>
        <v>0</v>
      </c>
      <c r="AJ164" s="3">
        <f>'t1'!AK164</f>
        <v>0</v>
      </c>
      <c r="AM164" s="3" t="s">
        <v>462</v>
      </c>
      <c r="AN164" s="3" t="s">
        <v>462</v>
      </c>
      <c r="AO164" s="3" t="s">
        <v>462</v>
      </c>
      <c r="AP164" s="953" t="str">
        <f t="shared" si="31"/>
        <v>OK</v>
      </c>
      <c r="AQ164" s="954" t="str">
        <f t="shared" si="32"/>
        <v>OK</v>
      </c>
      <c r="AR164" s="955" t="str">
        <f t="shared" si="30"/>
        <v xml:space="preserve"> </v>
      </c>
    </row>
    <row r="165" spans="1:44" ht="12" customHeight="1" thickBot="1" x14ac:dyDescent="0.25">
      <c r="A165" s="144" t="str">
        <f>'t1'!A165</f>
        <v>RUOLO AMMINISTRATIVO - COADIUTORE AMMINISTRATIVO</v>
      </c>
      <c r="B165" s="206" t="str">
        <f>'t1'!B165</f>
        <v>APT017</v>
      </c>
      <c r="C165" s="194">
        <f t="shared" si="40"/>
        <v>0</v>
      </c>
      <c r="D165" s="813">
        <f t="shared" si="41"/>
        <v>0</v>
      </c>
      <c r="E165" s="813">
        <f t="shared" si="42"/>
        <v>0</v>
      </c>
      <c r="F165" s="813">
        <f t="shared" si="43"/>
        <v>0</v>
      </c>
      <c r="G165" s="813">
        <f t="shared" si="43"/>
        <v>0</v>
      </c>
      <c r="H165" s="813">
        <f t="shared" si="44"/>
        <v>0</v>
      </c>
      <c r="I165" s="813">
        <f t="shared" si="45"/>
        <v>0</v>
      </c>
      <c r="J165" s="825">
        <f t="shared" si="46"/>
        <v>0</v>
      </c>
      <c r="K165" s="396">
        <f t="shared" si="28"/>
        <v>0</v>
      </c>
      <c r="L165" s="3">
        <f>'t1'!M165</f>
        <v>0</v>
      </c>
      <c r="M165" s="896" t="s">
        <v>474</v>
      </c>
      <c r="AA165" s="194"/>
      <c r="AB165" s="192"/>
      <c r="AC165" s="192"/>
      <c r="AD165" s="192"/>
      <c r="AE165" s="192"/>
      <c r="AF165" s="192"/>
      <c r="AG165" s="192"/>
      <c r="AH165" s="193"/>
      <c r="AI165" s="396">
        <f t="shared" si="29"/>
        <v>0</v>
      </c>
      <c r="AJ165" s="3">
        <f>'t1'!AK165</f>
        <v>0</v>
      </c>
      <c r="AM165" s="3" t="s">
        <v>462</v>
      </c>
      <c r="AN165" s="3" t="s">
        <v>462</v>
      </c>
      <c r="AO165" s="3" t="s">
        <v>462</v>
      </c>
      <c r="AP165" s="953" t="str">
        <f t="shared" si="31"/>
        <v>OK</v>
      </c>
      <c r="AQ165" s="954" t="str">
        <f t="shared" si="32"/>
        <v>OK</v>
      </c>
      <c r="AR165" s="955" t="str">
        <f t="shared" si="30"/>
        <v xml:space="preserve"> </v>
      </c>
    </row>
    <row r="166" spans="1:44" ht="12" customHeight="1" thickBot="1" x14ac:dyDescent="0.25">
      <c r="A166" s="144" t="str">
        <f>'t1'!A166</f>
        <v>PROFILI AREA PERSONALE DI SUPPORTO AD ESAURIMENTO</v>
      </c>
      <c r="B166" s="206" t="str">
        <f>'t1'!B166</f>
        <v>0PTSPR</v>
      </c>
      <c r="C166" s="194">
        <f t="shared" si="40"/>
        <v>0</v>
      </c>
      <c r="D166" s="813">
        <f t="shared" si="41"/>
        <v>0</v>
      </c>
      <c r="E166" s="813">
        <f t="shared" si="42"/>
        <v>0</v>
      </c>
      <c r="F166" s="813">
        <f t="shared" si="43"/>
        <v>0</v>
      </c>
      <c r="G166" s="813">
        <f t="shared" si="43"/>
        <v>0</v>
      </c>
      <c r="H166" s="813">
        <f t="shared" si="44"/>
        <v>0</v>
      </c>
      <c r="I166" s="813">
        <f t="shared" si="45"/>
        <v>0</v>
      </c>
      <c r="J166" s="825">
        <f t="shared" si="46"/>
        <v>0</v>
      </c>
      <c r="K166" s="396">
        <f t="shared" si="28"/>
        <v>0</v>
      </c>
      <c r="L166" s="3">
        <f>'t1'!M166</f>
        <v>0</v>
      </c>
      <c r="M166" s="896" t="s">
        <v>474</v>
      </c>
      <c r="AA166" s="194"/>
      <c r="AB166" s="192"/>
      <c r="AC166" s="192"/>
      <c r="AD166" s="192"/>
      <c r="AE166" s="192"/>
      <c r="AF166" s="192"/>
      <c r="AG166" s="192"/>
      <c r="AH166" s="193"/>
      <c r="AI166" s="396">
        <f t="shared" si="29"/>
        <v>0</v>
      </c>
      <c r="AJ166" s="3">
        <f>'t1'!AK166</f>
        <v>0</v>
      </c>
      <c r="AM166" s="3" t="s">
        <v>462</v>
      </c>
      <c r="AN166" s="3" t="s">
        <v>462</v>
      </c>
      <c r="AO166" s="3" t="s">
        <v>462</v>
      </c>
      <c r="AP166" s="953" t="str">
        <f t="shared" si="31"/>
        <v>OK</v>
      </c>
      <c r="AQ166" s="954" t="str">
        <f t="shared" si="32"/>
        <v>OK</v>
      </c>
      <c r="AR166" s="955" t="str">
        <f t="shared" si="30"/>
        <v xml:space="preserve"> </v>
      </c>
    </row>
    <row r="167" spans="1:44" ht="12" customHeight="1" thickBot="1" x14ac:dyDescent="0.25">
      <c r="A167" s="144" t="str">
        <f>'t1'!A167</f>
        <v>CONTRATTISTI</v>
      </c>
      <c r="B167" s="206" t="str">
        <f>'t1'!B167</f>
        <v>000061</v>
      </c>
      <c r="C167" s="194">
        <f t="shared" si="40"/>
        <v>0</v>
      </c>
      <c r="D167" s="813">
        <f t="shared" si="41"/>
        <v>0</v>
      </c>
      <c r="E167" s="813">
        <f t="shared" si="42"/>
        <v>0</v>
      </c>
      <c r="F167" s="813">
        <f t="shared" si="43"/>
        <v>0</v>
      </c>
      <c r="G167" s="813">
        <f t="shared" si="43"/>
        <v>0</v>
      </c>
      <c r="H167" s="813">
        <f t="shared" si="44"/>
        <v>0</v>
      </c>
      <c r="I167" s="813">
        <f t="shared" si="45"/>
        <v>0</v>
      </c>
      <c r="J167" s="825">
        <f t="shared" si="46"/>
        <v>0</v>
      </c>
      <c r="K167" s="396">
        <f t="shared" si="28"/>
        <v>0</v>
      </c>
      <c r="L167" s="3">
        <f>'t1'!M167</f>
        <v>0</v>
      </c>
      <c r="M167" s="896" t="s">
        <v>474</v>
      </c>
      <c r="AA167" s="194"/>
      <c r="AB167" s="192"/>
      <c r="AC167" s="192"/>
      <c r="AD167" s="192"/>
      <c r="AE167" s="192"/>
      <c r="AF167" s="192"/>
      <c r="AG167" s="192"/>
      <c r="AH167" s="193"/>
      <c r="AI167" s="396">
        <f t="shared" si="29"/>
        <v>0</v>
      </c>
      <c r="AJ167" s="3">
        <f>'t1'!AK167</f>
        <v>0</v>
      </c>
      <c r="AM167" s="3" t="s">
        <v>462</v>
      </c>
      <c r="AN167" s="3" t="s">
        <v>462</v>
      </c>
      <c r="AO167" s="3" t="s">
        <v>462</v>
      </c>
      <c r="AP167" s="953" t="str">
        <f t="shared" si="31"/>
        <v>OK</v>
      </c>
      <c r="AQ167" s="954" t="str">
        <f t="shared" si="32"/>
        <v>OK</v>
      </c>
      <c r="AR167" s="955" t="str">
        <f t="shared" si="30"/>
        <v xml:space="preserve"> </v>
      </c>
    </row>
    <row r="168" spans="1:44" ht="21" customHeight="1" thickTop="1" thickBot="1" x14ac:dyDescent="0.25">
      <c r="A168" s="111" t="s">
        <v>265</v>
      </c>
      <c r="B168" s="112"/>
      <c r="C168" s="491">
        <f t="shared" ref="C168:K168" si="47">SUM(C6:C167)</f>
        <v>0</v>
      </c>
      <c r="D168" s="436">
        <f t="shared" si="47"/>
        <v>0</v>
      </c>
      <c r="E168" s="436">
        <f t="shared" si="47"/>
        <v>0</v>
      </c>
      <c r="F168" s="436">
        <f t="shared" si="47"/>
        <v>0</v>
      </c>
      <c r="G168" s="436">
        <f t="shared" ref="G168" si="48">SUM(G6:G167)</f>
        <v>0</v>
      </c>
      <c r="H168" s="436">
        <f t="shared" si="47"/>
        <v>0</v>
      </c>
      <c r="I168" s="436">
        <f t="shared" si="47"/>
        <v>0</v>
      </c>
      <c r="J168" s="436">
        <f t="shared" si="47"/>
        <v>0</v>
      </c>
      <c r="K168" s="436">
        <f t="shared" si="47"/>
        <v>0</v>
      </c>
      <c r="AA168" s="491">
        <f t="shared" ref="AA168:AI168" si="49">SUM(AA6:AA167)</f>
        <v>0</v>
      </c>
      <c r="AB168" s="436">
        <f t="shared" si="49"/>
        <v>0</v>
      </c>
      <c r="AC168" s="436">
        <f t="shared" si="49"/>
        <v>0</v>
      </c>
      <c r="AD168" s="436">
        <f t="shared" si="49"/>
        <v>0</v>
      </c>
      <c r="AE168" s="436">
        <f t="shared" si="49"/>
        <v>0</v>
      </c>
      <c r="AF168" s="436">
        <f t="shared" si="49"/>
        <v>0</v>
      </c>
      <c r="AG168" s="436">
        <f t="shared" si="49"/>
        <v>0</v>
      </c>
      <c r="AH168" s="436">
        <f t="shared" si="49"/>
        <v>0</v>
      </c>
      <c r="AI168" s="437">
        <f t="shared" si="49"/>
        <v>0</v>
      </c>
    </row>
    <row r="169" spans="1:44" s="37" customFormat="1" ht="17.25" customHeight="1" x14ac:dyDescent="0.2">
      <c r="A169" s="2004" t="s">
        <v>258</v>
      </c>
      <c r="B169" s="2004"/>
      <c r="C169" s="2004"/>
      <c r="D169" s="2004"/>
      <c r="E169" s="2004"/>
      <c r="F169" s="2004"/>
      <c r="G169" s="2004"/>
      <c r="H169" s="2004"/>
      <c r="I169" s="2004"/>
      <c r="J169" s="2004"/>
      <c r="K169" s="2004"/>
      <c r="L169" s="3"/>
      <c r="AJ169" s="3"/>
    </row>
    <row r="170" spans="1:44" x14ac:dyDescent="0.2">
      <c r="A170" s="19" t="s">
        <v>663</v>
      </c>
      <c r="B170" s="441"/>
      <c r="C170" s="19"/>
      <c r="D170" s="19"/>
      <c r="E170" s="19"/>
      <c r="F170" s="19"/>
      <c r="G170" s="19"/>
      <c r="H170" s="19"/>
      <c r="I170" s="19"/>
      <c r="J170" s="19"/>
      <c r="K170" s="19"/>
      <c r="AA170" s="19"/>
      <c r="AB170" s="19"/>
      <c r="AC170" s="19"/>
      <c r="AD170" s="19"/>
      <c r="AE170" s="19"/>
      <c r="AF170" s="19"/>
      <c r="AG170" s="19"/>
      <c r="AH170" s="19"/>
      <c r="AI170" s="19"/>
    </row>
    <row r="171" spans="1:44" x14ac:dyDescent="0.2">
      <c r="A171" s="19" t="s">
        <v>369</v>
      </c>
      <c r="B171" s="441"/>
      <c r="C171" s="19"/>
      <c r="D171" s="19"/>
      <c r="E171" s="19"/>
      <c r="F171" s="19"/>
      <c r="G171" s="19"/>
      <c r="H171" s="19"/>
      <c r="I171" s="19"/>
      <c r="J171" s="19"/>
      <c r="K171" s="19"/>
      <c r="AA171" s="19"/>
      <c r="AB171" s="19"/>
      <c r="AC171" s="19"/>
      <c r="AD171" s="19"/>
      <c r="AE171" s="19"/>
      <c r="AF171" s="19"/>
      <c r="AG171" s="19"/>
      <c r="AH171" s="19"/>
      <c r="AI171" s="19"/>
    </row>
    <row r="172" spans="1:44" x14ac:dyDescent="0.2">
      <c r="A172" s="19" t="s">
        <v>466</v>
      </c>
      <c r="B172" s="441"/>
      <c r="C172" s="19"/>
      <c r="D172" s="19"/>
      <c r="E172" s="19"/>
      <c r="F172" s="19"/>
      <c r="G172" s="19"/>
      <c r="H172" s="19"/>
      <c r="I172" s="19"/>
      <c r="J172" s="19"/>
      <c r="K172" s="19"/>
      <c r="AA172" s="19"/>
      <c r="AB172" s="19"/>
      <c r="AC172" s="19"/>
      <c r="AD172" s="19"/>
      <c r="AE172" s="19"/>
      <c r="AF172" s="19"/>
      <c r="AG172" s="19"/>
      <c r="AH172" s="19"/>
      <c r="AI172" s="19"/>
    </row>
    <row r="173" spans="1:44" x14ac:dyDescent="0.2">
      <c r="A173" s="2004" t="s">
        <v>168</v>
      </c>
      <c r="B173" s="2004"/>
      <c r="C173" s="2004"/>
      <c r="D173" s="2004"/>
      <c r="E173" s="2004"/>
      <c r="F173" s="2004"/>
      <c r="G173" s="2004"/>
      <c r="H173" s="2004"/>
      <c r="I173" s="2004"/>
      <c r="J173" s="2004"/>
      <c r="K173" s="2004"/>
    </row>
    <row r="174" spans="1:44" x14ac:dyDescent="0.2">
      <c r="A174" s="19" t="s">
        <v>662</v>
      </c>
      <c r="B174" s="441"/>
      <c r="C174" s="19"/>
      <c r="D174" s="19"/>
      <c r="E174" s="19"/>
      <c r="F174" s="19"/>
      <c r="G174" s="19"/>
      <c r="H174" s="19"/>
      <c r="I174" s="19"/>
      <c r="J174" s="19"/>
      <c r="K174" s="19"/>
      <c r="AA174" s="19"/>
      <c r="AB174" s="19"/>
      <c r="AC174" s="19"/>
      <c r="AD174" s="19"/>
      <c r="AE174" s="19"/>
      <c r="AF174" s="19"/>
      <c r="AG174" s="19"/>
      <c r="AH174" s="19"/>
      <c r="AI174" s="19"/>
    </row>
  </sheetData>
  <sheetProtection algorithmName="SHA-512" hashValue="pOnqZbyVdKIm6f6X97GPxoUaJQIf8+96GaqqGNBuZ2vzkmR8lTuoq00rDLM5YLOWIQ+8SiIJBnxfI/ZOaHmPyQ==" saltValue="TCWnAU4aVA0iEuDh02EaWQ==" spinCount="100000" sheet="1" formatColumns="0" selectLockedCells="1" autoFilter="0"/>
  <mergeCells count="4">
    <mergeCell ref="I2:K2"/>
    <mergeCell ref="A169:K169"/>
    <mergeCell ref="A173:K173"/>
    <mergeCell ref="AR4:AR5"/>
  </mergeCells>
  <phoneticPr fontId="30" type="noConversion"/>
  <conditionalFormatting sqref="A6:K167 AA6:AI167">
    <cfRule type="expression" dxfId="14" priority="2" stopIfTrue="1">
      <formula>$L6&gt;0</formula>
    </cfRule>
  </conditionalFormatting>
  <dataValidations count="2">
    <dataValidation type="decimal" allowBlank="1" showInputMessage="1" showErrorMessage="1" sqref="C6:C167 AA6:AA167" xr:uid="{00000000-0002-0000-1600-000000000000}">
      <formula1>0</formula1>
      <formula2>99999999</formula2>
    </dataValidation>
    <dataValidation type="whole" allowBlank="1" showInputMessage="1" showErrorMessage="1" errorTitle="ERRORE NEL DATO IMMESSO" error="INSERIRE SOLO NUMERI INTERI" sqref="AB6:AH167" xr:uid="{00000000-0002-0000-1600-000001000000}">
      <formula1>1</formula1>
      <formula2>999999999999</formula2>
    </dataValidation>
  </dataValidations>
  <printOptions horizontalCentered="1" verticalCentered="1"/>
  <pageMargins left="0.2" right="0" top="0.27" bottom="0.28999999999999998" header="0.17" footer="0.17"/>
  <pageSetup paperSize="9" scale="83" orientation="landscape" horizontalDpi="300" verticalDpi="4294967292"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0"/>
  <dimension ref="A1:CA173"/>
  <sheetViews>
    <sheetView showGridLines="0" zoomScaleNormal="100" workbookViewId="0">
      <pane xSplit="2" ySplit="5" topLeftCell="BG159" activePane="bottomRight" state="frozen"/>
      <selection activeCell="A117" sqref="A117:IV119"/>
      <selection pane="topRight" activeCell="A117" sqref="A117:IV119"/>
      <selection pane="bottomLeft" activeCell="A117" sqref="A117:IV119"/>
      <selection pane="bottomRight" activeCell="AM6" sqref="AM6"/>
    </sheetView>
  </sheetViews>
  <sheetFormatPr defaultColWidth="9.28515625" defaultRowHeight="10.199999999999999" x14ac:dyDescent="0.2"/>
  <cols>
    <col min="1" max="1" width="49.140625" style="3" customWidth="1"/>
    <col min="2" max="2" width="8" style="2" bestFit="1" customWidth="1"/>
    <col min="3" max="28" width="15.7109375" style="3" hidden="1" customWidth="1"/>
    <col min="29" max="29" width="15.140625" style="3" hidden="1" customWidth="1"/>
    <col min="30" max="30" width="15.7109375" style="3" hidden="1" customWidth="1"/>
    <col min="31" max="31" width="14.42578125" style="3" hidden="1" customWidth="1"/>
    <col min="32" max="32" width="15.7109375" style="3" hidden="1" customWidth="1"/>
    <col min="33" max="38" width="9.28515625" style="3" hidden="1" customWidth="1"/>
    <col min="39" max="64" width="15.7109375" style="3" customWidth="1"/>
    <col min="65" max="65" width="15.140625" style="3" customWidth="1"/>
    <col min="66" max="66" width="15.7109375" style="3" customWidth="1"/>
    <col min="67" max="67" width="14.42578125" style="3" customWidth="1"/>
    <col min="68" max="68" width="15.7109375" style="3" customWidth="1"/>
    <col min="69" max="69" width="9.28515625" style="3" hidden="1" customWidth="1"/>
    <col min="70" max="78" width="9.28515625" style="3"/>
    <col min="79" max="79" width="9.28515625" style="3" hidden="1" customWidth="1"/>
    <col min="80" max="84" width="9.28515625" style="3"/>
    <col min="85" max="85" width="9.28515625" style="3" customWidth="1"/>
    <col min="86" max="16384" width="9.28515625" style="3"/>
  </cols>
  <sheetData>
    <row r="1" spans="1:79" ht="87" customHeight="1" x14ac:dyDescent="0.2">
      <c r="A1" s="820" t="str">
        <f>'t1'!A1</f>
        <v>SERVIZIO SANITARIO NAZIONALE - anno 2023</v>
      </c>
      <c r="B1" s="820"/>
      <c r="C1" s="820"/>
      <c r="D1" s="820"/>
      <c r="E1" s="820"/>
      <c r="F1" s="820"/>
      <c r="G1" s="820"/>
      <c r="H1" s="820"/>
      <c r="I1" s="820"/>
      <c r="J1" s="820"/>
      <c r="K1" s="820"/>
      <c r="L1" s="820"/>
      <c r="M1" s="820"/>
      <c r="N1" s="820"/>
      <c r="O1" s="820"/>
      <c r="P1" s="820"/>
      <c r="Q1" s="820"/>
      <c r="R1" s="820"/>
      <c r="S1" s="820"/>
      <c r="T1" s="820"/>
      <c r="U1" s="820"/>
      <c r="V1" s="820"/>
      <c r="W1" s="820"/>
      <c r="X1" s="820"/>
      <c r="Y1" s="820"/>
      <c r="Z1" s="820"/>
      <c r="AA1" s="820"/>
      <c r="AB1" s="820"/>
      <c r="AC1" s="820"/>
      <c r="AD1" s="820"/>
      <c r="AE1"/>
      <c r="AF1" s="293"/>
      <c r="BO1"/>
      <c r="BP1" s="293"/>
    </row>
    <row r="2" spans="1:79" ht="27" customHeight="1" thickBot="1" x14ac:dyDescent="0.3">
      <c r="A2" s="5"/>
      <c r="H2" s="99"/>
      <c r="I2" s="99"/>
      <c r="J2" s="99"/>
      <c r="K2" s="99"/>
      <c r="L2" s="99"/>
      <c r="M2" s="99"/>
      <c r="N2" s="99"/>
      <c r="O2" s="99"/>
      <c r="P2" s="99"/>
      <c r="Q2" s="99"/>
      <c r="R2" s="99"/>
      <c r="S2" s="99"/>
      <c r="T2" s="99"/>
      <c r="U2" s="99"/>
      <c r="V2" s="99"/>
      <c r="W2" s="99"/>
      <c r="X2" s="99"/>
      <c r="Y2" s="99"/>
      <c r="Z2" s="99"/>
      <c r="AA2" s="99"/>
      <c r="AB2" s="99"/>
      <c r="AC2" s="99"/>
      <c r="AD2" s="2003"/>
      <c r="AE2" s="2003"/>
      <c r="AF2" s="2003"/>
      <c r="AR2" s="99"/>
      <c r="AS2" s="99"/>
      <c r="AT2" s="99"/>
      <c r="AU2" s="99"/>
      <c r="AV2" s="99"/>
      <c r="AW2" s="99"/>
      <c r="AX2" s="99"/>
      <c r="AY2" s="99"/>
      <c r="AZ2" s="99"/>
      <c r="BA2" s="99"/>
      <c r="BB2" s="99"/>
      <c r="BC2" s="99"/>
      <c r="BD2" s="99"/>
      <c r="BE2" s="99"/>
      <c r="BF2" s="99"/>
      <c r="BG2" s="99"/>
      <c r="BH2" s="99"/>
      <c r="BI2" s="99"/>
      <c r="BJ2" s="99"/>
      <c r="BK2" s="99"/>
      <c r="BL2" s="99"/>
      <c r="BM2" s="99"/>
      <c r="BN2" s="2003"/>
      <c r="BO2" s="2003"/>
      <c r="BP2" s="2003"/>
    </row>
    <row r="3" spans="1:79" customFormat="1" ht="13.8" thickBot="1" x14ac:dyDescent="0.25">
      <c r="A3" s="7"/>
      <c r="B3" s="8"/>
      <c r="C3" s="294" t="s">
        <v>442</v>
      </c>
      <c r="D3" s="11"/>
      <c r="E3" s="11"/>
      <c r="F3" s="93"/>
      <c r="G3" s="93"/>
      <c r="H3" s="93"/>
      <c r="I3" s="93"/>
      <c r="J3" s="93"/>
      <c r="K3" s="93"/>
      <c r="L3" s="93"/>
      <c r="M3" s="93"/>
      <c r="N3" s="93"/>
      <c r="O3" s="93"/>
      <c r="P3" s="93"/>
      <c r="Q3" s="93"/>
      <c r="R3" s="93"/>
      <c r="S3" s="93"/>
      <c r="T3" s="93"/>
      <c r="U3" s="93"/>
      <c r="V3" s="93"/>
      <c r="W3" s="93"/>
      <c r="X3" s="93"/>
      <c r="Y3" s="93"/>
      <c r="Z3" s="93"/>
      <c r="AA3" s="93"/>
      <c r="AB3" s="93"/>
      <c r="AC3" s="93"/>
      <c r="AD3" s="93"/>
      <c r="AE3" s="93"/>
      <c r="AF3" s="97"/>
      <c r="AM3" s="294" t="s">
        <v>442</v>
      </c>
      <c r="AN3" s="11"/>
      <c r="AO3" s="11"/>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7"/>
    </row>
    <row r="4" spans="1:79" ht="48" thickTop="1" thickBot="1" x14ac:dyDescent="0.25">
      <c r="A4" s="272" t="s">
        <v>331</v>
      </c>
      <c r="B4" s="273" t="s">
        <v>262</v>
      </c>
      <c r="C4" s="562" t="s">
        <v>923</v>
      </c>
      <c r="D4" s="562" t="s">
        <v>924</v>
      </c>
      <c r="E4" s="562" t="s">
        <v>169</v>
      </c>
      <c r="F4" s="562" t="s">
        <v>925</v>
      </c>
      <c r="G4" s="562" t="s">
        <v>926</v>
      </c>
      <c r="H4" s="562" t="s">
        <v>471</v>
      </c>
      <c r="I4" s="562" t="s">
        <v>765</v>
      </c>
      <c r="J4" s="562" t="s">
        <v>841</v>
      </c>
      <c r="K4" s="562" t="s">
        <v>927</v>
      </c>
      <c r="L4" s="562" t="s">
        <v>971</v>
      </c>
      <c r="M4" s="562" t="s">
        <v>928</v>
      </c>
      <c r="N4" s="562" t="s">
        <v>826</v>
      </c>
      <c r="O4" s="562" t="s">
        <v>1500</v>
      </c>
      <c r="P4" s="562" t="s">
        <v>1501</v>
      </c>
      <c r="Q4" s="562" t="s">
        <v>1744</v>
      </c>
      <c r="R4" s="562" t="s">
        <v>1743</v>
      </c>
      <c r="S4" s="562" t="s">
        <v>1502</v>
      </c>
      <c r="T4" s="562" t="s">
        <v>838</v>
      </c>
      <c r="U4" s="562" t="s">
        <v>197</v>
      </c>
      <c r="V4" s="562" t="s">
        <v>171</v>
      </c>
      <c r="W4" s="562" t="s">
        <v>472</v>
      </c>
      <c r="X4" s="562" t="s">
        <v>992</v>
      </c>
      <c r="Y4" s="562" t="s">
        <v>929</v>
      </c>
      <c r="Z4" s="562" t="s">
        <v>172</v>
      </c>
      <c r="AA4" s="562" t="s">
        <v>930</v>
      </c>
      <c r="AB4" s="562" t="s">
        <v>845</v>
      </c>
      <c r="AC4" s="562" t="s">
        <v>173</v>
      </c>
      <c r="AD4" s="562" t="s">
        <v>713</v>
      </c>
      <c r="AE4" s="562" t="s">
        <v>174</v>
      </c>
      <c r="AF4" s="108" t="s">
        <v>343</v>
      </c>
      <c r="AM4" s="562" t="s">
        <v>923</v>
      </c>
      <c r="AN4" s="562" t="s">
        <v>924</v>
      </c>
      <c r="AO4" s="562" t="s">
        <v>169</v>
      </c>
      <c r="AP4" s="562" t="s">
        <v>925</v>
      </c>
      <c r="AQ4" s="562" t="s">
        <v>926</v>
      </c>
      <c r="AR4" s="562" t="s">
        <v>471</v>
      </c>
      <c r="AS4" s="562" t="s">
        <v>765</v>
      </c>
      <c r="AT4" s="562" t="s">
        <v>841</v>
      </c>
      <c r="AU4" s="562" t="s">
        <v>927</v>
      </c>
      <c r="AV4" s="562" t="s">
        <v>971</v>
      </c>
      <c r="AW4" s="562" t="s">
        <v>928</v>
      </c>
      <c r="AX4" s="562" t="s">
        <v>826</v>
      </c>
      <c r="AY4" s="562" t="s">
        <v>1500</v>
      </c>
      <c r="AZ4" s="562" t="s">
        <v>1501</v>
      </c>
      <c r="BA4" s="562" t="s">
        <v>1744</v>
      </c>
      <c r="BB4" s="562" t="s">
        <v>1743</v>
      </c>
      <c r="BC4" s="562" t="s">
        <v>1502</v>
      </c>
      <c r="BD4" s="562" t="s">
        <v>838</v>
      </c>
      <c r="BE4" s="562" t="s">
        <v>197</v>
      </c>
      <c r="BF4" s="562" t="s">
        <v>171</v>
      </c>
      <c r="BG4" s="562" t="s">
        <v>472</v>
      </c>
      <c r="BH4" s="562" t="s">
        <v>992</v>
      </c>
      <c r="BI4" s="562" t="s">
        <v>929</v>
      </c>
      <c r="BJ4" s="562" t="s">
        <v>172</v>
      </c>
      <c r="BK4" s="562" t="s">
        <v>930</v>
      </c>
      <c r="BL4" s="562" t="s">
        <v>845</v>
      </c>
      <c r="BM4" s="562" t="s">
        <v>173</v>
      </c>
      <c r="BN4" s="562" t="s">
        <v>713</v>
      </c>
      <c r="BO4" s="562" t="s">
        <v>174</v>
      </c>
      <c r="BP4" s="108" t="s">
        <v>343</v>
      </c>
      <c r="CA4" s="1262" t="s">
        <v>1488</v>
      </c>
    </row>
    <row r="5" spans="1:79" ht="14.25" customHeight="1" thickTop="1" thickBot="1" x14ac:dyDescent="0.25">
      <c r="A5" s="799" t="s">
        <v>960</v>
      </c>
      <c r="B5" s="109"/>
      <c r="C5" s="482" t="s">
        <v>251</v>
      </c>
      <c r="D5" s="482" t="s">
        <v>180</v>
      </c>
      <c r="E5" s="482" t="s">
        <v>181</v>
      </c>
      <c r="F5" s="482" t="s">
        <v>182</v>
      </c>
      <c r="G5" s="482" t="s">
        <v>736</v>
      </c>
      <c r="H5" s="482" t="s">
        <v>183</v>
      </c>
      <c r="I5" s="482" t="s">
        <v>184</v>
      </c>
      <c r="J5" s="482" t="s">
        <v>840</v>
      </c>
      <c r="K5" s="482" t="s">
        <v>931</v>
      </c>
      <c r="L5" s="482" t="s">
        <v>970</v>
      </c>
      <c r="M5" s="482" t="s">
        <v>842</v>
      </c>
      <c r="N5" s="482" t="s">
        <v>827</v>
      </c>
      <c r="O5" s="482" t="s">
        <v>1503</v>
      </c>
      <c r="P5" s="482" t="s">
        <v>1504</v>
      </c>
      <c r="Q5" s="482" t="s">
        <v>1758</v>
      </c>
      <c r="R5" s="482" t="s">
        <v>1759</v>
      </c>
      <c r="S5" s="482" t="s">
        <v>1505</v>
      </c>
      <c r="T5" s="482" t="s">
        <v>837</v>
      </c>
      <c r="U5" s="482" t="s">
        <v>196</v>
      </c>
      <c r="V5" s="482" t="s">
        <v>247</v>
      </c>
      <c r="W5" s="482" t="s">
        <v>473</v>
      </c>
      <c r="X5" s="482" t="s">
        <v>843</v>
      </c>
      <c r="Y5" s="482" t="s">
        <v>932</v>
      </c>
      <c r="Z5" s="482" t="s">
        <v>248</v>
      </c>
      <c r="AA5" s="482" t="s">
        <v>191</v>
      </c>
      <c r="AB5" s="482" t="s">
        <v>844</v>
      </c>
      <c r="AC5" s="482" t="s">
        <v>185</v>
      </c>
      <c r="AD5" s="482" t="s">
        <v>186</v>
      </c>
      <c r="AE5" s="482" t="s">
        <v>187</v>
      </c>
      <c r="AF5" s="110" t="s">
        <v>300</v>
      </c>
      <c r="AM5" s="482" t="s">
        <v>251</v>
      </c>
      <c r="AN5" s="482" t="s">
        <v>180</v>
      </c>
      <c r="AO5" s="482" t="s">
        <v>181</v>
      </c>
      <c r="AP5" s="482" t="s">
        <v>182</v>
      </c>
      <c r="AQ5" s="482" t="s">
        <v>736</v>
      </c>
      <c r="AR5" s="482" t="s">
        <v>183</v>
      </c>
      <c r="AS5" s="482" t="s">
        <v>184</v>
      </c>
      <c r="AT5" s="482" t="s">
        <v>840</v>
      </c>
      <c r="AU5" s="482" t="s">
        <v>931</v>
      </c>
      <c r="AV5" s="482" t="s">
        <v>970</v>
      </c>
      <c r="AW5" s="482" t="s">
        <v>842</v>
      </c>
      <c r="AX5" s="482" t="s">
        <v>827</v>
      </c>
      <c r="AY5" s="482" t="s">
        <v>1503</v>
      </c>
      <c r="AZ5" s="482" t="s">
        <v>1504</v>
      </c>
      <c r="BA5" s="482" t="s">
        <v>1758</v>
      </c>
      <c r="BB5" s="482" t="s">
        <v>1759</v>
      </c>
      <c r="BC5" s="482" t="s">
        <v>1505</v>
      </c>
      <c r="BD5" s="482" t="s">
        <v>837</v>
      </c>
      <c r="BE5" s="482" t="s">
        <v>196</v>
      </c>
      <c r="BF5" s="482" t="s">
        <v>247</v>
      </c>
      <c r="BG5" s="482" t="s">
        <v>473</v>
      </c>
      <c r="BH5" s="482" t="s">
        <v>843</v>
      </c>
      <c r="BI5" s="482" t="s">
        <v>932</v>
      </c>
      <c r="BJ5" s="482" t="s">
        <v>248</v>
      </c>
      <c r="BK5" s="482" t="s">
        <v>191</v>
      </c>
      <c r="BL5" s="482" t="s">
        <v>844</v>
      </c>
      <c r="BM5" s="482" t="s">
        <v>185</v>
      </c>
      <c r="BN5" s="482" t="s">
        <v>186</v>
      </c>
      <c r="BO5" s="482" t="s">
        <v>187</v>
      </c>
      <c r="BP5" s="110" t="s">
        <v>300</v>
      </c>
    </row>
    <row r="6" spans="1:79" ht="13.5" customHeight="1" thickTop="1" x14ac:dyDescent="0.2">
      <c r="A6" s="18" t="str">
        <f>'t1'!A6</f>
        <v>DIRETTORE GENERALE</v>
      </c>
      <c r="B6" s="217" t="str">
        <f>'t1'!B6</f>
        <v>0D0097</v>
      </c>
      <c r="C6" s="826">
        <f t="shared" ref="C6:L7" si="0">ROUND(AM6,0)</f>
        <v>0</v>
      </c>
      <c r="D6" s="826">
        <f t="shared" si="0"/>
        <v>0</v>
      </c>
      <c r="E6" s="826">
        <f t="shared" si="0"/>
        <v>0</v>
      </c>
      <c r="F6" s="827">
        <f t="shared" si="0"/>
        <v>0</v>
      </c>
      <c r="G6" s="827">
        <f t="shared" si="0"/>
        <v>0</v>
      </c>
      <c r="H6" s="827">
        <f t="shared" si="0"/>
        <v>0</v>
      </c>
      <c r="I6" s="827">
        <f t="shared" si="0"/>
        <v>0</v>
      </c>
      <c r="J6" s="827">
        <f t="shared" si="0"/>
        <v>0</v>
      </c>
      <c r="K6" s="827">
        <f t="shared" si="0"/>
        <v>0</v>
      </c>
      <c r="L6" s="827">
        <f t="shared" si="0"/>
        <v>0</v>
      </c>
      <c r="M6" s="827">
        <f t="shared" ref="M6:O6" si="1">ROUND(AW6,0)</f>
        <v>0</v>
      </c>
      <c r="N6" s="827">
        <f t="shared" si="1"/>
        <v>0</v>
      </c>
      <c r="O6" s="827">
        <f t="shared" si="1"/>
        <v>0</v>
      </c>
      <c r="P6" s="827">
        <f t="shared" ref="P6:P69" si="2">ROUND(AZ6,0)</f>
        <v>0</v>
      </c>
      <c r="Q6" s="827">
        <f t="shared" ref="Q6:Q69" si="3">ROUND(BA6,0)</f>
        <v>0</v>
      </c>
      <c r="R6" s="827">
        <f t="shared" ref="R6:R69" si="4">ROUND(BB6,0)</f>
        <v>0</v>
      </c>
      <c r="S6" s="827">
        <f t="shared" ref="S6:Y6" si="5">ROUND(BC6,0)</f>
        <v>0</v>
      </c>
      <c r="T6" s="827">
        <f t="shared" si="5"/>
        <v>0</v>
      </c>
      <c r="U6" s="827">
        <f t="shared" si="5"/>
        <v>0</v>
      </c>
      <c r="V6" s="827">
        <f t="shared" si="5"/>
        <v>0</v>
      </c>
      <c r="W6" s="827">
        <f t="shared" si="5"/>
        <v>0</v>
      </c>
      <c r="X6" s="827">
        <f t="shared" si="5"/>
        <v>0</v>
      </c>
      <c r="Y6" s="827">
        <f t="shared" si="5"/>
        <v>0</v>
      </c>
      <c r="Z6" s="827">
        <f t="shared" ref="Z6:AE7" si="6">ROUND(BJ6,0)</f>
        <v>0</v>
      </c>
      <c r="AA6" s="827">
        <f t="shared" si="6"/>
        <v>0</v>
      </c>
      <c r="AB6" s="827">
        <f t="shared" si="6"/>
        <v>0</v>
      </c>
      <c r="AC6" s="827">
        <f t="shared" si="6"/>
        <v>0</v>
      </c>
      <c r="AD6" s="827">
        <f t="shared" si="6"/>
        <v>0</v>
      </c>
      <c r="AE6" s="828">
        <f t="shared" si="6"/>
        <v>0</v>
      </c>
      <c r="AF6" s="439">
        <f t="shared" ref="AF6:AF37" si="7">SUM(C6:AE6)</f>
        <v>0</v>
      </c>
      <c r="AG6" s="3">
        <f>'t1'!M6</f>
        <v>0</v>
      </c>
      <c r="AM6" s="195"/>
      <c r="AN6" s="195"/>
      <c r="AO6" s="195"/>
      <c r="AP6" s="196"/>
      <c r="AQ6" s="196"/>
      <c r="AR6" s="196"/>
      <c r="AS6" s="196"/>
      <c r="AT6" s="196"/>
      <c r="AU6" s="196"/>
      <c r="AV6" s="196"/>
      <c r="AW6" s="196"/>
      <c r="AX6" s="196"/>
      <c r="AY6" s="196"/>
      <c r="AZ6" s="196"/>
      <c r="BA6" s="196"/>
      <c r="BB6" s="196"/>
      <c r="BC6" s="196"/>
      <c r="BD6" s="196"/>
      <c r="BE6" s="196"/>
      <c r="BF6" s="196"/>
      <c r="BG6" s="196"/>
      <c r="BH6" s="196"/>
      <c r="BI6" s="196"/>
      <c r="BJ6" s="196"/>
      <c r="BK6" s="196"/>
      <c r="BL6" s="196"/>
      <c r="BM6" s="196"/>
      <c r="BN6" s="196"/>
      <c r="BO6" s="197"/>
      <c r="BP6" s="439">
        <f t="shared" ref="BP6:BP37" si="8">SUM(AM6:BO6)</f>
        <v>0</v>
      </c>
      <c r="BQ6" s="3">
        <f>'t1'!AR6</f>
        <v>0</v>
      </c>
      <c r="CA6" s="1263" t="s">
        <v>1174</v>
      </c>
    </row>
    <row r="7" spans="1:79" ht="13.5" customHeight="1" x14ac:dyDescent="0.2">
      <c r="A7" s="144" t="str">
        <f>'t1'!A7</f>
        <v>DIRETTORE SANITARIO</v>
      </c>
      <c r="B7" s="206" t="str">
        <f>'t1'!B7</f>
        <v>0D0482</v>
      </c>
      <c r="C7" s="826">
        <f t="shared" si="0"/>
        <v>0</v>
      </c>
      <c r="D7" s="826">
        <f t="shared" si="0"/>
        <v>0</v>
      </c>
      <c r="E7" s="826">
        <f t="shared" si="0"/>
        <v>0</v>
      </c>
      <c r="F7" s="827">
        <f t="shared" si="0"/>
        <v>0</v>
      </c>
      <c r="G7" s="827">
        <f t="shared" si="0"/>
        <v>0</v>
      </c>
      <c r="H7" s="827">
        <f t="shared" si="0"/>
        <v>0</v>
      </c>
      <c r="I7" s="827">
        <f t="shared" si="0"/>
        <v>0</v>
      </c>
      <c r="J7" s="827">
        <f t="shared" si="0"/>
        <v>0</v>
      </c>
      <c r="K7" s="827">
        <f t="shared" si="0"/>
        <v>0</v>
      </c>
      <c r="L7" s="827">
        <f t="shared" si="0"/>
        <v>0</v>
      </c>
      <c r="M7" s="827">
        <f>ROUND(AW7,0)</f>
        <v>0</v>
      </c>
      <c r="N7" s="827">
        <f>ROUND(AX7,0)</f>
        <v>0</v>
      </c>
      <c r="O7" s="827">
        <f>ROUND(AY7,0)</f>
        <v>0</v>
      </c>
      <c r="P7" s="827">
        <f t="shared" si="2"/>
        <v>0</v>
      </c>
      <c r="Q7" s="827">
        <f t="shared" si="3"/>
        <v>0</v>
      </c>
      <c r="R7" s="827">
        <f t="shared" si="4"/>
        <v>0</v>
      </c>
      <c r="S7" s="827">
        <f t="shared" ref="S7:S38" si="9">ROUND(BC7,0)</f>
        <v>0</v>
      </c>
      <c r="T7" s="827">
        <f t="shared" ref="T7:Y7" si="10">ROUND(BD7,0)</f>
        <v>0</v>
      </c>
      <c r="U7" s="827">
        <f t="shared" si="10"/>
        <v>0</v>
      </c>
      <c r="V7" s="827">
        <f t="shared" si="10"/>
        <v>0</v>
      </c>
      <c r="W7" s="827">
        <f t="shared" si="10"/>
        <v>0</v>
      </c>
      <c r="X7" s="827">
        <f t="shared" si="10"/>
        <v>0</v>
      </c>
      <c r="Y7" s="827">
        <f t="shared" si="10"/>
        <v>0</v>
      </c>
      <c r="Z7" s="827">
        <f t="shared" si="6"/>
        <v>0</v>
      </c>
      <c r="AA7" s="827">
        <f t="shared" si="6"/>
        <v>0</v>
      </c>
      <c r="AB7" s="827">
        <f t="shared" si="6"/>
        <v>0</v>
      </c>
      <c r="AC7" s="827">
        <f t="shared" si="6"/>
        <v>0</v>
      </c>
      <c r="AD7" s="827">
        <f t="shared" si="6"/>
        <v>0</v>
      </c>
      <c r="AE7" s="827">
        <f t="shared" si="6"/>
        <v>0</v>
      </c>
      <c r="AF7" s="439">
        <f t="shared" si="7"/>
        <v>0</v>
      </c>
      <c r="AG7" s="3">
        <f>'t1'!M7</f>
        <v>0</v>
      </c>
      <c r="AM7" s="195"/>
      <c r="AN7" s="195"/>
      <c r="AO7" s="195"/>
      <c r="AP7" s="196"/>
      <c r="AQ7" s="196"/>
      <c r="AR7" s="196"/>
      <c r="AS7" s="196"/>
      <c r="AT7" s="196"/>
      <c r="AU7" s="196"/>
      <c r="AV7" s="196"/>
      <c r="AW7" s="196"/>
      <c r="AX7" s="196"/>
      <c r="AY7" s="196"/>
      <c r="AZ7" s="196"/>
      <c r="BA7" s="196"/>
      <c r="BB7" s="196"/>
      <c r="BC7" s="196"/>
      <c r="BD7" s="196"/>
      <c r="BE7" s="196"/>
      <c r="BF7" s="196"/>
      <c r="BG7" s="196"/>
      <c r="BH7" s="196"/>
      <c r="BI7" s="196"/>
      <c r="BJ7" s="196"/>
      <c r="BK7" s="196"/>
      <c r="BL7" s="196"/>
      <c r="BM7" s="196"/>
      <c r="BN7" s="196"/>
      <c r="BO7" s="196"/>
      <c r="BP7" s="439">
        <f t="shared" si="8"/>
        <v>0</v>
      </c>
      <c r="BQ7" s="3">
        <f>'t1'!AR7</f>
        <v>0</v>
      </c>
      <c r="CA7" s="1263" t="s">
        <v>1174</v>
      </c>
    </row>
    <row r="8" spans="1:79" ht="13.5" customHeight="1" x14ac:dyDescent="0.2">
      <c r="A8" s="144" t="str">
        <f>'t1'!A8</f>
        <v>DIRETTORE AMMINISTRATIVO</v>
      </c>
      <c r="B8" s="206" t="str">
        <f>'t1'!B8</f>
        <v>0D0163</v>
      </c>
      <c r="C8" s="826">
        <f t="shared" ref="C8:C71" si="11">ROUND(AM8,0)</f>
        <v>0</v>
      </c>
      <c r="D8" s="826">
        <f t="shared" ref="D8:D71" si="12">ROUND(AN8,0)</f>
        <v>0</v>
      </c>
      <c r="E8" s="826">
        <f t="shared" ref="E8:E71" si="13">ROUND(AO8,0)</f>
        <v>0</v>
      </c>
      <c r="F8" s="827">
        <f t="shared" ref="F8:F71" si="14">ROUND(AP8,0)</f>
        <v>0</v>
      </c>
      <c r="G8" s="827">
        <f t="shared" ref="G8:G71" si="15">ROUND(AQ8,0)</f>
        <v>0</v>
      </c>
      <c r="H8" s="827">
        <f t="shared" ref="H8:H71" si="16">ROUND(AR8,0)</f>
        <v>0</v>
      </c>
      <c r="I8" s="827">
        <f t="shared" ref="I8:I71" si="17">ROUND(AS8,0)</f>
        <v>0</v>
      </c>
      <c r="J8" s="827">
        <f t="shared" ref="J8:J71" si="18">ROUND(AT8,0)</f>
        <v>0</v>
      </c>
      <c r="K8" s="827">
        <f t="shared" ref="K8:K71" si="19">ROUND(AU8,0)</f>
        <v>0</v>
      </c>
      <c r="L8" s="827">
        <f t="shared" ref="L8:L71" si="20">ROUND(AV8,0)</f>
        <v>0</v>
      </c>
      <c r="M8" s="827">
        <f t="shared" ref="M8:M71" si="21">ROUND(AW8,0)</f>
        <v>0</v>
      </c>
      <c r="N8" s="827">
        <f t="shared" ref="N8:O71" si="22">ROUND(AX8,0)</f>
        <v>0</v>
      </c>
      <c r="O8" s="827">
        <f t="shared" si="22"/>
        <v>0</v>
      </c>
      <c r="P8" s="827">
        <f t="shared" si="2"/>
        <v>0</v>
      </c>
      <c r="Q8" s="827">
        <f t="shared" si="3"/>
        <v>0</v>
      </c>
      <c r="R8" s="827">
        <f t="shared" si="4"/>
        <v>0</v>
      </c>
      <c r="S8" s="827">
        <f t="shared" si="9"/>
        <v>0</v>
      </c>
      <c r="T8" s="827">
        <f t="shared" ref="T8:T71" si="23">ROUND(BD8,0)</f>
        <v>0</v>
      </c>
      <c r="U8" s="827">
        <f t="shared" ref="U8:U71" si="24">ROUND(BE8,0)</f>
        <v>0</v>
      </c>
      <c r="V8" s="827">
        <f t="shared" ref="V8:V71" si="25">ROUND(BF8,0)</f>
        <v>0</v>
      </c>
      <c r="W8" s="827">
        <f t="shared" ref="W8:W71" si="26">ROUND(BG8,0)</f>
        <v>0</v>
      </c>
      <c r="X8" s="827">
        <f t="shared" ref="X8:X71" si="27">ROUND(BH8,0)</f>
        <v>0</v>
      </c>
      <c r="Y8" s="827">
        <f t="shared" ref="Y8:Y71" si="28">ROUND(BI8,0)</f>
        <v>0</v>
      </c>
      <c r="Z8" s="827">
        <f t="shared" ref="Z8:Z71" si="29">ROUND(BJ8,0)</f>
        <v>0</v>
      </c>
      <c r="AA8" s="827">
        <f t="shared" ref="AA8:AA71" si="30">ROUND(BK8,0)</f>
        <v>0</v>
      </c>
      <c r="AB8" s="827">
        <f t="shared" ref="AB8:AB71" si="31">ROUND(BL8,0)</f>
        <v>0</v>
      </c>
      <c r="AC8" s="827">
        <f t="shared" ref="AC8:AC71" si="32">ROUND(BM8,0)</f>
        <v>0</v>
      </c>
      <c r="AD8" s="827">
        <f t="shared" ref="AD8:AD71" si="33">ROUND(BN8,0)</f>
        <v>0</v>
      </c>
      <c r="AE8" s="827">
        <f t="shared" ref="AE8:AE71" si="34">ROUND(BO8,0)</f>
        <v>0</v>
      </c>
      <c r="AF8" s="439">
        <f t="shared" si="7"/>
        <v>0</v>
      </c>
      <c r="AG8" s="3">
        <f>'t1'!M8</f>
        <v>0</v>
      </c>
      <c r="AM8" s="195"/>
      <c r="AN8" s="195"/>
      <c r="AO8" s="195"/>
      <c r="AP8" s="196"/>
      <c r="AQ8" s="196"/>
      <c r="AR8" s="196"/>
      <c r="AS8" s="196"/>
      <c r="AT8" s="196"/>
      <c r="AU8" s="196"/>
      <c r="AV8" s="196"/>
      <c r="AW8" s="196"/>
      <c r="AX8" s="196"/>
      <c r="AY8" s="196"/>
      <c r="AZ8" s="196"/>
      <c r="BA8" s="196"/>
      <c r="BB8" s="196"/>
      <c r="BC8" s="196"/>
      <c r="BD8" s="196"/>
      <c r="BE8" s="196"/>
      <c r="BF8" s="196"/>
      <c r="BG8" s="196"/>
      <c r="BH8" s="196"/>
      <c r="BI8" s="196"/>
      <c r="BJ8" s="196"/>
      <c r="BK8" s="196"/>
      <c r="BL8" s="196"/>
      <c r="BM8" s="196"/>
      <c r="BN8" s="196"/>
      <c r="BO8" s="196"/>
      <c r="BP8" s="439">
        <f t="shared" si="8"/>
        <v>0</v>
      </c>
      <c r="BQ8" s="3">
        <f>'t1'!AR8</f>
        <v>0</v>
      </c>
      <c r="CA8" s="1263" t="s">
        <v>1174</v>
      </c>
    </row>
    <row r="9" spans="1:79" ht="13.5" customHeight="1" x14ac:dyDescent="0.2">
      <c r="A9" s="144" t="str">
        <f>'t1'!A9</f>
        <v>DIRETTORE DEI SERVIZI SOCIALI</v>
      </c>
      <c r="B9" s="206" t="str">
        <f>'t1'!B9</f>
        <v>0D0484</v>
      </c>
      <c r="C9" s="826">
        <f t="shared" si="11"/>
        <v>0</v>
      </c>
      <c r="D9" s="826">
        <f t="shared" si="12"/>
        <v>0</v>
      </c>
      <c r="E9" s="826">
        <f t="shared" si="13"/>
        <v>0</v>
      </c>
      <c r="F9" s="827">
        <f t="shared" si="14"/>
        <v>0</v>
      </c>
      <c r="G9" s="827">
        <f t="shared" si="15"/>
        <v>0</v>
      </c>
      <c r="H9" s="827">
        <f t="shared" si="16"/>
        <v>0</v>
      </c>
      <c r="I9" s="827">
        <f t="shared" si="17"/>
        <v>0</v>
      </c>
      <c r="J9" s="827">
        <f t="shared" si="18"/>
        <v>0</v>
      </c>
      <c r="K9" s="827">
        <f t="shared" si="19"/>
        <v>0</v>
      </c>
      <c r="L9" s="827">
        <f t="shared" si="20"/>
        <v>0</v>
      </c>
      <c r="M9" s="827">
        <f t="shared" si="21"/>
        <v>0</v>
      </c>
      <c r="N9" s="827">
        <f t="shared" si="22"/>
        <v>0</v>
      </c>
      <c r="O9" s="827">
        <f t="shared" si="22"/>
        <v>0</v>
      </c>
      <c r="P9" s="827">
        <f t="shared" si="2"/>
        <v>0</v>
      </c>
      <c r="Q9" s="827">
        <f t="shared" si="3"/>
        <v>0</v>
      </c>
      <c r="R9" s="827">
        <f t="shared" si="4"/>
        <v>0</v>
      </c>
      <c r="S9" s="827">
        <f t="shared" si="9"/>
        <v>0</v>
      </c>
      <c r="T9" s="827">
        <f t="shared" si="23"/>
        <v>0</v>
      </c>
      <c r="U9" s="827">
        <f t="shared" si="24"/>
        <v>0</v>
      </c>
      <c r="V9" s="827">
        <f t="shared" si="25"/>
        <v>0</v>
      </c>
      <c r="W9" s="827">
        <f t="shared" si="26"/>
        <v>0</v>
      </c>
      <c r="X9" s="827">
        <f t="shared" si="27"/>
        <v>0</v>
      </c>
      <c r="Y9" s="827">
        <f t="shared" si="28"/>
        <v>0</v>
      </c>
      <c r="Z9" s="827">
        <f t="shared" si="29"/>
        <v>0</v>
      </c>
      <c r="AA9" s="827">
        <f t="shared" si="30"/>
        <v>0</v>
      </c>
      <c r="AB9" s="827">
        <f t="shared" si="31"/>
        <v>0</v>
      </c>
      <c r="AC9" s="827">
        <f t="shared" si="32"/>
        <v>0</v>
      </c>
      <c r="AD9" s="827">
        <f t="shared" si="33"/>
        <v>0</v>
      </c>
      <c r="AE9" s="827">
        <f t="shared" si="34"/>
        <v>0</v>
      </c>
      <c r="AF9" s="439">
        <f t="shared" si="7"/>
        <v>0</v>
      </c>
      <c r="AG9" s="3">
        <f>'t1'!M9</f>
        <v>0</v>
      </c>
      <c r="AM9" s="195"/>
      <c r="AN9" s="195"/>
      <c r="AO9" s="195"/>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439">
        <f t="shared" si="8"/>
        <v>0</v>
      </c>
      <c r="BQ9" s="3">
        <f>'t1'!AR9</f>
        <v>0</v>
      </c>
      <c r="CA9" s="1263" t="s">
        <v>1174</v>
      </c>
    </row>
    <row r="10" spans="1:79" ht="13.5" customHeight="1" x14ac:dyDescent="0.2">
      <c r="A10" s="144" t="str">
        <f>'t1'!A10</f>
        <v>DIR. MEDICO CON INC. STRUTTURA COMPLESSA (RAPP. ESCLUSIVO)</v>
      </c>
      <c r="B10" s="206" t="str">
        <f>'t1'!B10</f>
        <v>SD0E33</v>
      </c>
      <c r="C10" s="826">
        <f t="shared" si="11"/>
        <v>0</v>
      </c>
      <c r="D10" s="826">
        <f t="shared" si="12"/>
        <v>0</v>
      </c>
      <c r="E10" s="826">
        <f t="shared" si="13"/>
        <v>0</v>
      </c>
      <c r="F10" s="827">
        <f t="shared" si="14"/>
        <v>0</v>
      </c>
      <c r="G10" s="827">
        <f t="shared" si="15"/>
        <v>0</v>
      </c>
      <c r="H10" s="827">
        <f t="shared" si="16"/>
        <v>0</v>
      </c>
      <c r="I10" s="827">
        <f t="shared" si="17"/>
        <v>0</v>
      </c>
      <c r="J10" s="827">
        <f t="shared" si="18"/>
        <v>0</v>
      </c>
      <c r="K10" s="827">
        <f t="shared" si="19"/>
        <v>0</v>
      </c>
      <c r="L10" s="827">
        <f t="shared" si="20"/>
        <v>0</v>
      </c>
      <c r="M10" s="827">
        <f t="shared" si="21"/>
        <v>0</v>
      </c>
      <c r="N10" s="827">
        <f t="shared" si="22"/>
        <v>0</v>
      </c>
      <c r="O10" s="827">
        <f t="shared" si="22"/>
        <v>0</v>
      </c>
      <c r="P10" s="827">
        <f t="shared" si="2"/>
        <v>0</v>
      </c>
      <c r="Q10" s="827">
        <f t="shared" si="3"/>
        <v>0</v>
      </c>
      <c r="R10" s="827">
        <f t="shared" si="4"/>
        <v>0</v>
      </c>
      <c r="S10" s="827">
        <f t="shared" si="9"/>
        <v>0</v>
      </c>
      <c r="T10" s="827">
        <f t="shared" si="23"/>
        <v>0</v>
      </c>
      <c r="U10" s="827">
        <f t="shared" si="24"/>
        <v>0</v>
      </c>
      <c r="V10" s="827">
        <f t="shared" si="25"/>
        <v>0</v>
      </c>
      <c r="W10" s="827">
        <f t="shared" si="26"/>
        <v>0</v>
      </c>
      <c r="X10" s="827">
        <f t="shared" si="27"/>
        <v>0</v>
      </c>
      <c r="Y10" s="827">
        <f t="shared" si="28"/>
        <v>0</v>
      </c>
      <c r="Z10" s="827">
        <f t="shared" si="29"/>
        <v>0</v>
      </c>
      <c r="AA10" s="827">
        <f t="shared" si="30"/>
        <v>0</v>
      </c>
      <c r="AB10" s="827">
        <f t="shared" si="31"/>
        <v>0</v>
      </c>
      <c r="AC10" s="827">
        <f t="shared" si="32"/>
        <v>0</v>
      </c>
      <c r="AD10" s="827">
        <f t="shared" si="33"/>
        <v>0</v>
      </c>
      <c r="AE10" s="827">
        <f t="shared" si="34"/>
        <v>0</v>
      </c>
      <c r="AF10" s="439">
        <f t="shared" si="7"/>
        <v>0</v>
      </c>
      <c r="AG10" s="3">
        <f>'t1'!M10</f>
        <v>0</v>
      </c>
      <c r="AM10" s="195"/>
      <c r="AN10" s="195"/>
      <c r="AO10" s="195"/>
      <c r="AP10" s="196"/>
      <c r="AQ10" s="196"/>
      <c r="AR10" s="196"/>
      <c r="AS10" s="196"/>
      <c r="AT10" s="196"/>
      <c r="AU10" s="196"/>
      <c r="AV10" s="196"/>
      <c r="AW10" s="196"/>
      <c r="AX10" s="196"/>
      <c r="AY10" s="196"/>
      <c r="AZ10" s="196"/>
      <c r="BA10" s="196"/>
      <c r="BB10" s="196"/>
      <c r="BC10" s="196"/>
      <c r="BD10" s="196"/>
      <c r="BE10" s="196"/>
      <c r="BF10" s="196"/>
      <c r="BG10" s="196"/>
      <c r="BH10" s="196"/>
      <c r="BI10" s="196"/>
      <c r="BJ10" s="196"/>
      <c r="BK10" s="196"/>
      <c r="BL10" s="196"/>
      <c r="BM10" s="196"/>
      <c r="BN10" s="196"/>
      <c r="BO10" s="196"/>
      <c r="BP10" s="439">
        <f t="shared" si="8"/>
        <v>0</v>
      </c>
      <c r="BQ10" s="3">
        <f>'t1'!AR10</f>
        <v>0</v>
      </c>
      <c r="CA10" s="1263" t="s">
        <v>1235</v>
      </c>
    </row>
    <row r="11" spans="1:79" ht="13.5" customHeight="1" x14ac:dyDescent="0.2">
      <c r="A11" s="144" t="str">
        <f>'t1'!A11</f>
        <v>DIR. MEDICO CON INC. DI STRUTTURA COMPLESSA (RAPP. NON ESCL.</v>
      </c>
      <c r="B11" s="206" t="str">
        <f>'t1'!B11</f>
        <v>SD0N33</v>
      </c>
      <c r="C11" s="826">
        <f t="shared" si="11"/>
        <v>0</v>
      </c>
      <c r="D11" s="826">
        <f t="shared" si="12"/>
        <v>0</v>
      </c>
      <c r="E11" s="826">
        <f t="shared" si="13"/>
        <v>0</v>
      </c>
      <c r="F11" s="827">
        <f t="shared" si="14"/>
        <v>0</v>
      </c>
      <c r="G11" s="827">
        <f t="shared" si="15"/>
        <v>0</v>
      </c>
      <c r="H11" s="827">
        <f t="shared" si="16"/>
        <v>0</v>
      </c>
      <c r="I11" s="827">
        <f t="shared" si="17"/>
        <v>0</v>
      </c>
      <c r="J11" s="827">
        <f t="shared" si="18"/>
        <v>0</v>
      </c>
      <c r="K11" s="827">
        <f t="shared" si="19"/>
        <v>0</v>
      </c>
      <c r="L11" s="827">
        <f t="shared" si="20"/>
        <v>0</v>
      </c>
      <c r="M11" s="827">
        <f t="shared" si="21"/>
        <v>0</v>
      </c>
      <c r="N11" s="827">
        <f t="shared" si="22"/>
        <v>0</v>
      </c>
      <c r="O11" s="827">
        <f t="shared" si="22"/>
        <v>0</v>
      </c>
      <c r="P11" s="827">
        <f t="shared" si="2"/>
        <v>0</v>
      </c>
      <c r="Q11" s="827">
        <f t="shared" si="3"/>
        <v>0</v>
      </c>
      <c r="R11" s="827">
        <f t="shared" si="4"/>
        <v>0</v>
      </c>
      <c r="S11" s="827">
        <f t="shared" si="9"/>
        <v>0</v>
      </c>
      <c r="T11" s="827">
        <f t="shared" si="23"/>
        <v>0</v>
      </c>
      <c r="U11" s="827">
        <f t="shared" si="24"/>
        <v>0</v>
      </c>
      <c r="V11" s="827">
        <f t="shared" si="25"/>
        <v>0</v>
      </c>
      <c r="W11" s="827">
        <f t="shared" si="26"/>
        <v>0</v>
      </c>
      <c r="X11" s="827">
        <f t="shared" si="27"/>
        <v>0</v>
      </c>
      <c r="Y11" s="827">
        <f t="shared" si="28"/>
        <v>0</v>
      </c>
      <c r="Z11" s="827">
        <f t="shared" si="29"/>
        <v>0</v>
      </c>
      <c r="AA11" s="827">
        <f t="shared" si="30"/>
        <v>0</v>
      </c>
      <c r="AB11" s="827">
        <f t="shared" si="31"/>
        <v>0</v>
      </c>
      <c r="AC11" s="827">
        <f t="shared" si="32"/>
        <v>0</v>
      </c>
      <c r="AD11" s="827">
        <f t="shared" si="33"/>
        <v>0</v>
      </c>
      <c r="AE11" s="827">
        <f t="shared" si="34"/>
        <v>0</v>
      </c>
      <c r="AF11" s="439">
        <f t="shared" si="7"/>
        <v>0</v>
      </c>
      <c r="AG11" s="3">
        <f>'t1'!M11</f>
        <v>0</v>
      </c>
      <c r="AM11" s="195"/>
      <c r="AN11" s="195"/>
      <c r="AO11" s="195"/>
      <c r="AP11" s="196"/>
      <c r="AQ11" s="196"/>
      <c r="AR11" s="196"/>
      <c r="AS11" s="196"/>
      <c r="AT11" s="196"/>
      <c r="AU11" s="196"/>
      <c r="AV11" s="196"/>
      <c r="AW11" s="196"/>
      <c r="AX11" s="196"/>
      <c r="AY11" s="196"/>
      <c r="AZ11" s="196"/>
      <c r="BA11" s="196"/>
      <c r="BB11" s="196"/>
      <c r="BC11" s="196"/>
      <c r="BD11" s="196"/>
      <c r="BE11" s="196"/>
      <c r="BF11" s="196"/>
      <c r="BG11" s="196"/>
      <c r="BH11" s="196"/>
      <c r="BI11" s="196"/>
      <c r="BJ11" s="196"/>
      <c r="BK11" s="196"/>
      <c r="BL11" s="196"/>
      <c r="BM11" s="196"/>
      <c r="BN11" s="196"/>
      <c r="BO11" s="196"/>
      <c r="BP11" s="439">
        <f t="shared" si="8"/>
        <v>0</v>
      </c>
      <c r="BQ11" s="3">
        <f>'t1'!AR11</f>
        <v>0</v>
      </c>
      <c r="CA11" s="1263" t="s">
        <v>1235</v>
      </c>
    </row>
    <row r="12" spans="1:79" ht="13.5" customHeight="1" x14ac:dyDescent="0.2">
      <c r="A12" s="144" t="str">
        <f>'t1'!A12</f>
        <v>DIR. MEDICO CON INCARICO DI STRUTTURA SEMPLICE (RAPP. ESCLUS</v>
      </c>
      <c r="B12" s="206" t="str">
        <f>'t1'!B12</f>
        <v>SD0E34</v>
      </c>
      <c r="C12" s="826">
        <f t="shared" si="11"/>
        <v>0</v>
      </c>
      <c r="D12" s="826">
        <f t="shared" si="12"/>
        <v>0</v>
      </c>
      <c r="E12" s="826">
        <f t="shared" si="13"/>
        <v>0</v>
      </c>
      <c r="F12" s="827">
        <f t="shared" si="14"/>
        <v>0</v>
      </c>
      <c r="G12" s="827">
        <f t="shared" si="15"/>
        <v>0</v>
      </c>
      <c r="H12" s="827">
        <f t="shared" si="16"/>
        <v>0</v>
      </c>
      <c r="I12" s="827">
        <f t="shared" si="17"/>
        <v>0</v>
      </c>
      <c r="J12" s="827">
        <f t="shared" si="18"/>
        <v>0</v>
      </c>
      <c r="K12" s="827">
        <f t="shared" si="19"/>
        <v>0</v>
      </c>
      <c r="L12" s="827">
        <f t="shared" si="20"/>
        <v>0</v>
      </c>
      <c r="M12" s="827">
        <f t="shared" si="21"/>
        <v>0</v>
      </c>
      <c r="N12" s="827">
        <f t="shared" si="22"/>
        <v>0</v>
      </c>
      <c r="O12" s="827">
        <f t="shared" si="22"/>
        <v>0</v>
      </c>
      <c r="P12" s="827">
        <f t="shared" si="2"/>
        <v>0</v>
      </c>
      <c r="Q12" s="827">
        <f t="shared" si="3"/>
        <v>0</v>
      </c>
      <c r="R12" s="827">
        <f t="shared" si="4"/>
        <v>0</v>
      </c>
      <c r="S12" s="827">
        <f t="shared" si="9"/>
        <v>0</v>
      </c>
      <c r="T12" s="827">
        <f t="shared" si="23"/>
        <v>0</v>
      </c>
      <c r="U12" s="827">
        <f t="shared" si="24"/>
        <v>0</v>
      </c>
      <c r="V12" s="827">
        <f t="shared" si="25"/>
        <v>0</v>
      </c>
      <c r="W12" s="827">
        <f t="shared" si="26"/>
        <v>0</v>
      </c>
      <c r="X12" s="827">
        <f t="shared" si="27"/>
        <v>0</v>
      </c>
      <c r="Y12" s="827">
        <f t="shared" si="28"/>
        <v>0</v>
      </c>
      <c r="Z12" s="827">
        <f t="shared" si="29"/>
        <v>0</v>
      </c>
      <c r="AA12" s="827">
        <f t="shared" si="30"/>
        <v>0</v>
      </c>
      <c r="AB12" s="827">
        <f t="shared" si="31"/>
        <v>0</v>
      </c>
      <c r="AC12" s="827">
        <f t="shared" si="32"/>
        <v>0</v>
      </c>
      <c r="AD12" s="827">
        <f t="shared" si="33"/>
        <v>0</v>
      </c>
      <c r="AE12" s="827">
        <f t="shared" si="34"/>
        <v>0</v>
      </c>
      <c r="AF12" s="439">
        <f t="shared" si="7"/>
        <v>0</v>
      </c>
      <c r="AG12" s="3">
        <f>'t1'!M12</f>
        <v>0</v>
      </c>
      <c r="AM12" s="195"/>
      <c r="AN12" s="195"/>
      <c r="AO12" s="195"/>
      <c r="AP12" s="196"/>
      <c r="AQ12" s="196"/>
      <c r="AR12" s="196"/>
      <c r="AS12" s="196"/>
      <c r="AT12" s="196"/>
      <c r="AU12" s="196"/>
      <c r="AV12" s="196"/>
      <c r="AW12" s="196"/>
      <c r="AX12" s="196"/>
      <c r="AY12" s="196"/>
      <c r="AZ12" s="196"/>
      <c r="BA12" s="196"/>
      <c r="BB12" s="196"/>
      <c r="BC12" s="196"/>
      <c r="BD12" s="196"/>
      <c r="BE12" s="196"/>
      <c r="BF12" s="196"/>
      <c r="BG12" s="196"/>
      <c r="BH12" s="196"/>
      <c r="BI12" s="196"/>
      <c r="BJ12" s="196"/>
      <c r="BK12" s="196"/>
      <c r="BL12" s="196"/>
      <c r="BM12" s="196"/>
      <c r="BN12" s="196"/>
      <c r="BO12" s="196"/>
      <c r="BP12" s="439">
        <f t="shared" si="8"/>
        <v>0</v>
      </c>
      <c r="BQ12" s="3">
        <f>'t1'!AR12</f>
        <v>0</v>
      </c>
      <c r="CA12" s="1263" t="s">
        <v>1235</v>
      </c>
    </row>
    <row r="13" spans="1:79" ht="13.5" customHeight="1" x14ac:dyDescent="0.2">
      <c r="A13" s="144" t="str">
        <f>'t1'!A13</f>
        <v>DIR. MEDICO CON INCARICO STRUTTURA SEMPLICE (RAPP. NON ESCL.</v>
      </c>
      <c r="B13" s="206" t="str">
        <f>'t1'!B13</f>
        <v>SD0N34</v>
      </c>
      <c r="C13" s="826">
        <f t="shared" si="11"/>
        <v>0</v>
      </c>
      <c r="D13" s="826">
        <f t="shared" si="12"/>
        <v>0</v>
      </c>
      <c r="E13" s="826">
        <f t="shared" si="13"/>
        <v>0</v>
      </c>
      <c r="F13" s="827">
        <f t="shared" si="14"/>
        <v>0</v>
      </c>
      <c r="G13" s="827">
        <f t="shared" si="15"/>
        <v>0</v>
      </c>
      <c r="H13" s="827">
        <f t="shared" si="16"/>
        <v>0</v>
      </c>
      <c r="I13" s="827">
        <f t="shared" si="17"/>
        <v>0</v>
      </c>
      <c r="J13" s="827">
        <f t="shared" si="18"/>
        <v>0</v>
      </c>
      <c r="K13" s="827">
        <f t="shared" si="19"/>
        <v>0</v>
      </c>
      <c r="L13" s="827">
        <f t="shared" si="20"/>
        <v>0</v>
      </c>
      <c r="M13" s="827">
        <f t="shared" si="21"/>
        <v>0</v>
      </c>
      <c r="N13" s="827">
        <f t="shared" si="22"/>
        <v>0</v>
      </c>
      <c r="O13" s="827">
        <f t="shared" si="22"/>
        <v>0</v>
      </c>
      <c r="P13" s="827">
        <f t="shared" si="2"/>
        <v>0</v>
      </c>
      <c r="Q13" s="827">
        <f t="shared" si="3"/>
        <v>0</v>
      </c>
      <c r="R13" s="827">
        <f t="shared" si="4"/>
        <v>0</v>
      </c>
      <c r="S13" s="827">
        <f t="shared" si="9"/>
        <v>0</v>
      </c>
      <c r="T13" s="827">
        <f t="shared" si="23"/>
        <v>0</v>
      </c>
      <c r="U13" s="827">
        <f t="shared" si="24"/>
        <v>0</v>
      </c>
      <c r="V13" s="827">
        <f t="shared" si="25"/>
        <v>0</v>
      </c>
      <c r="W13" s="827">
        <f t="shared" si="26"/>
        <v>0</v>
      </c>
      <c r="X13" s="827">
        <f t="shared" si="27"/>
        <v>0</v>
      </c>
      <c r="Y13" s="827">
        <f t="shared" si="28"/>
        <v>0</v>
      </c>
      <c r="Z13" s="827">
        <f t="shared" si="29"/>
        <v>0</v>
      </c>
      <c r="AA13" s="827">
        <f t="shared" si="30"/>
        <v>0</v>
      </c>
      <c r="AB13" s="827">
        <f t="shared" si="31"/>
        <v>0</v>
      </c>
      <c r="AC13" s="827">
        <f t="shared" si="32"/>
        <v>0</v>
      </c>
      <c r="AD13" s="827">
        <f t="shared" si="33"/>
        <v>0</v>
      </c>
      <c r="AE13" s="827">
        <f t="shared" si="34"/>
        <v>0</v>
      </c>
      <c r="AF13" s="439">
        <f t="shared" si="7"/>
        <v>0</v>
      </c>
      <c r="AG13" s="3">
        <f>'t1'!M13</f>
        <v>0</v>
      </c>
      <c r="AM13" s="195"/>
      <c r="AN13" s="195"/>
      <c r="AO13" s="195"/>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439">
        <f t="shared" si="8"/>
        <v>0</v>
      </c>
      <c r="BQ13" s="3">
        <f>'t1'!AR13</f>
        <v>0</v>
      </c>
      <c r="CA13" s="1263" t="s">
        <v>1235</v>
      </c>
    </row>
    <row r="14" spans="1:79" ht="13.5" customHeight="1" x14ac:dyDescent="0.2">
      <c r="A14" s="144" t="str">
        <f>'t1'!A14</f>
        <v>DIRIGENTI MEDICI CON ALTRI INCAR. PROF.LI (RAPP. ESCLUSIVO)</v>
      </c>
      <c r="B14" s="206" t="str">
        <f>'t1'!B14</f>
        <v>SD0035</v>
      </c>
      <c r="C14" s="826">
        <f t="shared" si="11"/>
        <v>0</v>
      </c>
      <c r="D14" s="826">
        <f t="shared" si="12"/>
        <v>0</v>
      </c>
      <c r="E14" s="826">
        <f t="shared" si="13"/>
        <v>0</v>
      </c>
      <c r="F14" s="827">
        <f t="shared" si="14"/>
        <v>0</v>
      </c>
      <c r="G14" s="827">
        <f t="shared" si="15"/>
        <v>0</v>
      </c>
      <c r="H14" s="827">
        <f t="shared" si="16"/>
        <v>0</v>
      </c>
      <c r="I14" s="827">
        <f t="shared" si="17"/>
        <v>0</v>
      </c>
      <c r="J14" s="827">
        <f t="shared" si="18"/>
        <v>0</v>
      </c>
      <c r="K14" s="827">
        <f t="shared" si="19"/>
        <v>0</v>
      </c>
      <c r="L14" s="827">
        <f t="shared" si="20"/>
        <v>0</v>
      </c>
      <c r="M14" s="827">
        <f t="shared" si="21"/>
        <v>0</v>
      </c>
      <c r="N14" s="827">
        <f t="shared" si="22"/>
        <v>0</v>
      </c>
      <c r="O14" s="827">
        <f t="shared" si="22"/>
        <v>0</v>
      </c>
      <c r="P14" s="827">
        <f t="shared" si="2"/>
        <v>0</v>
      </c>
      <c r="Q14" s="827">
        <f t="shared" si="3"/>
        <v>0</v>
      </c>
      <c r="R14" s="827">
        <f t="shared" si="4"/>
        <v>0</v>
      </c>
      <c r="S14" s="827">
        <f t="shared" si="9"/>
        <v>0</v>
      </c>
      <c r="T14" s="827">
        <f t="shared" si="23"/>
        <v>0</v>
      </c>
      <c r="U14" s="827">
        <f t="shared" si="24"/>
        <v>0</v>
      </c>
      <c r="V14" s="827">
        <f t="shared" si="25"/>
        <v>0</v>
      </c>
      <c r="W14" s="827">
        <f t="shared" si="26"/>
        <v>0</v>
      </c>
      <c r="X14" s="827">
        <f t="shared" si="27"/>
        <v>0</v>
      </c>
      <c r="Y14" s="827">
        <f t="shared" si="28"/>
        <v>0</v>
      </c>
      <c r="Z14" s="827">
        <f t="shared" si="29"/>
        <v>0</v>
      </c>
      <c r="AA14" s="827">
        <f t="shared" si="30"/>
        <v>0</v>
      </c>
      <c r="AB14" s="827">
        <f t="shared" si="31"/>
        <v>0</v>
      </c>
      <c r="AC14" s="827">
        <f t="shared" si="32"/>
        <v>0</v>
      </c>
      <c r="AD14" s="827">
        <f t="shared" si="33"/>
        <v>0</v>
      </c>
      <c r="AE14" s="827">
        <f t="shared" si="34"/>
        <v>0</v>
      </c>
      <c r="AF14" s="439">
        <f t="shared" si="7"/>
        <v>0</v>
      </c>
      <c r="AG14" s="3">
        <f>'t1'!M14</f>
        <v>0</v>
      </c>
      <c r="AM14" s="195"/>
      <c r="AN14" s="195"/>
      <c r="AO14" s="195"/>
      <c r="AP14" s="196"/>
      <c r="AQ14" s="196"/>
      <c r="AR14" s="196"/>
      <c r="AS14" s="196"/>
      <c r="AT14" s="196"/>
      <c r="AU14" s="196"/>
      <c r="AV14" s="196"/>
      <c r="AW14" s="196"/>
      <c r="AX14" s="196"/>
      <c r="AY14" s="196"/>
      <c r="AZ14" s="196"/>
      <c r="BA14" s="196"/>
      <c r="BB14" s="196"/>
      <c r="BC14" s="196"/>
      <c r="BD14" s="196"/>
      <c r="BE14" s="196"/>
      <c r="BF14" s="196"/>
      <c r="BG14" s="196"/>
      <c r="BH14" s="196"/>
      <c r="BI14" s="196"/>
      <c r="BJ14" s="196"/>
      <c r="BK14" s="196"/>
      <c r="BL14" s="196"/>
      <c r="BM14" s="196"/>
      <c r="BN14" s="196"/>
      <c r="BO14" s="196"/>
      <c r="BP14" s="439">
        <f t="shared" si="8"/>
        <v>0</v>
      </c>
      <c r="BQ14" s="3">
        <f>'t1'!AR14</f>
        <v>0</v>
      </c>
      <c r="CA14" s="1263" t="s">
        <v>1235</v>
      </c>
    </row>
    <row r="15" spans="1:79" ht="13.5" customHeight="1" x14ac:dyDescent="0.2">
      <c r="A15" s="144" t="str">
        <f>'t1'!A15</f>
        <v>DIRIGENTI MEDICI CON ALTRI INCAR. PROF.LI (RAPP. NON ESCL.)</v>
      </c>
      <c r="B15" s="206" t="str">
        <f>'t1'!B15</f>
        <v>SD0036</v>
      </c>
      <c r="C15" s="826">
        <f t="shared" si="11"/>
        <v>0</v>
      </c>
      <c r="D15" s="826">
        <f t="shared" si="12"/>
        <v>0</v>
      </c>
      <c r="E15" s="826">
        <f t="shared" si="13"/>
        <v>0</v>
      </c>
      <c r="F15" s="827">
        <f t="shared" si="14"/>
        <v>0</v>
      </c>
      <c r="G15" s="827">
        <f t="shared" si="15"/>
        <v>0</v>
      </c>
      <c r="H15" s="827">
        <f t="shared" si="16"/>
        <v>0</v>
      </c>
      <c r="I15" s="827">
        <f t="shared" si="17"/>
        <v>0</v>
      </c>
      <c r="J15" s="827">
        <f t="shared" si="18"/>
        <v>0</v>
      </c>
      <c r="K15" s="827">
        <f t="shared" si="19"/>
        <v>0</v>
      </c>
      <c r="L15" s="827">
        <f t="shared" si="20"/>
        <v>0</v>
      </c>
      <c r="M15" s="827">
        <f t="shared" si="21"/>
        <v>0</v>
      </c>
      <c r="N15" s="827">
        <f t="shared" si="22"/>
        <v>0</v>
      </c>
      <c r="O15" s="827">
        <f t="shared" si="22"/>
        <v>0</v>
      </c>
      <c r="P15" s="827">
        <f t="shared" si="2"/>
        <v>0</v>
      </c>
      <c r="Q15" s="827">
        <f t="shared" si="3"/>
        <v>0</v>
      </c>
      <c r="R15" s="827">
        <f t="shared" si="4"/>
        <v>0</v>
      </c>
      <c r="S15" s="827">
        <f t="shared" si="9"/>
        <v>0</v>
      </c>
      <c r="T15" s="827">
        <f t="shared" si="23"/>
        <v>0</v>
      </c>
      <c r="U15" s="827">
        <f t="shared" si="24"/>
        <v>0</v>
      </c>
      <c r="V15" s="827">
        <f t="shared" si="25"/>
        <v>0</v>
      </c>
      <c r="W15" s="827">
        <f t="shared" si="26"/>
        <v>0</v>
      </c>
      <c r="X15" s="827">
        <f t="shared" si="27"/>
        <v>0</v>
      </c>
      <c r="Y15" s="827">
        <f t="shared" si="28"/>
        <v>0</v>
      </c>
      <c r="Z15" s="827">
        <f t="shared" si="29"/>
        <v>0</v>
      </c>
      <c r="AA15" s="827">
        <f t="shared" si="30"/>
        <v>0</v>
      </c>
      <c r="AB15" s="827">
        <f t="shared" si="31"/>
        <v>0</v>
      </c>
      <c r="AC15" s="827">
        <f t="shared" si="32"/>
        <v>0</v>
      </c>
      <c r="AD15" s="827">
        <f t="shared" si="33"/>
        <v>0</v>
      </c>
      <c r="AE15" s="827">
        <f t="shared" si="34"/>
        <v>0</v>
      </c>
      <c r="AF15" s="439">
        <f t="shared" si="7"/>
        <v>0</v>
      </c>
      <c r="AG15" s="3">
        <f>'t1'!M15</f>
        <v>0</v>
      </c>
      <c r="AM15" s="195"/>
      <c r="AN15" s="195"/>
      <c r="AO15" s="195"/>
      <c r="AP15" s="196"/>
      <c r="AQ15" s="196"/>
      <c r="AR15" s="196"/>
      <c r="AS15" s="196"/>
      <c r="AT15" s="196"/>
      <c r="AU15" s="196"/>
      <c r="AV15" s="196"/>
      <c r="AW15" s="196"/>
      <c r="AX15" s="196"/>
      <c r="AY15" s="196"/>
      <c r="AZ15" s="196"/>
      <c r="BA15" s="196"/>
      <c r="BB15" s="196"/>
      <c r="BC15" s="196"/>
      <c r="BD15" s="196"/>
      <c r="BE15" s="196"/>
      <c r="BF15" s="196"/>
      <c r="BG15" s="196"/>
      <c r="BH15" s="196"/>
      <c r="BI15" s="196"/>
      <c r="BJ15" s="196"/>
      <c r="BK15" s="196"/>
      <c r="BL15" s="196"/>
      <c r="BM15" s="196"/>
      <c r="BN15" s="196"/>
      <c r="BO15" s="196"/>
      <c r="BP15" s="439">
        <f t="shared" si="8"/>
        <v>0</v>
      </c>
      <c r="BQ15" s="3">
        <f>'t1'!AR15</f>
        <v>0</v>
      </c>
      <c r="CA15" s="1263" t="s">
        <v>1235</v>
      </c>
    </row>
    <row r="16" spans="1:79" ht="13.5" customHeight="1" x14ac:dyDescent="0.2">
      <c r="A16" s="144" t="str">
        <f>'t1'!A16</f>
        <v>DIR. MEDICI A T.  DETERMINATO(ART. 15-SEPTIES D.LGS. 502/92)</v>
      </c>
      <c r="B16" s="206" t="str">
        <f>'t1'!B16</f>
        <v>SD0597</v>
      </c>
      <c r="C16" s="826">
        <f t="shared" si="11"/>
        <v>0</v>
      </c>
      <c r="D16" s="826">
        <f t="shared" si="12"/>
        <v>0</v>
      </c>
      <c r="E16" s="826">
        <f t="shared" si="13"/>
        <v>0</v>
      </c>
      <c r="F16" s="827">
        <f t="shared" si="14"/>
        <v>0</v>
      </c>
      <c r="G16" s="827">
        <f t="shared" si="15"/>
        <v>0</v>
      </c>
      <c r="H16" s="827">
        <f t="shared" si="16"/>
        <v>0</v>
      </c>
      <c r="I16" s="827">
        <f t="shared" si="17"/>
        <v>0</v>
      </c>
      <c r="J16" s="827">
        <f t="shared" si="18"/>
        <v>0</v>
      </c>
      <c r="K16" s="827">
        <f t="shared" si="19"/>
        <v>0</v>
      </c>
      <c r="L16" s="827">
        <f t="shared" si="20"/>
        <v>0</v>
      </c>
      <c r="M16" s="827">
        <f t="shared" si="21"/>
        <v>0</v>
      </c>
      <c r="N16" s="827">
        <f t="shared" si="22"/>
        <v>0</v>
      </c>
      <c r="O16" s="827">
        <f t="shared" si="22"/>
        <v>0</v>
      </c>
      <c r="P16" s="827">
        <f t="shared" si="2"/>
        <v>0</v>
      </c>
      <c r="Q16" s="827">
        <f t="shared" si="3"/>
        <v>0</v>
      </c>
      <c r="R16" s="827">
        <f t="shared" si="4"/>
        <v>0</v>
      </c>
      <c r="S16" s="827">
        <f t="shared" si="9"/>
        <v>0</v>
      </c>
      <c r="T16" s="827">
        <f t="shared" si="23"/>
        <v>0</v>
      </c>
      <c r="U16" s="827">
        <f t="shared" si="24"/>
        <v>0</v>
      </c>
      <c r="V16" s="827">
        <f t="shared" si="25"/>
        <v>0</v>
      </c>
      <c r="W16" s="827">
        <f t="shared" si="26"/>
        <v>0</v>
      </c>
      <c r="X16" s="827">
        <f t="shared" si="27"/>
        <v>0</v>
      </c>
      <c r="Y16" s="827">
        <f t="shared" si="28"/>
        <v>0</v>
      </c>
      <c r="Z16" s="827">
        <f t="shared" si="29"/>
        <v>0</v>
      </c>
      <c r="AA16" s="827">
        <f t="shared" si="30"/>
        <v>0</v>
      </c>
      <c r="AB16" s="827">
        <f t="shared" si="31"/>
        <v>0</v>
      </c>
      <c r="AC16" s="827">
        <f t="shared" si="32"/>
        <v>0</v>
      </c>
      <c r="AD16" s="827">
        <f t="shared" si="33"/>
        <v>0</v>
      </c>
      <c r="AE16" s="827">
        <f t="shared" si="34"/>
        <v>0</v>
      </c>
      <c r="AF16" s="439">
        <f t="shared" si="7"/>
        <v>0</v>
      </c>
      <c r="AG16" s="3">
        <f>'t1'!M16</f>
        <v>0</v>
      </c>
      <c r="AM16" s="195"/>
      <c r="AN16" s="195"/>
      <c r="AO16" s="195"/>
      <c r="AP16" s="196"/>
      <c r="AQ16" s="196"/>
      <c r="AR16" s="196"/>
      <c r="AS16" s="196"/>
      <c r="AT16" s="196"/>
      <c r="AU16" s="196"/>
      <c r="AV16" s="196"/>
      <c r="AW16" s="196"/>
      <c r="AX16" s="196"/>
      <c r="AY16" s="196"/>
      <c r="AZ16" s="196"/>
      <c r="BA16" s="196"/>
      <c r="BB16" s="196"/>
      <c r="BC16" s="196"/>
      <c r="BD16" s="196"/>
      <c r="BE16" s="196"/>
      <c r="BF16" s="196"/>
      <c r="BG16" s="196"/>
      <c r="BH16" s="196"/>
      <c r="BI16" s="196"/>
      <c r="BJ16" s="196"/>
      <c r="BK16" s="196"/>
      <c r="BL16" s="196"/>
      <c r="BM16" s="196"/>
      <c r="BN16" s="196"/>
      <c r="BO16" s="196"/>
      <c r="BP16" s="439">
        <f t="shared" si="8"/>
        <v>0</v>
      </c>
      <c r="BQ16" s="3">
        <f>'t1'!AR16</f>
        <v>0</v>
      </c>
      <c r="CA16" s="1263" t="s">
        <v>1235</v>
      </c>
    </row>
    <row r="17" spans="1:79" ht="13.5" customHeight="1" x14ac:dyDescent="0.2">
      <c r="A17" s="144" t="str">
        <f>'t1'!A17</f>
        <v>VETERINARI CON INC. DI STRUTTURA COMPLESSA (RAPP.ESCLUSIVO)</v>
      </c>
      <c r="B17" s="206" t="str">
        <f>'t1'!B17</f>
        <v>SD0E74</v>
      </c>
      <c r="C17" s="826">
        <f t="shared" si="11"/>
        <v>0</v>
      </c>
      <c r="D17" s="826">
        <f t="shared" si="12"/>
        <v>0</v>
      </c>
      <c r="E17" s="826">
        <f t="shared" si="13"/>
        <v>0</v>
      </c>
      <c r="F17" s="827">
        <f t="shared" si="14"/>
        <v>0</v>
      </c>
      <c r="G17" s="827">
        <f t="shared" si="15"/>
        <v>0</v>
      </c>
      <c r="H17" s="827">
        <f t="shared" si="16"/>
        <v>0</v>
      </c>
      <c r="I17" s="827">
        <f t="shared" si="17"/>
        <v>0</v>
      </c>
      <c r="J17" s="827">
        <f t="shared" si="18"/>
        <v>0</v>
      </c>
      <c r="K17" s="827">
        <f t="shared" si="19"/>
        <v>0</v>
      </c>
      <c r="L17" s="827">
        <f t="shared" si="20"/>
        <v>0</v>
      </c>
      <c r="M17" s="827">
        <f t="shared" si="21"/>
        <v>0</v>
      </c>
      <c r="N17" s="827">
        <f t="shared" si="22"/>
        <v>0</v>
      </c>
      <c r="O17" s="827">
        <f t="shared" si="22"/>
        <v>0</v>
      </c>
      <c r="P17" s="827">
        <f t="shared" si="2"/>
        <v>0</v>
      </c>
      <c r="Q17" s="827">
        <f t="shared" si="3"/>
        <v>0</v>
      </c>
      <c r="R17" s="827">
        <f t="shared" si="4"/>
        <v>0</v>
      </c>
      <c r="S17" s="827">
        <f t="shared" si="9"/>
        <v>0</v>
      </c>
      <c r="T17" s="827">
        <f t="shared" si="23"/>
        <v>0</v>
      </c>
      <c r="U17" s="827">
        <f t="shared" si="24"/>
        <v>0</v>
      </c>
      <c r="V17" s="827">
        <f t="shared" si="25"/>
        <v>0</v>
      </c>
      <c r="W17" s="827">
        <f t="shared" si="26"/>
        <v>0</v>
      </c>
      <c r="X17" s="827">
        <f t="shared" si="27"/>
        <v>0</v>
      </c>
      <c r="Y17" s="827">
        <f t="shared" si="28"/>
        <v>0</v>
      </c>
      <c r="Z17" s="827">
        <f t="shared" si="29"/>
        <v>0</v>
      </c>
      <c r="AA17" s="827">
        <f t="shared" si="30"/>
        <v>0</v>
      </c>
      <c r="AB17" s="827">
        <f t="shared" si="31"/>
        <v>0</v>
      </c>
      <c r="AC17" s="827">
        <f t="shared" si="32"/>
        <v>0</v>
      </c>
      <c r="AD17" s="827">
        <f t="shared" si="33"/>
        <v>0</v>
      </c>
      <c r="AE17" s="827">
        <f t="shared" si="34"/>
        <v>0</v>
      </c>
      <c r="AF17" s="439">
        <f t="shared" si="7"/>
        <v>0</v>
      </c>
      <c r="AG17" s="3">
        <f>'t1'!M17</f>
        <v>0</v>
      </c>
      <c r="AM17" s="195"/>
      <c r="AN17" s="195"/>
      <c r="AO17" s="195"/>
      <c r="AP17" s="196"/>
      <c r="AQ17" s="196"/>
      <c r="AR17" s="196"/>
      <c r="AS17" s="196"/>
      <c r="AT17" s="196"/>
      <c r="AU17" s="196"/>
      <c r="AV17" s="196"/>
      <c r="AW17" s="196"/>
      <c r="AX17" s="196"/>
      <c r="AY17" s="196"/>
      <c r="AZ17" s="196"/>
      <c r="BA17" s="196"/>
      <c r="BB17" s="196"/>
      <c r="BC17" s="196"/>
      <c r="BD17" s="196"/>
      <c r="BE17" s="196"/>
      <c r="BF17" s="196"/>
      <c r="BG17" s="196"/>
      <c r="BH17" s="196"/>
      <c r="BI17" s="196"/>
      <c r="BJ17" s="196"/>
      <c r="BK17" s="196"/>
      <c r="BL17" s="196"/>
      <c r="BM17" s="196"/>
      <c r="BN17" s="196"/>
      <c r="BO17" s="196"/>
      <c r="BP17" s="439">
        <f t="shared" si="8"/>
        <v>0</v>
      </c>
      <c r="BQ17" s="3">
        <f>'t1'!AR17</f>
        <v>0</v>
      </c>
      <c r="CA17" s="1263" t="s">
        <v>1235</v>
      </c>
    </row>
    <row r="18" spans="1:79" ht="13.5" customHeight="1" x14ac:dyDescent="0.2">
      <c r="A18" s="144" t="str">
        <f>'t1'!A18</f>
        <v>VETERINARI CON INC. DI STRUTTURA COMPLESSA (RAPP. NON ESCL.)</v>
      </c>
      <c r="B18" s="206" t="str">
        <f>'t1'!B18</f>
        <v>SD0N74</v>
      </c>
      <c r="C18" s="826">
        <f t="shared" si="11"/>
        <v>0</v>
      </c>
      <c r="D18" s="826">
        <f t="shared" si="12"/>
        <v>0</v>
      </c>
      <c r="E18" s="826">
        <f t="shared" si="13"/>
        <v>0</v>
      </c>
      <c r="F18" s="827">
        <f t="shared" si="14"/>
        <v>0</v>
      </c>
      <c r="G18" s="827">
        <f t="shared" si="15"/>
        <v>0</v>
      </c>
      <c r="H18" s="827">
        <f t="shared" si="16"/>
        <v>0</v>
      </c>
      <c r="I18" s="827">
        <f t="shared" si="17"/>
        <v>0</v>
      </c>
      <c r="J18" s="827">
        <f t="shared" si="18"/>
        <v>0</v>
      </c>
      <c r="K18" s="827">
        <f t="shared" si="19"/>
        <v>0</v>
      </c>
      <c r="L18" s="827">
        <f t="shared" si="20"/>
        <v>0</v>
      </c>
      <c r="M18" s="827">
        <f t="shared" si="21"/>
        <v>0</v>
      </c>
      <c r="N18" s="827">
        <f t="shared" si="22"/>
        <v>0</v>
      </c>
      <c r="O18" s="827">
        <f t="shared" si="22"/>
        <v>0</v>
      </c>
      <c r="P18" s="827">
        <f t="shared" si="2"/>
        <v>0</v>
      </c>
      <c r="Q18" s="827">
        <f t="shared" si="3"/>
        <v>0</v>
      </c>
      <c r="R18" s="827">
        <f t="shared" si="4"/>
        <v>0</v>
      </c>
      <c r="S18" s="827">
        <f t="shared" si="9"/>
        <v>0</v>
      </c>
      <c r="T18" s="827">
        <f t="shared" si="23"/>
        <v>0</v>
      </c>
      <c r="U18" s="827">
        <f t="shared" si="24"/>
        <v>0</v>
      </c>
      <c r="V18" s="827">
        <f t="shared" si="25"/>
        <v>0</v>
      </c>
      <c r="W18" s="827">
        <f t="shared" si="26"/>
        <v>0</v>
      </c>
      <c r="X18" s="827">
        <f t="shared" si="27"/>
        <v>0</v>
      </c>
      <c r="Y18" s="827">
        <f t="shared" si="28"/>
        <v>0</v>
      </c>
      <c r="Z18" s="827">
        <f t="shared" si="29"/>
        <v>0</v>
      </c>
      <c r="AA18" s="827">
        <f t="shared" si="30"/>
        <v>0</v>
      </c>
      <c r="AB18" s="827">
        <f t="shared" si="31"/>
        <v>0</v>
      </c>
      <c r="AC18" s="827">
        <f t="shared" si="32"/>
        <v>0</v>
      </c>
      <c r="AD18" s="827">
        <f t="shared" si="33"/>
        <v>0</v>
      </c>
      <c r="AE18" s="827">
        <f t="shared" si="34"/>
        <v>0</v>
      </c>
      <c r="AF18" s="439">
        <f t="shared" si="7"/>
        <v>0</v>
      </c>
      <c r="AG18" s="3">
        <f>'t1'!M18</f>
        <v>0</v>
      </c>
      <c r="AM18" s="195"/>
      <c r="AN18" s="195"/>
      <c r="AO18" s="195"/>
      <c r="AP18" s="196"/>
      <c r="AQ18" s="196"/>
      <c r="AR18" s="196"/>
      <c r="AS18" s="196"/>
      <c r="AT18" s="196"/>
      <c r="AU18" s="196"/>
      <c r="AV18" s="196"/>
      <c r="AW18" s="196"/>
      <c r="AX18" s="196"/>
      <c r="AY18" s="196"/>
      <c r="AZ18" s="196"/>
      <c r="BA18" s="196"/>
      <c r="BB18" s="196"/>
      <c r="BC18" s="196"/>
      <c r="BD18" s="196"/>
      <c r="BE18" s="196"/>
      <c r="BF18" s="196"/>
      <c r="BG18" s="196"/>
      <c r="BH18" s="196"/>
      <c r="BI18" s="196"/>
      <c r="BJ18" s="196"/>
      <c r="BK18" s="196"/>
      <c r="BL18" s="196"/>
      <c r="BM18" s="196"/>
      <c r="BN18" s="196"/>
      <c r="BO18" s="196"/>
      <c r="BP18" s="439">
        <f t="shared" si="8"/>
        <v>0</v>
      </c>
      <c r="BQ18" s="3">
        <f>'t1'!AR18</f>
        <v>0</v>
      </c>
      <c r="CA18" s="1263" t="s">
        <v>1235</v>
      </c>
    </row>
    <row r="19" spans="1:79" ht="13.5" customHeight="1" x14ac:dyDescent="0.2">
      <c r="A19" s="144" t="str">
        <f>'t1'!A19</f>
        <v>VETERINARI CON INC. DI STRUTTURA SEMPLICE (RAPP. ESCLUSIVO)</v>
      </c>
      <c r="B19" s="206" t="str">
        <f>'t1'!B19</f>
        <v>SD0E73</v>
      </c>
      <c r="C19" s="826">
        <f t="shared" si="11"/>
        <v>0</v>
      </c>
      <c r="D19" s="826">
        <f t="shared" si="12"/>
        <v>0</v>
      </c>
      <c r="E19" s="826">
        <f t="shared" si="13"/>
        <v>0</v>
      </c>
      <c r="F19" s="827">
        <f t="shared" si="14"/>
        <v>0</v>
      </c>
      <c r="G19" s="827">
        <f t="shared" si="15"/>
        <v>0</v>
      </c>
      <c r="H19" s="827">
        <f t="shared" si="16"/>
        <v>0</v>
      </c>
      <c r="I19" s="827">
        <f t="shared" si="17"/>
        <v>0</v>
      </c>
      <c r="J19" s="827">
        <f t="shared" si="18"/>
        <v>0</v>
      </c>
      <c r="K19" s="827">
        <f t="shared" si="19"/>
        <v>0</v>
      </c>
      <c r="L19" s="827">
        <f t="shared" si="20"/>
        <v>0</v>
      </c>
      <c r="M19" s="827">
        <f t="shared" si="21"/>
        <v>0</v>
      </c>
      <c r="N19" s="827">
        <f t="shared" si="22"/>
        <v>0</v>
      </c>
      <c r="O19" s="827">
        <f t="shared" si="22"/>
        <v>0</v>
      </c>
      <c r="P19" s="827">
        <f t="shared" si="2"/>
        <v>0</v>
      </c>
      <c r="Q19" s="827">
        <f t="shared" si="3"/>
        <v>0</v>
      </c>
      <c r="R19" s="827">
        <f t="shared" si="4"/>
        <v>0</v>
      </c>
      <c r="S19" s="827">
        <f t="shared" si="9"/>
        <v>0</v>
      </c>
      <c r="T19" s="827">
        <f t="shared" si="23"/>
        <v>0</v>
      </c>
      <c r="U19" s="827">
        <f t="shared" si="24"/>
        <v>0</v>
      </c>
      <c r="V19" s="827">
        <f t="shared" si="25"/>
        <v>0</v>
      </c>
      <c r="W19" s="827">
        <f t="shared" si="26"/>
        <v>0</v>
      </c>
      <c r="X19" s="827">
        <f t="shared" si="27"/>
        <v>0</v>
      </c>
      <c r="Y19" s="827">
        <f t="shared" si="28"/>
        <v>0</v>
      </c>
      <c r="Z19" s="827">
        <f t="shared" si="29"/>
        <v>0</v>
      </c>
      <c r="AA19" s="827">
        <f t="shared" si="30"/>
        <v>0</v>
      </c>
      <c r="AB19" s="827">
        <f t="shared" si="31"/>
        <v>0</v>
      </c>
      <c r="AC19" s="827">
        <f t="shared" si="32"/>
        <v>0</v>
      </c>
      <c r="AD19" s="827">
        <f t="shared" si="33"/>
        <v>0</v>
      </c>
      <c r="AE19" s="827">
        <f t="shared" si="34"/>
        <v>0</v>
      </c>
      <c r="AF19" s="439">
        <f t="shared" si="7"/>
        <v>0</v>
      </c>
      <c r="AG19" s="3">
        <f>'t1'!M19</f>
        <v>0</v>
      </c>
      <c r="AM19" s="195"/>
      <c r="AN19" s="195"/>
      <c r="AO19" s="195"/>
      <c r="AP19" s="196"/>
      <c r="AQ19" s="196"/>
      <c r="AR19" s="196"/>
      <c r="AS19" s="196"/>
      <c r="AT19" s="196"/>
      <c r="AU19" s="196"/>
      <c r="AV19" s="196"/>
      <c r="AW19" s="196"/>
      <c r="AX19" s="196"/>
      <c r="AY19" s="196"/>
      <c r="AZ19" s="196"/>
      <c r="BA19" s="196"/>
      <c r="BB19" s="196"/>
      <c r="BC19" s="196"/>
      <c r="BD19" s="196"/>
      <c r="BE19" s="196"/>
      <c r="BF19" s="196"/>
      <c r="BG19" s="196"/>
      <c r="BH19" s="196"/>
      <c r="BI19" s="196"/>
      <c r="BJ19" s="196"/>
      <c r="BK19" s="196"/>
      <c r="BL19" s="196"/>
      <c r="BM19" s="196"/>
      <c r="BN19" s="196"/>
      <c r="BO19" s="196"/>
      <c r="BP19" s="439">
        <f t="shared" si="8"/>
        <v>0</v>
      </c>
      <c r="BQ19" s="3">
        <f>'t1'!AR19</f>
        <v>0</v>
      </c>
      <c r="CA19" s="1263" t="s">
        <v>1235</v>
      </c>
    </row>
    <row r="20" spans="1:79" ht="13.5" customHeight="1" x14ac:dyDescent="0.2">
      <c r="A20" s="144" t="str">
        <f>'t1'!A20</f>
        <v>VETERINARI CON INC. DI STRUTTURA SEMPLICE (RAPP. NON ESCL.)</v>
      </c>
      <c r="B20" s="206" t="str">
        <f>'t1'!B20</f>
        <v>SD0N73</v>
      </c>
      <c r="C20" s="826">
        <f t="shared" si="11"/>
        <v>0</v>
      </c>
      <c r="D20" s="826">
        <f t="shared" si="12"/>
        <v>0</v>
      </c>
      <c r="E20" s="826">
        <f t="shared" si="13"/>
        <v>0</v>
      </c>
      <c r="F20" s="827">
        <f t="shared" si="14"/>
        <v>0</v>
      </c>
      <c r="G20" s="827">
        <f t="shared" si="15"/>
        <v>0</v>
      </c>
      <c r="H20" s="827">
        <f t="shared" si="16"/>
        <v>0</v>
      </c>
      <c r="I20" s="827">
        <f t="shared" si="17"/>
        <v>0</v>
      </c>
      <c r="J20" s="827">
        <f t="shared" si="18"/>
        <v>0</v>
      </c>
      <c r="K20" s="827">
        <f t="shared" si="19"/>
        <v>0</v>
      </c>
      <c r="L20" s="827">
        <f t="shared" si="20"/>
        <v>0</v>
      </c>
      <c r="M20" s="827">
        <f t="shared" si="21"/>
        <v>0</v>
      </c>
      <c r="N20" s="827">
        <f t="shared" si="22"/>
        <v>0</v>
      </c>
      <c r="O20" s="827">
        <f t="shared" si="22"/>
        <v>0</v>
      </c>
      <c r="P20" s="827">
        <f t="shared" si="2"/>
        <v>0</v>
      </c>
      <c r="Q20" s="827">
        <f t="shared" si="3"/>
        <v>0</v>
      </c>
      <c r="R20" s="827">
        <f t="shared" si="4"/>
        <v>0</v>
      </c>
      <c r="S20" s="827">
        <f t="shared" si="9"/>
        <v>0</v>
      </c>
      <c r="T20" s="827">
        <f t="shared" si="23"/>
        <v>0</v>
      </c>
      <c r="U20" s="827">
        <f t="shared" si="24"/>
        <v>0</v>
      </c>
      <c r="V20" s="827">
        <f t="shared" si="25"/>
        <v>0</v>
      </c>
      <c r="W20" s="827">
        <f t="shared" si="26"/>
        <v>0</v>
      </c>
      <c r="X20" s="827">
        <f t="shared" si="27"/>
        <v>0</v>
      </c>
      <c r="Y20" s="827">
        <f t="shared" si="28"/>
        <v>0</v>
      </c>
      <c r="Z20" s="827">
        <f t="shared" si="29"/>
        <v>0</v>
      </c>
      <c r="AA20" s="827">
        <f t="shared" si="30"/>
        <v>0</v>
      </c>
      <c r="AB20" s="827">
        <f t="shared" si="31"/>
        <v>0</v>
      </c>
      <c r="AC20" s="827">
        <f t="shared" si="32"/>
        <v>0</v>
      </c>
      <c r="AD20" s="827">
        <f t="shared" si="33"/>
        <v>0</v>
      </c>
      <c r="AE20" s="827">
        <f t="shared" si="34"/>
        <v>0</v>
      </c>
      <c r="AF20" s="439">
        <f t="shared" si="7"/>
        <v>0</v>
      </c>
      <c r="AG20" s="3">
        <f>'t1'!M20</f>
        <v>0</v>
      </c>
      <c r="AM20" s="195"/>
      <c r="AN20" s="195"/>
      <c r="AO20" s="195"/>
      <c r="AP20" s="196"/>
      <c r="AQ20" s="196"/>
      <c r="AR20" s="196"/>
      <c r="AS20" s="196"/>
      <c r="AT20" s="196"/>
      <c r="AU20" s="196"/>
      <c r="AV20" s="196"/>
      <c r="AW20" s="196"/>
      <c r="AX20" s="196"/>
      <c r="AY20" s="196"/>
      <c r="AZ20" s="196"/>
      <c r="BA20" s="196"/>
      <c r="BB20" s="196"/>
      <c r="BC20" s="196"/>
      <c r="BD20" s="196"/>
      <c r="BE20" s="196"/>
      <c r="BF20" s="196"/>
      <c r="BG20" s="196"/>
      <c r="BH20" s="196"/>
      <c r="BI20" s="196"/>
      <c r="BJ20" s="196"/>
      <c r="BK20" s="196"/>
      <c r="BL20" s="196"/>
      <c r="BM20" s="196"/>
      <c r="BN20" s="196"/>
      <c r="BO20" s="196"/>
      <c r="BP20" s="439">
        <f t="shared" si="8"/>
        <v>0</v>
      </c>
      <c r="BQ20" s="3">
        <f>'t1'!AR20</f>
        <v>0</v>
      </c>
      <c r="CA20" s="1263" t="s">
        <v>1235</v>
      </c>
    </row>
    <row r="21" spans="1:79" ht="13.5" customHeight="1" x14ac:dyDescent="0.2">
      <c r="A21" s="144" t="str">
        <f>'t1'!A21</f>
        <v>VETERINARI CON ALTRI INCAR. PROF.LI (RAPP. ESCLUSIVO)</v>
      </c>
      <c r="B21" s="206" t="str">
        <f>'t1'!B21</f>
        <v>SD0A73</v>
      </c>
      <c r="C21" s="826">
        <f t="shared" si="11"/>
        <v>0</v>
      </c>
      <c r="D21" s="826">
        <f t="shared" si="12"/>
        <v>0</v>
      </c>
      <c r="E21" s="826">
        <f t="shared" si="13"/>
        <v>0</v>
      </c>
      <c r="F21" s="827">
        <f t="shared" si="14"/>
        <v>0</v>
      </c>
      <c r="G21" s="827">
        <f t="shared" si="15"/>
        <v>0</v>
      </c>
      <c r="H21" s="827">
        <f t="shared" si="16"/>
        <v>0</v>
      </c>
      <c r="I21" s="827">
        <f t="shared" si="17"/>
        <v>0</v>
      </c>
      <c r="J21" s="827">
        <f t="shared" si="18"/>
        <v>0</v>
      </c>
      <c r="K21" s="827">
        <f t="shared" si="19"/>
        <v>0</v>
      </c>
      <c r="L21" s="827">
        <f t="shared" si="20"/>
        <v>0</v>
      </c>
      <c r="M21" s="827">
        <f t="shared" si="21"/>
        <v>0</v>
      </c>
      <c r="N21" s="827">
        <f t="shared" si="22"/>
        <v>0</v>
      </c>
      <c r="O21" s="827">
        <f t="shared" si="22"/>
        <v>0</v>
      </c>
      <c r="P21" s="827">
        <f t="shared" si="2"/>
        <v>0</v>
      </c>
      <c r="Q21" s="827">
        <f t="shared" si="3"/>
        <v>0</v>
      </c>
      <c r="R21" s="827">
        <f t="shared" si="4"/>
        <v>0</v>
      </c>
      <c r="S21" s="827">
        <f t="shared" si="9"/>
        <v>0</v>
      </c>
      <c r="T21" s="827">
        <f t="shared" si="23"/>
        <v>0</v>
      </c>
      <c r="U21" s="827">
        <f t="shared" si="24"/>
        <v>0</v>
      </c>
      <c r="V21" s="827">
        <f t="shared" si="25"/>
        <v>0</v>
      </c>
      <c r="W21" s="827">
        <f t="shared" si="26"/>
        <v>0</v>
      </c>
      <c r="X21" s="827">
        <f t="shared" si="27"/>
        <v>0</v>
      </c>
      <c r="Y21" s="827">
        <f t="shared" si="28"/>
        <v>0</v>
      </c>
      <c r="Z21" s="827">
        <f t="shared" si="29"/>
        <v>0</v>
      </c>
      <c r="AA21" s="827">
        <f t="shared" si="30"/>
        <v>0</v>
      </c>
      <c r="AB21" s="827">
        <f t="shared" si="31"/>
        <v>0</v>
      </c>
      <c r="AC21" s="827">
        <f t="shared" si="32"/>
        <v>0</v>
      </c>
      <c r="AD21" s="827">
        <f t="shared" si="33"/>
        <v>0</v>
      </c>
      <c r="AE21" s="827">
        <f t="shared" si="34"/>
        <v>0</v>
      </c>
      <c r="AF21" s="439">
        <f t="shared" si="7"/>
        <v>0</v>
      </c>
      <c r="AG21" s="3">
        <f>'t1'!M21</f>
        <v>0</v>
      </c>
      <c r="AM21" s="195"/>
      <c r="AN21" s="195"/>
      <c r="AO21" s="195"/>
      <c r="AP21" s="196"/>
      <c r="AQ21" s="196"/>
      <c r="AR21" s="196"/>
      <c r="AS21" s="196"/>
      <c r="AT21" s="196"/>
      <c r="AU21" s="196"/>
      <c r="AV21" s="196"/>
      <c r="AW21" s="196"/>
      <c r="AX21" s="196"/>
      <c r="AY21" s="196"/>
      <c r="AZ21" s="196"/>
      <c r="BA21" s="196"/>
      <c r="BB21" s="196"/>
      <c r="BC21" s="196"/>
      <c r="BD21" s="196"/>
      <c r="BE21" s="196"/>
      <c r="BF21" s="196"/>
      <c r="BG21" s="196"/>
      <c r="BH21" s="196"/>
      <c r="BI21" s="196"/>
      <c r="BJ21" s="196"/>
      <c r="BK21" s="196"/>
      <c r="BL21" s="196"/>
      <c r="BM21" s="196"/>
      <c r="BN21" s="196"/>
      <c r="BO21" s="196"/>
      <c r="BP21" s="439">
        <f t="shared" si="8"/>
        <v>0</v>
      </c>
      <c r="BQ21" s="3">
        <f>'t1'!AR21</f>
        <v>0</v>
      </c>
      <c r="CA21" s="1263" t="s">
        <v>1235</v>
      </c>
    </row>
    <row r="22" spans="1:79" ht="13.5" customHeight="1" x14ac:dyDescent="0.2">
      <c r="A22" s="144" t="str">
        <f>'t1'!A22</f>
        <v>VETERINARI CON ALTRI INCAR. PROF.LI (RAPP. NON ESCL.)</v>
      </c>
      <c r="B22" s="206" t="str">
        <f>'t1'!B22</f>
        <v>SD0072</v>
      </c>
      <c r="C22" s="826">
        <f t="shared" si="11"/>
        <v>0</v>
      </c>
      <c r="D22" s="826">
        <f t="shared" si="12"/>
        <v>0</v>
      </c>
      <c r="E22" s="826">
        <f t="shared" si="13"/>
        <v>0</v>
      </c>
      <c r="F22" s="827">
        <f t="shared" si="14"/>
        <v>0</v>
      </c>
      <c r="G22" s="827">
        <f t="shared" si="15"/>
        <v>0</v>
      </c>
      <c r="H22" s="827">
        <f t="shared" si="16"/>
        <v>0</v>
      </c>
      <c r="I22" s="827">
        <f t="shared" si="17"/>
        <v>0</v>
      </c>
      <c r="J22" s="827">
        <f t="shared" si="18"/>
        <v>0</v>
      </c>
      <c r="K22" s="827">
        <f t="shared" si="19"/>
        <v>0</v>
      </c>
      <c r="L22" s="827">
        <f t="shared" si="20"/>
        <v>0</v>
      </c>
      <c r="M22" s="827">
        <f t="shared" si="21"/>
        <v>0</v>
      </c>
      <c r="N22" s="827">
        <f t="shared" si="22"/>
        <v>0</v>
      </c>
      <c r="O22" s="827">
        <f t="shared" si="22"/>
        <v>0</v>
      </c>
      <c r="P22" s="827">
        <f t="shared" si="2"/>
        <v>0</v>
      </c>
      <c r="Q22" s="827">
        <f t="shared" si="3"/>
        <v>0</v>
      </c>
      <c r="R22" s="827">
        <f t="shared" si="4"/>
        <v>0</v>
      </c>
      <c r="S22" s="827">
        <f t="shared" si="9"/>
        <v>0</v>
      </c>
      <c r="T22" s="827">
        <f t="shared" si="23"/>
        <v>0</v>
      </c>
      <c r="U22" s="827">
        <f t="shared" si="24"/>
        <v>0</v>
      </c>
      <c r="V22" s="827">
        <f t="shared" si="25"/>
        <v>0</v>
      </c>
      <c r="W22" s="827">
        <f t="shared" si="26"/>
        <v>0</v>
      </c>
      <c r="X22" s="827">
        <f t="shared" si="27"/>
        <v>0</v>
      </c>
      <c r="Y22" s="827">
        <f t="shared" si="28"/>
        <v>0</v>
      </c>
      <c r="Z22" s="827">
        <f t="shared" si="29"/>
        <v>0</v>
      </c>
      <c r="AA22" s="827">
        <f t="shared" si="30"/>
        <v>0</v>
      </c>
      <c r="AB22" s="827">
        <f t="shared" si="31"/>
        <v>0</v>
      </c>
      <c r="AC22" s="827">
        <f t="shared" si="32"/>
        <v>0</v>
      </c>
      <c r="AD22" s="827">
        <f t="shared" si="33"/>
        <v>0</v>
      </c>
      <c r="AE22" s="827">
        <f t="shared" si="34"/>
        <v>0</v>
      </c>
      <c r="AF22" s="439">
        <f t="shared" si="7"/>
        <v>0</v>
      </c>
      <c r="AG22" s="3">
        <f>'t1'!M22</f>
        <v>0</v>
      </c>
      <c r="AM22" s="195"/>
      <c r="AN22" s="195"/>
      <c r="AO22" s="195"/>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439">
        <f t="shared" si="8"/>
        <v>0</v>
      </c>
      <c r="BQ22" s="3">
        <f>'t1'!AR22</f>
        <v>0</v>
      </c>
      <c r="CA22" s="1263" t="s">
        <v>1235</v>
      </c>
    </row>
    <row r="23" spans="1:79" ht="13.5" customHeight="1" x14ac:dyDescent="0.2">
      <c r="A23" s="144" t="str">
        <f>'t1'!A23</f>
        <v>VETERINARI A T. DETERMINATO (ART. 15-SEPTIES D.LGS. 502/92)</v>
      </c>
      <c r="B23" s="206" t="str">
        <f>'t1'!B23</f>
        <v>SD0598</v>
      </c>
      <c r="C23" s="826">
        <f t="shared" si="11"/>
        <v>0</v>
      </c>
      <c r="D23" s="826">
        <f t="shared" si="12"/>
        <v>0</v>
      </c>
      <c r="E23" s="826">
        <f t="shared" si="13"/>
        <v>0</v>
      </c>
      <c r="F23" s="827">
        <f t="shared" si="14"/>
        <v>0</v>
      </c>
      <c r="G23" s="827">
        <f t="shared" si="15"/>
        <v>0</v>
      </c>
      <c r="H23" s="827">
        <f t="shared" si="16"/>
        <v>0</v>
      </c>
      <c r="I23" s="827">
        <f t="shared" si="17"/>
        <v>0</v>
      </c>
      <c r="J23" s="827">
        <f t="shared" si="18"/>
        <v>0</v>
      </c>
      <c r="K23" s="827">
        <f t="shared" si="19"/>
        <v>0</v>
      </c>
      <c r="L23" s="827">
        <f t="shared" si="20"/>
        <v>0</v>
      </c>
      <c r="M23" s="827">
        <f t="shared" si="21"/>
        <v>0</v>
      </c>
      <c r="N23" s="827">
        <f t="shared" si="22"/>
        <v>0</v>
      </c>
      <c r="O23" s="827">
        <f t="shared" si="22"/>
        <v>0</v>
      </c>
      <c r="P23" s="827">
        <f t="shared" si="2"/>
        <v>0</v>
      </c>
      <c r="Q23" s="827">
        <f t="shared" si="3"/>
        <v>0</v>
      </c>
      <c r="R23" s="827">
        <f t="shared" si="4"/>
        <v>0</v>
      </c>
      <c r="S23" s="827">
        <f t="shared" si="9"/>
        <v>0</v>
      </c>
      <c r="T23" s="827">
        <f t="shared" si="23"/>
        <v>0</v>
      </c>
      <c r="U23" s="827">
        <f t="shared" si="24"/>
        <v>0</v>
      </c>
      <c r="V23" s="827">
        <f t="shared" si="25"/>
        <v>0</v>
      </c>
      <c r="W23" s="827">
        <f t="shared" si="26"/>
        <v>0</v>
      </c>
      <c r="X23" s="827">
        <f t="shared" si="27"/>
        <v>0</v>
      </c>
      <c r="Y23" s="827">
        <f t="shared" si="28"/>
        <v>0</v>
      </c>
      <c r="Z23" s="827">
        <f t="shared" si="29"/>
        <v>0</v>
      </c>
      <c r="AA23" s="827">
        <f t="shared" si="30"/>
        <v>0</v>
      </c>
      <c r="AB23" s="827">
        <f t="shared" si="31"/>
        <v>0</v>
      </c>
      <c r="AC23" s="827">
        <f t="shared" si="32"/>
        <v>0</v>
      </c>
      <c r="AD23" s="827">
        <f t="shared" si="33"/>
        <v>0</v>
      </c>
      <c r="AE23" s="827">
        <f t="shared" si="34"/>
        <v>0</v>
      </c>
      <c r="AF23" s="439">
        <f t="shared" si="7"/>
        <v>0</v>
      </c>
      <c r="AG23" s="3">
        <f>'t1'!M23</f>
        <v>0</v>
      </c>
      <c r="AM23" s="195"/>
      <c r="AN23" s="195"/>
      <c r="AO23" s="195"/>
      <c r="AP23" s="196"/>
      <c r="AQ23" s="196"/>
      <c r="AR23" s="196"/>
      <c r="AS23" s="196"/>
      <c r="AT23" s="196"/>
      <c r="AU23" s="196"/>
      <c r="AV23" s="196"/>
      <c r="AW23" s="196"/>
      <c r="AX23" s="196"/>
      <c r="AY23" s="196"/>
      <c r="AZ23" s="196"/>
      <c r="BA23" s="196"/>
      <c r="BB23" s="196"/>
      <c r="BC23" s="196"/>
      <c r="BD23" s="196"/>
      <c r="BE23" s="196"/>
      <c r="BF23" s="196"/>
      <c r="BG23" s="196"/>
      <c r="BH23" s="196"/>
      <c r="BI23" s="196"/>
      <c r="BJ23" s="196"/>
      <c r="BK23" s="196"/>
      <c r="BL23" s="196"/>
      <c r="BM23" s="196"/>
      <c r="BN23" s="196"/>
      <c r="BO23" s="196"/>
      <c r="BP23" s="439">
        <f t="shared" si="8"/>
        <v>0</v>
      </c>
      <c r="BQ23" s="3">
        <f>'t1'!AR23</f>
        <v>0</v>
      </c>
      <c r="CA23" s="1263" t="s">
        <v>1235</v>
      </c>
    </row>
    <row r="24" spans="1:79" ht="13.5" customHeight="1" x14ac:dyDescent="0.2">
      <c r="A24" s="144" t="str">
        <f>'t1'!A24</f>
        <v>ODONTOIATRI CON INC. DI STRUTTURA COMPLESSA (RAPP. ESCL.)</v>
      </c>
      <c r="B24" s="206" t="str">
        <f>'t1'!B24</f>
        <v>SD0E49</v>
      </c>
      <c r="C24" s="826">
        <f t="shared" si="11"/>
        <v>0</v>
      </c>
      <c r="D24" s="826">
        <f t="shared" si="12"/>
        <v>0</v>
      </c>
      <c r="E24" s="826">
        <f t="shared" si="13"/>
        <v>0</v>
      </c>
      <c r="F24" s="827">
        <f t="shared" si="14"/>
        <v>0</v>
      </c>
      <c r="G24" s="827">
        <f t="shared" si="15"/>
        <v>0</v>
      </c>
      <c r="H24" s="827">
        <f t="shared" si="16"/>
        <v>0</v>
      </c>
      <c r="I24" s="827">
        <f t="shared" si="17"/>
        <v>0</v>
      </c>
      <c r="J24" s="827">
        <f t="shared" si="18"/>
        <v>0</v>
      </c>
      <c r="K24" s="827">
        <f t="shared" si="19"/>
        <v>0</v>
      </c>
      <c r="L24" s="827">
        <f t="shared" si="20"/>
        <v>0</v>
      </c>
      <c r="M24" s="827">
        <f t="shared" si="21"/>
        <v>0</v>
      </c>
      <c r="N24" s="827">
        <f t="shared" si="22"/>
        <v>0</v>
      </c>
      <c r="O24" s="827">
        <f t="shared" si="22"/>
        <v>0</v>
      </c>
      <c r="P24" s="827">
        <f t="shared" si="2"/>
        <v>0</v>
      </c>
      <c r="Q24" s="827">
        <f t="shared" si="3"/>
        <v>0</v>
      </c>
      <c r="R24" s="827">
        <f t="shared" si="4"/>
        <v>0</v>
      </c>
      <c r="S24" s="827">
        <f t="shared" si="9"/>
        <v>0</v>
      </c>
      <c r="T24" s="827">
        <f t="shared" si="23"/>
        <v>0</v>
      </c>
      <c r="U24" s="827">
        <f t="shared" si="24"/>
        <v>0</v>
      </c>
      <c r="V24" s="827">
        <f t="shared" si="25"/>
        <v>0</v>
      </c>
      <c r="W24" s="827">
        <f t="shared" si="26"/>
        <v>0</v>
      </c>
      <c r="X24" s="827">
        <f t="shared" si="27"/>
        <v>0</v>
      </c>
      <c r="Y24" s="827">
        <f t="shared" si="28"/>
        <v>0</v>
      </c>
      <c r="Z24" s="827">
        <f t="shared" si="29"/>
        <v>0</v>
      </c>
      <c r="AA24" s="827">
        <f t="shared" si="30"/>
        <v>0</v>
      </c>
      <c r="AB24" s="827">
        <f t="shared" si="31"/>
        <v>0</v>
      </c>
      <c r="AC24" s="827">
        <f t="shared" si="32"/>
        <v>0</v>
      </c>
      <c r="AD24" s="827">
        <f t="shared" si="33"/>
        <v>0</v>
      </c>
      <c r="AE24" s="827">
        <f t="shared" si="34"/>
        <v>0</v>
      </c>
      <c r="AF24" s="439">
        <f t="shared" si="7"/>
        <v>0</v>
      </c>
      <c r="AG24" s="3">
        <f>'t1'!M24</f>
        <v>0</v>
      </c>
      <c r="AM24" s="195"/>
      <c r="AN24" s="195"/>
      <c r="AO24" s="195"/>
      <c r="AP24" s="196"/>
      <c r="AQ24" s="196"/>
      <c r="AR24" s="196"/>
      <c r="AS24" s="196"/>
      <c r="AT24" s="196"/>
      <c r="AU24" s="196"/>
      <c r="AV24" s="196"/>
      <c r="AW24" s="196"/>
      <c r="AX24" s="196"/>
      <c r="AY24" s="196"/>
      <c r="AZ24" s="196"/>
      <c r="BA24" s="196"/>
      <c r="BB24" s="196"/>
      <c r="BC24" s="196"/>
      <c r="BD24" s="196"/>
      <c r="BE24" s="196"/>
      <c r="BF24" s="196"/>
      <c r="BG24" s="196"/>
      <c r="BH24" s="196"/>
      <c r="BI24" s="196"/>
      <c r="BJ24" s="196"/>
      <c r="BK24" s="196"/>
      <c r="BL24" s="196"/>
      <c r="BM24" s="196"/>
      <c r="BN24" s="196"/>
      <c r="BO24" s="196"/>
      <c r="BP24" s="439">
        <f t="shared" si="8"/>
        <v>0</v>
      </c>
      <c r="BQ24" s="3">
        <f>'t1'!AR24</f>
        <v>0</v>
      </c>
      <c r="CA24" s="1263" t="s">
        <v>1235</v>
      </c>
    </row>
    <row r="25" spans="1:79" ht="13.5" customHeight="1" x14ac:dyDescent="0.2">
      <c r="A25" s="144" t="str">
        <f>'t1'!A25</f>
        <v>ODONTOIATRI CON INC. DI STRUTTURA COMPLESSA (RAPP. NON ESCL.</v>
      </c>
      <c r="B25" s="206" t="str">
        <f>'t1'!B25</f>
        <v>SD0N49</v>
      </c>
      <c r="C25" s="826">
        <f t="shared" si="11"/>
        <v>0</v>
      </c>
      <c r="D25" s="826">
        <f t="shared" si="12"/>
        <v>0</v>
      </c>
      <c r="E25" s="826">
        <f t="shared" si="13"/>
        <v>0</v>
      </c>
      <c r="F25" s="827">
        <f t="shared" si="14"/>
        <v>0</v>
      </c>
      <c r="G25" s="827">
        <f t="shared" si="15"/>
        <v>0</v>
      </c>
      <c r="H25" s="827">
        <f t="shared" si="16"/>
        <v>0</v>
      </c>
      <c r="I25" s="827">
        <f t="shared" si="17"/>
        <v>0</v>
      </c>
      <c r="J25" s="827">
        <f t="shared" si="18"/>
        <v>0</v>
      </c>
      <c r="K25" s="827">
        <f t="shared" si="19"/>
        <v>0</v>
      </c>
      <c r="L25" s="827">
        <f t="shared" si="20"/>
        <v>0</v>
      </c>
      <c r="M25" s="827">
        <f t="shared" si="21"/>
        <v>0</v>
      </c>
      <c r="N25" s="827">
        <f t="shared" si="22"/>
        <v>0</v>
      </c>
      <c r="O25" s="827">
        <f t="shared" si="22"/>
        <v>0</v>
      </c>
      <c r="P25" s="827">
        <f t="shared" si="2"/>
        <v>0</v>
      </c>
      <c r="Q25" s="827">
        <f t="shared" si="3"/>
        <v>0</v>
      </c>
      <c r="R25" s="827">
        <f t="shared" si="4"/>
        <v>0</v>
      </c>
      <c r="S25" s="827">
        <f t="shared" si="9"/>
        <v>0</v>
      </c>
      <c r="T25" s="827">
        <f t="shared" si="23"/>
        <v>0</v>
      </c>
      <c r="U25" s="827">
        <f t="shared" si="24"/>
        <v>0</v>
      </c>
      <c r="V25" s="827">
        <f t="shared" si="25"/>
        <v>0</v>
      </c>
      <c r="W25" s="827">
        <f t="shared" si="26"/>
        <v>0</v>
      </c>
      <c r="X25" s="827">
        <f t="shared" si="27"/>
        <v>0</v>
      </c>
      <c r="Y25" s="827">
        <f t="shared" si="28"/>
        <v>0</v>
      </c>
      <c r="Z25" s="827">
        <f t="shared" si="29"/>
        <v>0</v>
      </c>
      <c r="AA25" s="827">
        <f t="shared" si="30"/>
        <v>0</v>
      </c>
      <c r="AB25" s="827">
        <f t="shared" si="31"/>
        <v>0</v>
      </c>
      <c r="AC25" s="827">
        <f t="shared" si="32"/>
        <v>0</v>
      </c>
      <c r="AD25" s="827">
        <f t="shared" si="33"/>
        <v>0</v>
      </c>
      <c r="AE25" s="827">
        <f t="shared" si="34"/>
        <v>0</v>
      </c>
      <c r="AF25" s="439">
        <f t="shared" si="7"/>
        <v>0</v>
      </c>
      <c r="AG25" s="3">
        <f>'t1'!M25</f>
        <v>0</v>
      </c>
      <c r="AM25" s="195"/>
      <c r="AN25" s="195"/>
      <c r="AO25" s="195"/>
      <c r="AP25" s="196"/>
      <c r="AQ25" s="196"/>
      <c r="AR25" s="196"/>
      <c r="AS25" s="196"/>
      <c r="AT25" s="196"/>
      <c r="AU25" s="196"/>
      <c r="AV25" s="196"/>
      <c r="AW25" s="196"/>
      <c r="AX25" s="196"/>
      <c r="AY25" s="196"/>
      <c r="AZ25" s="196"/>
      <c r="BA25" s="196"/>
      <c r="BB25" s="196"/>
      <c r="BC25" s="196"/>
      <c r="BD25" s="196"/>
      <c r="BE25" s="196"/>
      <c r="BF25" s="196"/>
      <c r="BG25" s="196"/>
      <c r="BH25" s="196"/>
      <c r="BI25" s="196"/>
      <c r="BJ25" s="196"/>
      <c r="BK25" s="196"/>
      <c r="BL25" s="196"/>
      <c r="BM25" s="196"/>
      <c r="BN25" s="196"/>
      <c r="BO25" s="196"/>
      <c r="BP25" s="439">
        <f t="shared" si="8"/>
        <v>0</v>
      </c>
      <c r="BQ25" s="3">
        <f>'t1'!AR25</f>
        <v>0</v>
      </c>
      <c r="CA25" s="1263" t="s">
        <v>1235</v>
      </c>
    </row>
    <row r="26" spans="1:79" ht="13.5" customHeight="1" x14ac:dyDescent="0.2">
      <c r="A26" s="144" t="str">
        <f>'t1'!A26</f>
        <v>ODONTOIATRI CON INC. DI STRUTTURA SEMPLICE (RAPP. ESCLUSIVO)</v>
      </c>
      <c r="B26" s="206" t="str">
        <f>'t1'!B26</f>
        <v>SD0E48</v>
      </c>
      <c r="C26" s="826">
        <f t="shared" si="11"/>
        <v>0</v>
      </c>
      <c r="D26" s="826">
        <f t="shared" si="12"/>
        <v>0</v>
      </c>
      <c r="E26" s="826">
        <f t="shared" si="13"/>
        <v>0</v>
      </c>
      <c r="F26" s="827">
        <f t="shared" si="14"/>
        <v>0</v>
      </c>
      <c r="G26" s="827">
        <f t="shared" si="15"/>
        <v>0</v>
      </c>
      <c r="H26" s="827">
        <f t="shared" si="16"/>
        <v>0</v>
      </c>
      <c r="I26" s="827">
        <f t="shared" si="17"/>
        <v>0</v>
      </c>
      <c r="J26" s="827">
        <f t="shared" si="18"/>
        <v>0</v>
      </c>
      <c r="K26" s="827">
        <f t="shared" si="19"/>
        <v>0</v>
      </c>
      <c r="L26" s="827">
        <f t="shared" si="20"/>
        <v>0</v>
      </c>
      <c r="M26" s="827">
        <f t="shared" si="21"/>
        <v>0</v>
      </c>
      <c r="N26" s="827">
        <f t="shared" si="22"/>
        <v>0</v>
      </c>
      <c r="O26" s="827">
        <f t="shared" si="22"/>
        <v>0</v>
      </c>
      <c r="P26" s="827">
        <f t="shared" si="2"/>
        <v>0</v>
      </c>
      <c r="Q26" s="827">
        <f t="shared" si="3"/>
        <v>0</v>
      </c>
      <c r="R26" s="827">
        <f t="shared" si="4"/>
        <v>0</v>
      </c>
      <c r="S26" s="827">
        <f t="shared" si="9"/>
        <v>0</v>
      </c>
      <c r="T26" s="827">
        <f t="shared" si="23"/>
        <v>0</v>
      </c>
      <c r="U26" s="827">
        <f t="shared" si="24"/>
        <v>0</v>
      </c>
      <c r="V26" s="827">
        <f t="shared" si="25"/>
        <v>0</v>
      </c>
      <c r="W26" s="827">
        <f t="shared" si="26"/>
        <v>0</v>
      </c>
      <c r="X26" s="827">
        <f t="shared" si="27"/>
        <v>0</v>
      </c>
      <c r="Y26" s="827">
        <f t="shared" si="28"/>
        <v>0</v>
      </c>
      <c r="Z26" s="827">
        <f t="shared" si="29"/>
        <v>0</v>
      </c>
      <c r="AA26" s="827">
        <f t="shared" si="30"/>
        <v>0</v>
      </c>
      <c r="AB26" s="827">
        <f t="shared" si="31"/>
        <v>0</v>
      </c>
      <c r="AC26" s="827">
        <f t="shared" si="32"/>
        <v>0</v>
      </c>
      <c r="AD26" s="827">
        <f t="shared" si="33"/>
        <v>0</v>
      </c>
      <c r="AE26" s="827">
        <f t="shared" si="34"/>
        <v>0</v>
      </c>
      <c r="AF26" s="439">
        <f t="shared" si="7"/>
        <v>0</v>
      </c>
      <c r="AG26" s="3">
        <f>'t1'!M26</f>
        <v>0</v>
      </c>
      <c r="AM26" s="195"/>
      <c r="AN26" s="195"/>
      <c r="AO26" s="195"/>
      <c r="AP26" s="196"/>
      <c r="AQ26" s="196"/>
      <c r="AR26" s="196"/>
      <c r="AS26" s="196"/>
      <c r="AT26" s="196"/>
      <c r="AU26" s="196"/>
      <c r="AV26" s="196"/>
      <c r="AW26" s="196"/>
      <c r="AX26" s="196"/>
      <c r="AY26" s="196"/>
      <c r="AZ26" s="196"/>
      <c r="BA26" s="196"/>
      <c r="BB26" s="196"/>
      <c r="BC26" s="196"/>
      <c r="BD26" s="196"/>
      <c r="BE26" s="196"/>
      <c r="BF26" s="196"/>
      <c r="BG26" s="196"/>
      <c r="BH26" s="196"/>
      <c r="BI26" s="196"/>
      <c r="BJ26" s="196"/>
      <c r="BK26" s="196"/>
      <c r="BL26" s="196"/>
      <c r="BM26" s="196"/>
      <c r="BN26" s="196"/>
      <c r="BO26" s="196"/>
      <c r="BP26" s="439">
        <f t="shared" si="8"/>
        <v>0</v>
      </c>
      <c r="BQ26" s="3">
        <f>'t1'!AR26</f>
        <v>0</v>
      </c>
      <c r="CA26" s="1263" t="s">
        <v>1235</v>
      </c>
    </row>
    <row r="27" spans="1:79" ht="13.5" customHeight="1" x14ac:dyDescent="0.2">
      <c r="A27" s="144" t="str">
        <f>'t1'!A27</f>
        <v>ODONTOIATRI CON INC. DI STRUTTURA SEMPLICE (RAPP. NON ESCL.)</v>
      </c>
      <c r="B27" s="206" t="str">
        <f>'t1'!B27</f>
        <v>SD0N48</v>
      </c>
      <c r="C27" s="826">
        <f t="shared" si="11"/>
        <v>0</v>
      </c>
      <c r="D27" s="826">
        <f t="shared" si="12"/>
        <v>0</v>
      </c>
      <c r="E27" s="826">
        <f t="shared" si="13"/>
        <v>0</v>
      </c>
      <c r="F27" s="827">
        <f t="shared" si="14"/>
        <v>0</v>
      </c>
      <c r="G27" s="827">
        <f t="shared" si="15"/>
        <v>0</v>
      </c>
      <c r="H27" s="827">
        <f t="shared" si="16"/>
        <v>0</v>
      </c>
      <c r="I27" s="827">
        <f t="shared" si="17"/>
        <v>0</v>
      </c>
      <c r="J27" s="827">
        <f t="shared" si="18"/>
        <v>0</v>
      </c>
      <c r="K27" s="827">
        <f t="shared" si="19"/>
        <v>0</v>
      </c>
      <c r="L27" s="827">
        <f t="shared" si="20"/>
        <v>0</v>
      </c>
      <c r="M27" s="827">
        <f t="shared" si="21"/>
        <v>0</v>
      </c>
      <c r="N27" s="827">
        <f t="shared" si="22"/>
        <v>0</v>
      </c>
      <c r="O27" s="827">
        <f t="shared" si="22"/>
        <v>0</v>
      </c>
      <c r="P27" s="827">
        <f t="shared" si="2"/>
        <v>0</v>
      </c>
      <c r="Q27" s="827">
        <f t="shared" si="3"/>
        <v>0</v>
      </c>
      <c r="R27" s="827">
        <f t="shared" si="4"/>
        <v>0</v>
      </c>
      <c r="S27" s="827">
        <f t="shared" si="9"/>
        <v>0</v>
      </c>
      <c r="T27" s="827">
        <f t="shared" si="23"/>
        <v>0</v>
      </c>
      <c r="U27" s="827">
        <f t="shared" si="24"/>
        <v>0</v>
      </c>
      <c r="V27" s="827">
        <f t="shared" si="25"/>
        <v>0</v>
      </c>
      <c r="W27" s="827">
        <f t="shared" si="26"/>
        <v>0</v>
      </c>
      <c r="X27" s="827">
        <f t="shared" si="27"/>
        <v>0</v>
      </c>
      <c r="Y27" s="827">
        <f t="shared" si="28"/>
        <v>0</v>
      </c>
      <c r="Z27" s="827">
        <f t="shared" si="29"/>
        <v>0</v>
      </c>
      <c r="AA27" s="827">
        <f t="shared" si="30"/>
        <v>0</v>
      </c>
      <c r="AB27" s="827">
        <f t="shared" si="31"/>
        <v>0</v>
      </c>
      <c r="AC27" s="827">
        <f t="shared" si="32"/>
        <v>0</v>
      </c>
      <c r="AD27" s="827">
        <f t="shared" si="33"/>
        <v>0</v>
      </c>
      <c r="AE27" s="827">
        <f t="shared" si="34"/>
        <v>0</v>
      </c>
      <c r="AF27" s="439">
        <f t="shared" si="7"/>
        <v>0</v>
      </c>
      <c r="AG27" s="3">
        <f>'t1'!M27</f>
        <v>0</v>
      </c>
      <c r="AM27" s="195"/>
      <c r="AN27" s="195"/>
      <c r="AO27" s="195"/>
      <c r="AP27" s="196"/>
      <c r="AQ27" s="196"/>
      <c r="AR27" s="196"/>
      <c r="AS27" s="196"/>
      <c r="AT27" s="196"/>
      <c r="AU27" s="196"/>
      <c r="AV27" s="196"/>
      <c r="AW27" s="196"/>
      <c r="AX27" s="196"/>
      <c r="AY27" s="196"/>
      <c r="AZ27" s="196"/>
      <c r="BA27" s="196"/>
      <c r="BB27" s="196"/>
      <c r="BC27" s="196"/>
      <c r="BD27" s="196"/>
      <c r="BE27" s="196"/>
      <c r="BF27" s="196"/>
      <c r="BG27" s="196"/>
      <c r="BH27" s="196"/>
      <c r="BI27" s="196"/>
      <c r="BJ27" s="196"/>
      <c r="BK27" s="196"/>
      <c r="BL27" s="196"/>
      <c r="BM27" s="196"/>
      <c r="BN27" s="196"/>
      <c r="BO27" s="196"/>
      <c r="BP27" s="439">
        <f t="shared" si="8"/>
        <v>0</v>
      </c>
      <c r="BQ27" s="3">
        <f>'t1'!AR27</f>
        <v>0</v>
      </c>
      <c r="CA27" s="1263" t="s">
        <v>1235</v>
      </c>
    </row>
    <row r="28" spans="1:79" ht="13.5" customHeight="1" x14ac:dyDescent="0.2">
      <c r="A28" s="144" t="str">
        <f>'t1'!A28</f>
        <v>ODONTOIATRI CON ALTRI INCAR. PROF.LI (RAPP. ESCLUSIVO)</v>
      </c>
      <c r="B28" s="206" t="str">
        <f>'t1'!B28</f>
        <v>SD0A48</v>
      </c>
      <c r="C28" s="826">
        <f t="shared" si="11"/>
        <v>0</v>
      </c>
      <c r="D28" s="826">
        <f t="shared" si="12"/>
        <v>0</v>
      </c>
      <c r="E28" s="826">
        <f t="shared" si="13"/>
        <v>0</v>
      </c>
      <c r="F28" s="827">
        <f t="shared" si="14"/>
        <v>0</v>
      </c>
      <c r="G28" s="827">
        <f t="shared" si="15"/>
        <v>0</v>
      </c>
      <c r="H28" s="827">
        <f t="shared" si="16"/>
        <v>0</v>
      </c>
      <c r="I28" s="827">
        <f t="shared" si="17"/>
        <v>0</v>
      </c>
      <c r="J28" s="827">
        <f t="shared" si="18"/>
        <v>0</v>
      </c>
      <c r="K28" s="827">
        <f t="shared" si="19"/>
        <v>0</v>
      </c>
      <c r="L28" s="827">
        <f t="shared" si="20"/>
        <v>0</v>
      </c>
      <c r="M28" s="827">
        <f t="shared" si="21"/>
        <v>0</v>
      </c>
      <c r="N28" s="827">
        <f t="shared" si="22"/>
        <v>0</v>
      </c>
      <c r="O28" s="827">
        <f t="shared" si="22"/>
        <v>0</v>
      </c>
      <c r="P28" s="827">
        <f t="shared" si="2"/>
        <v>0</v>
      </c>
      <c r="Q28" s="827">
        <f t="shared" si="3"/>
        <v>0</v>
      </c>
      <c r="R28" s="827">
        <f t="shared" si="4"/>
        <v>0</v>
      </c>
      <c r="S28" s="827">
        <f t="shared" si="9"/>
        <v>0</v>
      </c>
      <c r="T28" s="827">
        <f t="shared" si="23"/>
        <v>0</v>
      </c>
      <c r="U28" s="827">
        <f t="shared" si="24"/>
        <v>0</v>
      </c>
      <c r="V28" s="827">
        <f t="shared" si="25"/>
        <v>0</v>
      </c>
      <c r="W28" s="827">
        <f t="shared" si="26"/>
        <v>0</v>
      </c>
      <c r="X28" s="827">
        <f t="shared" si="27"/>
        <v>0</v>
      </c>
      <c r="Y28" s="827">
        <f t="shared" si="28"/>
        <v>0</v>
      </c>
      <c r="Z28" s="827">
        <f t="shared" si="29"/>
        <v>0</v>
      </c>
      <c r="AA28" s="827">
        <f t="shared" si="30"/>
        <v>0</v>
      </c>
      <c r="AB28" s="827">
        <f t="shared" si="31"/>
        <v>0</v>
      </c>
      <c r="AC28" s="827">
        <f t="shared" si="32"/>
        <v>0</v>
      </c>
      <c r="AD28" s="827">
        <f t="shared" si="33"/>
        <v>0</v>
      </c>
      <c r="AE28" s="827">
        <f t="shared" si="34"/>
        <v>0</v>
      </c>
      <c r="AF28" s="439">
        <f t="shared" si="7"/>
        <v>0</v>
      </c>
      <c r="AG28" s="3">
        <f>'t1'!M28</f>
        <v>0</v>
      </c>
      <c r="AM28" s="195"/>
      <c r="AN28" s="195"/>
      <c r="AO28" s="195"/>
      <c r="AP28" s="196"/>
      <c r="AQ28" s="196"/>
      <c r="AR28" s="196"/>
      <c r="AS28" s="196"/>
      <c r="AT28" s="196"/>
      <c r="AU28" s="196"/>
      <c r="AV28" s="196"/>
      <c r="AW28" s="196"/>
      <c r="AX28" s="196"/>
      <c r="AY28" s="196"/>
      <c r="AZ28" s="196"/>
      <c r="BA28" s="196"/>
      <c r="BB28" s="196"/>
      <c r="BC28" s="196"/>
      <c r="BD28" s="196"/>
      <c r="BE28" s="196"/>
      <c r="BF28" s="196"/>
      <c r="BG28" s="196"/>
      <c r="BH28" s="196"/>
      <c r="BI28" s="196"/>
      <c r="BJ28" s="196"/>
      <c r="BK28" s="196"/>
      <c r="BL28" s="196"/>
      <c r="BM28" s="196"/>
      <c r="BN28" s="196"/>
      <c r="BO28" s="196"/>
      <c r="BP28" s="439">
        <f t="shared" si="8"/>
        <v>0</v>
      </c>
      <c r="BQ28" s="3">
        <f>'t1'!AR28</f>
        <v>0</v>
      </c>
      <c r="CA28" s="1263" t="s">
        <v>1235</v>
      </c>
    </row>
    <row r="29" spans="1:79" ht="13.5" customHeight="1" x14ac:dyDescent="0.2">
      <c r="A29" s="144" t="str">
        <f>'t1'!A29</f>
        <v>ODONTOIATRI CON ALTRI INCAR. PROF.LI (RAPP. NON ESCL.)</v>
      </c>
      <c r="B29" s="206" t="str">
        <f>'t1'!B29</f>
        <v>SD0047</v>
      </c>
      <c r="C29" s="826">
        <f t="shared" si="11"/>
        <v>0</v>
      </c>
      <c r="D29" s="826">
        <f t="shared" si="12"/>
        <v>0</v>
      </c>
      <c r="E29" s="826">
        <f t="shared" si="13"/>
        <v>0</v>
      </c>
      <c r="F29" s="827">
        <f t="shared" si="14"/>
        <v>0</v>
      </c>
      <c r="G29" s="827">
        <f t="shared" si="15"/>
        <v>0</v>
      </c>
      <c r="H29" s="827">
        <f t="shared" si="16"/>
        <v>0</v>
      </c>
      <c r="I29" s="827">
        <f t="shared" si="17"/>
        <v>0</v>
      </c>
      <c r="J29" s="827">
        <f t="shared" si="18"/>
        <v>0</v>
      </c>
      <c r="K29" s="827">
        <f t="shared" si="19"/>
        <v>0</v>
      </c>
      <c r="L29" s="827">
        <f t="shared" si="20"/>
        <v>0</v>
      </c>
      <c r="M29" s="827">
        <f t="shared" si="21"/>
        <v>0</v>
      </c>
      <c r="N29" s="827">
        <f t="shared" si="22"/>
        <v>0</v>
      </c>
      <c r="O29" s="827">
        <f t="shared" si="22"/>
        <v>0</v>
      </c>
      <c r="P29" s="827">
        <f t="shared" si="2"/>
        <v>0</v>
      </c>
      <c r="Q29" s="827">
        <f t="shared" si="3"/>
        <v>0</v>
      </c>
      <c r="R29" s="827">
        <f t="shared" si="4"/>
        <v>0</v>
      </c>
      <c r="S29" s="827">
        <f t="shared" si="9"/>
        <v>0</v>
      </c>
      <c r="T29" s="827">
        <f t="shared" si="23"/>
        <v>0</v>
      </c>
      <c r="U29" s="827">
        <f t="shared" si="24"/>
        <v>0</v>
      </c>
      <c r="V29" s="827">
        <f t="shared" si="25"/>
        <v>0</v>
      </c>
      <c r="W29" s="827">
        <f t="shared" si="26"/>
        <v>0</v>
      </c>
      <c r="X29" s="827">
        <f t="shared" si="27"/>
        <v>0</v>
      </c>
      <c r="Y29" s="827">
        <f t="shared" si="28"/>
        <v>0</v>
      </c>
      <c r="Z29" s="827">
        <f t="shared" si="29"/>
        <v>0</v>
      </c>
      <c r="AA29" s="827">
        <f t="shared" si="30"/>
        <v>0</v>
      </c>
      <c r="AB29" s="827">
        <f t="shared" si="31"/>
        <v>0</v>
      </c>
      <c r="AC29" s="827">
        <f t="shared" si="32"/>
        <v>0</v>
      </c>
      <c r="AD29" s="827">
        <f t="shared" si="33"/>
        <v>0</v>
      </c>
      <c r="AE29" s="827">
        <f t="shared" si="34"/>
        <v>0</v>
      </c>
      <c r="AF29" s="439">
        <f t="shared" si="7"/>
        <v>0</v>
      </c>
      <c r="AG29" s="3">
        <f>'t1'!M29</f>
        <v>0</v>
      </c>
      <c r="AM29" s="195"/>
      <c r="AN29" s="195"/>
      <c r="AO29" s="195"/>
      <c r="AP29" s="196"/>
      <c r="AQ29" s="196"/>
      <c r="AR29" s="196"/>
      <c r="AS29" s="196"/>
      <c r="AT29" s="196"/>
      <c r="AU29" s="196"/>
      <c r="AV29" s="196"/>
      <c r="AW29" s="196"/>
      <c r="AX29" s="196"/>
      <c r="AY29" s="196"/>
      <c r="AZ29" s="196"/>
      <c r="BA29" s="196"/>
      <c r="BB29" s="196"/>
      <c r="BC29" s="196"/>
      <c r="BD29" s="196"/>
      <c r="BE29" s="196"/>
      <c r="BF29" s="196"/>
      <c r="BG29" s="196"/>
      <c r="BH29" s="196"/>
      <c r="BI29" s="196"/>
      <c r="BJ29" s="196"/>
      <c r="BK29" s="196"/>
      <c r="BL29" s="196"/>
      <c r="BM29" s="196"/>
      <c r="BN29" s="196"/>
      <c r="BO29" s="196"/>
      <c r="BP29" s="439">
        <f t="shared" si="8"/>
        <v>0</v>
      </c>
      <c r="BQ29" s="3">
        <f>'t1'!AR29</f>
        <v>0</v>
      </c>
      <c r="CA29" s="1263" t="s">
        <v>1235</v>
      </c>
    </row>
    <row r="30" spans="1:79" ht="13.5" customHeight="1" x14ac:dyDescent="0.2">
      <c r="A30" s="144" t="str">
        <f>'t1'!A30</f>
        <v>ODONTOIATRI A T. DETERMINATO (ART. 15-SEPTIES D.LGS. 502/92)</v>
      </c>
      <c r="B30" s="206" t="str">
        <f>'t1'!B30</f>
        <v>SD0599</v>
      </c>
      <c r="C30" s="826">
        <f t="shared" si="11"/>
        <v>0</v>
      </c>
      <c r="D30" s="826">
        <f t="shared" si="12"/>
        <v>0</v>
      </c>
      <c r="E30" s="826">
        <f t="shared" si="13"/>
        <v>0</v>
      </c>
      <c r="F30" s="827">
        <f t="shared" si="14"/>
        <v>0</v>
      </c>
      <c r="G30" s="827">
        <f t="shared" si="15"/>
        <v>0</v>
      </c>
      <c r="H30" s="827">
        <f t="shared" si="16"/>
        <v>0</v>
      </c>
      <c r="I30" s="827">
        <f t="shared" si="17"/>
        <v>0</v>
      </c>
      <c r="J30" s="827">
        <f t="shared" si="18"/>
        <v>0</v>
      </c>
      <c r="K30" s="827">
        <f t="shared" si="19"/>
        <v>0</v>
      </c>
      <c r="L30" s="827">
        <f t="shared" si="20"/>
        <v>0</v>
      </c>
      <c r="M30" s="827">
        <f t="shared" si="21"/>
        <v>0</v>
      </c>
      <c r="N30" s="827">
        <f t="shared" si="22"/>
        <v>0</v>
      </c>
      <c r="O30" s="827">
        <f t="shared" si="22"/>
        <v>0</v>
      </c>
      <c r="P30" s="827">
        <f t="shared" si="2"/>
        <v>0</v>
      </c>
      <c r="Q30" s="827">
        <f t="shared" si="3"/>
        <v>0</v>
      </c>
      <c r="R30" s="827">
        <f t="shared" si="4"/>
        <v>0</v>
      </c>
      <c r="S30" s="827">
        <f t="shared" si="9"/>
        <v>0</v>
      </c>
      <c r="T30" s="827">
        <f t="shared" si="23"/>
        <v>0</v>
      </c>
      <c r="U30" s="827">
        <f t="shared" si="24"/>
        <v>0</v>
      </c>
      <c r="V30" s="827">
        <f t="shared" si="25"/>
        <v>0</v>
      </c>
      <c r="W30" s="827">
        <f t="shared" si="26"/>
        <v>0</v>
      </c>
      <c r="X30" s="827">
        <f t="shared" si="27"/>
        <v>0</v>
      </c>
      <c r="Y30" s="827">
        <f t="shared" si="28"/>
        <v>0</v>
      </c>
      <c r="Z30" s="827">
        <f t="shared" si="29"/>
        <v>0</v>
      </c>
      <c r="AA30" s="827">
        <f t="shared" si="30"/>
        <v>0</v>
      </c>
      <c r="AB30" s="827">
        <f t="shared" si="31"/>
        <v>0</v>
      </c>
      <c r="AC30" s="827">
        <f t="shared" si="32"/>
        <v>0</v>
      </c>
      <c r="AD30" s="827">
        <f t="shared" si="33"/>
        <v>0</v>
      </c>
      <c r="AE30" s="827">
        <f t="shared" si="34"/>
        <v>0</v>
      </c>
      <c r="AF30" s="439">
        <f t="shared" si="7"/>
        <v>0</v>
      </c>
      <c r="AG30" s="3">
        <f>'t1'!M30</f>
        <v>0</v>
      </c>
      <c r="AM30" s="195"/>
      <c r="AN30" s="195"/>
      <c r="AO30" s="195"/>
      <c r="AP30" s="196"/>
      <c r="AQ30" s="196"/>
      <c r="AR30" s="196"/>
      <c r="AS30" s="196"/>
      <c r="AT30" s="196"/>
      <c r="AU30" s="196"/>
      <c r="AV30" s="196"/>
      <c r="AW30" s="196"/>
      <c r="AX30" s="196"/>
      <c r="AY30" s="196"/>
      <c r="AZ30" s="196"/>
      <c r="BA30" s="196"/>
      <c r="BB30" s="196"/>
      <c r="BC30" s="196"/>
      <c r="BD30" s="196"/>
      <c r="BE30" s="196"/>
      <c r="BF30" s="196"/>
      <c r="BG30" s="196"/>
      <c r="BH30" s="196"/>
      <c r="BI30" s="196"/>
      <c r="BJ30" s="196"/>
      <c r="BK30" s="196"/>
      <c r="BL30" s="196"/>
      <c r="BM30" s="196"/>
      <c r="BN30" s="196"/>
      <c r="BO30" s="196"/>
      <c r="BP30" s="439">
        <f t="shared" si="8"/>
        <v>0</v>
      </c>
      <c r="BQ30" s="3">
        <f>'t1'!AR30</f>
        <v>0</v>
      </c>
      <c r="CA30" s="1263" t="s">
        <v>1235</v>
      </c>
    </row>
    <row r="31" spans="1:79" ht="13.5" customHeight="1" x14ac:dyDescent="0.2">
      <c r="A31" s="144" t="str">
        <f>'t1'!A31</f>
        <v>FARMACISTI CON INC. DI STRUTTURA COMPLESSA (RAPP. ESCLUSIVO)</v>
      </c>
      <c r="B31" s="206" t="str">
        <f>'t1'!B31</f>
        <v>SD0E39</v>
      </c>
      <c r="C31" s="826">
        <f t="shared" si="11"/>
        <v>0</v>
      </c>
      <c r="D31" s="826">
        <f t="shared" si="12"/>
        <v>0</v>
      </c>
      <c r="E31" s="826">
        <f t="shared" si="13"/>
        <v>0</v>
      </c>
      <c r="F31" s="827">
        <f t="shared" si="14"/>
        <v>0</v>
      </c>
      <c r="G31" s="827">
        <f t="shared" si="15"/>
        <v>0</v>
      </c>
      <c r="H31" s="827">
        <f t="shared" si="16"/>
        <v>0</v>
      </c>
      <c r="I31" s="827">
        <f t="shared" si="17"/>
        <v>0</v>
      </c>
      <c r="J31" s="827">
        <f t="shared" si="18"/>
        <v>0</v>
      </c>
      <c r="K31" s="827">
        <f t="shared" si="19"/>
        <v>0</v>
      </c>
      <c r="L31" s="827">
        <f t="shared" si="20"/>
        <v>0</v>
      </c>
      <c r="M31" s="827">
        <f t="shared" si="21"/>
        <v>0</v>
      </c>
      <c r="N31" s="827">
        <f t="shared" si="22"/>
        <v>0</v>
      </c>
      <c r="O31" s="827">
        <f t="shared" si="22"/>
        <v>0</v>
      </c>
      <c r="P31" s="827">
        <f t="shared" si="2"/>
        <v>0</v>
      </c>
      <c r="Q31" s="827">
        <f t="shared" si="3"/>
        <v>0</v>
      </c>
      <c r="R31" s="827">
        <f t="shared" si="4"/>
        <v>0</v>
      </c>
      <c r="S31" s="827">
        <f t="shared" si="9"/>
        <v>0</v>
      </c>
      <c r="T31" s="827">
        <f t="shared" si="23"/>
        <v>0</v>
      </c>
      <c r="U31" s="827">
        <f t="shared" si="24"/>
        <v>0</v>
      </c>
      <c r="V31" s="827">
        <f t="shared" si="25"/>
        <v>0</v>
      </c>
      <c r="W31" s="827">
        <f t="shared" si="26"/>
        <v>0</v>
      </c>
      <c r="X31" s="827">
        <f t="shared" si="27"/>
        <v>0</v>
      </c>
      <c r="Y31" s="827">
        <f t="shared" si="28"/>
        <v>0</v>
      </c>
      <c r="Z31" s="827">
        <f t="shared" si="29"/>
        <v>0</v>
      </c>
      <c r="AA31" s="827">
        <f t="shared" si="30"/>
        <v>0</v>
      </c>
      <c r="AB31" s="827">
        <f t="shared" si="31"/>
        <v>0</v>
      </c>
      <c r="AC31" s="827">
        <f t="shared" si="32"/>
        <v>0</v>
      </c>
      <c r="AD31" s="827">
        <f t="shared" si="33"/>
        <v>0</v>
      </c>
      <c r="AE31" s="827">
        <f t="shared" si="34"/>
        <v>0</v>
      </c>
      <c r="AF31" s="439">
        <f t="shared" si="7"/>
        <v>0</v>
      </c>
      <c r="AG31" s="3">
        <f>'t1'!M31</f>
        <v>0</v>
      </c>
      <c r="AM31" s="195"/>
      <c r="AN31" s="195"/>
      <c r="AO31" s="195"/>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439">
        <f t="shared" si="8"/>
        <v>0</v>
      </c>
      <c r="BQ31" s="3">
        <f>'t1'!AR31</f>
        <v>0</v>
      </c>
      <c r="CA31" s="1263" t="s">
        <v>1235</v>
      </c>
    </row>
    <row r="32" spans="1:79" ht="13.5" customHeight="1" x14ac:dyDescent="0.2">
      <c r="A32" s="144" t="str">
        <f>'t1'!A32</f>
        <v>FARMACISTI CON INC. DI STRUTTURA COMPLESSA (RAPP. NON ESCL.)</v>
      </c>
      <c r="B32" s="206" t="str">
        <f>'t1'!B32</f>
        <v>SD0N39</v>
      </c>
      <c r="C32" s="826">
        <f t="shared" si="11"/>
        <v>0</v>
      </c>
      <c r="D32" s="826">
        <f t="shared" si="12"/>
        <v>0</v>
      </c>
      <c r="E32" s="826">
        <f t="shared" si="13"/>
        <v>0</v>
      </c>
      <c r="F32" s="827">
        <f t="shared" si="14"/>
        <v>0</v>
      </c>
      <c r="G32" s="827">
        <f t="shared" si="15"/>
        <v>0</v>
      </c>
      <c r="H32" s="827">
        <f t="shared" si="16"/>
        <v>0</v>
      </c>
      <c r="I32" s="827">
        <f t="shared" si="17"/>
        <v>0</v>
      </c>
      <c r="J32" s="827">
        <f t="shared" si="18"/>
        <v>0</v>
      </c>
      <c r="K32" s="827">
        <f t="shared" si="19"/>
        <v>0</v>
      </c>
      <c r="L32" s="827">
        <f t="shared" si="20"/>
        <v>0</v>
      </c>
      <c r="M32" s="827">
        <f t="shared" si="21"/>
        <v>0</v>
      </c>
      <c r="N32" s="827">
        <f t="shared" si="22"/>
        <v>0</v>
      </c>
      <c r="O32" s="827">
        <f t="shared" si="22"/>
        <v>0</v>
      </c>
      <c r="P32" s="827">
        <f t="shared" si="2"/>
        <v>0</v>
      </c>
      <c r="Q32" s="827">
        <f t="shared" si="3"/>
        <v>0</v>
      </c>
      <c r="R32" s="827">
        <f t="shared" si="4"/>
        <v>0</v>
      </c>
      <c r="S32" s="827">
        <f t="shared" si="9"/>
        <v>0</v>
      </c>
      <c r="T32" s="827">
        <f t="shared" si="23"/>
        <v>0</v>
      </c>
      <c r="U32" s="827">
        <f t="shared" si="24"/>
        <v>0</v>
      </c>
      <c r="V32" s="827">
        <f t="shared" si="25"/>
        <v>0</v>
      </c>
      <c r="W32" s="827">
        <f t="shared" si="26"/>
        <v>0</v>
      </c>
      <c r="X32" s="827">
        <f t="shared" si="27"/>
        <v>0</v>
      </c>
      <c r="Y32" s="827">
        <f t="shared" si="28"/>
        <v>0</v>
      </c>
      <c r="Z32" s="827">
        <f t="shared" si="29"/>
        <v>0</v>
      </c>
      <c r="AA32" s="827">
        <f t="shared" si="30"/>
        <v>0</v>
      </c>
      <c r="AB32" s="827">
        <f t="shared" si="31"/>
        <v>0</v>
      </c>
      <c r="AC32" s="827">
        <f t="shared" si="32"/>
        <v>0</v>
      </c>
      <c r="AD32" s="827">
        <f t="shared" si="33"/>
        <v>0</v>
      </c>
      <c r="AE32" s="827">
        <f t="shared" si="34"/>
        <v>0</v>
      </c>
      <c r="AF32" s="439">
        <f t="shared" si="7"/>
        <v>0</v>
      </c>
      <c r="AG32" s="3">
        <f>'t1'!M32</f>
        <v>0</v>
      </c>
      <c r="AM32" s="195"/>
      <c r="AN32" s="195"/>
      <c r="AO32" s="195"/>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6"/>
      <c r="BP32" s="439">
        <f t="shared" si="8"/>
        <v>0</v>
      </c>
      <c r="BQ32" s="3">
        <f>'t1'!AR32</f>
        <v>0</v>
      </c>
      <c r="CA32" s="1263" t="s">
        <v>1235</v>
      </c>
    </row>
    <row r="33" spans="1:79" ht="13.5" customHeight="1" x14ac:dyDescent="0.2">
      <c r="A33" s="144" t="str">
        <f>'t1'!A33</f>
        <v>FARMACISTI CON INC. DI STRUTTURA SEMPLICE (RAPP. ESCLUSIVO)</v>
      </c>
      <c r="B33" s="206" t="str">
        <f>'t1'!B33</f>
        <v>SD0E38</v>
      </c>
      <c r="C33" s="826">
        <f t="shared" si="11"/>
        <v>0</v>
      </c>
      <c r="D33" s="826">
        <f t="shared" si="12"/>
        <v>0</v>
      </c>
      <c r="E33" s="826">
        <f t="shared" si="13"/>
        <v>0</v>
      </c>
      <c r="F33" s="827">
        <f t="shared" si="14"/>
        <v>0</v>
      </c>
      <c r="G33" s="827">
        <f t="shared" si="15"/>
        <v>0</v>
      </c>
      <c r="H33" s="827">
        <f t="shared" si="16"/>
        <v>0</v>
      </c>
      <c r="I33" s="827">
        <f t="shared" si="17"/>
        <v>0</v>
      </c>
      <c r="J33" s="827">
        <f t="shared" si="18"/>
        <v>0</v>
      </c>
      <c r="K33" s="827">
        <f t="shared" si="19"/>
        <v>0</v>
      </c>
      <c r="L33" s="827">
        <f t="shared" si="20"/>
        <v>0</v>
      </c>
      <c r="M33" s="827">
        <f t="shared" si="21"/>
        <v>0</v>
      </c>
      <c r="N33" s="827">
        <f t="shared" si="22"/>
        <v>0</v>
      </c>
      <c r="O33" s="827">
        <f t="shared" si="22"/>
        <v>0</v>
      </c>
      <c r="P33" s="827">
        <f t="shared" si="2"/>
        <v>0</v>
      </c>
      <c r="Q33" s="827">
        <f t="shared" si="3"/>
        <v>0</v>
      </c>
      <c r="R33" s="827">
        <f t="shared" si="4"/>
        <v>0</v>
      </c>
      <c r="S33" s="827">
        <f t="shared" si="9"/>
        <v>0</v>
      </c>
      <c r="T33" s="827">
        <f t="shared" si="23"/>
        <v>0</v>
      </c>
      <c r="U33" s="827">
        <f t="shared" si="24"/>
        <v>0</v>
      </c>
      <c r="V33" s="827">
        <f t="shared" si="25"/>
        <v>0</v>
      </c>
      <c r="W33" s="827">
        <f t="shared" si="26"/>
        <v>0</v>
      </c>
      <c r="X33" s="827">
        <f t="shared" si="27"/>
        <v>0</v>
      </c>
      <c r="Y33" s="827">
        <f t="shared" si="28"/>
        <v>0</v>
      </c>
      <c r="Z33" s="827">
        <f t="shared" si="29"/>
        <v>0</v>
      </c>
      <c r="AA33" s="827">
        <f t="shared" si="30"/>
        <v>0</v>
      </c>
      <c r="AB33" s="827">
        <f t="shared" si="31"/>
        <v>0</v>
      </c>
      <c r="AC33" s="827">
        <f t="shared" si="32"/>
        <v>0</v>
      </c>
      <c r="AD33" s="827">
        <f t="shared" si="33"/>
        <v>0</v>
      </c>
      <c r="AE33" s="827">
        <f t="shared" si="34"/>
        <v>0</v>
      </c>
      <c r="AF33" s="439">
        <f t="shared" si="7"/>
        <v>0</v>
      </c>
      <c r="AG33" s="3">
        <f>'t1'!M33</f>
        <v>0</v>
      </c>
      <c r="AM33" s="195"/>
      <c r="AN33" s="195"/>
      <c r="AO33" s="195"/>
      <c r="AP33" s="196"/>
      <c r="AQ33" s="196"/>
      <c r="AR33" s="196"/>
      <c r="AS33" s="196"/>
      <c r="AT33" s="196"/>
      <c r="AU33" s="196"/>
      <c r="AV33" s="196"/>
      <c r="AW33" s="196"/>
      <c r="AX33" s="196"/>
      <c r="AY33" s="196"/>
      <c r="AZ33" s="196"/>
      <c r="BA33" s="196"/>
      <c r="BB33" s="196"/>
      <c r="BC33" s="196"/>
      <c r="BD33" s="196"/>
      <c r="BE33" s="196"/>
      <c r="BF33" s="196"/>
      <c r="BG33" s="196"/>
      <c r="BH33" s="196"/>
      <c r="BI33" s="196"/>
      <c r="BJ33" s="196"/>
      <c r="BK33" s="196"/>
      <c r="BL33" s="196"/>
      <c r="BM33" s="196"/>
      <c r="BN33" s="196"/>
      <c r="BO33" s="196"/>
      <c r="BP33" s="439">
        <f t="shared" si="8"/>
        <v>0</v>
      </c>
      <c r="BQ33" s="3">
        <f>'t1'!AR33</f>
        <v>0</v>
      </c>
      <c r="CA33" s="1263" t="s">
        <v>1235</v>
      </c>
    </row>
    <row r="34" spans="1:79" ht="13.5" customHeight="1" x14ac:dyDescent="0.2">
      <c r="A34" s="144" t="str">
        <f>'t1'!A34</f>
        <v>FARMACISTI CON INC. DI STRUTTURA SEMPLICE (RAPP. NON ESCL.)</v>
      </c>
      <c r="B34" s="206" t="str">
        <f>'t1'!B34</f>
        <v>SD0N38</v>
      </c>
      <c r="C34" s="826">
        <f t="shared" si="11"/>
        <v>0</v>
      </c>
      <c r="D34" s="826">
        <f t="shared" si="12"/>
        <v>0</v>
      </c>
      <c r="E34" s="826">
        <f t="shared" si="13"/>
        <v>0</v>
      </c>
      <c r="F34" s="827">
        <f t="shared" si="14"/>
        <v>0</v>
      </c>
      <c r="G34" s="827">
        <f t="shared" si="15"/>
        <v>0</v>
      </c>
      <c r="H34" s="827">
        <f t="shared" si="16"/>
        <v>0</v>
      </c>
      <c r="I34" s="827">
        <f t="shared" si="17"/>
        <v>0</v>
      </c>
      <c r="J34" s="827">
        <f t="shared" si="18"/>
        <v>0</v>
      </c>
      <c r="K34" s="827">
        <f t="shared" si="19"/>
        <v>0</v>
      </c>
      <c r="L34" s="827">
        <f t="shared" si="20"/>
        <v>0</v>
      </c>
      <c r="M34" s="827">
        <f t="shared" si="21"/>
        <v>0</v>
      </c>
      <c r="N34" s="827">
        <f t="shared" si="22"/>
        <v>0</v>
      </c>
      <c r="O34" s="827">
        <f t="shared" si="22"/>
        <v>0</v>
      </c>
      <c r="P34" s="827">
        <f t="shared" si="2"/>
        <v>0</v>
      </c>
      <c r="Q34" s="827">
        <f t="shared" si="3"/>
        <v>0</v>
      </c>
      <c r="R34" s="827">
        <f t="shared" si="4"/>
        <v>0</v>
      </c>
      <c r="S34" s="827">
        <f t="shared" si="9"/>
        <v>0</v>
      </c>
      <c r="T34" s="827">
        <f t="shared" si="23"/>
        <v>0</v>
      </c>
      <c r="U34" s="827">
        <f t="shared" si="24"/>
        <v>0</v>
      </c>
      <c r="V34" s="827">
        <f t="shared" si="25"/>
        <v>0</v>
      </c>
      <c r="W34" s="827">
        <f t="shared" si="26"/>
        <v>0</v>
      </c>
      <c r="X34" s="827">
        <f t="shared" si="27"/>
        <v>0</v>
      </c>
      <c r="Y34" s="827">
        <f t="shared" si="28"/>
        <v>0</v>
      </c>
      <c r="Z34" s="827">
        <f t="shared" si="29"/>
        <v>0</v>
      </c>
      <c r="AA34" s="827">
        <f t="shared" si="30"/>
        <v>0</v>
      </c>
      <c r="AB34" s="827">
        <f t="shared" si="31"/>
        <v>0</v>
      </c>
      <c r="AC34" s="827">
        <f t="shared" si="32"/>
        <v>0</v>
      </c>
      <c r="AD34" s="827">
        <f t="shared" si="33"/>
        <v>0</v>
      </c>
      <c r="AE34" s="827">
        <f t="shared" si="34"/>
        <v>0</v>
      </c>
      <c r="AF34" s="439">
        <f t="shared" si="7"/>
        <v>0</v>
      </c>
      <c r="AG34" s="3">
        <f>'t1'!M34</f>
        <v>0</v>
      </c>
      <c r="AM34" s="195"/>
      <c r="AN34" s="195"/>
      <c r="AO34" s="195"/>
      <c r="AP34" s="196"/>
      <c r="AQ34" s="196"/>
      <c r="AR34" s="196"/>
      <c r="AS34" s="196"/>
      <c r="AT34" s="196"/>
      <c r="AU34" s="196"/>
      <c r="AV34" s="196"/>
      <c r="AW34" s="196"/>
      <c r="AX34" s="196"/>
      <c r="AY34" s="196"/>
      <c r="AZ34" s="196"/>
      <c r="BA34" s="196"/>
      <c r="BB34" s="196"/>
      <c r="BC34" s="196"/>
      <c r="BD34" s="196"/>
      <c r="BE34" s="196"/>
      <c r="BF34" s="196"/>
      <c r="BG34" s="196"/>
      <c r="BH34" s="196"/>
      <c r="BI34" s="196"/>
      <c r="BJ34" s="196"/>
      <c r="BK34" s="196"/>
      <c r="BL34" s="196"/>
      <c r="BM34" s="196"/>
      <c r="BN34" s="196"/>
      <c r="BO34" s="196"/>
      <c r="BP34" s="439">
        <f t="shared" si="8"/>
        <v>0</v>
      </c>
      <c r="BQ34" s="3">
        <f>'t1'!AR34</f>
        <v>0</v>
      </c>
      <c r="CA34" s="1263" t="s">
        <v>1235</v>
      </c>
    </row>
    <row r="35" spans="1:79" ht="13.5" customHeight="1" x14ac:dyDescent="0.2">
      <c r="A35" s="144" t="str">
        <f>'t1'!A35</f>
        <v>FARMACISTI CON ALTRI INCAR. PROF.LI (RAPP. ESCLUSIVO)</v>
      </c>
      <c r="B35" s="206" t="str">
        <f>'t1'!B35</f>
        <v>SD0A38</v>
      </c>
      <c r="C35" s="826">
        <f t="shared" si="11"/>
        <v>0</v>
      </c>
      <c r="D35" s="826">
        <f t="shared" si="12"/>
        <v>0</v>
      </c>
      <c r="E35" s="826">
        <f t="shared" si="13"/>
        <v>0</v>
      </c>
      <c r="F35" s="827">
        <f t="shared" si="14"/>
        <v>0</v>
      </c>
      <c r="G35" s="827">
        <f t="shared" si="15"/>
        <v>0</v>
      </c>
      <c r="H35" s="827">
        <f t="shared" si="16"/>
        <v>0</v>
      </c>
      <c r="I35" s="827">
        <f t="shared" si="17"/>
        <v>0</v>
      </c>
      <c r="J35" s="827">
        <f t="shared" si="18"/>
        <v>0</v>
      </c>
      <c r="K35" s="827">
        <f t="shared" si="19"/>
        <v>0</v>
      </c>
      <c r="L35" s="827">
        <f t="shared" si="20"/>
        <v>0</v>
      </c>
      <c r="M35" s="827">
        <f t="shared" si="21"/>
        <v>0</v>
      </c>
      <c r="N35" s="827">
        <f t="shared" si="22"/>
        <v>0</v>
      </c>
      <c r="O35" s="827">
        <f t="shared" si="22"/>
        <v>0</v>
      </c>
      <c r="P35" s="827">
        <f t="shared" si="2"/>
        <v>0</v>
      </c>
      <c r="Q35" s="827">
        <f t="shared" si="3"/>
        <v>0</v>
      </c>
      <c r="R35" s="827">
        <f t="shared" si="4"/>
        <v>0</v>
      </c>
      <c r="S35" s="827">
        <f t="shared" si="9"/>
        <v>0</v>
      </c>
      <c r="T35" s="827">
        <f t="shared" si="23"/>
        <v>0</v>
      </c>
      <c r="U35" s="827">
        <f t="shared" si="24"/>
        <v>0</v>
      </c>
      <c r="V35" s="827">
        <f t="shared" si="25"/>
        <v>0</v>
      </c>
      <c r="W35" s="827">
        <f t="shared" si="26"/>
        <v>0</v>
      </c>
      <c r="X35" s="827">
        <f t="shared" si="27"/>
        <v>0</v>
      </c>
      <c r="Y35" s="827">
        <f t="shared" si="28"/>
        <v>0</v>
      </c>
      <c r="Z35" s="827">
        <f t="shared" si="29"/>
        <v>0</v>
      </c>
      <c r="AA35" s="827">
        <f t="shared" si="30"/>
        <v>0</v>
      </c>
      <c r="AB35" s="827">
        <f t="shared" si="31"/>
        <v>0</v>
      </c>
      <c r="AC35" s="827">
        <f t="shared" si="32"/>
        <v>0</v>
      </c>
      <c r="AD35" s="827">
        <f t="shared" si="33"/>
        <v>0</v>
      </c>
      <c r="AE35" s="827">
        <f t="shared" si="34"/>
        <v>0</v>
      </c>
      <c r="AF35" s="439">
        <f t="shared" si="7"/>
        <v>0</v>
      </c>
      <c r="AG35" s="3">
        <f>'t1'!M35</f>
        <v>0</v>
      </c>
      <c r="AM35" s="195"/>
      <c r="AN35" s="195"/>
      <c r="AO35" s="195"/>
      <c r="AP35" s="196"/>
      <c r="AQ35" s="196"/>
      <c r="AR35" s="196"/>
      <c r="AS35" s="196"/>
      <c r="AT35" s="196"/>
      <c r="AU35" s="196"/>
      <c r="AV35" s="196"/>
      <c r="AW35" s="196"/>
      <c r="AX35" s="196"/>
      <c r="AY35" s="196"/>
      <c r="AZ35" s="196"/>
      <c r="BA35" s="196"/>
      <c r="BB35" s="196"/>
      <c r="BC35" s="196"/>
      <c r="BD35" s="196"/>
      <c r="BE35" s="196"/>
      <c r="BF35" s="196"/>
      <c r="BG35" s="196"/>
      <c r="BH35" s="196"/>
      <c r="BI35" s="196"/>
      <c r="BJ35" s="196"/>
      <c r="BK35" s="196"/>
      <c r="BL35" s="196"/>
      <c r="BM35" s="196"/>
      <c r="BN35" s="196"/>
      <c r="BO35" s="196"/>
      <c r="BP35" s="439">
        <f t="shared" si="8"/>
        <v>0</v>
      </c>
      <c r="BQ35" s="3">
        <f>'t1'!AR35</f>
        <v>0</v>
      </c>
      <c r="CA35" s="1263" t="s">
        <v>1235</v>
      </c>
    </row>
    <row r="36" spans="1:79" ht="13.5" customHeight="1" x14ac:dyDescent="0.2">
      <c r="A36" s="144" t="str">
        <f>'t1'!A36</f>
        <v>FARMACISTI CON ALTRI INCAR. PROF.LI (RAPP. NON ESCL.)</v>
      </c>
      <c r="B36" s="206" t="str">
        <f>'t1'!B36</f>
        <v>SD0037</v>
      </c>
      <c r="C36" s="826">
        <f t="shared" si="11"/>
        <v>0</v>
      </c>
      <c r="D36" s="826">
        <f t="shared" si="12"/>
        <v>0</v>
      </c>
      <c r="E36" s="826">
        <f t="shared" si="13"/>
        <v>0</v>
      </c>
      <c r="F36" s="827">
        <f t="shared" si="14"/>
        <v>0</v>
      </c>
      <c r="G36" s="827">
        <f t="shared" si="15"/>
        <v>0</v>
      </c>
      <c r="H36" s="827">
        <f t="shared" si="16"/>
        <v>0</v>
      </c>
      <c r="I36" s="827">
        <f t="shared" si="17"/>
        <v>0</v>
      </c>
      <c r="J36" s="827">
        <f t="shared" si="18"/>
        <v>0</v>
      </c>
      <c r="K36" s="827">
        <f t="shared" si="19"/>
        <v>0</v>
      </c>
      <c r="L36" s="827">
        <f t="shared" si="20"/>
        <v>0</v>
      </c>
      <c r="M36" s="827">
        <f t="shared" si="21"/>
        <v>0</v>
      </c>
      <c r="N36" s="827">
        <f t="shared" si="22"/>
        <v>0</v>
      </c>
      <c r="O36" s="827">
        <f t="shared" si="22"/>
        <v>0</v>
      </c>
      <c r="P36" s="827">
        <f t="shared" si="2"/>
        <v>0</v>
      </c>
      <c r="Q36" s="827">
        <f t="shared" si="3"/>
        <v>0</v>
      </c>
      <c r="R36" s="827">
        <f t="shared" si="4"/>
        <v>0</v>
      </c>
      <c r="S36" s="827">
        <f t="shared" si="9"/>
        <v>0</v>
      </c>
      <c r="T36" s="827">
        <f t="shared" si="23"/>
        <v>0</v>
      </c>
      <c r="U36" s="827">
        <f t="shared" si="24"/>
        <v>0</v>
      </c>
      <c r="V36" s="827">
        <f t="shared" si="25"/>
        <v>0</v>
      </c>
      <c r="W36" s="827">
        <f t="shared" si="26"/>
        <v>0</v>
      </c>
      <c r="X36" s="827">
        <f t="shared" si="27"/>
        <v>0</v>
      </c>
      <c r="Y36" s="827">
        <f t="shared" si="28"/>
        <v>0</v>
      </c>
      <c r="Z36" s="827">
        <f t="shared" si="29"/>
        <v>0</v>
      </c>
      <c r="AA36" s="827">
        <f t="shared" si="30"/>
        <v>0</v>
      </c>
      <c r="AB36" s="827">
        <f t="shared" si="31"/>
        <v>0</v>
      </c>
      <c r="AC36" s="827">
        <f t="shared" si="32"/>
        <v>0</v>
      </c>
      <c r="AD36" s="827">
        <f t="shared" si="33"/>
        <v>0</v>
      </c>
      <c r="AE36" s="827">
        <f t="shared" si="34"/>
        <v>0</v>
      </c>
      <c r="AF36" s="439">
        <f t="shared" si="7"/>
        <v>0</v>
      </c>
      <c r="AG36" s="3">
        <f>'t1'!M36</f>
        <v>0</v>
      </c>
      <c r="AM36" s="195"/>
      <c r="AN36" s="195"/>
      <c r="AO36" s="195"/>
      <c r="AP36" s="196"/>
      <c r="AQ36" s="196"/>
      <c r="AR36" s="196"/>
      <c r="AS36" s="196"/>
      <c r="AT36" s="196"/>
      <c r="AU36" s="196"/>
      <c r="AV36" s="196"/>
      <c r="AW36" s="196"/>
      <c r="AX36" s="196"/>
      <c r="AY36" s="196"/>
      <c r="AZ36" s="196"/>
      <c r="BA36" s="196"/>
      <c r="BB36" s="196"/>
      <c r="BC36" s="196"/>
      <c r="BD36" s="196"/>
      <c r="BE36" s="196"/>
      <c r="BF36" s="196"/>
      <c r="BG36" s="196"/>
      <c r="BH36" s="196"/>
      <c r="BI36" s="196"/>
      <c r="BJ36" s="196"/>
      <c r="BK36" s="196"/>
      <c r="BL36" s="196"/>
      <c r="BM36" s="196"/>
      <c r="BN36" s="196"/>
      <c r="BO36" s="196"/>
      <c r="BP36" s="439">
        <f t="shared" si="8"/>
        <v>0</v>
      </c>
      <c r="BQ36" s="3">
        <f>'t1'!AR36</f>
        <v>0</v>
      </c>
      <c r="CA36" s="1263" t="s">
        <v>1235</v>
      </c>
    </row>
    <row r="37" spans="1:79" ht="13.5" customHeight="1" x14ac:dyDescent="0.2">
      <c r="A37" s="144" t="str">
        <f>'t1'!A37</f>
        <v>FARMACISTI A T. DETERMINATO (ART. 15-SEPTIES D.LGS. 502/92)</v>
      </c>
      <c r="B37" s="206" t="str">
        <f>'t1'!B37</f>
        <v>SD0600</v>
      </c>
      <c r="C37" s="826">
        <f t="shared" si="11"/>
        <v>0</v>
      </c>
      <c r="D37" s="826">
        <f t="shared" si="12"/>
        <v>0</v>
      </c>
      <c r="E37" s="826">
        <f t="shared" si="13"/>
        <v>0</v>
      </c>
      <c r="F37" s="827">
        <f t="shared" si="14"/>
        <v>0</v>
      </c>
      <c r="G37" s="827">
        <f t="shared" si="15"/>
        <v>0</v>
      </c>
      <c r="H37" s="827">
        <f t="shared" si="16"/>
        <v>0</v>
      </c>
      <c r="I37" s="827">
        <f t="shared" si="17"/>
        <v>0</v>
      </c>
      <c r="J37" s="827">
        <f t="shared" si="18"/>
        <v>0</v>
      </c>
      <c r="K37" s="827">
        <f t="shared" si="19"/>
        <v>0</v>
      </c>
      <c r="L37" s="827">
        <f t="shared" si="20"/>
        <v>0</v>
      </c>
      <c r="M37" s="827">
        <f t="shared" si="21"/>
        <v>0</v>
      </c>
      <c r="N37" s="827">
        <f t="shared" si="22"/>
        <v>0</v>
      </c>
      <c r="O37" s="827">
        <f t="shared" si="22"/>
        <v>0</v>
      </c>
      <c r="P37" s="827">
        <f t="shared" si="2"/>
        <v>0</v>
      </c>
      <c r="Q37" s="827">
        <f t="shared" si="3"/>
        <v>0</v>
      </c>
      <c r="R37" s="827">
        <f t="shared" si="4"/>
        <v>0</v>
      </c>
      <c r="S37" s="827">
        <f t="shared" si="9"/>
        <v>0</v>
      </c>
      <c r="T37" s="827">
        <f t="shared" si="23"/>
        <v>0</v>
      </c>
      <c r="U37" s="827">
        <f t="shared" si="24"/>
        <v>0</v>
      </c>
      <c r="V37" s="827">
        <f t="shared" si="25"/>
        <v>0</v>
      </c>
      <c r="W37" s="827">
        <f t="shared" si="26"/>
        <v>0</v>
      </c>
      <c r="X37" s="827">
        <f t="shared" si="27"/>
        <v>0</v>
      </c>
      <c r="Y37" s="827">
        <f t="shared" si="28"/>
        <v>0</v>
      </c>
      <c r="Z37" s="827">
        <f t="shared" si="29"/>
        <v>0</v>
      </c>
      <c r="AA37" s="827">
        <f t="shared" si="30"/>
        <v>0</v>
      </c>
      <c r="AB37" s="827">
        <f t="shared" si="31"/>
        <v>0</v>
      </c>
      <c r="AC37" s="827">
        <f t="shared" si="32"/>
        <v>0</v>
      </c>
      <c r="AD37" s="827">
        <f t="shared" si="33"/>
        <v>0</v>
      </c>
      <c r="AE37" s="827">
        <f t="shared" si="34"/>
        <v>0</v>
      </c>
      <c r="AF37" s="439">
        <f t="shared" si="7"/>
        <v>0</v>
      </c>
      <c r="AG37" s="3">
        <f>'t1'!M37</f>
        <v>0</v>
      </c>
      <c r="AM37" s="195"/>
      <c r="AN37" s="195"/>
      <c r="AO37" s="195"/>
      <c r="AP37" s="196"/>
      <c r="AQ37" s="196"/>
      <c r="AR37" s="196"/>
      <c r="AS37" s="196"/>
      <c r="AT37" s="196"/>
      <c r="AU37" s="196"/>
      <c r="AV37" s="196"/>
      <c r="AW37" s="196"/>
      <c r="AX37" s="196"/>
      <c r="AY37" s="196"/>
      <c r="AZ37" s="196"/>
      <c r="BA37" s="196"/>
      <c r="BB37" s="196"/>
      <c r="BC37" s="196"/>
      <c r="BD37" s="196"/>
      <c r="BE37" s="196"/>
      <c r="BF37" s="196"/>
      <c r="BG37" s="196"/>
      <c r="BH37" s="196"/>
      <c r="BI37" s="196"/>
      <c r="BJ37" s="196"/>
      <c r="BK37" s="196"/>
      <c r="BL37" s="196"/>
      <c r="BM37" s="196"/>
      <c r="BN37" s="196"/>
      <c r="BO37" s="196"/>
      <c r="BP37" s="439">
        <f t="shared" si="8"/>
        <v>0</v>
      </c>
      <c r="BQ37" s="3">
        <f>'t1'!AR37</f>
        <v>0</v>
      </c>
      <c r="CA37" s="1263" t="s">
        <v>1235</v>
      </c>
    </row>
    <row r="38" spans="1:79" ht="13.5" customHeight="1" x14ac:dyDescent="0.2">
      <c r="A38" s="144" t="str">
        <f>'t1'!A38</f>
        <v>BIOLOGI CON INC. DI STRUTTURA COMPLESSA (RAPP. ESCLUSIVO)</v>
      </c>
      <c r="B38" s="206" t="str">
        <f>'t1'!B38</f>
        <v>SD0E13</v>
      </c>
      <c r="C38" s="826">
        <f t="shared" si="11"/>
        <v>0</v>
      </c>
      <c r="D38" s="826">
        <f t="shared" si="12"/>
        <v>0</v>
      </c>
      <c r="E38" s="826">
        <f t="shared" si="13"/>
        <v>0</v>
      </c>
      <c r="F38" s="827">
        <f t="shared" si="14"/>
        <v>0</v>
      </c>
      <c r="G38" s="827">
        <f t="shared" si="15"/>
        <v>0</v>
      </c>
      <c r="H38" s="827">
        <f t="shared" si="16"/>
        <v>0</v>
      </c>
      <c r="I38" s="827">
        <f t="shared" si="17"/>
        <v>0</v>
      </c>
      <c r="J38" s="827">
        <f t="shared" si="18"/>
        <v>0</v>
      </c>
      <c r="K38" s="827">
        <f t="shared" si="19"/>
        <v>0</v>
      </c>
      <c r="L38" s="827">
        <f t="shared" si="20"/>
        <v>0</v>
      </c>
      <c r="M38" s="827">
        <f t="shared" si="21"/>
        <v>0</v>
      </c>
      <c r="N38" s="827">
        <f t="shared" si="22"/>
        <v>0</v>
      </c>
      <c r="O38" s="827">
        <f t="shared" si="22"/>
        <v>0</v>
      </c>
      <c r="P38" s="827">
        <f t="shared" si="2"/>
        <v>0</v>
      </c>
      <c r="Q38" s="827">
        <f t="shared" si="3"/>
        <v>0</v>
      </c>
      <c r="R38" s="827">
        <f t="shared" si="4"/>
        <v>0</v>
      </c>
      <c r="S38" s="827">
        <f t="shared" si="9"/>
        <v>0</v>
      </c>
      <c r="T38" s="827">
        <f t="shared" si="23"/>
        <v>0</v>
      </c>
      <c r="U38" s="827">
        <f t="shared" si="24"/>
        <v>0</v>
      </c>
      <c r="V38" s="827">
        <f t="shared" si="25"/>
        <v>0</v>
      </c>
      <c r="W38" s="827">
        <f t="shared" si="26"/>
        <v>0</v>
      </c>
      <c r="X38" s="827">
        <f t="shared" si="27"/>
        <v>0</v>
      </c>
      <c r="Y38" s="827">
        <f t="shared" si="28"/>
        <v>0</v>
      </c>
      <c r="Z38" s="827">
        <f t="shared" si="29"/>
        <v>0</v>
      </c>
      <c r="AA38" s="827">
        <f t="shared" si="30"/>
        <v>0</v>
      </c>
      <c r="AB38" s="827">
        <f t="shared" si="31"/>
        <v>0</v>
      </c>
      <c r="AC38" s="827">
        <f t="shared" si="32"/>
        <v>0</v>
      </c>
      <c r="AD38" s="827">
        <f t="shared" si="33"/>
        <v>0</v>
      </c>
      <c r="AE38" s="827">
        <f t="shared" si="34"/>
        <v>0</v>
      </c>
      <c r="AF38" s="439">
        <f t="shared" ref="AF38:AF69" si="35">SUM(C38:AE38)</f>
        <v>0</v>
      </c>
      <c r="AG38" s="3">
        <f>'t1'!M38</f>
        <v>0</v>
      </c>
      <c r="AM38" s="195"/>
      <c r="AN38" s="195"/>
      <c r="AO38" s="195"/>
      <c r="AP38" s="196"/>
      <c r="AQ38" s="196"/>
      <c r="AR38" s="196"/>
      <c r="AS38" s="196"/>
      <c r="AT38" s="196"/>
      <c r="AU38" s="196"/>
      <c r="AV38" s="196"/>
      <c r="AW38" s="196"/>
      <c r="AX38" s="196"/>
      <c r="AY38" s="196"/>
      <c r="AZ38" s="196"/>
      <c r="BA38" s="196"/>
      <c r="BB38" s="196"/>
      <c r="BC38" s="196"/>
      <c r="BD38" s="196"/>
      <c r="BE38" s="196"/>
      <c r="BF38" s="196"/>
      <c r="BG38" s="196"/>
      <c r="BH38" s="196"/>
      <c r="BI38" s="196"/>
      <c r="BJ38" s="196"/>
      <c r="BK38" s="196"/>
      <c r="BL38" s="196"/>
      <c r="BM38" s="196"/>
      <c r="BN38" s="196"/>
      <c r="BO38" s="196"/>
      <c r="BP38" s="439">
        <f t="shared" ref="BP38:BP69" si="36">SUM(AM38:BO38)</f>
        <v>0</v>
      </c>
      <c r="BQ38" s="3">
        <f>'t1'!AR38</f>
        <v>0</v>
      </c>
      <c r="CA38" s="1263" t="s">
        <v>1235</v>
      </c>
    </row>
    <row r="39" spans="1:79" ht="13.5" customHeight="1" x14ac:dyDescent="0.2">
      <c r="A39" s="144" t="str">
        <f>'t1'!A39</f>
        <v>BIOLOGI CON INC. DI STRUTTURA COMPLESSA (RAPP. NON ESCL.)</v>
      </c>
      <c r="B39" s="206" t="str">
        <f>'t1'!B39</f>
        <v>SD0N13</v>
      </c>
      <c r="C39" s="826">
        <f t="shared" si="11"/>
        <v>0</v>
      </c>
      <c r="D39" s="826">
        <f t="shared" si="12"/>
        <v>0</v>
      </c>
      <c r="E39" s="826">
        <f t="shared" si="13"/>
        <v>0</v>
      </c>
      <c r="F39" s="827">
        <f t="shared" si="14"/>
        <v>0</v>
      </c>
      <c r="G39" s="827">
        <f t="shared" si="15"/>
        <v>0</v>
      </c>
      <c r="H39" s="827">
        <f t="shared" si="16"/>
        <v>0</v>
      </c>
      <c r="I39" s="827">
        <f t="shared" si="17"/>
        <v>0</v>
      </c>
      <c r="J39" s="827">
        <f t="shared" si="18"/>
        <v>0</v>
      </c>
      <c r="K39" s="827">
        <f t="shared" si="19"/>
        <v>0</v>
      </c>
      <c r="L39" s="827">
        <f t="shared" si="20"/>
        <v>0</v>
      </c>
      <c r="M39" s="827">
        <f t="shared" si="21"/>
        <v>0</v>
      </c>
      <c r="N39" s="827">
        <f t="shared" si="22"/>
        <v>0</v>
      </c>
      <c r="O39" s="827">
        <f t="shared" si="22"/>
        <v>0</v>
      </c>
      <c r="P39" s="827">
        <f t="shared" si="2"/>
        <v>0</v>
      </c>
      <c r="Q39" s="827">
        <f t="shared" si="3"/>
        <v>0</v>
      </c>
      <c r="R39" s="827">
        <f t="shared" si="4"/>
        <v>0</v>
      </c>
      <c r="S39" s="827">
        <f t="shared" ref="S39:S70" si="37">ROUND(BC39,0)</f>
        <v>0</v>
      </c>
      <c r="T39" s="827">
        <f t="shared" si="23"/>
        <v>0</v>
      </c>
      <c r="U39" s="827">
        <f t="shared" si="24"/>
        <v>0</v>
      </c>
      <c r="V39" s="827">
        <f t="shared" si="25"/>
        <v>0</v>
      </c>
      <c r="W39" s="827">
        <f t="shared" si="26"/>
        <v>0</v>
      </c>
      <c r="X39" s="827">
        <f t="shared" si="27"/>
        <v>0</v>
      </c>
      <c r="Y39" s="827">
        <f t="shared" si="28"/>
        <v>0</v>
      </c>
      <c r="Z39" s="827">
        <f t="shared" si="29"/>
        <v>0</v>
      </c>
      <c r="AA39" s="827">
        <f t="shared" si="30"/>
        <v>0</v>
      </c>
      <c r="AB39" s="827">
        <f t="shared" si="31"/>
        <v>0</v>
      </c>
      <c r="AC39" s="827">
        <f t="shared" si="32"/>
        <v>0</v>
      </c>
      <c r="AD39" s="827">
        <f t="shared" si="33"/>
        <v>0</v>
      </c>
      <c r="AE39" s="827">
        <f t="shared" si="34"/>
        <v>0</v>
      </c>
      <c r="AF39" s="439">
        <f t="shared" si="35"/>
        <v>0</v>
      </c>
      <c r="AG39" s="3">
        <f>'t1'!M39</f>
        <v>0</v>
      </c>
      <c r="AM39" s="195"/>
      <c r="AN39" s="195"/>
      <c r="AO39" s="195"/>
      <c r="AP39" s="196"/>
      <c r="AQ39" s="196"/>
      <c r="AR39" s="196"/>
      <c r="AS39" s="196"/>
      <c r="AT39" s="196"/>
      <c r="AU39" s="196"/>
      <c r="AV39" s="196"/>
      <c r="AW39" s="196"/>
      <c r="AX39" s="196"/>
      <c r="AY39" s="196"/>
      <c r="AZ39" s="196"/>
      <c r="BA39" s="196"/>
      <c r="BB39" s="196"/>
      <c r="BC39" s="196"/>
      <c r="BD39" s="196"/>
      <c r="BE39" s="196"/>
      <c r="BF39" s="196"/>
      <c r="BG39" s="196"/>
      <c r="BH39" s="196"/>
      <c r="BI39" s="196"/>
      <c r="BJ39" s="196"/>
      <c r="BK39" s="196"/>
      <c r="BL39" s="196"/>
      <c r="BM39" s="196"/>
      <c r="BN39" s="196"/>
      <c r="BO39" s="196"/>
      <c r="BP39" s="439">
        <f t="shared" si="36"/>
        <v>0</v>
      </c>
      <c r="BQ39" s="3">
        <f>'t1'!AR39</f>
        <v>0</v>
      </c>
      <c r="CA39" s="1263" t="s">
        <v>1235</v>
      </c>
    </row>
    <row r="40" spans="1:79" ht="13.5" customHeight="1" x14ac:dyDescent="0.2">
      <c r="A40" s="144" t="str">
        <f>'t1'!A40</f>
        <v>BIOLOGI CON INC. DI STRUTTURA SEMPLICE (RAPP. ESCLUSIVO)</v>
      </c>
      <c r="B40" s="206" t="str">
        <f>'t1'!B40</f>
        <v>SD0E12</v>
      </c>
      <c r="C40" s="826">
        <f t="shared" si="11"/>
        <v>0</v>
      </c>
      <c r="D40" s="826">
        <f t="shared" si="12"/>
        <v>0</v>
      </c>
      <c r="E40" s="826">
        <f t="shared" si="13"/>
        <v>0</v>
      </c>
      <c r="F40" s="827">
        <f t="shared" si="14"/>
        <v>0</v>
      </c>
      <c r="G40" s="827">
        <f t="shared" si="15"/>
        <v>0</v>
      </c>
      <c r="H40" s="827">
        <f t="shared" si="16"/>
        <v>0</v>
      </c>
      <c r="I40" s="827">
        <f t="shared" si="17"/>
        <v>0</v>
      </c>
      <c r="J40" s="827">
        <f t="shared" si="18"/>
        <v>0</v>
      </c>
      <c r="K40" s="827">
        <f t="shared" si="19"/>
        <v>0</v>
      </c>
      <c r="L40" s="827">
        <f t="shared" si="20"/>
        <v>0</v>
      </c>
      <c r="M40" s="827">
        <f t="shared" si="21"/>
        <v>0</v>
      </c>
      <c r="N40" s="827">
        <f t="shared" si="22"/>
        <v>0</v>
      </c>
      <c r="O40" s="827">
        <f t="shared" si="22"/>
        <v>0</v>
      </c>
      <c r="P40" s="827">
        <f t="shared" si="2"/>
        <v>0</v>
      </c>
      <c r="Q40" s="827">
        <f t="shared" si="3"/>
        <v>0</v>
      </c>
      <c r="R40" s="827">
        <f t="shared" si="4"/>
        <v>0</v>
      </c>
      <c r="S40" s="827">
        <f t="shared" si="37"/>
        <v>0</v>
      </c>
      <c r="T40" s="827">
        <f t="shared" si="23"/>
        <v>0</v>
      </c>
      <c r="U40" s="827">
        <f t="shared" si="24"/>
        <v>0</v>
      </c>
      <c r="V40" s="827">
        <f t="shared" si="25"/>
        <v>0</v>
      </c>
      <c r="W40" s="827">
        <f t="shared" si="26"/>
        <v>0</v>
      </c>
      <c r="X40" s="827">
        <f t="shared" si="27"/>
        <v>0</v>
      </c>
      <c r="Y40" s="827">
        <f t="shared" si="28"/>
        <v>0</v>
      </c>
      <c r="Z40" s="827">
        <f t="shared" si="29"/>
        <v>0</v>
      </c>
      <c r="AA40" s="827">
        <f t="shared" si="30"/>
        <v>0</v>
      </c>
      <c r="AB40" s="827">
        <f t="shared" si="31"/>
        <v>0</v>
      </c>
      <c r="AC40" s="827">
        <f t="shared" si="32"/>
        <v>0</v>
      </c>
      <c r="AD40" s="827">
        <f t="shared" si="33"/>
        <v>0</v>
      </c>
      <c r="AE40" s="827">
        <f t="shared" si="34"/>
        <v>0</v>
      </c>
      <c r="AF40" s="439">
        <f t="shared" si="35"/>
        <v>0</v>
      </c>
      <c r="AG40" s="3">
        <f>'t1'!M40</f>
        <v>0</v>
      </c>
      <c r="AM40" s="195"/>
      <c r="AN40" s="195"/>
      <c r="AO40" s="195"/>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439">
        <f t="shared" si="36"/>
        <v>0</v>
      </c>
      <c r="BQ40" s="3">
        <f>'t1'!AR40</f>
        <v>0</v>
      </c>
      <c r="CA40" s="1263" t="s">
        <v>1235</v>
      </c>
    </row>
    <row r="41" spans="1:79" ht="13.5" customHeight="1" x14ac:dyDescent="0.2">
      <c r="A41" s="144" t="str">
        <f>'t1'!A41</f>
        <v>BIOLOGI CON INC. DI STRUTTURA SEMPLICE (RAPP. NON ESCL.)</v>
      </c>
      <c r="B41" s="206" t="str">
        <f>'t1'!B41</f>
        <v>SD0N12</v>
      </c>
      <c r="C41" s="826">
        <f t="shared" si="11"/>
        <v>0</v>
      </c>
      <c r="D41" s="826">
        <f t="shared" si="12"/>
        <v>0</v>
      </c>
      <c r="E41" s="826">
        <f t="shared" si="13"/>
        <v>0</v>
      </c>
      <c r="F41" s="827">
        <f t="shared" si="14"/>
        <v>0</v>
      </c>
      <c r="G41" s="827">
        <f t="shared" si="15"/>
        <v>0</v>
      </c>
      <c r="H41" s="827">
        <f t="shared" si="16"/>
        <v>0</v>
      </c>
      <c r="I41" s="827">
        <f t="shared" si="17"/>
        <v>0</v>
      </c>
      <c r="J41" s="827">
        <f t="shared" si="18"/>
        <v>0</v>
      </c>
      <c r="K41" s="827">
        <f t="shared" si="19"/>
        <v>0</v>
      </c>
      <c r="L41" s="827">
        <f t="shared" si="20"/>
        <v>0</v>
      </c>
      <c r="M41" s="827">
        <f t="shared" si="21"/>
        <v>0</v>
      </c>
      <c r="N41" s="827">
        <f t="shared" si="22"/>
        <v>0</v>
      </c>
      <c r="O41" s="827">
        <f t="shared" si="22"/>
        <v>0</v>
      </c>
      <c r="P41" s="827">
        <f t="shared" si="2"/>
        <v>0</v>
      </c>
      <c r="Q41" s="827">
        <f t="shared" si="3"/>
        <v>0</v>
      </c>
      <c r="R41" s="827">
        <f t="shared" si="4"/>
        <v>0</v>
      </c>
      <c r="S41" s="827">
        <f t="shared" si="37"/>
        <v>0</v>
      </c>
      <c r="T41" s="827">
        <f t="shared" si="23"/>
        <v>0</v>
      </c>
      <c r="U41" s="827">
        <f t="shared" si="24"/>
        <v>0</v>
      </c>
      <c r="V41" s="827">
        <f t="shared" si="25"/>
        <v>0</v>
      </c>
      <c r="W41" s="827">
        <f t="shared" si="26"/>
        <v>0</v>
      </c>
      <c r="X41" s="827">
        <f t="shared" si="27"/>
        <v>0</v>
      </c>
      <c r="Y41" s="827">
        <f t="shared" si="28"/>
        <v>0</v>
      </c>
      <c r="Z41" s="827">
        <f t="shared" si="29"/>
        <v>0</v>
      </c>
      <c r="AA41" s="827">
        <f t="shared" si="30"/>
        <v>0</v>
      </c>
      <c r="AB41" s="827">
        <f t="shared" si="31"/>
        <v>0</v>
      </c>
      <c r="AC41" s="827">
        <f t="shared" si="32"/>
        <v>0</v>
      </c>
      <c r="AD41" s="827">
        <f t="shared" si="33"/>
        <v>0</v>
      </c>
      <c r="AE41" s="827">
        <f t="shared" si="34"/>
        <v>0</v>
      </c>
      <c r="AF41" s="439">
        <f t="shared" si="35"/>
        <v>0</v>
      </c>
      <c r="AG41" s="3">
        <f>'t1'!M41</f>
        <v>0</v>
      </c>
      <c r="AM41" s="195"/>
      <c r="AN41" s="195"/>
      <c r="AO41" s="195"/>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439">
        <f t="shared" si="36"/>
        <v>0</v>
      </c>
      <c r="BQ41" s="3">
        <f>'t1'!AR41</f>
        <v>0</v>
      </c>
      <c r="CA41" s="1263" t="s">
        <v>1235</v>
      </c>
    </row>
    <row r="42" spans="1:79" ht="13.5" customHeight="1" x14ac:dyDescent="0.2">
      <c r="A42" s="144" t="str">
        <f>'t1'!A42</f>
        <v>BIOLOGI CON ALTRI INCAR. PROF.LI (RAPP. ESCLUSIVO)</v>
      </c>
      <c r="B42" s="206" t="str">
        <f>'t1'!B42</f>
        <v>SD0A12</v>
      </c>
      <c r="C42" s="826">
        <f t="shared" si="11"/>
        <v>0</v>
      </c>
      <c r="D42" s="826">
        <f t="shared" si="12"/>
        <v>0</v>
      </c>
      <c r="E42" s="826">
        <f t="shared" si="13"/>
        <v>0</v>
      </c>
      <c r="F42" s="827">
        <f t="shared" si="14"/>
        <v>0</v>
      </c>
      <c r="G42" s="827">
        <f t="shared" si="15"/>
        <v>0</v>
      </c>
      <c r="H42" s="827">
        <f t="shared" si="16"/>
        <v>0</v>
      </c>
      <c r="I42" s="827">
        <f t="shared" si="17"/>
        <v>0</v>
      </c>
      <c r="J42" s="827">
        <f t="shared" si="18"/>
        <v>0</v>
      </c>
      <c r="K42" s="827">
        <f t="shared" si="19"/>
        <v>0</v>
      </c>
      <c r="L42" s="827">
        <f t="shared" si="20"/>
        <v>0</v>
      </c>
      <c r="M42" s="827">
        <f t="shared" si="21"/>
        <v>0</v>
      </c>
      <c r="N42" s="827">
        <f t="shared" si="22"/>
        <v>0</v>
      </c>
      <c r="O42" s="827">
        <f t="shared" si="22"/>
        <v>0</v>
      </c>
      <c r="P42" s="827">
        <f t="shared" si="2"/>
        <v>0</v>
      </c>
      <c r="Q42" s="827">
        <f t="shared" si="3"/>
        <v>0</v>
      </c>
      <c r="R42" s="827">
        <f t="shared" si="4"/>
        <v>0</v>
      </c>
      <c r="S42" s="827">
        <f t="shared" si="37"/>
        <v>0</v>
      </c>
      <c r="T42" s="827">
        <f t="shared" si="23"/>
        <v>0</v>
      </c>
      <c r="U42" s="827">
        <f t="shared" si="24"/>
        <v>0</v>
      </c>
      <c r="V42" s="827">
        <f t="shared" si="25"/>
        <v>0</v>
      </c>
      <c r="W42" s="827">
        <f t="shared" si="26"/>
        <v>0</v>
      </c>
      <c r="X42" s="827">
        <f t="shared" si="27"/>
        <v>0</v>
      </c>
      <c r="Y42" s="827">
        <f t="shared" si="28"/>
        <v>0</v>
      </c>
      <c r="Z42" s="827">
        <f t="shared" si="29"/>
        <v>0</v>
      </c>
      <c r="AA42" s="827">
        <f t="shared" si="30"/>
        <v>0</v>
      </c>
      <c r="AB42" s="827">
        <f t="shared" si="31"/>
        <v>0</v>
      </c>
      <c r="AC42" s="827">
        <f t="shared" si="32"/>
        <v>0</v>
      </c>
      <c r="AD42" s="827">
        <f t="shared" si="33"/>
        <v>0</v>
      </c>
      <c r="AE42" s="827">
        <f t="shared" si="34"/>
        <v>0</v>
      </c>
      <c r="AF42" s="439">
        <f t="shared" si="35"/>
        <v>0</v>
      </c>
      <c r="AG42" s="3">
        <f>'t1'!M42</f>
        <v>0</v>
      </c>
      <c r="AM42" s="195"/>
      <c r="AN42" s="195"/>
      <c r="AO42" s="195"/>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439">
        <f t="shared" si="36"/>
        <v>0</v>
      </c>
      <c r="BQ42" s="3">
        <f>'t1'!AR42</f>
        <v>0</v>
      </c>
      <c r="CA42" s="1263" t="s">
        <v>1235</v>
      </c>
    </row>
    <row r="43" spans="1:79" ht="13.5" customHeight="1" x14ac:dyDescent="0.2">
      <c r="A43" s="144" t="str">
        <f>'t1'!A43</f>
        <v>BIOLOGI CON ALTRI INCAR. PROF.LI (RAPP. NON ESCL.)</v>
      </c>
      <c r="B43" s="206" t="str">
        <f>'t1'!B43</f>
        <v>SD0011</v>
      </c>
      <c r="C43" s="826">
        <f t="shared" si="11"/>
        <v>0</v>
      </c>
      <c r="D43" s="826">
        <f t="shared" si="12"/>
        <v>0</v>
      </c>
      <c r="E43" s="826">
        <f t="shared" si="13"/>
        <v>0</v>
      </c>
      <c r="F43" s="827">
        <f t="shared" si="14"/>
        <v>0</v>
      </c>
      <c r="G43" s="827">
        <f t="shared" si="15"/>
        <v>0</v>
      </c>
      <c r="H43" s="827">
        <f t="shared" si="16"/>
        <v>0</v>
      </c>
      <c r="I43" s="827">
        <f t="shared" si="17"/>
        <v>0</v>
      </c>
      <c r="J43" s="827">
        <f t="shared" si="18"/>
        <v>0</v>
      </c>
      <c r="K43" s="827">
        <f t="shared" si="19"/>
        <v>0</v>
      </c>
      <c r="L43" s="827">
        <f t="shared" si="20"/>
        <v>0</v>
      </c>
      <c r="M43" s="827">
        <f t="shared" si="21"/>
        <v>0</v>
      </c>
      <c r="N43" s="827">
        <f t="shared" si="22"/>
        <v>0</v>
      </c>
      <c r="O43" s="827">
        <f t="shared" si="22"/>
        <v>0</v>
      </c>
      <c r="P43" s="827">
        <f t="shared" si="2"/>
        <v>0</v>
      </c>
      <c r="Q43" s="827">
        <f t="shared" si="3"/>
        <v>0</v>
      </c>
      <c r="R43" s="827">
        <f t="shared" si="4"/>
        <v>0</v>
      </c>
      <c r="S43" s="827">
        <f t="shared" si="37"/>
        <v>0</v>
      </c>
      <c r="T43" s="827">
        <f t="shared" si="23"/>
        <v>0</v>
      </c>
      <c r="U43" s="827">
        <f t="shared" si="24"/>
        <v>0</v>
      </c>
      <c r="V43" s="827">
        <f t="shared" si="25"/>
        <v>0</v>
      </c>
      <c r="W43" s="827">
        <f t="shared" si="26"/>
        <v>0</v>
      </c>
      <c r="X43" s="827">
        <f t="shared" si="27"/>
        <v>0</v>
      </c>
      <c r="Y43" s="827">
        <f t="shared" si="28"/>
        <v>0</v>
      </c>
      <c r="Z43" s="827">
        <f t="shared" si="29"/>
        <v>0</v>
      </c>
      <c r="AA43" s="827">
        <f t="shared" si="30"/>
        <v>0</v>
      </c>
      <c r="AB43" s="827">
        <f t="shared" si="31"/>
        <v>0</v>
      </c>
      <c r="AC43" s="827">
        <f t="shared" si="32"/>
        <v>0</v>
      </c>
      <c r="AD43" s="827">
        <f t="shared" si="33"/>
        <v>0</v>
      </c>
      <c r="AE43" s="827">
        <f t="shared" si="34"/>
        <v>0</v>
      </c>
      <c r="AF43" s="439">
        <f t="shared" si="35"/>
        <v>0</v>
      </c>
      <c r="AG43" s="3">
        <f>'t1'!M43</f>
        <v>0</v>
      </c>
      <c r="AM43" s="195"/>
      <c r="AN43" s="195"/>
      <c r="AO43" s="195"/>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439">
        <f t="shared" si="36"/>
        <v>0</v>
      </c>
      <c r="BQ43" s="3">
        <f>'t1'!AR43</f>
        <v>0</v>
      </c>
      <c r="CA43" s="1263" t="s">
        <v>1235</v>
      </c>
    </row>
    <row r="44" spans="1:79" ht="13.5" customHeight="1" x14ac:dyDescent="0.2">
      <c r="A44" s="144" t="str">
        <f>'t1'!A44</f>
        <v>BIOLOGI A T. DETERMINATO (ART. 15-SEPTIES D.LGS. 502/92)</v>
      </c>
      <c r="B44" s="206" t="str">
        <f>'t1'!B44</f>
        <v>SD0601</v>
      </c>
      <c r="C44" s="826">
        <f t="shared" si="11"/>
        <v>0</v>
      </c>
      <c r="D44" s="826">
        <f t="shared" si="12"/>
        <v>0</v>
      </c>
      <c r="E44" s="826">
        <f t="shared" si="13"/>
        <v>0</v>
      </c>
      <c r="F44" s="827">
        <f t="shared" si="14"/>
        <v>0</v>
      </c>
      <c r="G44" s="827">
        <f t="shared" si="15"/>
        <v>0</v>
      </c>
      <c r="H44" s="827">
        <f t="shared" si="16"/>
        <v>0</v>
      </c>
      <c r="I44" s="827">
        <f t="shared" si="17"/>
        <v>0</v>
      </c>
      <c r="J44" s="827">
        <f t="shared" si="18"/>
        <v>0</v>
      </c>
      <c r="K44" s="827">
        <f t="shared" si="19"/>
        <v>0</v>
      </c>
      <c r="L44" s="827">
        <f t="shared" si="20"/>
        <v>0</v>
      </c>
      <c r="M44" s="827">
        <f t="shared" si="21"/>
        <v>0</v>
      </c>
      <c r="N44" s="827">
        <f t="shared" si="22"/>
        <v>0</v>
      </c>
      <c r="O44" s="827">
        <f t="shared" si="22"/>
        <v>0</v>
      </c>
      <c r="P44" s="827">
        <f t="shared" si="2"/>
        <v>0</v>
      </c>
      <c r="Q44" s="827">
        <f t="shared" si="3"/>
        <v>0</v>
      </c>
      <c r="R44" s="827">
        <f t="shared" si="4"/>
        <v>0</v>
      </c>
      <c r="S44" s="827">
        <f t="shared" si="37"/>
        <v>0</v>
      </c>
      <c r="T44" s="827">
        <f t="shared" si="23"/>
        <v>0</v>
      </c>
      <c r="U44" s="827">
        <f t="shared" si="24"/>
        <v>0</v>
      </c>
      <c r="V44" s="827">
        <f t="shared" si="25"/>
        <v>0</v>
      </c>
      <c r="W44" s="827">
        <f t="shared" si="26"/>
        <v>0</v>
      </c>
      <c r="X44" s="827">
        <f t="shared" si="27"/>
        <v>0</v>
      </c>
      <c r="Y44" s="827">
        <f t="shared" si="28"/>
        <v>0</v>
      </c>
      <c r="Z44" s="827">
        <f t="shared" si="29"/>
        <v>0</v>
      </c>
      <c r="AA44" s="827">
        <f t="shared" si="30"/>
        <v>0</v>
      </c>
      <c r="AB44" s="827">
        <f t="shared" si="31"/>
        <v>0</v>
      </c>
      <c r="AC44" s="827">
        <f t="shared" si="32"/>
        <v>0</v>
      </c>
      <c r="AD44" s="827">
        <f t="shared" si="33"/>
        <v>0</v>
      </c>
      <c r="AE44" s="827">
        <f t="shared" si="34"/>
        <v>0</v>
      </c>
      <c r="AF44" s="439">
        <f t="shared" si="35"/>
        <v>0</v>
      </c>
      <c r="AG44" s="3">
        <f>'t1'!M44</f>
        <v>0</v>
      </c>
      <c r="AM44" s="195"/>
      <c r="AN44" s="195"/>
      <c r="AO44" s="195"/>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439">
        <f t="shared" si="36"/>
        <v>0</v>
      </c>
      <c r="BQ44" s="3">
        <f>'t1'!AR44</f>
        <v>0</v>
      </c>
      <c r="CA44" s="1263" t="s">
        <v>1235</v>
      </c>
    </row>
    <row r="45" spans="1:79" ht="13.5" customHeight="1" x14ac:dyDescent="0.2">
      <c r="A45" s="144" t="str">
        <f>'t1'!A45</f>
        <v>CHIMICI CON INC. DI STRUTTURA COMPLESSA (RAPP. ESCLUSIVO)</v>
      </c>
      <c r="B45" s="206" t="str">
        <f>'t1'!B45</f>
        <v>SD0E16</v>
      </c>
      <c r="C45" s="826">
        <f t="shared" si="11"/>
        <v>0</v>
      </c>
      <c r="D45" s="826">
        <f t="shared" si="12"/>
        <v>0</v>
      </c>
      <c r="E45" s="826">
        <f t="shared" si="13"/>
        <v>0</v>
      </c>
      <c r="F45" s="827">
        <f t="shared" si="14"/>
        <v>0</v>
      </c>
      <c r="G45" s="827">
        <f t="shared" si="15"/>
        <v>0</v>
      </c>
      <c r="H45" s="827">
        <f t="shared" si="16"/>
        <v>0</v>
      </c>
      <c r="I45" s="827">
        <f t="shared" si="17"/>
        <v>0</v>
      </c>
      <c r="J45" s="827">
        <f t="shared" si="18"/>
        <v>0</v>
      </c>
      <c r="K45" s="827">
        <f t="shared" si="19"/>
        <v>0</v>
      </c>
      <c r="L45" s="827">
        <f t="shared" si="20"/>
        <v>0</v>
      </c>
      <c r="M45" s="827">
        <f t="shared" si="21"/>
        <v>0</v>
      </c>
      <c r="N45" s="827">
        <f t="shared" si="22"/>
        <v>0</v>
      </c>
      <c r="O45" s="827">
        <f t="shared" si="22"/>
        <v>0</v>
      </c>
      <c r="P45" s="827">
        <f t="shared" si="2"/>
        <v>0</v>
      </c>
      <c r="Q45" s="827">
        <f t="shared" si="3"/>
        <v>0</v>
      </c>
      <c r="R45" s="827">
        <f t="shared" si="4"/>
        <v>0</v>
      </c>
      <c r="S45" s="827">
        <f t="shared" si="37"/>
        <v>0</v>
      </c>
      <c r="T45" s="827">
        <f t="shared" si="23"/>
        <v>0</v>
      </c>
      <c r="U45" s="827">
        <f t="shared" si="24"/>
        <v>0</v>
      </c>
      <c r="V45" s="827">
        <f t="shared" si="25"/>
        <v>0</v>
      </c>
      <c r="W45" s="827">
        <f t="shared" si="26"/>
        <v>0</v>
      </c>
      <c r="X45" s="827">
        <f t="shared" si="27"/>
        <v>0</v>
      </c>
      <c r="Y45" s="827">
        <f t="shared" si="28"/>
        <v>0</v>
      </c>
      <c r="Z45" s="827">
        <f t="shared" si="29"/>
        <v>0</v>
      </c>
      <c r="AA45" s="827">
        <f t="shared" si="30"/>
        <v>0</v>
      </c>
      <c r="AB45" s="827">
        <f t="shared" si="31"/>
        <v>0</v>
      </c>
      <c r="AC45" s="827">
        <f t="shared" si="32"/>
        <v>0</v>
      </c>
      <c r="AD45" s="827">
        <f t="shared" si="33"/>
        <v>0</v>
      </c>
      <c r="AE45" s="827">
        <f t="shared" si="34"/>
        <v>0</v>
      </c>
      <c r="AF45" s="439">
        <f t="shared" si="35"/>
        <v>0</v>
      </c>
      <c r="AG45" s="3">
        <f>'t1'!M45</f>
        <v>0</v>
      </c>
      <c r="AM45" s="195"/>
      <c r="AN45" s="195"/>
      <c r="AO45" s="195"/>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439">
        <f t="shared" si="36"/>
        <v>0</v>
      </c>
      <c r="BQ45" s="3">
        <f>'t1'!AR45</f>
        <v>0</v>
      </c>
      <c r="CA45" s="1263" t="s">
        <v>1235</v>
      </c>
    </row>
    <row r="46" spans="1:79" ht="13.5" customHeight="1" x14ac:dyDescent="0.2">
      <c r="A46" s="144" t="str">
        <f>'t1'!A46</f>
        <v>CHIMICI CON INC. DI STRUTTURA COMPLESSA (RAPP.NON ESCL.)</v>
      </c>
      <c r="B46" s="206" t="str">
        <f>'t1'!B46</f>
        <v>SD0N16</v>
      </c>
      <c r="C46" s="826">
        <f t="shared" si="11"/>
        <v>0</v>
      </c>
      <c r="D46" s="826">
        <f t="shared" si="12"/>
        <v>0</v>
      </c>
      <c r="E46" s="826">
        <f t="shared" si="13"/>
        <v>0</v>
      </c>
      <c r="F46" s="827">
        <f t="shared" si="14"/>
        <v>0</v>
      </c>
      <c r="G46" s="827">
        <f t="shared" si="15"/>
        <v>0</v>
      </c>
      <c r="H46" s="827">
        <f t="shared" si="16"/>
        <v>0</v>
      </c>
      <c r="I46" s="827">
        <f t="shared" si="17"/>
        <v>0</v>
      </c>
      <c r="J46" s="827">
        <f t="shared" si="18"/>
        <v>0</v>
      </c>
      <c r="K46" s="827">
        <f t="shared" si="19"/>
        <v>0</v>
      </c>
      <c r="L46" s="827">
        <f t="shared" si="20"/>
        <v>0</v>
      </c>
      <c r="M46" s="827">
        <f t="shared" si="21"/>
        <v>0</v>
      </c>
      <c r="N46" s="827">
        <f t="shared" si="22"/>
        <v>0</v>
      </c>
      <c r="O46" s="827">
        <f t="shared" si="22"/>
        <v>0</v>
      </c>
      <c r="P46" s="827">
        <f t="shared" si="2"/>
        <v>0</v>
      </c>
      <c r="Q46" s="827">
        <f t="shared" si="3"/>
        <v>0</v>
      </c>
      <c r="R46" s="827">
        <f t="shared" si="4"/>
        <v>0</v>
      </c>
      <c r="S46" s="827">
        <f t="shared" si="37"/>
        <v>0</v>
      </c>
      <c r="T46" s="827">
        <f t="shared" si="23"/>
        <v>0</v>
      </c>
      <c r="U46" s="827">
        <f t="shared" si="24"/>
        <v>0</v>
      </c>
      <c r="V46" s="827">
        <f t="shared" si="25"/>
        <v>0</v>
      </c>
      <c r="W46" s="827">
        <f t="shared" si="26"/>
        <v>0</v>
      </c>
      <c r="X46" s="827">
        <f t="shared" si="27"/>
        <v>0</v>
      </c>
      <c r="Y46" s="827">
        <f t="shared" si="28"/>
        <v>0</v>
      </c>
      <c r="Z46" s="827">
        <f t="shared" si="29"/>
        <v>0</v>
      </c>
      <c r="AA46" s="827">
        <f t="shared" si="30"/>
        <v>0</v>
      </c>
      <c r="AB46" s="827">
        <f t="shared" si="31"/>
        <v>0</v>
      </c>
      <c r="AC46" s="827">
        <f t="shared" si="32"/>
        <v>0</v>
      </c>
      <c r="AD46" s="827">
        <f t="shared" si="33"/>
        <v>0</v>
      </c>
      <c r="AE46" s="827">
        <f t="shared" si="34"/>
        <v>0</v>
      </c>
      <c r="AF46" s="439">
        <f t="shared" si="35"/>
        <v>0</v>
      </c>
      <c r="AG46" s="3">
        <f>'t1'!M46</f>
        <v>0</v>
      </c>
      <c r="AM46" s="195"/>
      <c r="AN46" s="195"/>
      <c r="AO46" s="195"/>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439">
        <f t="shared" si="36"/>
        <v>0</v>
      </c>
      <c r="BQ46" s="3">
        <f>'t1'!AR46</f>
        <v>0</v>
      </c>
      <c r="CA46" s="1263" t="s">
        <v>1235</v>
      </c>
    </row>
    <row r="47" spans="1:79" ht="13.5" customHeight="1" x14ac:dyDescent="0.2">
      <c r="A47" s="144" t="str">
        <f>'t1'!A47</f>
        <v>CHIMICI CON INC. DI STRUTTURA SEMPLICE (RAPP. ESCLUSIVO)</v>
      </c>
      <c r="B47" s="206" t="str">
        <f>'t1'!B47</f>
        <v>SD0E15</v>
      </c>
      <c r="C47" s="826">
        <f t="shared" si="11"/>
        <v>0</v>
      </c>
      <c r="D47" s="826">
        <f t="shared" si="12"/>
        <v>0</v>
      </c>
      <c r="E47" s="826">
        <f t="shared" si="13"/>
        <v>0</v>
      </c>
      <c r="F47" s="827">
        <f t="shared" si="14"/>
        <v>0</v>
      </c>
      <c r="G47" s="827">
        <f t="shared" si="15"/>
        <v>0</v>
      </c>
      <c r="H47" s="827">
        <f t="shared" si="16"/>
        <v>0</v>
      </c>
      <c r="I47" s="827">
        <f t="shared" si="17"/>
        <v>0</v>
      </c>
      <c r="J47" s="827">
        <f t="shared" si="18"/>
        <v>0</v>
      </c>
      <c r="K47" s="827">
        <f t="shared" si="19"/>
        <v>0</v>
      </c>
      <c r="L47" s="827">
        <f t="shared" si="20"/>
        <v>0</v>
      </c>
      <c r="M47" s="827">
        <f t="shared" si="21"/>
        <v>0</v>
      </c>
      <c r="N47" s="827">
        <f t="shared" si="22"/>
        <v>0</v>
      </c>
      <c r="O47" s="827">
        <f t="shared" si="22"/>
        <v>0</v>
      </c>
      <c r="P47" s="827">
        <f t="shared" si="2"/>
        <v>0</v>
      </c>
      <c r="Q47" s="827">
        <f t="shared" si="3"/>
        <v>0</v>
      </c>
      <c r="R47" s="827">
        <f t="shared" si="4"/>
        <v>0</v>
      </c>
      <c r="S47" s="827">
        <f t="shared" si="37"/>
        <v>0</v>
      </c>
      <c r="T47" s="827">
        <f t="shared" si="23"/>
        <v>0</v>
      </c>
      <c r="U47" s="827">
        <f t="shared" si="24"/>
        <v>0</v>
      </c>
      <c r="V47" s="827">
        <f t="shared" si="25"/>
        <v>0</v>
      </c>
      <c r="W47" s="827">
        <f t="shared" si="26"/>
        <v>0</v>
      </c>
      <c r="X47" s="827">
        <f t="shared" si="27"/>
        <v>0</v>
      </c>
      <c r="Y47" s="827">
        <f t="shared" si="28"/>
        <v>0</v>
      </c>
      <c r="Z47" s="827">
        <f t="shared" si="29"/>
        <v>0</v>
      </c>
      <c r="AA47" s="827">
        <f t="shared" si="30"/>
        <v>0</v>
      </c>
      <c r="AB47" s="827">
        <f t="shared" si="31"/>
        <v>0</v>
      </c>
      <c r="AC47" s="827">
        <f t="shared" si="32"/>
        <v>0</v>
      </c>
      <c r="AD47" s="827">
        <f t="shared" si="33"/>
        <v>0</v>
      </c>
      <c r="AE47" s="827">
        <f t="shared" si="34"/>
        <v>0</v>
      </c>
      <c r="AF47" s="439">
        <f t="shared" si="35"/>
        <v>0</v>
      </c>
      <c r="AG47" s="3">
        <f>'t1'!M47</f>
        <v>0</v>
      </c>
      <c r="AM47" s="195"/>
      <c r="AN47" s="195"/>
      <c r="AO47" s="195"/>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439">
        <f t="shared" si="36"/>
        <v>0</v>
      </c>
      <c r="BQ47" s="3">
        <f>'t1'!AR47</f>
        <v>0</v>
      </c>
      <c r="CA47" s="1263" t="s">
        <v>1235</v>
      </c>
    </row>
    <row r="48" spans="1:79" ht="13.5" customHeight="1" x14ac:dyDescent="0.2">
      <c r="A48" s="144" t="str">
        <f>'t1'!A48</f>
        <v>CHIMICI CON INC. DI STRUTTURA SEMPLICE (RAPP. NON ESCL.)</v>
      </c>
      <c r="B48" s="206" t="str">
        <f>'t1'!B48</f>
        <v>SD0N15</v>
      </c>
      <c r="C48" s="826">
        <f t="shared" si="11"/>
        <v>0</v>
      </c>
      <c r="D48" s="826">
        <f t="shared" si="12"/>
        <v>0</v>
      </c>
      <c r="E48" s="826">
        <f t="shared" si="13"/>
        <v>0</v>
      </c>
      <c r="F48" s="827">
        <f t="shared" si="14"/>
        <v>0</v>
      </c>
      <c r="G48" s="827">
        <f t="shared" si="15"/>
        <v>0</v>
      </c>
      <c r="H48" s="827">
        <f t="shared" si="16"/>
        <v>0</v>
      </c>
      <c r="I48" s="827">
        <f t="shared" si="17"/>
        <v>0</v>
      </c>
      <c r="J48" s="827">
        <f t="shared" si="18"/>
        <v>0</v>
      </c>
      <c r="K48" s="827">
        <f t="shared" si="19"/>
        <v>0</v>
      </c>
      <c r="L48" s="827">
        <f t="shared" si="20"/>
        <v>0</v>
      </c>
      <c r="M48" s="827">
        <f t="shared" si="21"/>
        <v>0</v>
      </c>
      <c r="N48" s="827">
        <f t="shared" si="22"/>
        <v>0</v>
      </c>
      <c r="O48" s="827">
        <f t="shared" si="22"/>
        <v>0</v>
      </c>
      <c r="P48" s="827">
        <f t="shared" si="2"/>
        <v>0</v>
      </c>
      <c r="Q48" s="827">
        <f t="shared" si="3"/>
        <v>0</v>
      </c>
      <c r="R48" s="827">
        <f t="shared" si="4"/>
        <v>0</v>
      </c>
      <c r="S48" s="827">
        <f t="shared" si="37"/>
        <v>0</v>
      </c>
      <c r="T48" s="827">
        <f t="shared" si="23"/>
        <v>0</v>
      </c>
      <c r="U48" s="827">
        <f t="shared" si="24"/>
        <v>0</v>
      </c>
      <c r="V48" s="827">
        <f t="shared" si="25"/>
        <v>0</v>
      </c>
      <c r="W48" s="827">
        <f t="shared" si="26"/>
        <v>0</v>
      </c>
      <c r="X48" s="827">
        <f t="shared" si="27"/>
        <v>0</v>
      </c>
      <c r="Y48" s="827">
        <f t="shared" si="28"/>
        <v>0</v>
      </c>
      <c r="Z48" s="827">
        <f t="shared" si="29"/>
        <v>0</v>
      </c>
      <c r="AA48" s="827">
        <f t="shared" si="30"/>
        <v>0</v>
      </c>
      <c r="AB48" s="827">
        <f t="shared" si="31"/>
        <v>0</v>
      </c>
      <c r="AC48" s="827">
        <f t="shared" si="32"/>
        <v>0</v>
      </c>
      <c r="AD48" s="827">
        <f t="shared" si="33"/>
        <v>0</v>
      </c>
      <c r="AE48" s="827">
        <f t="shared" si="34"/>
        <v>0</v>
      </c>
      <c r="AF48" s="439">
        <f t="shared" si="35"/>
        <v>0</v>
      </c>
      <c r="AG48" s="3">
        <f>'t1'!M48</f>
        <v>0</v>
      </c>
      <c r="AM48" s="195"/>
      <c r="AN48" s="195"/>
      <c r="AO48" s="195"/>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439">
        <f t="shared" si="36"/>
        <v>0</v>
      </c>
      <c r="BQ48" s="3">
        <f>'t1'!AR48</f>
        <v>0</v>
      </c>
      <c r="CA48" s="1263" t="s">
        <v>1235</v>
      </c>
    </row>
    <row r="49" spans="1:79" ht="13.5" customHeight="1" x14ac:dyDescent="0.2">
      <c r="A49" s="144" t="str">
        <f>'t1'!A49</f>
        <v>CHIMICI CON ALTRI INCAR. PROF.LI (RAPP. ESCLUSIVO)</v>
      </c>
      <c r="B49" s="206" t="str">
        <f>'t1'!B49</f>
        <v>SD0A15</v>
      </c>
      <c r="C49" s="826">
        <f t="shared" si="11"/>
        <v>0</v>
      </c>
      <c r="D49" s="826">
        <f t="shared" si="12"/>
        <v>0</v>
      </c>
      <c r="E49" s="826">
        <f t="shared" si="13"/>
        <v>0</v>
      </c>
      <c r="F49" s="827">
        <f t="shared" si="14"/>
        <v>0</v>
      </c>
      <c r="G49" s="827">
        <f t="shared" si="15"/>
        <v>0</v>
      </c>
      <c r="H49" s="827">
        <f t="shared" si="16"/>
        <v>0</v>
      </c>
      <c r="I49" s="827">
        <f t="shared" si="17"/>
        <v>0</v>
      </c>
      <c r="J49" s="827">
        <f t="shared" si="18"/>
        <v>0</v>
      </c>
      <c r="K49" s="827">
        <f t="shared" si="19"/>
        <v>0</v>
      </c>
      <c r="L49" s="827">
        <f t="shared" si="20"/>
        <v>0</v>
      </c>
      <c r="M49" s="827">
        <f t="shared" si="21"/>
        <v>0</v>
      </c>
      <c r="N49" s="827">
        <f t="shared" si="22"/>
        <v>0</v>
      </c>
      <c r="O49" s="827">
        <f t="shared" si="22"/>
        <v>0</v>
      </c>
      <c r="P49" s="827">
        <f t="shared" si="2"/>
        <v>0</v>
      </c>
      <c r="Q49" s="827">
        <f t="shared" si="3"/>
        <v>0</v>
      </c>
      <c r="R49" s="827">
        <f t="shared" si="4"/>
        <v>0</v>
      </c>
      <c r="S49" s="827">
        <f t="shared" si="37"/>
        <v>0</v>
      </c>
      <c r="T49" s="827">
        <f t="shared" si="23"/>
        <v>0</v>
      </c>
      <c r="U49" s="827">
        <f t="shared" si="24"/>
        <v>0</v>
      </c>
      <c r="V49" s="827">
        <f t="shared" si="25"/>
        <v>0</v>
      </c>
      <c r="W49" s="827">
        <f t="shared" si="26"/>
        <v>0</v>
      </c>
      <c r="X49" s="827">
        <f t="shared" si="27"/>
        <v>0</v>
      </c>
      <c r="Y49" s="827">
        <f t="shared" si="28"/>
        <v>0</v>
      </c>
      <c r="Z49" s="827">
        <f t="shared" si="29"/>
        <v>0</v>
      </c>
      <c r="AA49" s="827">
        <f t="shared" si="30"/>
        <v>0</v>
      </c>
      <c r="AB49" s="827">
        <f t="shared" si="31"/>
        <v>0</v>
      </c>
      <c r="AC49" s="827">
        <f t="shared" si="32"/>
        <v>0</v>
      </c>
      <c r="AD49" s="827">
        <f t="shared" si="33"/>
        <v>0</v>
      </c>
      <c r="AE49" s="827">
        <f t="shared" si="34"/>
        <v>0</v>
      </c>
      <c r="AF49" s="439">
        <f t="shared" si="35"/>
        <v>0</v>
      </c>
      <c r="AG49" s="3">
        <f>'t1'!M49</f>
        <v>0</v>
      </c>
      <c r="AM49" s="195"/>
      <c r="AN49" s="195"/>
      <c r="AO49" s="195"/>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439">
        <f t="shared" si="36"/>
        <v>0</v>
      </c>
      <c r="BQ49" s="3">
        <f>'t1'!AR49</f>
        <v>0</v>
      </c>
      <c r="CA49" s="1263" t="s">
        <v>1235</v>
      </c>
    </row>
    <row r="50" spans="1:79" ht="13.5" customHeight="1" x14ac:dyDescent="0.2">
      <c r="A50" s="144" t="str">
        <f>'t1'!A50</f>
        <v>CHIMICI CON ALTRI INCAR. PROF.LI (RAPP. NON ESCL.)</v>
      </c>
      <c r="B50" s="206" t="str">
        <f>'t1'!B50</f>
        <v>SD0014</v>
      </c>
      <c r="C50" s="826">
        <f t="shared" si="11"/>
        <v>0</v>
      </c>
      <c r="D50" s="826">
        <f t="shared" si="12"/>
        <v>0</v>
      </c>
      <c r="E50" s="826">
        <f t="shared" si="13"/>
        <v>0</v>
      </c>
      <c r="F50" s="827">
        <f t="shared" si="14"/>
        <v>0</v>
      </c>
      <c r="G50" s="827">
        <f t="shared" si="15"/>
        <v>0</v>
      </c>
      <c r="H50" s="827">
        <f t="shared" si="16"/>
        <v>0</v>
      </c>
      <c r="I50" s="827">
        <f t="shared" si="17"/>
        <v>0</v>
      </c>
      <c r="J50" s="827">
        <f t="shared" si="18"/>
        <v>0</v>
      </c>
      <c r="K50" s="827">
        <f t="shared" si="19"/>
        <v>0</v>
      </c>
      <c r="L50" s="827">
        <f t="shared" si="20"/>
        <v>0</v>
      </c>
      <c r="M50" s="827">
        <f t="shared" si="21"/>
        <v>0</v>
      </c>
      <c r="N50" s="827">
        <f t="shared" si="22"/>
        <v>0</v>
      </c>
      <c r="O50" s="827">
        <f t="shared" si="22"/>
        <v>0</v>
      </c>
      <c r="P50" s="827">
        <f t="shared" si="2"/>
        <v>0</v>
      </c>
      <c r="Q50" s="827">
        <f t="shared" si="3"/>
        <v>0</v>
      </c>
      <c r="R50" s="827">
        <f t="shared" si="4"/>
        <v>0</v>
      </c>
      <c r="S50" s="827">
        <f t="shared" si="37"/>
        <v>0</v>
      </c>
      <c r="T50" s="827">
        <f t="shared" si="23"/>
        <v>0</v>
      </c>
      <c r="U50" s="827">
        <f t="shared" si="24"/>
        <v>0</v>
      </c>
      <c r="V50" s="827">
        <f t="shared" si="25"/>
        <v>0</v>
      </c>
      <c r="W50" s="827">
        <f t="shared" si="26"/>
        <v>0</v>
      </c>
      <c r="X50" s="827">
        <f t="shared" si="27"/>
        <v>0</v>
      </c>
      <c r="Y50" s="827">
        <f t="shared" si="28"/>
        <v>0</v>
      </c>
      <c r="Z50" s="827">
        <f t="shared" si="29"/>
        <v>0</v>
      </c>
      <c r="AA50" s="827">
        <f t="shared" si="30"/>
        <v>0</v>
      </c>
      <c r="AB50" s="827">
        <f t="shared" si="31"/>
        <v>0</v>
      </c>
      <c r="AC50" s="827">
        <f t="shared" si="32"/>
        <v>0</v>
      </c>
      <c r="AD50" s="827">
        <f t="shared" si="33"/>
        <v>0</v>
      </c>
      <c r="AE50" s="827">
        <f t="shared" si="34"/>
        <v>0</v>
      </c>
      <c r="AF50" s="439">
        <f t="shared" si="35"/>
        <v>0</v>
      </c>
      <c r="AG50" s="3">
        <f>'t1'!M50</f>
        <v>0</v>
      </c>
      <c r="AM50" s="195"/>
      <c r="AN50" s="195"/>
      <c r="AO50" s="195"/>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439">
        <f t="shared" si="36"/>
        <v>0</v>
      </c>
      <c r="BQ50" s="3">
        <f>'t1'!AR50</f>
        <v>0</v>
      </c>
      <c r="CA50" s="1263" t="s">
        <v>1235</v>
      </c>
    </row>
    <row r="51" spans="1:79" ht="13.5" customHeight="1" x14ac:dyDescent="0.2">
      <c r="A51" s="144" t="str">
        <f>'t1'!A51</f>
        <v>CHIMICI A T. DETERMINATO (ART. 15-SEPTIES D.LGS. 502/92)</v>
      </c>
      <c r="B51" s="206" t="str">
        <f>'t1'!B51</f>
        <v>SD0602</v>
      </c>
      <c r="C51" s="826">
        <f t="shared" si="11"/>
        <v>0</v>
      </c>
      <c r="D51" s="826">
        <f t="shared" si="12"/>
        <v>0</v>
      </c>
      <c r="E51" s="826">
        <f t="shared" si="13"/>
        <v>0</v>
      </c>
      <c r="F51" s="827">
        <f t="shared" si="14"/>
        <v>0</v>
      </c>
      <c r="G51" s="827">
        <f t="shared" si="15"/>
        <v>0</v>
      </c>
      <c r="H51" s="827">
        <f t="shared" si="16"/>
        <v>0</v>
      </c>
      <c r="I51" s="827">
        <f t="shared" si="17"/>
        <v>0</v>
      </c>
      <c r="J51" s="827">
        <f t="shared" si="18"/>
        <v>0</v>
      </c>
      <c r="K51" s="827">
        <f t="shared" si="19"/>
        <v>0</v>
      </c>
      <c r="L51" s="827">
        <f t="shared" si="20"/>
        <v>0</v>
      </c>
      <c r="M51" s="827">
        <f t="shared" si="21"/>
        <v>0</v>
      </c>
      <c r="N51" s="827">
        <f t="shared" si="22"/>
        <v>0</v>
      </c>
      <c r="O51" s="827">
        <f t="shared" si="22"/>
        <v>0</v>
      </c>
      <c r="P51" s="827">
        <f t="shared" si="2"/>
        <v>0</v>
      </c>
      <c r="Q51" s="827">
        <f t="shared" si="3"/>
        <v>0</v>
      </c>
      <c r="R51" s="827">
        <f t="shared" si="4"/>
        <v>0</v>
      </c>
      <c r="S51" s="827">
        <f t="shared" si="37"/>
        <v>0</v>
      </c>
      <c r="T51" s="827">
        <f t="shared" si="23"/>
        <v>0</v>
      </c>
      <c r="U51" s="827">
        <f t="shared" si="24"/>
        <v>0</v>
      </c>
      <c r="V51" s="827">
        <f t="shared" si="25"/>
        <v>0</v>
      </c>
      <c r="W51" s="827">
        <f t="shared" si="26"/>
        <v>0</v>
      </c>
      <c r="X51" s="827">
        <f t="shared" si="27"/>
        <v>0</v>
      </c>
      <c r="Y51" s="827">
        <f t="shared" si="28"/>
        <v>0</v>
      </c>
      <c r="Z51" s="827">
        <f t="shared" si="29"/>
        <v>0</v>
      </c>
      <c r="AA51" s="827">
        <f t="shared" si="30"/>
        <v>0</v>
      </c>
      <c r="AB51" s="827">
        <f t="shared" si="31"/>
        <v>0</v>
      </c>
      <c r="AC51" s="827">
        <f t="shared" si="32"/>
        <v>0</v>
      </c>
      <c r="AD51" s="827">
        <f t="shared" si="33"/>
        <v>0</v>
      </c>
      <c r="AE51" s="827">
        <f t="shared" si="34"/>
        <v>0</v>
      </c>
      <c r="AF51" s="439">
        <f t="shared" si="35"/>
        <v>0</v>
      </c>
      <c r="AG51" s="3">
        <f>'t1'!M51</f>
        <v>0</v>
      </c>
      <c r="AM51" s="195"/>
      <c r="AN51" s="195"/>
      <c r="AO51" s="195"/>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439">
        <f t="shared" si="36"/>
        <v>0</v>
      </c>
      <c r="BQ51" s="3">
        <f>'t1'!AR51</f>
        <v>0</v>
      </c>
      <c r="CA51" s="1263" t="s">
        <v>1235</v>
      </c>
    </row>
    <row r="52" spans="1:79" ht="13.5" customHeight="1" x14ac:dyDescent="0.2">
      <c r="A52" s="144" t="str">
        <f>'t1'!A52</f>
        <v>FISICI CON INC. DI STRUTTURA COMPLESSA (RAPP. ESCLUSIVO)</v>
      </c>
      <c r="B52" s="206" t="str">
        <f>'t1'!B52</f>
        <v>SD0E42</v>
      </c>
      <c r="C52" s="826">
        <f t="shared" si="11"/>
        <v>0</v>
      </c>
      <c r="D52" s="826">
        <f t="shared" si="12"/>
        <v>0</v>
      </c>
      <c r="E52" s="826">
        <f t="shared" si="13"/>
        <v>0</v>
      </c>
      <c r="F52" s="827">
        <f t="shared" si="14"/>
        <v>0</v>
      </c>
      <c r="G52" s="827">
        <f t="shared" si="15"/>
        <v>0</v>
      </c>
      <c r="H52" s="827">
        <f t="shared" si="16"/>
        <v>0</v>
      </c>
      <c r="I52" s="827">
        <f t="shared" si="17"/>
        <v>0</v>
      </c>
      <c r="J52" s="827">
        <f t="shared" si="18"/>
        <v>0</v>
      </c>
      <c r="K52" s="827">
        <f t="shared" si="19"/>
        <v>0</v>
      </c>
      <c r="L52" s="827">
        <f t="shared" si="20"/>
        <v>0</v>
      </c>
      <c r="M52" s="827">
        <f t="shared" si="21"/>
        <v>0</v>
      </c>
      <c r="N52" s="827">
        <f t="shared" si="22"/>
        <v>0</v>
      </c>
      <c r="O52" s="827">
        <f t="shared" si="22"/>
        <v>0</v>
      </c>
      <c r="P52" s="827">
        <f t="shared" si="2"/>
        <v>0</v>
      </c>
      <c r="Q52" s="827">
        <f t="shared" si="3"/>
        <v>0</v>
      </c>
      <c r="R52" s="827">
        <f t="shared" si="4"/>
        <v>0</v>
      </c>
      <c r="S52" s="827">
        <f t="shared" si="37"/>
        <v>0</v>
      </c>
      <c r="T52" s="827">
        <f t="shared" si="23"/>
        <v>0</v>
      </c>
      <c r="U52" s="827">
        <f t="shared" si="24"/>
        <v>0</v>
      </c>
      <c r="V52" s="827">
        <f t="shared" si="25"/>
        <v>0</v>
      </c>
      <c r="W52" s="827">
        <f t="shared" si="26"/>
        <v>0</v>
      </c>
      <c r="X52" s="827">
        <f t="shared" si="27"/>
        <v>0</v>
      </c>
      <c r="Y52" s="827">
        <f t="shared" si="28"/>
        <v>0</v>
      </c>
      <c r="Z52" s="827">
        <f t="shared" si="29"/>
        <v>0</v>
      </c>
      <c r="AA52" s="827">
        <f t="shared" si="30"/>
        <v>0</v>
      </c>
      <c r="AB52" s="827">
        <f t="shared" si="31"/>
        <v>0</v>
      </c>
      <c r="AC52" s="827">
        <f t="shared" si="32"/>
        <v>0</v>
      </c>
      <c r="AD52" s="827">
        <f t="shared" si="33"/>
        <v>0</v>
      </c>
      <c r="AE52" s="827">
        <f t="shared" si="34"/>
        <v>0</v>
      </c>
      <c r="AF52" s="439">
        <f t="shared" si="35"/>
        <v>0</v>
      </c>
      <c r="AG52" s="3">
        <f>'t1'!M52</f>
        <v>0</v>
      </c>
      <c r="AM52" s="195"/>
      <c r="AN52" s="195"/>
      <c r="AO52" s="195"/>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439">
        <f t="shared" si="36"/>
        <v>0</v>
      </c>
      <c r="BQ52" s="3">
        <f>'t1'!AR52</f>
        <v>0</v>
      </c>
      <c r="CA52" s="1263" t="s">
        <v>1235</v>
      </c>
    </row>
    <row r="53" spans="1:79" ht="13.5" customHeight="1" x14ac:dyDescent="0.2">
      <c r="A53" s="144" t="str">
        <f>'t1'!A53</f>
        <v>FISICI CON INC. DI STRUTTURA COMPLESSA (RAPP. NON ESCL.)</v>
      </c>
      <c r="B53" s="206" t="str">
        <f>'t1'!B53</f>
        <v>SD0N42</v>
      </c>
      <c r="C53" s="826">
        <f t="shared" si="11"/>
        <v>0</v>
      </c>
      <c r="D53" s="826">
        <f t="shared" si="12"/>
        <v>0</v>
      </c>
      <c r="E53" s="826">
        <f t="shared" si="13"/>
        <v>0</v>
      </c>
      <c r="F53" s="827">
        <f t="shared" si="14"/>
        <v>0</v>
      </c>
      <c r="G53" s="827">
        <f t="shared" si="15"/>
        <v>0</v>
      </c>
      <c r="H53" s="827">
        <f t="shared" si="16"/>
        <v>0</v>
      </c>
      <c r="I53" s="827">
        <f t="shared" si="17"/>
        <v>0</v>
      </c>
      <c r="J53" s="827">
        <f t="shared" si="18"/>
        <v>0</v>
      </c>
      <c r="K53" s="827">
        <f t="shared" si="19"/>
        <v>0</v>
      </c>
      <c r="L53" s="827">
        <f t="shared" si="20"/>
        <v>0</v>
      </c>
      <c r="M53" s="827">
        <f t="shared" si="21"/>
        <v>0</v>
      </c>
      <c r="N53" s="827">
        <f t="shared" si="22"/>
        <v>0</v>
      </c>
      <c r="O53" s="827">
        <f t="shared" si="22"/>
        <v>0</v>
      </c>
      <c r="P53" s="827">
        <f t="shared" si="2"/>
        <v>0</v>
      </c>
      <c r="Q53" s="827">
        <f t="shared" si="3"/>
        <v>0</v>
      </c>
      <c r="R53" s="827">
        <f t="shared" si="4"/>
        <v>0</v>
      </c>
      <c r="S53" s="827">
        <f t="shared" si="37"/>
        <v>0</v>
      </c>
      <c r="T53" s="827">
        <f t="shared" si="23"/>
        <v>0</v>
      </c>
      <c r="U53" s="827">
        <f t="shared" si="24"/>
        <v>0</v>
      </c>
      <c r="V53" s="827">
        <f t="shared" si="25"/>
        <v>0</v>
      </c>
      <c r="W53" s="827">
        <f t="shared" si="26"/>
        <v>0</v>
      </c>
      <c r="X53" s="827">
        <f t="shared" si="27"/>
        <v>0</v>
      </c>
      <c r="Y53" s="827">
        <f t="shared" si="28"/>
        <v>0</v>
      </c>
      <c r="Z53" s="827">
        <f t="shared" si="29"/>
        <v>0</v>
      </c>
      <c r="AA53" s="827">
        <f t="shared" si="30"/>
        <v>0</v>
      </c>
      <c r="AB53" s="827">
        <f t="shared" si="31"/>
        <v>0</v>
      </c>
      <c r="AC53" s="827">
        <f t="shared" si="32"/>
        <v>0</v>
      </c>
      <c r="AD53" s="827">
        <f t="shared" si="33"/>
        <v>0</v>
      </c>
      <c r="AE53" s="827">
        <f t="shared" si="34"/>
        <v>0</v>
      </c>
      <c r="AF53" s="439">
        <f t="shared" si="35"/>
        <v>0</v>
      </c>
      <c r="AG53" s="3">
        <f>'t1'!M53</f>
        <v>0</v>
      </c>
      <c r="AM53" s="195"/>
      <c r="AN53" s="195"/>
      <c r="AO53" s="195"/>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439">
        <f t="shared" si="36"/>
        <v>0</v>
      </c>
      <c r="BQ53" s="3">
        <f>'t1'!AR53</f>
        <v>0</v>
      </c>
      <c r="CA53" s="1263" t="s">
        <v>1235</v>
      </c>
    </row>
    <row r="54" spans="1:79" ht="13.5" customHeight="1" x14ac:dyDescent="0.2">
      <c r="A54" s="144" t="str">
        <f>'t1'!A54</f>
        <v>FISICI CON INC. DI STRUTTURA SEMPLICE (RAPP. ESCLUSIVO)</v>
      </c>
      <c r="B54" s="206" t="str">
        <f>'t1'!B54</f>
        <v>SD0E41</v>
      </c>
      <c r="C54" s="826">
        <f t="shared" si="11"/>
        <v>0</v>
      </c>
      <c r="D54" s="826">
        <f t="shared" si="12"/>
        <v>0</v>
      </c>
      <c r="E54" s="826">
        <f t="shared" si="13"/>
        <v>0</v>
      </c>
      <c r="F54" s="827">
        <f t="shared" si="14"/>
        <v>0</v>
      </c>
      <c r="G54" s="827">
        <f t="shared" si="15"/>
        <v>0</v>
      </c>
      <c r="H54" s="827">
        <f t="shared" si="16"/>
        <v>0</v>
      </c>
      <c r="I54" s="827">
        <f t="shared" si="17"/>
        <v>0</v>
      </c>
      <c r="J54" s="827">
        <f t="shared" si="18"/>
        <v>0</v>
      </c>
      <c r="K54" s="827">
        <f t="shared" si="19"/>
        <v>0</v>
      </c>
      <c r="L54" s="827">
        <f t="shared" si="20"/>
        <v>0</v>
      </c>
      <c r="M54" s="827">
        <f t="shared" si="21"/>
        <v>0</v>
      </c>
      <c r="N54" s="827">
        <f t="shared" si="22"/>
        <v>0</v>
      </c>
      <c r="O54" s="827">
        <f t="shared" si="22"/>
        <v>0</v>
      </c>
      <c r="P54" s="827">
        <f t="shared" si="2"/>
        <v>0</v>
      </c>
      <c r="Q54" s="827">
        <f t="shared" si="3"/>
        <v>0</v>
      </c>
      <c r="R54" s="827">
        <f t="shared" si="4"/>
        <v>0</v>
      </c>
      <c r="S54" s="827">
        <f t="shared" si="37"/>
        <v>0</v>
      </c>
      <c r="T54" s="827">
        <f t="shared" si="23"/>
        <v>0</v>
      </c>
      <c r="U54" s="827">
        <f t="shared" si="24"/>
        <v>0</v>
      </c>
      <c r="V54" s="827">
        <f t="shared" si="25"/>
        <v>0</v>
      </c>
      <c r="W54" s="827">
        <f t="shared" si="26"/>
        <v>0</v>
      </c>
      <c r="X54" s="827">
        <f t="shared" si="27"/>
        <v>0</v>
      </c>
      <c r="Y54" s="827">
        <f t="shared" si="28"/>
        <v>0</v>
      </c>
      <c r="Z54" s="827">
        <f t="shared" si="29"/>
        <v>0</v>
      </c>
      <c r="AA54" s="827">
        <f t="shared" si="30"/>
        <v>0</v>
      </c>
      <c r="AB54" s="827">
        <f t="shared" si="31"/>
        <v>0</v>
      </c>
      <c r="AC54" s="827">
        <f t="shared" si="32"/>
        <v>0</v>
      </c>
      <c r="AD54" s="827">
        <f t="shared" si="33"/>
        <v>0</v>
      </c>
      <c r="AE54" s="827">
        <f t="shared" si="34"/>
        <v>0</v>
      </c>
      <c r="AF54" s="439">
        <f t="shared" si="35"/>
        <v>0</v>
      </c>
      <c r="AG54" s="3">
        <f>'t1'!M54</f>
        <v>0</v>
      </c>
      <c r="AM54" s="195"/>
      <c r="AN54" s="195"/>
      <c r="AO54" s="195"/>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439">
        <f t="shared" si="36"/>
        <v>0</v>
      </c>
      <c r="BQ54" s="3">
        <f>'t1'!AR54</f>
        <v>0</v>
      </c>
      <c r="CA54" s="1263" t="s">
        <v>1235</v>
      </c>
    </row>
    <row r="55" spans="1:79" ht="13.5" customHeight="1" x14ac:dyDescent="0.2">
      <c r="A55" s="144" t="str">
        <f>'t1'!A55</f>
        <v>FISICI CON INC. DI STRUTTURA SEMPLICE (RAPP. NON ESCL.)</v>
      </c>
      <c r="B55" s="206" t="str">
        <f>'t1'!B55</f>
        <v>SD0N41</v>
      </c>
      <c r="C55" s="826">
        <f t="shared" si="11"/>
        <v>0</v>
      </c>
      <c r="D55" s="826">
        <f t="shared" si="12"/>
        <v>0</v>
      </c>
      <c r="E55" s="826">
        <f t="shared" si="13"/>
        <v>0</v>
      </c>
      <c r="F55" s="827">
        <f t="shared" si="14"/>
        <v>0</v>
      </c>
      <c r="G55" s="827">
        <f t="shared" si="15"/>
        <v>0</v>
      </c>
      <c r="H55" s="827">
        <f t="shared" si="16"/>
        <v>0</v>
      </c>
      <c r="I55" s="827">
        <f t="shared" si="17"/>
        <v>0</v>
      </c>
      <c r="J55" s="827">
        <f t="shared" si="18"/>
        <v>0</v>
      </c>
      <c r="K55" s="827">
        <f t="shared" si="19"/>
        <v>0</v>
      </c>
      <c r="L55" s="827">
        <f t="shared" si="20"/>
        <v>0</v>
      </c>
      <c r="M55" s="827">
        <f t="shared" si="21"/>
        <v>0</v>
      </c>
      <c r="N55" s="827">
        <f t="shared" si="22"/>
        <v>0</v>
      </c>
      <c r="O55" s="827">
        <f t="shared" si="22"/>
        <v>0</v>
      </c>
      <c r="P55" s="827">
        <f t="shared" si="2"/>
        <v>0</v>
      </c>
      <c r="Q55" s="827">
        <f t="shared" si="3"/>
        <v>0</v>
      </c>
      <c r="R55" s="827">
        <f t="shared" si="4"/>
        <v>0</v>
      </c>
      <c r="S55" s="827">
        <f t="shared" si="37"/>
        <v>0</v>
      </c>
      <c r="T55" s="827">
        <f t="shared" si="23"/>
        <v>0</v>
      </c>
      <c r="U55" s="827">
        <f t="shared" si="24"/>
        <v>0</v>
      </c>
      <c r="V55" s="827">
        <f t="shared" si="25"/>
        <v>0</v>
      </c>
      <c r="W55" s="827">
        <f t="shared" si="26"/>
        <v>0</v>
      </c>
      <c r="X55" s="827">
        <f t="shared" si="27"/>
        <v>0</v>
      </c>
      <c r="Y55" s="827">
        <f t="shared" si="28"/>
        <v>0</v>
      </c>
      <c r="Z55" s="827">
        <f t="shared" si="29"/>
        <v>0</v>
      </c>
      <c r="AA55" s="827">
        <f t="shared" si="30"/>
        <v>0</v>
      </c>
      <c r="AB55" s="827">
        <f t="shared" si="31"/>
        <v>0</v>
      </c>
      <c r="AC55" s="827">
        <f t="shared" si="32"/>
        <v>0</v>
      </c>
      <c r="AD55" s="827">
        <f t="shared" si="33"/>
        <v>0</v>
      </c>
      <c r="AE55" s="827">
        <f t="shared" si="34"/>
        <v>0</v>
      </c>
      <c r="AF55" s="439">
        <f t="shared" si="35"/>
        <v>0</v>
      </c>
      <c r="AG55" s="3">
        <f>'t1'!M55</f>
        <v>0</v>
      </c>
      <c r="AM55" s="195"/>
      <c r="AN55" s="195"/>
      <c r="AO55" s="195"/>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439">
        <f t="shared" si="36"/>
        <v>0</v>
      </c>
      <c r="BQ55" s="3">
        <f>'t1'!AR55</f>
        <v>0</v>
      </c>
      <c r="CA55" s="1263" t="s">
        <v>1235</v>
      </c>
    </row>
    <row r="56" spans="1:79" ht="13.5" customHeight="1" x14ac:dyDescent="0.2">
      <c r="A56" s="144" t="str">
        <f>'t1'!A56</f>
        <v>FISICI CON ALTRI INCAR. PROF.LI (RAPP. ESCLUSIVO)</v>
      </c>
      <c r="B56" s="206" t="str">
        <f>'t1'!B56</f>
        <v>SD0A41</v>
      </c>
      <c r="C56" s="826">
        <f t="shared" si="11"/>
        <v>0</v>
      </c>
      <c r="D56" s="826">
        <f t="shared" si="12"/>
        <v>0</v>
      </c>
      <c r="E56" s="826">
        <f t="shared" si="13"/>
        <v>0</v>
      </c>
      <c r="F56" s="827">
        <f t="shared" si="14"/>
        <v>0</v>
      </c>
      <c r="G56" s="827">
        <f t="shared" si="15"/>
        <v>0</v>
      </c>
      <c r="H56" s="827">
        <f t="shared" si="16"/>
        <v>0</v>
      </c>
      <c r="I56" s="827">
        <f t="shared" si="17"/>
        <v>0</v>
      </c>
      <c r="J56" s="827">
        <f t="shared" si="18"/>
        <v>0</v>
      </c>
      <c r="K56" s="827">
        <f t="shared" si="19"/>
        <v>0</v>
      </c>
      <c r="L56" s="827">
        <f t="shared" si="20"/>
        <v>0</v>
      </c>
      <c r="M56" s="827">
        <f t="shared" si="21"/>
        <v>0</v>
      </c>
      <c r="N56" s="827">
        <f t="shared" si="22"/>
        <v>0</v>
      </c>
      <c r="O56" s="827">
        <f t="shared" si="22"/>
        <v>0</v>
      </c>
      <c r="P56" s="827">
        <f t="shared" si="2"/>
        <v>0</v>
      </c>
      <c r="Q56" s="827">
        <f t="shared" si="3"/>
        <v>0</v>
      </c>
      <c r="R56" s="827">
        <f t="shared" si="4"/>
        <v>0</v>
      </c>
      <c r="S56" s="827">
        <f t="shared" si="37"/>
        <v>0</v>
      </c>
      <c r="T56" s="827">
        <f t="shared" si="23"/>
        <v>0</v>
      </c>
      <c r="U56" s="827">
        <f t="shared" si="24"/>
        <v>0</v>
      </c>
      <c r="V56" s="827">
        <f t="shared" si="25"/>
        <v>0</v>
      </c>
      <c r="W56" s="827">
        <f t="shared" si="26"/>
        <v>0</v>
      </c>
      <c r="X56" s="827">
        <f t="shared" si="27"/>
        <v>0</v>
      </c>
      <c r="Y56" s="827">
        <f t="shared" si="28"/>
        <v>0</v>
      </c>
      <c r="Z56" s="827">
        <f t="shared" si="29"/>
        <v>0</v>
      </c>
      <c r="AA56" s="827">
        <f t="shared" si="30"/>
        <v>0</v>
      </c>
      <c r="AB56" s="827">
        <f t="shared" si="31"/>
        <v>0</v>
      </c>
      <c r="AC56" s="827">
        <f t="shared" si="32"/>
        <v>0</v>
      </c>
      <c r="AD56" s="827">
        <f t="shared" si="33"/>
        <v>0</v>
      </c>
      <c r="AE56" s="827">
        <f t="shared" si="34"/>
        <v>0</v>
      </c>
      <c r="AF56" s="439">
        <f t="shared" si="35"/>
        <v>0</v>
      </c>
      <c r="AG56" s="3">
        <f>'t1'!M56</f>
        <v>0</v>
      </c>
      <c r="AM56" s="195"/>
      <c r="AN56" s="195"/>
      <c r="AO56" s="195"/>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439">
        <f t="shared" si="36"/>
        <v>0</v>
      </c>
      <c r="BQ56" s="3">
        <f>'t1'!AR56</f>
        <v>0</v>
      </c>
      <c r="CA56" s="1263" t="s">
        <v>1235</v>
      </c>
    </row>
    <row r="57" spans="1:79" ht="13.5" customHeight="1" x14ac:dyDescent="0.2">
      <c r="A57" s="144" t="str">
        <f>'t1'!A57</f>
        <v>FISICI CON ALTRI INCAR. PROF.LI (RAPP. NON ESCL.)</v>
      </c>
      <c r="B57" s="206" t="str">
        <f>'t1'!B57</f>
        <v>SD0040</v>
      </c>
      <c r="C57" s="826">
        <f t="shared" si="11"/>
        <v>0</v>
      </c>
      <c r="D57" s="826">
        <f t="shared" si="12"/>
        <v>0</v>
      </c>
      <c r="E57" s="826">
        <f t="shared" si="13"/>
        <v>0</v>
      </c>
      <c r="F57" s="827">
        <f t="shared" si="14"/>
        <v>0</v>
      </c>
      <c r="G57" s="827">
        <f t="shared" si="15"/>
        <v>0</v>
      </c>
      <c r="H57" s="827">
        <f t="shared" si="16"/>
        <v>0</v>
      </c>
      <c r="I57" s="827">
        <f t="shared" si="17"/>
        <v>0</v>
      </c>
      <c r="J57" s="827">
        <f t="shared" si="18"/>
        <v>0</v>
      </c>
      <c r="K57" s="827">
        <f t="shared" si="19"/>
        <v>0</v>
      </c>
      <c r="L57" s="827">
        <f t="shared" si="20"/>
        <v>0</v>
      </c>
      <c r="M57" s="827">
        <f t="shared" si="21"/>
        <v>0</v>
      </c>
      <c r="N57" s="827">
        <f t="shared" si="22"/>
        <v>0</v>
      </c>
      <c r="O57" s="827">
        <f t="shared" si="22"/>
        <v>0</v>
      </c>
      <c r="P57" s="827">
        <f t="shared" si="2"/>
        <v>0</v>
      </c>
      <c r="Q57" s="827">
        <f t="shared" si="3"/>
        <v>0</v>
      </c>
      <c r="R57" s="827">
        <f t="shared" si="4"/>
        <v>0</v>
      </c>
      <c r="S57" s="827">
        <f t="shared" si="37"/>
        <v>0</v>
      </c>
      <c r="T57" s="827">
        <f t="shared" si="23"/>
        <v>0</v>
      </c>
      <c r="U57" s="827">
        <f t="shared" si="24"/>
        <v>0</v>
      </c>
      <c r="V57" s="827">
        <f t="shared" si="25"/>
        <v>0</v>
      </c>
      <c r="W57" s="827">
        <f t="shared" si="26"/>
        <v>0</v>
      </c>
      <c r="X57" s="827">
        <f t="shared" si="27"/>
        <v>0</v>
      </c>
      <c r="Y57" s="827">
        <f t="shared" si="28"/>
        <v>0</v>
      </c>
      <c r="Z57" s="827">
        <f t="shared" si="29"/>
        <v>0</v>
      </c>
      <c r="AA57" s="827">
        <f t="shared" si="30"/>
        <v>0</v>
      </c>
      <c r="AB57" s="827">
        <f t="shared" si="31"/>
        <v>0</v>
      </c>
      <c r="AC57" s="827">
        <f t="shared" si="32"/>
        <v>0</v>
      </c>
      <c r="AD57" s="827">
        <f t="shared" si="33"/>
        <v>0</v>
      </c>
      <c r="AE57" s="827">
        <f t="shared" si="34"/>
        <v>0</v>
      </c>
      <c r="AF57" s="439">
        <f t="shared" si="35"/>
        <v>0</v>
      </c>
      <c r="AG57" s="3">
        <f>'t1'!M57</f>
        <v>0</v>
      </c>
      <c r="AM57" s="195"/>
      <c r="AN57" s="195"/>
      <c r="AO57" s="195"/>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439">
        <f t="shared" si="36"/>
        <v>0</v>
      </c>
      <c r="BQ57" s="3">
        <f>'t1'!AR57</f>
        <v>0</v>
      </c>
      <c r="CA57" s="1263" t="s">
        <v>1235</v>
      </c>
    </row>
    <row r="58" spans="1:79" ht="13.5" customHeight="1" x14ac:dyDescent="0.2">
      <c r="A58" s="144" t="str">
        <f>'t1'!A58</f>
        <v>FISICI A T. DETERMINATO (ART. 15-SEPTIES D.LGS. 502/92)</v>
      </c>
      <c r="B58" s="206" t="str">
        <f>'t1'!B58</f>
        <v>SD0603</v>
      </c>
      <c r="C58" s="826">
        <f t="shared" si="11"/>
        <v>0</v>
      </c>
      <c r="D58" s="826">
        <f t="shared" si="12"/>
        <v>0</v>
      </c>
      <c r="E58" s="826">
        <f t="shared" si="13"/>
        <v>0</v>
      </c>
      <c r="F58" s="827">
        <f t="shared" si="14"/>
        <v>0</v>
      </c>
      <c r="G58" s="827">
        <f t="shared" si="15"/>
        <v>0</v>
      </c>
      <c r="H58" s="827">
        <f t="shared" si="16"/>
        <v>0</v>
      </c>
      <c r="I58" s="827">
        <f t="shared" si="17"/>
        <v>0</v>
      </c>
      <c r="J58" s="827">
        <f t="shared" si="18"/>
        <v>0</v>
      </c>
      <c r="K58" s="827">
        <f t="shared" si="19"/>
        <v>0</v>
      </c>
      <c r="L58" s="827">
        <f t="shared" si="20"/>
        <v>0</v>
      </c>
      <c r="M58" s="827">
        <f t="shared" si="21"/>
        <v>0</v>
      </c>
      <c r="N58" s="827">
        <f t="shared" si="22"/>
        <v>0</v>
      </c>
      <c r="O58" s="827">
        <f t="shared" si="22"/>
        <v>0</v>
      </c>
      <c r="P58" s="827">
        <f t="shared" si="2"/>
        <v>0</v>
      </c>
      <c r="Q58" s="827">
        <f t="shared" si="3"/>
        <v>0</v>
      </c>
      <c r="R58" s="827">
        <f t="shared" si="4"/>
        <v>0</v>
      </c>
      <c r="S58" s="827">
        <f t="shared" si="37"/>
        <v>0</v>
      </c>
      <c r="T58" s="827">
        <f t="shared" si="23"/>
        <v>0</v>
      </c>
      <c r="U58" s="827">
        <f t="shared" si="24"/>
        <v>0</v>
      </c>
      <c r="V58" s="827">
        <f t="shared" si="25"/>
        <v>0</v>
      </c>
      <c r="W58" s="827">
        <f t="shared" si="26"/>
        <v>0</v>
      </c>
      <c r="X58" s="827">
        <f t="shared" si="27"/>
        <v>0</v>
      </c>
      <c r="Y58" s="827">
        <f t="shared" si="28"/>
        <v>0</v>
      </c>
      <c r="Z58" s="827">
        <f t="shared" si="29"/>
        <v>0</v>
      </c>
      <c r="AA58" s="827">
        <f t="shared" si="30"/>
        <v>0</v>
      </c>
      <c r="AB58" s="827">
        <f t="shared" si="31"/>
        <v>0</v>
      </c>
      <c r="AC58" s="827">
        <f t="shared" si="32"/>
        <v>0</v>
      </c>
      <c r="AD58" s="827">
        <f t="shared" si="33"/>
        <v>0</v>
      </c>
      <c r="AE58" s="827">
        <f t="shared" si="34"/>
        <v>0</v>
      </c>
      <c r="AF58" s="439">
        <f t="shared" si="35"/>
        <v>0</v>
      </c>
      <c r="AG58" s="3">
        <f>'t1'!M58</f>
        <v>0</v>
      </c>
      <c r="AM58" s="195"/>
      <c r="AN58" s="195"/>
      <c r="AO58" s="195"/>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439">
        <f t="shared" si="36"/>
        <v>0</v>
      </c>
      <c r="BQ58" s="3">
        <f>'t1'!AR58</f>
        <v>0</v>
      </c>
      <c r="CA58" s="1263" t="s">
        <v>1235</v>
      </c>
    </row>
    <row r="59" spans="1:79" ht="13.5" customHeight="1" x14ac:dyDescent="0.2">
      <c r="A59" s="144" t="str">
        <f>'t1'!A59</f>
        <v>PSICOLOGI CON INC. DI STRUTTURA COMPLESSA (RAPP. ESCLUSIVO)</v>
      </c>
      <c r="B59" s="206" t="str">
        <f>'t1'!B59</f>
        <v>SD0E66</v>
      </c>
      <c r="C59" s="826">
        <f t="shared" si="11"/>
        <v>0</v>
      </c>
      <c r="D59" s="826">
        <f t="shared" si="12"/>
        <v>0</v>
      </c>
      <c r="E59" s="826">
        <f t="shared" si="13"/>
        <v>0</v>
      </c>
      <c r="F59" s="827">
        <f t="shared" si="14"/>
        <v>0</v>
      </c>
      <c r="G59" s="827">
        <f t="shared" si="15"/>
        <v>0</v>
      </c>
      <c r="H59" s="827">
        <f t="shared" si="16"/>
        <v>0</v>
      </c>
      <c r="I59" s="827">
        <f t="shared" si="17"/>
        <v>0</v>
      </c>
      <c r="J59" s="827">
        <f t="shared" si="18"/>
        <v>0</v>
      </c>
      <c r="K59" s="827">
        <f t="shared" si="19"/>
        <v>0</v>
      </c>
      <c r="L59" s="827">
        <f t="shared" si="20"/>
        <v>0</v>
      </c>
      <c r="M59" s="827">
        <f t="shared" si="21"/>
        <v>0</v>
      </c>
      <c r="N59" s="827">
        <f t="shared" si="22"/>
        <v>0</v>
      </c>
      <c r="O59" s="827">
        <f t="shared" si="22"/>
        <v>0</v>
      </c>
      <c r="P59" s="827">
        <f t="shared" si="2"/>
        <v>0</v>
      </c>
      <c r="Q59" s="827">
        <f t="shared" si="3"/>
        <v>0</v>
      </c>
      <c r="R59" s="827">
        <f t="shared" si="4"/>
        <v>0</v>
      </c>
      <c r="S59" s="827">
        <f t="shared" si="37"/>
        <v>0</v>
      </c>
      <c r="T59" s="827">
        <f t="shared" si="23"/>
        <v>0</v>
      </c>
      <c r="U59" s="827">
        <f t="shared" si="24"/>
        <v>0</v>
      </c>
      <c r="V59" s="827">
        <f t="shared" si="25"/>
        <v>0</v>
      </c>
      <c r="W59" s="827">
        <f t="shared" si="26"/>
        <v>0</v>
      </c>
      <c r="X59" s="827">
        <f t="shared" si="27"/>
        <v>0</v>
      </c>
      <c r="Y59" s="827">
        <f t="shared" si="28"/>
        <v>0</v>
      </c>
      <c r="Z59" s="827">
        <f t="shared" si="29"/>
        <v>0</v>
      </c>
      <c r="AA59" s="827">
        <f t="shared" si="30"/>
        <v>0</v>
      </c>
      <c r="AB59" s="827">
        <f t="shared" si="31"/>
        <v>0</v>
      </c>
      <c r="AC59" s="827">
        <f t="shared" si="32"/>
        <v>0</v>
      </c>
      <c r="AD59" s="827">
        <f t="shared" si="33"/>
        <v>0</v>
      </c>
      <c r="AE59" s="827">
        <f t="shared" si="34"/>
        <v>0</v>
      </c>
      <c r="AF59" s="439">
        <f t="shared" si="35"/>
        <v>0</v>
      </c>
      <c r="AG59" s="3">
        <f>'t1'!M59</f>
        <v>0</v>
      </c>
      <c r="AM59" s="195"/>
      <c r="AN59" s="195"/>
      <c r="AO59" s="195"/>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439">
        <f t="shared" si="36"/>
        <v>0</v>
      </c>
      <c r="BQ59" s="3">
        <f>'t1'!AR59</f>
        <v>0</v>
      </c>
      <c r="CA59" s="1263" t="s">
        <v>1235</v>
      </c>
    </row>
    <row r="60" spans="1:79" ht="13.5" customHeight="1" x14ac:dyDescent="0.2">
      <c r="A60" s="144" t="str">
        <f>'t1'!A60</f>
        <v>PSICOLOGI CON INC. DI STRUTTURA COMPLESSA (RAPP. NON ESCL.)</v>
      </c>
      <c r="B60" s="206" t="str">
        <f>'t1'!B60</f>
        <v>SD0N66</v>
      </c>
      <c r="C60" s="826">
        <f t="shared" si="11"/>
        <v>0</v>
      </c>
      <c r="D60" s="826">
        <f t="shared" si="12"/>
        <v>0</v>
      </c>
      <c r="E60" s="826">
        <f t="shared" si="13"/>
        <v>0</v>
      </c>
      <c r="F60" s="827">
        <f t="shared" si="14"/>
        <v>0</v>
      </c>
      <c r="G60" s="827">
        <f t="shared" si="15"/>
        <v>0</v>
      </c>
      <c r="H60" s="827">
        <f t="shared" si="16"/>
        <v>0</v>
      </c>
      <c r="I60" s="827">
        <f t="shared" si="17"/>
        <v>0</v>
      </c>
      <c r="J60" s="827">
        <f t="shared" si="18"/>
        <v>0</v>
      </c>
      <c r="K60" s="827">
        <f t="shared" si="19"/>
        <v>0</v>
      </c>
      <c r="L60" s="827">
        <f t="shared" si="20"/>
        <v>0</v>
      </c>
      <c r="M60" s="827">
        <f t="shared" si="21"/>
        <v>0</v>
      </c>
      <c r="N60" s="827">
        <f t="shared" si="22"/>
        <v>0</v>
      </c>
      <c r="O60" s="827">
        <f t="shared" si="22"/>
        <v>0</v>
      </c>
      <c r="P60" s="827">
        <f t="shared" si="2"/>
        <v>0</v>
      </c>
      <c r="Q60" s="827">
        <f t="shared" si="3"/>
        <v>0</v>
      </c>
      <c r="R60" s="827">
        <f t="shared" si="4"/>
        <v>0</v>
      </c>
      <c r="S60" s="827">
        <f t="shared" si="37"/>
        <v>0</v>
      </c>
      <c r="T60" s="827">
        <f t="shared" si="23"/>
        <v>0</v>
      </c>
      <c r="U60" s="827">
        <f t="shared" si="24"/>
        <v>0</v>
      </c>
      <c r="V60" s="827">
        <f t="shared" si="25"/>
        <v>0</v>
      </c>
      <c r="W60" s="827">
        <f t="shared" si="26"/>
        <v>0</v>
      </c>
      <c r="X60" s="827">
        <f t="shared" si="27"/>
        <v>0</v>
      </c>
      <c r="Y60" s="827">
        <f t="shared" si="28"/>
        <v>0</v>
      </c>
      <c r="Z60" s="827">
        <f t="shared" si="29"/>
        <v>0</v>
      </c>
      <c r="AA60" s="827">
        <f t="shared" si="30"/>
        <v>0</v>
      </c>
      <c r="AB60" s="827">
        <f t="shared" si="31"/>
        <v>0</v>
      </c>
      <c r="AC60" s="827">
        <f t="shared" si="32"/>
        <v>0</v>
      </c>
      <c r="AD60" s="827">
        <f t="shared" si="33"/>
        <v>0</v>
      </c>
      <c r="AE60" s="827">
        <f t="shared" si="34"/>
        <v>0</v>
      </c>
      <c r="AF60" s="439">
        <f t="shared" si="35"/>
        <v>0</v>
      </c>
      <c r="AG60" s="3">
        <f>'t1'!M60</f>
        <v>0</v>
      </c>
      <c r="AM60" s="195"/>
      <c r="AN60" s="195"/>
      <c r="AO60" s="195"/>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439">
        <f t="shared" si="36"/>
        <v>0</v>
      </c>
      <c r="BQ60" s="3">
        <f>'t1'!AR60</f>
        <v>0</v>
      </c>
      <c r="CA60" s="1263" t="s">
        <v>1235</v>
      </c>
    </row>
    <row r="61" spans="1:79" ht="13.5" customHeight="1" x14ac:dyDescent="0.2">
      <c r="A61" s="144" t="str">
        <f>'t1'!A61</f>
        <v>PSICOLOGI CON INC. DI STRUTTURA SEMPLICE (RAPP. ESCLUSIVO)</v>
      </c>
      <c r="B61" s="206" t="str">
        <f>'t1'!B61</f>
        <v>SD0E65</v>
      </c>
      <c r="C61" s="826">
        <f t="shared" si="11"/>
        <v>0</v>
      </c>
      <c r="D61" s="826">
        <f t="shared" si="12"/>
        <v>0</v>
      </c>
      <c r="E61" s="826">
        <f t="shared" si="13"/>
        <v>0</v>
      </c>
      <c r="F61" s="827">
        <f t="shared" si="14"/>
        <v>0</v>
      </c>
      <c r="G61" s="827">
        <f t="shared" si="15"/>
        <v>0</v>
      </c>
      <c r="H61" s="827">
        <f t="shared" si="16"/>
        <v>0</v>
      </c>
      <c r="I61" s="827">
        <f t="shared" si="17"/>
        <v>0</v>
      </c>
      <c r="J61" s="827">
        <f t="shared" si="18"/>
        <v>0</v>
      </c>
      <c r="K61" s="827">
        <f t="shared" si="19"/>
        <v>0</v>
      </c>
      <c r="L61" s="827">
        <f t="shared" si="20"/>
        <v>0</v>
      </c>
      <c r="M61" s="827">
        <f t="shared" si="21"/>
        <v>0</v>
      </c>
      <c r="N61" s="827">
        <f t="shared" si="22"/>
        <v>0</v>
      </c>
      <c r="O61" s="827">
        <f t="shared" si="22"/>
        <v>0</v>
      </c>
      <c r="P61" s="827">
        <f t="shared" si="2"/>
        <v>0</v>
      </c>
      <c r="Q61" s="827">
        <f t="shared" si="3"/>
        <v>0</v>
      </c>
      <c r="R61" s="827">
        <f t="shared" si="4"/>
        <v>0</v>
      </c>
      <c r="S61" s="827">
        <f t="shared" si="37"/>
        <v>0</v>
      </c>
      <c r="T61" s="827">
        <f t="shared" si="23"/>
        <v>0</v>
      </c>
      <c r="U61" s="827">
        <f t="shared" si="24"/>
        <v>0</v>
      </c>
      <c r="V61" s="827">
        <f t="shared" si="25"/>
        <v>0</v>
      </c>
      <c r="W61" s="827">
        <f t="shared" si="26"/>
        <v>0</v>
      </c>
      <c r="X61" s="827">
        <f t="shared" si="27"/>
        <v>0</v>
      </c>
      <c r="Y61" s="827">
        <f t="shared" si="28"/>
        <v>0</v>
      </c>
      <c r="Z61" s="827">
        <f t="shared" si="29"/>
        <v>0</v>
      </c>
      <c r="AA61" s="827">
        <f t="shared" si="30"/>
        <v>0</v>
      </c>
      <c r="AB61" s="827">
        <f t="shared" si="31"/>
        <v>0</v>
      </c>
      <c r="AC61" s="827">
        <f t="shared" si="32"/>
        <v>0</v>
      </c>
      <c r="AD61" s="827">
        <f t="shared" si="33"/>
        <v>0</v>
      </c>
      <c r="AE61" s="827">
        <f t="shared" si="34"/>
        <v>0</v>
      </c>
      <c r="AF61" s="439">
        <f t="shared" si="35"/>
        <v>0</v>
      </c>
      <c r="AG61" s="3">
        <f>'t1'!M61</f>
        <v>0</v>
      </c>
      <c r="AM61" s="195"/>
      <c r="AN61" s="195"/>
      <c r="AO61" s="195"/>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439">
        <f t="shared" si="36"/>
        <v>0</v>
      </c>
      <c r="BQ61" s="3">
        <f>'t1'!AR61</f>
        <v>0</v>
      </c>
      <c r="CA61" s="1263" t="s">
        <v>1235</v>
      </c>
    </row>
    <row r="62" spans="1:79" ht="13.5" customHeight="1" x14ac:dyDescent="0.2">
      <c r="A62" s="144" t="str">
        <f>'t1'!A62</f>
        <v>PSICOLOGI CON INC. DI STRUTTURA SEMPLICE (RAPP. NON ESCL.)</v>
      </c>
      <c r="B62" s="206" t="str">
        <f>'t1'!B62</f>
        <v>SD0N65</v>
      </c>
      <c r="C62" s="826">
        <f t="shared" si="11"/>
        <v>0</v>
      </c>
      <c r="D62" s="826">
        <f t="shared" si="12"/>
        <v>0</v>
      </c>
      <c r="E62" s="826">
        <f t="shared" si="13"/>
        <v>0</v>
      </c>
      <c r="F62" s="827">
        <f t="shared" si="14"/>
        <v>0</v>
      </c>
      <c r="G62" s="827">
        <f t="shared" si="15"/>
        <v>0</v>
      </c>
      <c r="H62" s="827">
        <f t="shared" si="16"/>
        <v>0</v>
      </c>
      <c r="I62" s="827">
        <f t="shared" si="17"/>
        <v>0</v>
      </c>
      <c r="J62" s="827">
        <f t="shared" si="18"/>
        <v>0</v>
      </c>
      <c r="K62" s="827">
        <f t="shared" si="19"/>
        <v>0</v>
      </c>
      <c r="L62" s="827">
        <f t="shared" si="20"/>
        <v>0</v>
      </c>
      <c r="M62" s="827">
        <f t="shared" si="21"/>
        <v>0</v>
      </c>
      <c r="N62" s="827">
        <f t="shared" si="22"/>
        <v>0</v>
      </c>
      <c r="O62" s="827">
        <f t="shared" si="22"/>
        <v>0</v>
      </c>
      <c r="P62" s="827">
        <f t="shared" si="2"/>
        <v>0</v>
      </c>
      <c r="Q62" s="827">
        <f t="shared" si="3"/>
        <v>0</v>
      </c>
      <c r="R62" s="827">
        <f t="shared" si="4"/>
        <v>0</v>
      </c>
      <c r="S62" s="827">
        <f t="shared" si="37"/>
        <v>0</v>
      </c>
      <c r="T62" s="827">
        <f t="shared" si="23"/>
        <v>0</v>
      </c>
      <c r="U62" s="827">
        <f t="shared" si="24"/>
        <v>0</v>
      </c>
      <c r="V62" s="827">
        <f t="shared" si="25"/>
        <v>0</v>
      </c>
      <c r="W62" s="827">
        <f t="shared" si="26"/>
        <v>0</v>
      </c>
      <c r="X62" s="827">
        <f t="shared" si="27"/>
        <v>0</v>
      </c>
      <c r="Y62" s="827">
        <f t="shared" si="28"/>
        <v>0</v>
      </c>
      <c r="Z62" s="827">
        <f t="shared" si="29"/>
        <v>0</v>
      </c>
      <c r="AA62" s="827">
        <f t="shared" si="30"/>
        <v>0</v>
      </c>
      <c r="AB62" s="827">
        <f t="shared" si="31"/>
        <v>0</v>
      </c>
      <c r="AC62" s="827">
        <f t="shared" si="32"/>
        <v>0</v>
      </c>
      <c r="AD62" s="827">
        <f t="shared" si="33"/>
        <v>0</v>
      </c>
      <c r="AE62" s="827">
        <f t="shared" si="34"/>
        <v>0</v>
      </c>
      <c r="AF62" s="439">
        <f t="shared" si="35"/>
        <v>0</v>
      </c>
      <c r="AG62" s="3">
        <f>'t1'!M62</f>
        <v>0</v>
      </c>
      <c r="AM62" s="195"/>
      <c r="AN62" s="195"/>
      <c r="AO62" s="195"/>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439">
        <f t="shared" si="36"/>
        <v>0</v>
      </c>
      <c r="BQ62" s="3">
        <f>'t1'!AR62</f>
        <v>0</v>
      </c>
      <c r="CA62" s="1263" t="s">
        <v>1235</v>
      </c>
    </row>
    <row r="63" spans="1:79" ht="13.5" customHeight="1" x14ac:dyDescent="0.2">
      <c r="A63" s="144" t="str">
        <f>'t1'!A63</f>
        <v>PSICOLOGI CON ALTRI INCAR. PROF.LI (RAPP. ESCLUSIVO)</v>
      </c>
      <c r="B63" s="206" t="str">
        <f>'t1'!B63</f>
        <v>SD0A65</v>
      </c>
      <c r="C63" s="826">
        <f t="shared" si="11"/>
        <v>0</v>
      </c>
      <c r="D63" s="826">
        <f t="shared" si="12"/>
        <v>0</v>
      </c>
      <c r="E63" s="826">
        <f t="shared" si="13"/>
        <v>0</v>
      </c>
      <c r="F63" s="827">
        <f t="shared" si="14"/>
        <v>0</v>
      </c>
      <c r="G63" s="827">
        <f t="shared" si="15"/>
        <v>0</v>
      </c>
      <c r="H63" s="827">
        <f t="shared" si="16"/>
        <v>0</v>
      </c>
      <c r="I63" s="827">
        <f t="shared" si="17"/>
        <v>0</v>
      </c>
      <c r="J63" s="827">
        <f t="shared" si="18"/>
        <v>0</v>
      </c>
      <c r="K63" s="827">
        <f t="shared" si="19"/>
        <v>0</v>
      </c>
      <c r="L63" s="827">
        <f t="shared" si="20"/>
        <v>0</v>
      </c>
      <c r="M63" s="827">
        <f t="shared" si="21"/>
        <v>0</v>
      </c>
      <c r="N63" s="827">
        <f t="shared" si="22"/>
        <v>0</v>
      </c>
      <c r="O63" s="827">
        <f t="shared" si="22"/>
        <v>0</v>
      </c>
      <c r="P63" s="827">
        <f t="shared" si="2"/>
        <v>0</v>
      </c>
      <c r="Q63" s="827">
        <f t="shared" si="3"/>
        <v>0</v>
      </c>
      <c r="R63" s="827">
        <f t="shared" si="4"/>
        <v>0</v>
      </c>
      <c r="S63" s="827">
        <f t="shared" si="37"/>
        <v>0</v>
      </c>
      <c r="T63" s="827">
        <f t="shared" si="23"/>
        <v>0</v>
      </c>
      <c r="U63" s="827">
        <f t="shared" si="24"/>
        <v>0</v>
      </c>
      <c r="V63" s="827">
        <f t="shared" si="25"/>
        <v>0</v>
      </c>
      <c r="W63" s="827">
        <f t="shared" si="26"/>
        <v>0</v>
      </c>
      <c r="X63" s="827">
        <f t="shared" si="27"/>
        <v>0</v>
      </c>
      <c r="Y63" s="827">
        <f t="shared" si="28"/>
        <v>0</v>
      </c>
      <c r="Z63" s="827">
        <f t="shared" si="29"/>
        <v>0</v>
      </c>
      <c r="AA63" s="827">
        <f t="shared" si="30"/>
        <v>0</v>
      </c>
      <c r="AB63" s="827">
        <f t="shared" si="31"/>
        <v>0</v>
      </c>
      <c r="AC63" s="827">
        <f t="shared" si="32"/>
        <v>0</v>
      </c>
      <c r="AD63" s="827">
        <f t="shared" si="33"/>
        <v>0</v>
      </c>
      <c r="AE63" s="827">
        <f t="shared" si="34"/>
        <v>0</v>
      </c>
      <c r="AF63" s="439">
        <f t="shared" si="35"/>
        <v>0</v>
      </c>
      <c r="AG63" s="3">
        <f>'t1'!M63</f>
        <v>0</v>
      </c>
      <c r="AM63" s="195"/>
      <c r="AN63" s="195"/>
      <c r="AO63" s="195"/>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439">
        <f t="shared" si="36"/>
        <v>0</v>
      </c>
      <c r="BQ63" s="3">
        <f>'t1'!AR63</f>
        <v>0</v>
      </c>
      <c r="CA63" s="1263" t="s">
        <v>1235</v>
      </c>
    </row>
    <row r="64" spans="1:79" ht="13.5" customHeight="1" x14ac:dyDescent="0.2">
      <c r="A64" s="144" t="str">
        <f>'t1'!A64</f>
        <v>PSICOLOGI CON ALTRI INCAR. PROF.LI (RAPP. NON ESCL.)</v>
      </c>
      <c r="B64" s="206" t="str">
        <f>'t1'!B64</f>
        <v>SD0064</v>
      </c>
      <c r="C64" s="826">
        <f t="shared" si="11"/>
        <v>0</v>
      </c>
      <c r="D64" s="826">
        <f t="shared" si="12"/>
        <v>0</v>
      </c>
      <c r="E64" s="826">
        <f t="shared" si="13"/>
        <v>0</v>
      </c>
      <c r="F64" s="827">
        <f t="shared" si="14"/>
        <v>0</v>
      </c>
      <c r="G64" s="827">
        <f t="shared" si="15"/>
        <v>0</v>
      </c>
      <c r="H64" s="827">
        <f t="shared" si="16"/>
        <v>0</v>
      </c>
      <c r="I64" s="827">
        <f t="shared" si="17"/>
        <v>0</v>
      </c>
      <c r="J64" s="827">
        <f t="shared" si="18"/>
        <v>0</v>
      </c>
      <c r="K64" s="827">
        <f t="shared" si="19"/>
        <v>0</v>
      </c>
      <c r="L64" s="827">
        <f t="shared" si="20"/>
        <v>0</v>
      </c>
      <c r="M64" s="827">
        <f t="shared" si="21"/>
        <v>0</v>
      </c>
      <c r="N64" s="827">
        <f t="shared" si="22"/>
        <v>0</v>
      </c>
      <c r="O64" s="827">
        <f t="shared" si="22"/>
        <v>0</v>
      </c>
      <c r="P64" s="827">
        <f t="shared" si="2"/>
        <v>0</v>
      </c>
      <c r="Q64" s="827">
        <f t="shared" si="3"/>
        <v>0</v>
      </c>
      <c r="R64" s="827">
        <f t="shared" si="4"/>
        <v>0</v>
      </c>
      <c r="S64" s="827">
        <f t="shared" si="37"/>
        <v>0</v>
      </c>
      <c r="T64" s="827">
        <f t="shared" si="23"/>
        <v>0</v>
      </c>
      <c r="U64" s="827">
        <f t="shared" si="24"/>
        <v>0</v>
      </c>
      <c r="V64" s="827">
        <f t="shared" si="25"/>
        <v>0</v>
      </c>
      <c r="W64" s="827">
        <f t="shared" si="26"/>
        <v>0</v>
      </c>
      <c r="X64" s="827">
        <f t="shared" si="27"/>
        <v>0</v>
      </c>
      <c r="Y64" s="827">
        <f t="shared" si="28"/>
        <v>0</v>
      </c>
      <c r="Z64" s="827">
        <f t="shared" si="29"/>
        <v>0</v>
      </c>
      <c r="AA64" s="827">
        <f t="shared" si="30"/>
        <v>0</v>
      </c>
      <c r="AB64" s="827">
        <f t="shared" si="31"/>
        <v>0</v>
      </c>
      <c r="AC64" s="827">
        <f t="shared" si="32"/>
        <v>0</v>
      </c>
      <c r="AD64" s="827">
        <f t="shared" si="33"/>
        <v>0</v>
      </c>
      <c r="AE64" s="827">
        <f t="shared" si="34"/>
        <v>0</v>
      </c>
      <c r="AF64" s="439">
        <f t="shared" si="35"/>
        <v>0</v>
      </c>
      <c r="AG64" s="3">
        <f>'t1'!M64</f>
        <v>0</v>
      </c>
      <c r="AM64" s="195"/>
      <c r="AN64" s="195"/>
      <c r="AO64" s="195"/>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439">
        <f t="shared" si="36"/>
        <v>0</v>
      </c>
      <c r="BQ64" s="3">
        <f>'t1'!AR64</f>
        <v>0</v>
      </c>
      <c r="CA64" s="1263" t="s">
        <v>1235</v>
      </c>
    </row>
    <row r="65" spans="1:79" ht="13.5" customHeight="1" x14ac:dyDescent="0.2">
      <c r="A65" s="144" t="str">
        <f>'t1'!A65</f>
        <v>PSICOLOGI A T. DETERMINATO (ART. 15-SEPTIES D.LGS. 502/92)</v>
      </c>
      <c r="B65" s="206" t="str">
        <f>'t1'!B65</f>
        <v>SD0604</v>
      </c>
      <c r="C65" s="826">
        <f t="shared" si="11"/>
        <v>0</v>
      </c>
      <c r="D65" s="826">
        <f t="shared" si="12"/>
        <v>0</v>
      </c>
      <c r="E65" s="826">
        <f t="shared" si="13"/>
        <v>0</v>
      </c>
      <c r="F65" s="827">
        <f t="shared" si="14"/>
        <v>0</v>
      </c>
      <c r="G65" s="827">
        <f t="shared" si="15"/>
        <v>0</v>
      </c>
      <c r="H65" s="827">
        <f t="shared" si="16"/>
        <v>0</v>
      </c>
      <c r="I65" s="827">
        <f t="shared" si="17"/>
        <v>0</v>
      </c>
      <c r="J65" s="827">
        <f t="shared" si="18"/>
        <v>0</v>
      </c>
      <c r="K65" s="827">
        <f t="shared" si="19"/>
        <v>0</v>
      </c>
      <c r="L65" s="827">
        <f t="shared" si="20"/>
        <v>0</v>
      </c>
      <c r="M65" s="827">
        <f t="shared" si="21"/>
        <v>0</v>
      </c>
      <c r="N65" s="827">
        <f t="shared" si="22"/>
        <v>0</v>
      </c>
      <c r="O65" s="827">
        <f t="shared" si="22"/>
        <v>0</v>
      </c>
      <c r="P65" s="827">
        <f t="shared" si="2"/>
        <v>0</v>
      </c>
      <c r="Q65" s="827">
        <f t="shared" si="3"/>
        <v>0</v>
      </c>
      <c r="R65" s="827">
        <f t="shared" si="4"/>
        <v>0</v>
      </c>
      <c r="S65" s="827">
        <f t="shared" si="37"/>
        <v>0</v>
      </c>
      <c r="T65" s="827">
        <f t="shared" si="23"/>
        <v>0</v>
      </c>
      <c r="U65" s="827">
        <f t="shared" si="24"/>
        <v>0</v>
      </c>
      <c r="V65" s="827">
        <f t="shared" si="25"/>
        <v>0</v>
      </c>
      <c r="W65" s="827">
        <f t="shared" si="26"/>
        <v>0</v>
      </c>
      <c r="X65" s="827">
        <f t="shared" si="27"/>
        <v>0</v>
      </c>
      <c r="Y65" s="827">
        <f t="shared" si="28"/>
        <v>0</v>
      </c>
      <c r="Z65" s="827">
        <f t="shared" si="29"/>
        <v>0</v>
      </c>
      <c r="AA65" s="827">
        <f t="shared" si="30"/>
        <v>0</v>
      </c>
      <c r="AB65" s="827">
        <f t="shared" si="31"/>
        <v>0</v>
      </c>
      <c r="AC65" s="827">
        <f t="shared" si="32"/>
        <v>0</v>
      </c>
      <c r="AD65" s="827">
        <f t="shared" si="33"/>
        <v>0</v>
      </c>
      <c r="AE65" s="827">
        <f t="shared" si="34"/>
        <v>0</v>
      </c>
      <c r="AF65" s="439">
        <f t="shared" si="35"/>
        <v>0</v>
      </c>
      <c r="AG65" s="3">
        <f>'t1'!M65</f>
        <v>0</v>
      </c>
      <c r="AM65" s="195"/>
      <c r="AN65" s="195"/>
      <c r="AO65" s="195"/>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439">
        <f t="shared" si="36"/>
        <v>0</v>
      </c>
      <c r="BQ65" s="3">
        <f>'t1'!AR65</f>
        <v>0</v>
      </c>
      <c r="CA65" s="1263" t="s">
        <v>1235</v>
      </c>
    </row>
    <row r="66" spans="1:79" ht="13.5" customHeight="1" x14ac:dyDescent="0.2">
      <c r="A66" s="144" t="str">
        <f>'t1'!A66</f>
        <v>DIRIGENTE PROF. SANIT. INFERM/OSTETRICA (INC. STRUT. COMPL.)</v>
      </c>
      <c r="B66" s="206" t="str">
        <f>'t1'!B66</f>
        <v>SD0CO1</v>
      </c>
      <c r="C66" s="826">
        <f t="shared" si="11"/>
        <v>0</v>
      </c>
      <c r="D66" s="826">
        <f t="shared" si="12"/>
        <v>0</v>
      </c>
      <c r="E66" s="826">
        <f t="shared" si="13"/>
        <v>0</v>
      </c>
      <c r="F66" s="827">
        <f t="shared" si="14"/>
        <v>0</v>
      </c>
      <c r="G66" s="827">
        <f t="shared" si="15"/>
        <v>0</v>
      </c>
      <c r="H66" s="827">
        <f t="shared" si="16"/>
        <v>0</v>
      </c>
      <c r="I66" s="827">
        <f t="shared" si="17"/>
        <v>0</v>
      </c>
      <c r="J66" s="827">
        <f t="shared" si="18"/>
        <v>0</v>
      </c>
      <c r="K66" s="827">
        <f t="shared" si="19"/>
        <v>0</v>
      </c>
      <c r="L66" s="827">
        <f t="shared" si="20"/>
        <v>0</v>
      </c>
      <c r="M66" s="827">
        <f t="shared" si="21"/>
        <v>0</v>
      </c>
      <c r="N66" s="827">
        <f t="shared" si="22"/>
        <v>0</v>
      </c>
      <c r="O66" s="827">
        <f t="shared" si="22"/>
        <v>0</v>
      </c>
      <c r="P66" s="827">
        <f t="shared" si="2"/>
        <v>0</v>
      </c>
      <c r="Q66" s="827">
        <f t="shared" si="3"/>
        <v>0</v>
      </c>
      <c r="R66" s="827">
        <f t="shared" si="4"/>
        <v>0</v>
      </c>
      <c r="S66" s="827">
        <f t="shared" si="37"/>
        <v>0</v>
      </c>
      <c r="T66" s="827">
        <f t="shared" si="23"/>
        <v>0</v>
      </c>
      <c r="U66" s="827">
        <f t="shared" si="24"/>
        <v>0</v>
      </c>
      <c r="V66" s="827">
        <f t="shared" si="25"/>
        <v>0</v>
      </c>
      <c r="W66" s="827">
        <f t="shared" si="26"/>
        <v>0</v>
      </c>
      <c r="X66" s="827">
        <f t="shared" si="27"/>
        <v>0</v>
      </c>
      <c r="Y66" s="827">
        <f t="shared" si="28"/>
        <v>0</v>
      </c>
      <c r="Z66" s="827">
        <f t="shared" si="29"/>
        <v>0</v>
      </c>
      <c r="AA66" s="827">
        <f t="shared" si="30"/>
        <v>0</v>
      </c>
      <c r="AB66" s="827">
        <f t="shared" si="31"/>
        <v>0</v>
      </c>
      <c r="AC66" s="827">
        <f t="shared" si="32"/>
        <v>0</v>
      </c>
      <c r="AD66" s="827">
        <f t="shared" si="33"/>
        <v>0</v>
      </c>
      <c r="AE66" s="827">
        <f t="shared" si="34"/>
        <v>0</v>
      </c>
      <c r="AF66" s="439">
        <f t="shared" si="35"/>
        <v>0</v>
      </c>
      <c r="AG66" s="3">
        <f>'t1'!M66</f>
        <v>0</v>
      </c>
      <c r="AM66" s="195"/>
      <c r="AN66" s="195"/>
      <c r="AO66" s="195"/>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439">
        <f t="shared" si="36"/>
        <v>0</v>
      </c>
      <c r="BQ66" s="3">
        <f>'t1'!AR66</f>
        <v>0</v>
      </c>
      <c r="CA66" s="1263" t="s">
        <v>1235</v>
      </c>
    </row>
    <row r="67" spans="1:79" ht="13.5" customHeight="1" x14ac:dyDescent="0.2">
      <c r="A67" s="144" t="str">
        <f>'t1'!A67</f>
        <v>DIRIGENTE PROF. SANIT. INFERM/OSTETRICA (INC. STRUT. SEMPL.)</v>
      </c>
      <c r="B67" s="206" t="str">
        <f>'t1'!B67</f>
        <v>SD0SE1</v>
      </c>
      <c r="C67" s="826">
        <f t="shared" si="11"/>
        <v>0</v>
      </c>
      <c r="D67" s="826">
        <f t="shared" si="12"/>
        <v>0</v>
      </c>
      <c r="E67" s="826">
        <f t="shared" si="13"/>
        <v>0</v>
      </c>
      <c r="F67" s="827">
        <f t="shared" si="14"/>
        <v>0</v>
      </c>
      <c r="G67" s="827">
        <f t="shared" si="15"/>
        <v>0</v>
      </c>
      <c r="H67" s="827">
        <f t="shared" si="16"/>
        <v>0</v>
      </c>
      <c r="I67" s="827">
        <f t="shared" si="17"/>
        <v>0</v>
      </c>
      <c r="J67" s="827">
        <f t="shared" si="18"/>
        <v>0</v>
      </c>
      <c r="K67" s="827">
        <f t="shared" si="19"/>
        <v>0</v>
      </c>
      <c r="L67" s="827">
        <f t="shared" si="20"/>
        <v>0</v>
      </c>
      <c r="M67" s="827">
        <f t="shared" si="21"/>
        <v>0</v>
      </c>
      <c r="N67" s="827">
        <f t="shared" si="22"/>
        <v>0</v>
      </c>
      <c r="O67" s="827">
        <f t="shared" si="22"/>
        <v>0</v>
      </c>
      <c r="P67" s="827">
        <f t="shared" si="2"/>
        <v>0</v>
      </c>
      <c r="Q67" s="827">
        <f t="shared" si="3"/>
        <v>0</v>
      </c>
      <c r="R67" s="827">
        <f t="shared" si="4"/>
        <v>0</v>
      </c>
      <c r="S67" s="827">
        <f t="shared" si="37"/>
        <v>0</v>
      </c>
      <c r="T67" s="827">
        <f t="shared" si="23"/>
        <v>0</v>
      </c>
      <c r="U67" s="827">
        <f t="shared" si="24"/>
        <v>0</v>
      </c>
      <c r="V67" s="827">
        <f t="shared" si="25"/>
        <v>0</v>
      </c>
      <c r="W67" s="827">
        <f t="shared" si="26"/>
        <v>0</v>
      </c>
      <c r="X67" s="827">
        <f t="shared" si="27"/>
        <v>0</v>
      </c>
      <c r="Y67" s="827">
        <f t="shared" si="28"/>
        <v>0</v>
      </c>
      <c r="Z67" s="827">
        <f t="shared" si="29"/>
        <v>0</v>
      </c>
      <c r="AA67" s="827">
        <f t="shared" si="30"/>
        <v>0</v>
      </c>
      <c r="AB67" s="827">
        <f t="shared" si="31"/>
        <v>0</v>
      </c>
      <c r="AC67" s="827">
        <f t="shared" si="32"/>
        <v>0</v>
      </c>
      <c r="AD67" s="827">
        <f t="shared" si="33"/>
        <v>0</v>
      </c>
      <c r="AE67" s="827">
        <f t="shared" si="34"/>
        <v>0</v>
      </c>
      <c r="AF67" s="439">
        <f t="shared" si="35"/>
        <v>0</v>
      </c>
      <c r="AG67" s="3">
        <f>'t1'!M67</f>
        <v>0</v>
      </c>
      <c r="AM67" s="195"/>
      <c r="AN67" s="195"/>
      <c r="AO67" s="195"/>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439">
        <f t="shared" si="36"/>
        <v>0</v>
      </c>
      <c r="BQ67" s="3">
        <f>'t1'!AR67</f>
        <v>0</v>
      </c>
      <c r="CA67" s="1263" t="s">
        <v>1235</v>
      </c>
    </row>
    <row r="68" spans="1:79" ht="13.5" customHeight="1" x14ac:dyDescent="0.2">
      <c r="A68" s="144" t="str">
        <f>'t1'!A68</f>
        <v>DIRIGENTE PROF. SANIT. INFERM/OSTETRICA (ALTRI INC. PROF.LI)</v>
      </c>
      <c r="B68" s="206" t="str">
        <f>'t1'!B68</f>
        <v>SD0AI1</v>
      </c>
      <c r="C68" s="826">
        <f t="shared" si="11"/>
        <v>0</v>
      </c>
      <c r="D68" s="826">
        <f t="shared" si="12"/>
        <v>0</v>
      </c>
      <c r="E68" s="826">
        <f t="shared" si="13"/>
        <v>0</v>
      </c>
      <c r="F68" s="827">
        <f t="shared" si="14"/>
        <v>0</v>
      </c>
      <c r="G68" s="827">
        <f t="shared" si="15"/>
        <v>0</v>
      </c>
      <c r="H68" s="827">
        <f t="shared" si="16"/>
        <v>0</v>
      </c>
      <c r="I68" s="827">
        <f t="shared" si="17"/>
        <v>0</v>
      </c>
      <c r="J68" s="827">
        <f t="shared" si="18"/>
        <v>0</v>
      </c>
      <c r="K68" s="827">
        <f t="shared" si="19"/>
        <v>0</v>
      </c>
      <c r="L68" s="827">
        <f t="shared" si="20"/>
        <v>0</v>
      </c>
      <c r="M68" s="827">
        <f t="shared" si="21"/>
        <v>0</v>
      </c>
      <c r="N68" s="827">
        <f t="shared" si="22"/>
        <v>0</v>
      </c>
      <c r="O68" s="827">
        <f t="shared" si="22"/>
        <v>0</v>
      </c>
      <c r="P68" s="827">
        <f t="shared" si="2"/>
        <v>0</v>
      </c>
      <c r="Q68" s="827">
        <f t="shared" si="3"/>
        <v>0</v>
      </c>
      <c r="R68" s="827">
        <f t="shared" si="4"/>
        <v>0</v>
      </c>
      <c r="S68" s="827">
        <f t="shared" si="37"/>
        <v>0</v>
      </c>
      <c r="T68" s="827">
        <f t="shared" si="23"/>
        <v>0</v>
      </c>
      <c r="U68" s="827">
        <f t="shared" si="24"/>
        <v>0</v>
      </c>
      <c r="V68" s="827">
        <f t="shared" si="25"/>
        <v>0</v>
      </c>
      <c r="W68" s="827">
        <f t="shared" si="26"/>
        <v>0</v>
      </c>
      <c r="X68" s="827">
        <f t="shared" si="27"/>
        <v>0</v>
      </c>
      <c r="Y68" s="827">
        <f t="shared" si="28"/>
        <v>0</v>
      </c>
      <c r="Z68" s="827">
        <f t="shared" si="29"/>
        <v>0</v>
      </c>
      <c r="AA68" s="827">
        <f t="shared" si="30"/>
        <v>0</v>
      </c>
      <c r="AB68" s="827">
        <f t="shared" si="31"/>
        <v>0</v>
      </c>
      <c r="AC68" s="827">
        <f t="shared" si="32"/>
        <v>0</v>
      </c>
      <c r="AD68" s="827">
        <f t="shared" si="33"/>
        <v>0</v>
      </c>
      <c r="AE68" s="827">
        <f t="shared" si="34"/>
        <v>0</v>
      </c>
      <c r="AF68" s="439">
        <f t="shared" si="35"/>
        <v>0</v>
      </c>
      <c r="AG68" s="3">
        <f>'t1'!M68</f>
        <v>0</v>
      </c>
      <c r="AM68" s="195"/>
      <c r="AN68" s="195"/>
      <c r="AO68" s="195"/>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439">
        <f t="shared" si="36"/>
        <v>0</v>
      </c>
      <c r="BQ68" s="3">
        <f>'t1'!AR68</f>
        <v>0</v>
      </c>
      <c r="CA68" s="1263" t="s">
        <v>1235</v>
      </c>
    </row>
    <row r="69" spans="1:79" ht="13.5" customHeight="1" x14ac:dyDescent="0.2">
      <c r="A69" s="144" t="str">
        <f>'t1'!A69</f>
        <v>DIR. PROF.SAN.INFERM/OSTET T.DET.ART.15-SEPTIES DLGS 502/92</v>
      </c>
      <c r="B69" s="206" t="str">
        <f>'t1'!B69</f>
        <v>SD048B</v>
      </c>
      <c r="C69" s="826">
        <f t="shared" si="11"/>
        <v>0</v>
      </c>
      <c r="D69" s="826">
        <f t="shared" si="12"/>
        <v>0</v>
      </c>
      <c r="E69" s="826">
        <f t="shared" si="13"/>
        <v>0</v>
      </c>
      <c r="F69" s="827">
        <f t="shared" si="14"/>
        <v>0</v>
      </c>
      <c r="G69" s="827">
        <f t="shared" si="15"/>
        <v>0</v>
      </c>
      <c r="H69" s="827">
        <f t="shared" si="16"/>
        <v>0</v>
      </c>
      <c r="I69" s="827">
        <f t="shared" si="17"/>
        <v>0</v>
      </c>
      <c r="J69" s="827">
        <f t="shared" si="18"/>
        <v>0</v>
      </c>
      <c r="K69" s="827">
        <f t="shared" si="19"/>
        <v>0</v>
      </c>
      <c r="L69" s="827">
        <f t="shared" si="20"/>
        <v>0</v>
      </c>
      <c r="M69" s="827">
        <f t="shared" si="21"/>
        <v>0</v>
      </c>
      <c r="N69" s="827">
        <f t="shared" si="22"/>
        <v>0</v>
      </c>
      <c r="O69" s="827">
        <f t="shared" si="22"/>
        <v>0</v>
      </c>
      <c r="P69" s="827">
        <f t="shared" si="2"/>
        <v>0</v>
      </c>
      <c r="Q69" s="827">
        <f t="shared" si="3"/>
        <v>0</v>
      </c>
      <c r="R69" s="827">
        <f t="shared" si="4"/>
        <v>0</v>
      </c>
      <c r="S69" s="827">
        <f t="shared" si="37"/>
        <v>0</v>
      </c>
      <c r="T69" s="827">
        <f t="shared" si="23"/>
        <v>0</v>
      </c>
      <c r="U69" s="827">
        <f t="shared" si="24"/>
        <v>0</v>
      </c>
      <c r="V69" s="827">
        <f t="shared" si="25"/>
        <v>0</v>
      </c>
      <c r="W69" s="827">
        <f t="shared" si="26"/>
        <v>0</v>
      </c>
      <c r="X69" s="827">
        <f t="shared" si="27"/>
        <v>0</v>
      </c>
      <c r="Y69" s="827">
        <f t="shared" si="28"/>
        <v>0</v>
      </c>
      <c r="Z69" s="827">
        <f t="shared" si="29"/>
        <v>0</v>
      </c>
      <c r="AA69" s="827">
        <f t="shared" si="30"/>
        <v>0</v>
      </c>
      <c r="AB69" s="827">
        <f t="shared" si="31"/>
        <v>0</v>
      </c>
      <c r="AC69" s="827">
        <f t="shared" si="32"/>
        <v>0</v>
      </c>
      <c r="AD69" s="827">
        <f t="shared" si="33"/>
        <v>0</v>
      </c>
      <c r="AE69" s="827">
        <f t="shared" si="34"/>
        <v>0</v>
      </c>
      <c r="AF69" s="439">
        <f t="shared" si="35"/>
        <v>0</v>
      </c>
      <c r="AG69" s="3">
        <f>'t1'!M69</f>
        <v>0</v>
      </c>
      <c r="AM69" s="195"/>
      <c r="AN69" s="195"/>
      <c r="AO69" s="195"/>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439">
        <f t="shared" si="36"/>
        <v>0</v>
      </c>
      <c r="BQ69" s="3">
        <f>'t1'!AR69</f>
        <v>0</v>
      </c>
      <c r="CA69" s="1263" t="s">
        <v>1235</v>
      </c>
    </row>
    <row r="70" spans="1:79" ht="13.5" customHeight="1" x14ac:dyDescent="0.2">
      <c r="A70" s="144" t="str">
        <f>'t1'!A70</f>
        <v>DIRIGENTE PROF. SANIT. RIABILITATIVE (INC. STRUT. COMPL.)</v>
      </c>
      <c r="B70" s="206" t="str">
        <f>'t1'!B70</f>
        <v>SD0CO2</v>
      </c>
      <c r="C70" s="826">
        <f t="shared" si="11"/>
        <v>0</v>
      </c>
      <c r="D70" s="826">
        <f t="shared" si="12"/>
        <v>0</v>
      </c>
      <c r="E70" s="826">
        <f t="shared" si="13"/>
        <v>0</v>
      </c>
      <c r="F70" s="827">
        <f t="shared" si="14"/>
        <v>0</v>
      </c>
      <c r="G70" s="827">
        <f t="shared" si="15"/>
        <v>0</v>
      </c>
      <c r="H70" s="827">
        <f t="shared" si="16"/>
        <v>0</v>
      </c>
      <c r="I70" s="827">
        <f t="shared" si="17"/>
        <v>0</v>
      </c>
      <c r="J70" s="827">
        <f t="shared" si="18"/>
        <v>0</v>
      </c>
      <c r="K70" s="827">
        <f t="shared" si="19"/>
        <v>0</v>
      </c>
      <c r="L70" s="827">
        <f t="shared" si="20"/>
        <v>0</v>
      </c>
      <c r="M70" s="827">
        <f t="shared" si="21"/>
        <v>0</v>
      </c>
      <c r="N70" s="827">
        <f t="shared" si="22"/>
        <v>0</v>
      </c>
      <c r="O70" s="827">
        <f t="shared" si="22"/>
        <v>0</v>
      </c>
      <c r="P70" s="827">
        <f t="shared" ref="P70:P133" si="38">ROUND(AZ70,0)</f>
        <v>0</v>
      </c>
      <c r="Q70" s="827">
        <f t="shared" ref="Q70:Q133" si="39">ROUND(BA70,0)</f>
        <v>0</v>
      </c>
      <c r="R70" s="827">
        <f t="shared" ref="R70:R133" si="40">ROUND(BB70,0)</f>
        <v>0</v>
      </c>
      <c r="S70" s="827">
        <f t="shared" si="37"/>
        <v>0</v>
      </c>
      <c r="T70" s="827">
        <f t="shared" si="23"/>
        <v>0</v>
      </c>
      <c r="U70" s="827">
        <f t="shared" si="24"/>
        <v>0</v>
      </c>
      <c r="V70" s="827">
        <f t="shared" si="25"/>
        <v>0</v>
      </c>
      <c r="W70" s="827">
        <f t="shared" si="26"/>
        <v>0</v>
      </c>
      <c r="X70" s="827">
        <f t="shared" si="27"/>
        <v>0</v>
      </c>
      <c r="Y70" s="827">
        <f t="shared" si="28"/>
        <v>0</v>
      </c>
      <c r="Z70" s="827">
        <f t="shared" si="29"/>
        <v>0</v>
      </c>
      <c r="AA70" s="827">
        <f t="shared" si="30"/>
        <v>0</v>
      </c>
      <c r="AB70" s="827">
        <f t="shared" si="31"/>
        <v>0</v>
      </c>
      <c r="AC70" s="827">
        <f t="shared" si="32"/>
        <v>0</v>
      </c>
      <c r="AD70" s="827">
        <f t="shared" si="33"/>
        <v>0</v>
      </c>
      <c r="AE70" s="827">
        <f t="shared" si="34"/>
        <v>0</v>
      </c>
      <c r="AF70" s="439">
        <f t="shared" ref="AF70:AF101" si="41">SUM(C70:AE70)</f>
        <v>0</v>
      </c>
      <c r="AG70" s="3">
        <f>'t1'!M70</f>
        <v>0</v>
      </c>
      <c r="AM70" s="195"/>
      <c r="AN70" s="195"/>
      <c r="AO70" s="195"/>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439">
        <f t="shared" ref="BP70:BP101" si="42">SUM(AM70:BO70)</f>
        <v>0</v>
      </c>
      <c r="BQ70" s="3">
        <f>'t1'!AR70</f>
        <v>0</v>
      </c>
      <c r="CA70" s="1263" t="s">
        <v>1235</v>
      </c>
    </row>
    <row r="71" spans="1:79" ht="13.5" customHeight="1" x14ac:dyDescent="0.2">
      <c r="A71" s="144" t="str">
        <f>'t1'!A71</f>
        <v>DIRIGENTE PROF. SANIT. RIABILITATIVE (INC. STRUT. SEMPL.)</v>
      </c>
      <c r="B71" s="206" t="str">
        <f>'t1'!B71</f>
        <v>SD0SE2</v>
      </c>
      <c r="C71" s="826">
        <f t="shared" si="11"/>
        <v>0</v>
      </c>
      <c r="D71" s="826">
        <f t="shared" si="12"/>
        <v>0</v>
      </c>
      <c r="E71" s="826">
        <f t="shared" si="13"/>
        <v>0</v>
      </c>
      <c r="F71" s="827">
        <f t="shared" si="14"/>
        <v>0</v>
      </c>
      <c r="G71" s="827">
        <f t="shared" si="15"/>
        <v>0</v>
      </c>
      <c r="H71" s="827">
        <f t="shared" si="16"/>
        <v>0</v>
      </c>
      <c r="I71" s="827">
        <f t="shared" si="17"/>
        <v>0</v>
      </c>
      <c r="J71" s="827">
        <f t="shared" si="18"/>
        <v>0</v>
      </c>
      <c r="K71" s="827">
        <f t="shared" si="19"/>
        <v>0</v>
      </c>
      <c r="L71" s="827">
        <f t="shared" si="20"/>
        <v>0</v>
      </c>
      <c r="M71" s="827">
        <f t="shared" si="21"/>
        <v>0</v>
      </c>
      <c r="N71" s="827">
        <f t="shared" si="22"/>
        <v>0</v>
      </c>
      <c r="O71" s="827">
        <f t="shared" si="22"/>
        <v>0</v>
      </c>
      <c r="P71" s="827">
        <f t="shared" si="38"/>
        <v>0</v>
      </c>
      <c r="Q71" s="827">
        <f t="shared" si="39"/>
        <v>0</v>
      </c>
      <c r="R71" s="827">
        <f t="shared" si="40"/>
        <v>0</v>
      </c>
      <c r="S71" s="827">
        <f t="shared" ref="S71:S102" si="43">ROUND(BC71,0)</f>
        <v>0</v>
      </c>
      <c r="T71" s="827">
        <f t="shared" si="23"/>
        <v>0</v>
      </c>
      <c r="U71" s="827">
        <f t="shared" si="24"/>
        <v>0</v>
      </c>
      <c r="V71" s="827">
        <f t="shared" si="25"/>
        <v>0</v>
      </c>
      <c r="W71" s="827">
        <f t="shared" si="26"/>
        <v>0</v>
      </c>
      <c r="X71" s="827">
        <f t="shared" si="27"/>
        <v>0</v>
      </c>
      <c r="Y71" s="827">
        <f t="shared" si="28"/>
        <v>0</v>
      </c>
      <c r="Z71" s="827">
        <f t="shared" si="29"/>
        <v>0</v>
      </c>
      <c r="AA71" s="827">
        <f t="shared" si="30"/>
        <v>0</v>
      </c>
      <c r="AB71" s="827">
        <f t="shared" si="31"/>
        <v>0</v>
      </c>
      <c r="AC71" s="827">
        <f t="shared" si="32"/>
        <v>0</v>
      </c>
      <c r="AD71" s="827">
        <f t="shared" si="33"/>
        <v>0</v>
      </c>
      <c r="AE71" s="827">
        <f t="shared" si="34"/>
        <v>0</v>
      </c>
      <c r="AF71" s="439">
        <f t="shared" si="41"/>
        <v>0</v>
      </c>
      <c r="AG71" s="3">
        <f>'t1'!M71</f>
        <v>0</v>
      </c>
      <c r="AM71" s="195"/>
      <c r="AN71" s="195"/>
      <c r="AO71" s="195"/>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439">
        <f t="shared" si="42"/>
        <v>0</v>
      </c>
      <c r="BQ71" s="3">
        <f>'t1'!AR71</f>
        <v>0</v>
      </c>
      <c r="CA71" s="1263" t="s">
        <v>1235</v>
      </c>
    </row>
    <row r="72" spans="1:79" ht="13.5" customHeight="1" x14ac:dyDescent="0.2">
      <c r="A72" s="144" t="str">
        <f>'t1'!A72</f>
        <v>DIRIGENTE PROF. SANIT. RIABILITATIVE (ALTRI INC. PROF.LI)</v>
      </c>
      <c r="B72" s="206" t="str">
        <f>'t1'!B72</f>
        <v>SD0AI2</v>
      </c>
      <c r="C72" s="826">
        <f t="shared" ref="C72:C139" si="44">ROUND(AM72,0)</f>
        <v>0</v>
      </c>
      <c r="D72" s="826">
        <f t="shared" ref="D72:D139" si="45">ROUND(AN72,0)</f>
        <v>0</v>
      </c>
      <c r="E72" s="826">
        <f t="shared" ref="E72:E139" si="46">ROUND(AO72,0)</f>
        <v>0</v>
      </c>
      <c r="F72" s="827">
        <f t="shared" ref="F72:F139" si="47">ROUND(AP72,0)</f>
        <v>0</v>
      </c>
      <c r="G72" s="827">
        <f t="shared" ref="G72:G139" si="48">ROUND(AQ72,0)</f>
        <v>0</v>
      </c>
      <c r="H72" s="827">
        <f t="shared" ref="H72:H139" si="49">ROUND(AR72,0)</f>
        <v>0</v>
      </c>
      <c r="I72" s="827">
        <f t="shared" ref="I72:I139" si="50">ROUND(AS72,0)</f>
        <v>0</v>
      </c>
      <c r="J72" s="827">
        <f t="shared" ref="J72:J139" si="51">ROUND(AT72,0)</f>
        <v>0</v>
      </c>
      <c r="K72" s="827">
        <f t="shared" ref="K72:K139" si="52">ROUND(AU72,0)</f>
        <v>0</v>
      </c>
      <c r="L72" s="827">
        <f t="shared" ref="L72:L139" si="53">ROUND(AV72,0)</f>
        <v>0</v>
      </c>
      <c r="M72" s="827">
        <f t="shared" ref="M72:M139" si="54">ROUND(AW72,0)</f>
        <v>0</v>
      </c>
      <c r="N72" s="827">
        <f t="shared" ref="N72:O139" si="55">ROUND(AX72,0)</f>
        <v>0</v>
      </c>
      <c r="O72" s="827">
        <f t="shared" si="55"/>
        <v>0</v>
      </c>
      <c r="P72" s="827">
        <f t="shared" si="38"/>
        <v>0</v>
      </c>
      <c r="Q72" s="827">
        <f t="shared" si="39"/>
        <v>0</v>
      </c>
      <c r="R72" s="827">
        <f t="shared" si="40"/>
        <v>0</v>
      </c>
      <c r="S72" s="827">
        <f t="shared" si="43"/>
        <v>0</v>
      </c>
      <c r="T72" s="827">
        <f t="shared" ref="T72:T139" si="56">ROUND(BD72,0)</f>
        <v>0</v>
      </c>
      <c r="U72" s="827">
        <f t="shared" ref="U72:U139" si="57">ROUND(BE72,0)</f>
        <v>0</v>
      </c>
      <c r="V72" s="827">
        <f t="shared" ref="V72:V139" si="58">ROUND(BF72,0)</f>
        <v>0</v>
      </c>
      <c r="W72" s="827">
        <f t="shared" ref="W72:W139" si="59">ROUND(BG72,0)</f>
        <v>0</v>
      </c>
      <c r="X72" s="827">
        <f t="shared" ref="X72:X139" si="60">ROUND(BH72,0)</f>
        <v>0</v>
      </c>
      <c r="Y72" s="827">
        <f t="shared" ref="Y72:Y139" si="61">ROUND(BI72,0)</f>
        <v>0</v>
      </c>
      <c r="Z72" s="827">
        <f t="shared" ref="Z72:Z139" si="62">ROUND(BJ72,0)</f>
        <v>0</v>
      </c>
      <c r="AA72" s="827">
        <f t="shared" ref="AA72:AA139" si="63">ROUND(BK72,0)</f>
        <v>0</v>
      </c>
      <c r="AB72" s="827">
        <f t="shared" ref="AB72:AB139" si="64">ROUND(BL72,0)</f>
        <v>0</v>
      </c>
      <c r="AC72" s="827">
        <f t="shared" ref="AC72:AC139" si="65">ROUND(BM72,0)</f>
        <v>0</v>
      </c>
      <c r="AD72" s="827">
        <f t="shared" ref="AD72:AD139" si="66">ROUND(BN72,0)</f>
        <v>0</v>
      </c>
      <c r="AE72" s="827">
        <f t="shared" ref="AE72:AE139" si="67">ROUND(BO72,0)</f>
        <v>0</v>
      </c>
      <c r="AF72" s="439">
        <f t="shared" si="41"/>
        <v>0</v>
      </c>
      <c r="AG72" s="3">
        <f>'t1'!M72</f>
        <v>0</v>
      </c>
      <c r="AM72" s="195"/>
      <c r="AN72" s="195"/>
      <c r="AO72" s="195"/>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439">
        <f t="shared" si="42"/>
        <v>0</v>
      </c>
      <c r="BQ72" s="3">
        <f>'t1'!AR72</f>
        <v>0</v>
      </c>
      <c r="CA72" s="1263" t="s">
        <v>1235</v>
      </c>
    </row>
    <row r="73" spans="1:79" ht="13.5" customHeight="1" x14ac:dyDescent="0.2">
      <c r="A73" s="144" t="str">
        <f>'t1'!A73</f>
        <v>DIR. PROF. SAN. RIABILITAT. T.DET.ART.15-SEPTIES DLGS 502/92</v>
      </c>
      <c r="B73" s="206" t="str">
        <f>'t1'!B73</f>
        <v>SD048C</v>
      </c>
      <c r="C73" s="826">
        <f t="shared" si="44"/>
        <v>0</v>
      </c>
      <c r="D73" s="826">
        <f t="shared" si="45"/>
        <v>0</v>
      </c>
      <c r="E73" s="826">
        <f t="shared" si="46"/>
        <v>0</v>
      </c>
      <c r="F73" s="827">
        <f t="shared" si="47"/>
        <v>0</v>
      </c>
      <c r="G73" s="827">
        <f t="shared" si="48"/>
        <v>0</v>
      </c>
      <c r="H73" s="827">
        <f t="shared" si="49"/>
        <v>0</v>
      </c>
      <c r="I73" s="827">
        <f t="shared" si="50"/>
        <v>0</v>
      </c>
      <c r="J73" s="827">
        <f t="shared" si="51"/>
        <v>0</v>
      </c>
      <c r="K73" s="827">
        <f t="shared" si="52"/>
        <v>0</v>
      </c>
      <c r="L73" s="827">
        <f t="shared" si="53"/>
        <v>0</v>
      </c>
      <c r="M73" s="827">
        <f t="shared" si="54"/>
        <v>0</v>
      </c>
      <c r="N73" s="827">
        <f t="shared" si="55"/>
        <v>0</v>
      </c>
      <c r="O73" s="827">
        <f t="shared" si="55"/>
        <v>0</v>
      </c>
      <c r="P73" s="827">
        <f t="shared" si="38"/>
        <v>0</v>
      </c>
      <c r="Q73" s="827">
        <f t="shared" si="39"/>
        <v>0</v>
      </c>
      <c r="R73" s="827">
        <f t="shared" si="40"/>
        <v>0</v>
      </c>
      <c r="S73" s="827">
        <f t="shared" si="43"/>
        <v>0</v>
      </c>
      <c r="T73" s="827">
        <f t="shared" si="56"/>
        <v>0</v>
      </c>
      <c r="U73" s="827">
        <f t="shared" si="57"/>
        <v>0</v>
      </c>
      <c r="V73" s="827">
        <f t="shared" si="58"/>
        <v>0</v>
      </c>
      <c r="W73" s="827">
        <f t="shared" si="59"/>
        <v>0</v>
      </c>
      <c r="X73" s="827">
        <f t="shared" si="60"/>
        <v>0</v>
      </c>
      <c r="Y73" s="827">
        <f t="shared" si="61"/>
        <v>0</v>
      </c>
      <c r="Z73" s="827">
        <f t="shared" si="62"/>
        <v>0</v>
      </c>
      <c r="AA73" s="827">
        <f t="shared" si="63"/>
        <v>0</v>
      </c>
      <c r="AB73" s="827">
        <f t="shared" si="64"/>
        <v>0</v>
      </c>
      <c r="AC73" s="827">
        <f t="shared" si="65"/>
        <v>0</v>
      </c>
      <c r="AD73" s="827">
        <f t="shared" si="66"/>
        <v>0</v>
      </c>
      <c r="AE73" s="827">
        <f t="shared" si="67"/>
        <v>0</v>
      </c>
      <c r="AF73" s="439">
        <f t="shared" si="41"/>
        <v>0</v>
      </c>
      <c r="AG73" s="3">
        <f>'t1'!M73</f>
        <v>0</v>
      </c>
      <c r="AM73" s="195"/>
      <c r="AN73" s="195"/>
      <c r="AO73" s="195"/>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439">
        <f t="shared" si="42"/>
        <v>0</v>
      </c>
      <c r="BQ73" s="3">
        <f>'t1'!AR73</f>
        <v>0</v>
      </c>
      <c r="CA73" s="1263" t="s">
        <v>1235</v>
      </c>
    </row>
    <row r="74" spans="1:79" ht="13.5" customHeight="1" x14ac:dyDescent="0.2">
      <c r="A74" s="144" t="str">
        <f>'t1'!A74</f>
        <v>DIRIGENTE PROF. TECNICO SANITARIE (INC. STRUT. COMPL.)</v>
      </c>
      <c r="B74" s="206" t="str">
        <f>'t1'!B74</f>
        <v>SD0CO3</v>
      </c>
      <c r="C74" s="826">
        <f t="shared" si="44"/>
        <v>0</v>
      </c>
      <c r="D74" s="826">
        <f t="shared" si="45"/>
        <v>0</v>
      </c>
      <c r="E74" s="826">
        <f t="shared" si="46"/>
        <v>0</v>
      </c>
      <c r="F74" s="827">
        <f t="shared" si="47"/>
        <v>0</v>
      </c>
      <c r="G74" s="827">
        <f t="shared" si="48"/>
        <v>0</v>
      </c>
      <c r="H74" s="827">
        <f t="shared" si="49"/>
        <v>0</v>
      </c>
      <c r="I74" s="827">
        <f t="shared" si="50"/>
        <v>0</v>
      </c>
      <c r="J74" s="827">
        <f t="shared" si="51"/>
        <v>0</v>
      </c>
      <c r="K74" s="827">
        <f t="shared" si="52"/>
        <v>0</v>
      </c>
      <c r="L74" s="827">
        <f t="shared" si="53"/>
        <v>0</v>
      </c>
      <c r="M74" s="827">
        <f t="shared" si="54"/>
        <v>0</v>
      </c>
      <c r="N74" s="827">
        <f t="shared" si="55"/>
        <v>0</v>
      </c>
      <c r="O74" s="827">
        <f t="shared" si="55"/>
        <v>0</v>
      </c>
      <c r="P74" s="827">
        <f t="shared" si="38"/>
        <v>0</v>
      </c>
      <c r="Q74" s="827">
        <f t="shared" si="39"/>
        <v>0</v>
      </c>
      <c r="R74" s="827">
        <f t="shared" si="40"/>
        <v>0</v>
      </c>
      <c r="S74" s="827">
        <f t="shared" si="43"/>
        <v>0</v>
      </c>
      <c r="T74" s="827">
        <f t="shared" si="56"/>
        <v>0</v>
      </c>
      <c r="U74" s="827">
        <f t="shared" si="57"/>
        <v>0</v>
      </c>
      <c r="V74" s="827">
        <f t="shared" si="58"/>
        <v>0</v>
      </c>
      <c r="W74" s="827">
        <f t="shared" si="59"/>
        <v>0</v>
      </c>
      <c r="X74" s="827">
        <f t="shared" si="60"/>
        <v>0</v>
      </c>
      <c r="Y74" s="827">
        <f t="shared" si="61"/>
        <v>0</v>
      </c>
      <c r="Z74" s="827">
        <f t="shared" si="62"/>
        <v>0</v>
      </c>
      <c r="AA74" s="827">
        <f t="shared" si="63"/>
        <v>0</v>
      </c>
      <c r="AB74" s="827">
        <f t="shared" si="64"/>
        <v>0</v>
      </c>
      <c r="AC74" s="827">
        <f t="shared" si="65"/>
        <v>0</v>
      </c>
      <c r="AD74" s="827">
        <f t="shared" si="66"/>
        <v>0</v>
      </c>
      <c r="AE74" s="827">
        <f t="shared" si="67"/>
        <v>0</v>
      </c>
      <c r="AF74" s="439">
        <f t="shared" si="41"/>
        <v>0</v>
      </c>
      <c r="AG74" s="3">
        <f>'t1'!M74</f>
        <v>0</v>
      </c>
      <c r="AM74" s="195"/>
      <c r="AN74" s="195"/>
      <c r="AO74" s="195"/>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439">
        <f t="shared" si="42"/>
        <v>0</v>
      </c>
      <c r="BQ74" s="3">
        <f>'t1'!AR74</f>
        <v>0</v>
      </c>
      <c r="CA74" s="1263" t="s">
        <v>1235</v>
      </c>
    </row>
    <row r="75" spans="1:79" ht="13.5" customHeight="1" x14ac:dyDescent="0.2">
      <c r="A75" s="144" t="str">
        <f>'t1'!A75</f>
        <v>DIRIGENTE PROF. TECNICO SANITARIE (INC. STRUT. SEMPL.)</v>
      </c>
      <c r="B75" s="206" t="str">
        <f>'t1'!B75</f>
        <v>SD0SE3</v>
      </c>
      <c r="C75" s="826">
        <f t="shared" si="44"/>
        <v>0</v>
      </c>
      <c r="D75" s="826">
        <f t="shared" si="45"/>
        <v>0</v>
      </c>
      <c r="E75" s="826">
        <f t="shared" si="46"/>
        <v>0</v>
      </c>
      <c r="F75" s="827">
        <f t="shared" si="47"/>
        <v>0</v>
      </c>
      <c r="G75" s="827">
        <f t="shared" si="48"/>
        <v>0</v>
      </c>
      <c r="H75" s="827">
        <f t="shared" si="49"/>
        <v>0</v>
      </c>
      <c r="I75" s="827">
        <f t="shared" si="50"/>
        <v>0</v>
      </c>
      <c r="J75" s="827">
        <f t="shared" si="51"/>
        <v>0</v>
      </c>
      <c r="K75" s="827">
        <f t="shared" si="52"/>
        <v>0</v>
      </c>
      <c r="L75" s="827">
        <f t="shared" si="53"/>
        <v>0</v>
      </c>
      <c r="M75" s="827">
        <f t="shared" si="54"/>
        <v>0</v>
      </c>
      <c r="N75" s="827">
        <f t="shared" si="55"/>
        <v>0</v>
      </c>
      <c r="O75" s="827">
        <f t="shared" si="55"/>
        <v>0</v>
      </c>
      <c r="P75" s="827">
        <f t="shared" si="38"/>
        <v>0</v>
      </c>
      <c r="Q75" s="827">
        <f t="shared" si="39"/>
        <v>0</v>
      </c>
      <c r="R75" s="827">
        <f t="shared" si="40"/>
        <v>0</v>
      </c>
      <c r="S75" s="827">
        <f t="shared" si="43"/>
        <v>0</v>
      </c>
      <c r="T75" s="827">
        <f t="shared" si="56"/>
        <v>0</v>
      </c>
      <c r="U75" s="827">
        <f t="shared" si="57"/>
        <v>0</v>
      </c>
      <c r="V75" s="827">
        <f t="shared" si="58"/>
        <v>0</v>
      </c>
      <c r="W75" s="827">
        <f t="shared" si="59"/>
        <v>0</v>
      </c>
      <c r="X75" s="827">
        <f t="shared" si="60"/>
        <v>0</v>
      </c>
      <c r="Y75" s="827">
        <f t="shared" si="61"/>
        <v>0</v>
      </c>
      <c r="Z75" s="827">
        <f t="shared" si="62"/>
        <v>0</v>
      </c>
      <c r="AA75" s="827">
        <f t="shared" si="63"/>
        <v>0</v>
      </c>
      <c r="AB75" s="827">
        <f t="shared" si="64"/>
        <v>0</v>
      </c>
      <c r="AC75" s="827">
        <f t="shared" si="65"/>
        <v>0</v>
      </c>
      <c r="AD75" s="827">
        <f t="shared" si="66"/>
        <v>0</v>
      </c>
      <c r="AE75" s="827">
        <f t="shared" si="67"/>
        <v>0</v>
      </c>
      <c r="AF75" s="439">
        <f t="shared" si="41"/>
        <v>0</v>
      </c>
      <c r="AG75" s="3">
        <f>'t1'!M75</f>
        <v>0</v>
      </c>
      <c r="AM75" s="195"/>
      <c r="AN75" s="195"/>
      <c r="AO75" s="195"/>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439">
        <f t="shared" si="42"/>
        <v>0</v>
      </c>
      <c r="BQ75" s="3">
        <f>'t1'!AR75</f>
        <v>0</v>
      </c>
      <c r="CA75" s="1263" t="s">
        <v>1235</v>
      </c>
    </row>
    <row r="76" spans="1:79" ht="13.5" customHeight="1" x14ac:dyDescent="0.2">
      <c r="A76" s="144" t="str">
        <f>'t1'!A76</f>
        <v>DIRIGENTE PROF. TECNICO SANITARIE (ALTRI INC. PROF.LI)</v>
      </c>
      <c r="B76" s="206" t="str">
        <f>'t1'!B76</f>
        <v>SD0AI3</v>
      </c>
      <c r="C76" s="826">
        <f t="shared" si="44"/>
        <v>0</v>
      </c>
      <c r="D76" s="826">
        <f t="shared" si="45"/>
        <v>0</v>
      </c>
      <c r="E76" s="826">
        <f t="shared" si="46"/>
        <v>0</v>
      </c>
      <c r="F76" s="827">
        <f t="shared" si="47"/>
        <v>0</v>
      </c>
      <c r="G76" s="827">
        <f t="shared" si="48"/>
        <v>0</v>
      </c>
      <c r="H76" s="827">
        <f t="shared" si="49"/>
        <v>0</v>
      </c>
      <c r="I76" s="827">
        <f t="shared" si="50"/>
        <v>0</v>
      </c>
      <c r="J76" s="827">
        <f t="shared" si="51"/>
        <v>0</v>
      </c>
      <c r="K76" s="827">
        <f t="shared" si="52"/>
        <v>0</v>
      </c>
      <c r="L76" s="827">
        <f t="shared" si="53"/>
        <v>0</v>
      </c>
      <c r="M76" s="827">
        <f t="shared" si="54"/>
        <v>0</v>
      </c>
      <c r="N76" s="827">
        <f t="shared" si="55"/>
        <v>0</v>
      </c>
      <c r="O76" s="827">
        <f t="shared" si="55"/>
        <v>0</v>
      </c>
      <c r="P76" s="827">
        <f t="shared" si="38"/>
        <v>0</v>
      </c>
      <c r="Q76" s="827">
        <f t="shared" si="39"/>
        <v>0</v>
      </c>
      <c r="R76" s="827">
        <f t="shared" si="40"/>
        <v>0</v>
      </c>
      <c r="S76" s="827">
        <f t="shared" si="43"/>
        <v>0</v>
      </c>
      <c r="T76" s="827">
        <f t="shared" si="56"/>
        <v>0</v>
      </c>
      <c r="U76" s="827">
        <f t="shared" si="57"/>
        <v>0</v>
      </c>
      <c r="V76" s="827">
        <f t="shared" si="58"/>
        <v>0</v>
      </c>
      <c r="W76" s="827">
        <f t="shared" si="59"/>
        <v>0</v>
      </c>
      <c r="X76" s="827">
        <f t="shared" si="60"/>
        <v>0</v>
      </c>
      <c r="Y76" s="827">
        <f t="shared" si="61"/>
        <v>0</v>
      </c>
      <c r="Z76" s="827">
        <f t="shared" si="62"/>
        <v>0</v>
      </c>
      <c r="AA76" s="827">
        <f t="shared" si="63"/>
        <v>0</v>
      </c>
      <c r="AB76" s="827">
        <f t="shared" si="64"/>
        <v>0</v>
      </c>
      <c r="AC76" s="827">
        <f t="shared" si="65"/>
        <v>0</v>
      </c>
      <c r="AD76" s="827">
        <f t="shared" si="66"/>
        <v>0</v>
      </c>
      <c r="AE76" s="827">
        <f t="shared" si="67"/>
        <v>0</v>
      </c>
      <c r="AF76" s="439">
        <f t="shared" si="41"/>
        <v>0</v>
      </c>
      <c r="AG76" s="3">
        <f>'t1'!M76</f>
        <v>0</v>
      </c>
      <c r="AM76" s="195"/>
      <c r="AN76" s="195"/>
      <c r="AO76" s="195"/>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439">
        <f t="shared" si="42"/>
        <v>0</v>
      </c>
      <c r="BQ76" s="3">
        <f>'t1'!AR76</f>
        <v>0</v>
      </c>
      <c r="CA76" s="1263" t="s">
        <v>1235</v>
      </c>
    </row>
    <row r="77" spans="1:79" ht="13.5" customHeight="1" x14ac:dyDescent="0.2">
      <c r="A77" s="144" t="str">
        <f>'t1'!A77</f>
        <v>DIR. PROF.TECNICO SANITARIE T.DET.ART.15-SEPTIES DLGS 502/92</v>
      </c>
      <c r="B77" s="206" t="str">
        <f>'t1'!B77</f>
        <v>SD048D</v>
      </c>
      <c r="C77" s="826">
        <f t="shared" si="44"/>
        <v>0</v>
      </c>
      <c r="D77" s="826">
        <f t="shared" si="45"/>
        <v>0</v>
      </c>
      <c r="E77" s="826">
        <f t="shared" si="46"/>
        <v>0</v>
      </c>
      <c r="F77" s="827">
        <f t="shared" si="47"/>
        <v>0</v>
      </c>
      <c r="G77" s="827">
        <f t="shared" si="48"/>
        <v>0</v>
      </c>
      <c r="H77" s="827">
        <f t="shared" si="49"/>
        <v>0</v>
      </c>
      <c r="I77" s="827">
        <f t="shared" si="50"/>
        <v>0</v>
      </c>
      <c r="J77" s="827">
        <f t="shared" si="51"/>
        <v>0</v>
      </c>
      <c r="K77" s="827">
        <f t="shared" si="52"/>
        <v>0</v>
      </c>
      <c r="L77" s="827">
        <f t="shared" si="53"/>
        <v>0</v>
      </c>
      <c r="M77" s="827">
        <f t="shared" si="54"/>
        <v>0</v>
      </c>
      <c r="N77" s="827">
        <f t="shared" si="55"/>
        <v>0</v>
      </c>
      <c r="O77" s="827">
        <f t="shared" si="55"/>
        <v>0</v>
      </c>
      <c r="P77" s="827">
        <f t="shared" si="38"/>
        <v>0</v>
      </c>
      <c r="Q77" s="827">
        <f t="shared" si="39"/>
        <v>0</v>
      </c>
      <c r="R77" s="827">
        <f t="shared" si="40"/>
        <v>0</v>
      </c>
      <c r="S77" s="827">
        <f t="shared" si="43"/>
        <v>0</v>
      </c>
      <c r="T77" s="827">
        <f t="shared" si="56"/>
        <v>0</v>
      </c>
      <c r="U77" s="827">
        <f t="shared" si="57"/>
        <v>0</v>
      </c>
      <c r="V77" s="827">
        <f t="shared" si="58"/>
        <v>0</v>
      </c>
      <c r="W77" s="827">
        <f t="shared" si="59"/>
        <v>0</v>
      </c>
      <c r="X77" s="827">
        <f t="shared" si="60"/>
        <v>0</v>
      </c>
      <c r="Y77" s="827">
        <f t="shared" si="61"/>
        <v>0</v>
      </c>
      <c r="Z77" s="827">
        <f t="shared" si="62"/>
        <v>0</v>
      </c>
      <c r="AA77" s="827">
        <f t="shared" si="63"/>
        <v>0</v>
      </c>
      <c r="AB77" s="827">
        <f t="shared" si="64"/>
        <v>0</v>
      </c>
      <c r="AC77" s="827">
        <f t="shared" si="65"/>
        <v>0</v>
      </c>
      <c r="AD77" s="827">
        <f t="shared" si="66"/>
        <v>0</v>
      </c>
      <c r="AE77" s="827">
        <f t="shared" si="67"/>
        <v>0</v>
      </c>
      <c r="AF77" s="439">
        <f t="shared" si="41"/>
        <v>0</v>
      </c>
      <c r="AG77" s="3">
        <f>'t1'!M77</f>
        <v>0</v>
      </c>
      <c r="AM77" s="195"/>
      <c r="AN77" s="195"/>
      <c r="AO77" s="195"/>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439">
        <f t="shared" si="42"/>
        <v>0</v>
      </c>
      <c r="BQ77" s="3">
        <f>'t1'!AR77</f>
        <v>0</v>
      </c>
      <c r="CA77" s="1263" t="s">
        <v>1235</v>
      </c>
    </row>
    <row r="78" spans="1:79" ht="13.5" customHeight="1" x14ac:dyDescent="0.2">
      <c r="A78" s="144" t="str">
        <f>'t1'!A78</f>
        <v>DIRIGENTE PROF.TECNICHE DELLA PREVENZIONE (INC.STRUT.COMPL.)</v>
      </c>
      <c r="B78" s="206" t="str">
        <f>'t1'!B78</f>
        <v>SD0CO4</v>
      </c>
      <c r="C78" s="826">
        <f t="shared" si="44"/>
        <v>0</v>
      </c>
      <c r="D78" s="826">
        <f t="shared" si="45"/>
        <v>0</v>
      </c>
      <c r="E78" s="826">
        <f t="shared" si="46"/>
        <v>0</v>
      </c>
      <c r="F78" s="827">
        <f t="shared" si="47"/>
        <v>0</v>
      </c>
      <c r="G78" s="827">
        <f t="shared" si="48"/>
        <v>0</v>
      </c>
      <c r="H78" s="827">
        <f t="shared" si="49"/>
        <v>0</v>
      </c>
      <c r="I78" s="827">
        <f t="shared" si="50"/>
        <v>0</v>
      </c>
      <c r="J78" s="827">
        <f t="shared" si="51"/>
        <v>0</v>
      </c>
      <c r="K78" s="827">
        <f t="shared" si="52"/>
        <v>0</v>
      </c>
      <c r="L78" s="827">
        <f t="shared" si="53"/>
        <v>0</v>
      </c>
      <c r="M78" s="827">
        <f t="shared" si="54"/>
        <v>0</v>
      </c>
      <c r="N78" s="827">
        <f t="shared" si="55"/>
        <v>0</v>
      </c>
      <c r="O78" s="827">
        <f t="shared" si="55"/>
        <v>0</v>
      </c>
      <c r="P78" s="827">
        <f t="shared" si="38"/>
        <v>0</v>
      </c>
      <c r="Q78" s="827">
        <f t="shared" si="39"/>
        <v>0</v>
      </c>
      <c r="R78" s="827">
        <f t="shared" si="40"/>
        <v>0</v>
      </c>
      <c r="S78" s="827">
        <f t="shared" si="43"/>
        <v>0</v>
      </c>
      <c r="T78" s="827">
        <f t="shared" si="56"/>
        <v>0</v>
      </c>
      <c r="U78" s="827">
        <f t="shared" si="57"/>
        <v>0</v>
      </c>
      <c r="V78" s="827">
        <f t="shared" si="58"/>
        <v>0</v>
      </c>
      <c r="W78" s="827">
        <f t="shared" si="59"/>
        <v>0</v>
      </c>
      <c r="X78" s="827">
        <f t="shared" si="60"/>
        <v>0</v>
      </c>
      <c r="Y78" s="827">
        <f t="shared" si="61"/>
        <v>0</v>
      </c>
      <c r="Z78" s="827">
        <f t="shared" si="62"/>
        <v>0</v>
      </c>
      <c r="AA78" s="827">
        <f t="shared" si="63"/>
        <v>0</v>
      </c>
      <c r="AB78" s="827">
        <f t="shared" si="64"/>
        <v>0</v>
      </c>
      <c r="AC78" s="827">
        <f t="shared" si="65"/>
        <v>0</v>
      </c>
      <c r="AD78" s="827">
        <f t="shared" si="66"/>
        <v>0</v>
      </c>
      <c r="AE78" s="827">
        <f t="shared" si="67"/>
        <v>0</v>
      </c>
      <c r="AF78" s="439">
        <f t="shared" si="41"/>
        <v>0</v>
      </c>
      <c r="AG78" s="3">
        <f>'t1'!M78</f>
        <v>0</v>
      </c>
      <c r="AM78" s="195"/>
      <c r="AN78" s="195"/>
      <c r="AO78" s="195"/>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439">
        <f t="shared" si="42"/>
        <v>0</v>
      </c>
      <c r="BQ78" s="3">
        <f>'t1'!AR78</f>
        <v>0</v>
      </c>
      <c r="CA78" s="1263" t="s">
        <v>1235</v>
      </c>
    </row>
    <row r="79" spans="1:79" ht="13.5" customHeight="1" x14ac:dyDescent="0.2">
      <c r="A79" s="144" t="str">
        <f>'t1'!A79</f>
        <v>DIRIGENTE PROF.TECNICHE DELLA PREVENZIONE (INC.STRUT.SEMPL.)</v>
      </c>
      <c r="B79" s="206" t="str">
        <f>'t1'!B79</f>
        <v>SD0SE4</v>
      </c>
      <c r="C79" s="826">
        <f t="shared" si="44"/>
        <v>0</v>
      </c>
      <c r="D79" s="826">
        <f t="shared" si="45"/>
        <v>0</v>
      </c>
      <c r="E79" s="826">
        <f t="shared" si="46"/>
        <v>0</v>
      </c>
      <c r="F79" s="827">
        <f t="shared" si="47"/>
        <v>0</v>
      </c>
      <c r="G79" s="827">
        <f t="shared" si="48"/>
        <v>0</v>
      </c>
      <c r="H79" s="827">
        <f t="shared" si="49"/>
        <v>0</v>
      </c>
      <c r="I79" s="827">
        <f t="shared" si="50"/>
        <v>0</v>
      </c>
      <c r="J79" s="827">
        <f t="shared" si="51"/>
        <v>0</v>
      </c>
      <c r="K79" s="827">
        <f t="shared" si="52"/>
        <v>0</v>
      </c>
      <c r="L79" s="827">
        <f t="shared" si="53"/>
        <v>0</v>
      </c>
      <c r="M79" s="827">
        <f t="shared" si="54"/>
        <v>0</v>
      </c>
      <c r="N79" s="827">
        <f t="shared" si="55"/>
        <v>0</v>
      </c>
      <c r="O79" s="827">
        <f t="shared" si="55"/>
        <v>0</v>
      </c>
      <c r="P79" s="827">
        <f t="shared" si="38"/>
        <v>0</v>
      </c>
      <c r="Q79" s="827">
        <f t="shared" si="39"/>
        <v>0</v>
      </c>
      <c r="R79" s="827">
        <f t="shared" si="40"/>
        <v>0</v>
      </c>
      <c r="S79" s="827">
        <f t="shared" si="43"/>
        <v>0</v>
      </c>
      <c r="T79" s="827">
        <f t="shared" si="56"/>
        <v>0</v>
      </c>
      <c r="U79" s="827">
        <f t="shared" si="57"/>
        <v>0</v>
      </c>
      <c r="V79" s="827">
        <f t="shared" si="58"/>
        <v>0</v>
      </c>
      <c r="W79" s="827">
        <f t="shared" si="59"/>
        <v>0</v>
      </c>
      <c r="X79" s="827">
        <f t="shared" si="60"/>
        <v>0</v>
      </c>
      <c r="Y79" s="827">
        <f t="shared" si="61"/>
        <v>0</v>
      </c>
      <c r="Z79" s="827">
        <f t="shared" si="62"/>
        <v>0</v>
      </c>
      <c r="AA79" s="827">
        <f t="shared" si="63"/>
        <v>0</v>
      </c>
      <c r="AB79" s="827">
        <f t="shared" si="64"/>
        <v>0</v>
      </c>
      <c r="AC79" s="827">
        <f t="shared" si="65"/>
        <v>0</v>
      </c>
      <c r="AD79" s="827">
        <f t="shared" si="66"/>
        <v>0</v>
      </c>
      <c r="AE79" s="827">
        <f t="shared" si="67"/>
        <v>0</v>
      </c>
      <c r="AF79" s="439">
        <f t="shared" si="41"/>
        <v>0</v>
      </c>
      <c r="AG79" s="3">
        <f>'t1'!M79</f>
        <v>0</v>
      </c>
      <c r="AM79" s="195"/>
      <c r="AN79" s="195"/>
      <c r="AO79" s="195"/>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439">
        <f t="shared" si="42"/>
        <v>0</v>
      </c>
      <c r="BQ79" s="3">
        <f>'t1'!AR79</f>
        <v>0</v>
      </c>
      <c r="CA79" s="1263" t="s">
        <v>1235</v>
      </c>
    </row>
    <row r="80" spans="1:79" ht="13.5" customHeight="1" x14ac:dyDescent="0.2">
      <c r="A80" s="144" t="str">
        <f>'t1'!A80</f>
        <v>DIRIGENTE PROF.TECNICHE DELLA PREVENZIONE(ALTRI INC.PROF.LI)</v>
      </c>
      <c r="B80" s="206" t="str">
        <f>'t1'!B80</f>
        <v>SD0AI4</v>
      </c>
      <c r="C80" s="826">
        <f t="shared" si="44"/>
        <v>0</v>
      </c>
      <c r="D80" s="826">
        <f t="shared" si="45"/>
        <v>0</v>
      </c>
      <c r="E80" s="826">
        <f t="shared" si="46"/>
        <v>0</v>
      </c>
      <c r="F80" s="827">
        <f t="shared" si="47"/>
        <v>0</v>
      </c>
      <c r="G80" s="827">
        <f t="shared" si="48"/>
        <v>0</v>
      </c>
      <c r="H80" s="827">
        <f t="shared" si="49"/>
        <v>0</v>
      </c>
      <c r="I80" s="827">
        <f t="shared" si="50"/>
        <v>0</v>
      </c>
      <c r="J80" s="827">
        <f t="shared" si="51"/>
        <v>0</v>
      </c>
      <c r="K80" s="827">
        <f t="shared" si="52"/>
        <v>0</v>
      </c>
      <c r="L80" s="827">
        <f t="shared" si="53"/>
        <v>0</v>
      </c>
      <c r="M80" s="827">
        <f t="shared" si="54"/>
        <v>0</v>
      </c>
      <c r="N80" s="827">
        <f t="shared" si="55"/>
        <v>0</v>
      </c>
      <c r="O80" s="827">
        <f t="shared" si="55"/>
        <v>0</v>
      </c>
      <c r="P80" s="827">
        <f t="shared" si="38"/>
        <v>0</v>
      </c>
      <c r="Q80" s="827">
        <f t="shared" si="39"/>
        <v>0</v>
      </c>
      <c r="R80" s="827">
        <f t="shared" si="40"/>
        <v>0</v>
      </c>
      <c r="S80" s="827">
        <f t="shared" si="43"/>
        <v>0</v>
      </c>
      <c r="T80" s="827">
        <f t="shared" si="56"/>
        <v>0</v>
      </c>
      <c r="U80" s="827">
        <f t="shared" si="57"/>
        <v>0</v>
      </c>
      <c r="V80" s="827">
        <f t="shared" si="58"/>
        <v>0</v>
      </c>
      <c r="W80" s="827">
        <f t="shared" si="59"/>
        <v>0</v>
      </c>
      <c r="X80" s="827">
        <f t="shared" si="60"/>
        <v>0</v>
      </c>
      <c r="Y80" s="827">
        <f t="shared" si="61"/>
        <v>0</v>
      </c>
      <c r="Z80" s="827">
        <f t="shared" si="62"/>
        <v>0</v>
      </c>
      <c r="AA80" s="827">
        <f t="shared" si="63"/>
        <v>0</v>
      </c>
      <c r="AB80" s="827">
        <f t="shared" si="64"/>
        <v>0</v>
      </c>
      <c r="AC80" s="827">
        <f t="shared" si="65"/>
        <v>0</v>
      </c>
      <c r="AD80" s="827">
        <f t="shared" si="66"/>
        <v>0</v>
      </c>
      <c r="AE80" s="827">
        <f t="shared" si="67"/>
        <v>0</v>
      </c>
      <c r="AF80" s="439">
        <f t="shared" si="41"/>
        <v>0</v>
      </c>
      <c r="AG80" s="3">
        <f>'t1'!M80</f>
        <v>0</v>
      </c>
      <c r="AM80" s="195"/>
      <c r="AN80" s="195"/>
      <c r="AO80" s="195"/>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439">
        <f t="shared" si="42"/>
        <v>0</v>
      </c>
      <c r="BQ80" s="3">
        <f>'t1'!AR80</f>
        <v>0</v>
      </c>
      <c r="CA80" s="1263" t="s">
        <v>1235</v>
      </c>
    </row>
    <row r="81" spans="1:79" ht="13.5" customHeight="1" x14ac:dyDescent="0.2">
      <c r="A81" s="144" t="str">
        <f>'t1'!A81</f>
        <v>DIR. PROF.TECNICHE PREVENZ. T.DET.ART.15-SEPTIES DLGS 502/92</v>
      </c>
      <c r="B81" s="206" t="str">
        <f>'t1'!B81</f>
        <v>SD048E</v>
      </c>
      <c r="C81" s="826">
        <f t="shared" si="44"/>
        <v>0</v>
      </c>
      <c r="D81" s="826">
        <f t="shared" si="45"/>
        <v>0</v>
      </c>
      <c r="E81" s="826">
        <f t="shared" si="46"/>
        <v>0</v>
      </c>
      <c r="F81" s="827">
        <f t="shared" si="47"/>
        <v>0</v>
      </c>
      <c r="G81" s="827">
        <f t="shared" si="48"/>
        <v>0</v>
      </c>
      <c r="H81" s="827">
        <f t="shared" si="49"/>
        <v>0</v>
      </c>
      <c r="I81" s="827">
        <f t="shared" si="50"/>
        <v>0</v>
      </c>
      <c r="J81" s="827">
        <f t="shared" si="51"/>
        <v>0</v>
      </c>
      <c r="K81" s="827">
        <f t="shared" si="52"/>
        <v>0</v>
      </c>
      <c r="L81" s="827">
        <f t="shared" si="53"/>
        <v>0</v>
      </c>
      <c r="M81" s="827">
        <f t="shared" si="54"/>
        <v>0</v>
      </c>
      <c r="N81" s="827">
        <f t="shared" si="55"/>
        <v>0</v>
      </c>
      <c r="O81" s="827">
        <f t="shared" si="55"/>
        <v>0</v>
      </c>
      <c r="P81" s="827">
        <f t="shared" si="38"/>
        <v>0</v>
      </c>
      <c r="Q81" s="827">
        <f t="shared" si="39"/>
        <v>0</v>
      </c>
      <c r="R81" s="827">
        <f t="shared" si="40"/>
        <v>0</v>
      </c>
      <c r="S81" s="827">
        <f t="shared" si="43"/>
        <v>0</v>
      </c>
      <c r="T81" s="827">
        <f t="shared" si="56"/>
        <v>0</v>
      </c>
      <c r="U81" s="827">
        <f t="shared" si="57"/>
        <v>0</v>
      </c>
      <c r="V81" s="827">
        <f t="shared" si="58"/>
        <v>0</v>
      </c>
      <c r="W81" s="827">
        <f t="shared" si="59"/>
        <v>0</v>
      </c>
      <c r="X81" s="827">
        <f t="shared" si="60"/>
        <v>0</v>
      </c>
      <c r="Y81" s="827">
        <f t="shared" si="61"/>
        <v>0</v>
      </c>
      <c r="Z81" s="827">
        <f t="shared" si="62"/>
        <v>0</v>
      </c>
      <c r="AA81" s="827">
        <f t="shared" si="63"/>
        <v>0</v>
      </c>
      <c r="AB81" s="827">
        <f t="shared" si="64"/>
        <v>0</v>
      </c>
      <c r="AC81" s="827">
        <f t="shared" si="65"/>
        <v>0</v>
      </c>
      <c r="AD81" s="827">
        <f t="shared" si="66"/>
        <v>0</v>
      </c>
      <c r="AE81" s="827">
        <f t="shared" si="67"/>
        <v>0</v>
      </c>
      <c r="AF81" s="439">
        <f t="shared" si="41"/>
        <v>0</v>
      </c>
      <c r="AG81" s="3">
        <f>'t1'!M81</f>
        <v>0</v>
      </c>
      <c r="AM81" s="195"/>
      <c r="AN81" s="195"/>
      <c r="AO81" s="195"/>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439">
        <f t="shared" si="42"/>
        <v>0</v>
      </c>
      <c r="BQ81" s="3">
        <f>'t1'!AR81</f>
        <v>0</v>
      </c>
      <c r="CA81" s="1263" t="s">
        <v>1235</v>
      </c>
    </row>
    <row r="82" spans="1:79" ht="13.5" customHeight="1" x14ac:dyDescent="0.2">
      <c r="A82" s="144" t="str">
        <f>'t1'!A82</f>
        <v>AVVOCATO DIRIG. CON INCARICO DI STRUTTURA COMPLESSA</v>
      </c>
      <c r="B82" s="206" t="str">
        <f>'t1'!B82</f>
        <v>PD0010</v>
      </c>
      <c r="C82" s="826">
        <f t="shared" si="44"/>
        <v>0</v>
      </c>
      <c r="D82" s="826">
        <f t="shared" si="45"/>
        <v>0</v>
      </c>
      <c r="E82" s="826">
        <f t="shared" si="46"/>
        <v>0</v>
      </c>
      <c r="F82" s="827">
        <f t="shared" si="47"/>
        <v>0</v>
      </c>
      <c r="G82" s="827">
        <f t="shared" si="48"/>
        <v>0</v>
      </c>
      <c r="H82" s="827">
        <f t="shared" si="49"/>
        <v>0</v>
      </c>
      <c r="I82" s="827">
        <f t="shared" si="50"/>
        <v>0</v>
      </c>
      <c r="J82" s="827">
        <f t="shared" si="51"/>
        <v>0</v>
      </c>
      <c r="K82" s="827">
        <f t="shared" si="52"/>
        <v>0</v>
      </c>
      <c r="L82" s="827">
        <f t="shared" si="53"/>
        <v>0</v>
      </c>
      <c r="M82" s="827">
        <f t="shared" si="54"/>
        <v>0</v>
      </c>
      <c r="N82" s="827">
        <f t="shared" si="55"/>
        <v>0</v>
      </c>
      <c r="O82" s="827">
        <f t="shared" si="55"/>
        <v>0</v>
      </c>
      <c r="P82" s="827">
        <f t="shared" si="38"/>
        <v>0</v>
      </c>
      <c r="Q82" s="827">
        <f t="shared" si="39"/>
        <v>0</v>
      </c>
      <c r="R82" s="827">
        <f t="shared" si="40"/>
        <v>0</v>
      </c>
      <c r="S82" s="827">
        <f t="shared" si="43"/>
        <v>0</v>
      </c>
      <c r="T82" s="827">
        <f t="shared" si="56"/>
        <v>0</v>
      </c>
      <c r="U82" s="827">
        <f t="shared" si="57"/>
        <v>0</v>
      </c>
      <c r="V82" s="827">
        <f t="shared" si="58"/>
        <v>0</v>
      </c>
      <c r="W82" s="827">
        <f t="shared" si="59"/>
        <v>0</v>
      </c>
      <c r="X82" s="827">
        <f t="shared" si="60"/>
        <v>0</v>
      </c>
      <c r="Y82" s="827">
        <f t="shared" si="61"/>
        <v>0</v>
      </c>
      <c r="Z82" s="827">
        <f t="shared" si="62"/>
        <v>0</v>
      </c>
      <c r="AA82" s="827">
        <f t="shared" si="63"/>
        <v>0</v>
      </c>
      <c r="AB82" s="827">
        <f t="shared" si="64"/>
        <v>0</v>
      </c>
      <c r="AC82" s="827">
        <f t="shared" si="65"/>
        <v>0</v>
      </c>
      <c r="AD82" s="827">
        <f t="shared" si="66"/>
        <v>0</v>
      </c>
      <c r="AE82" s="827">
        <f t="shared" si="67"/>
        <v>0</v>
      </c>
      <c r="AF82" s="439">
        <f t="shared" si="41"/>
        <v>0</v>
      </c>
      <c r="AG82" s="3">
        <f>'t1'!M82</f>
        <v>0</v>
      </c>
      <c r="AM82" s="195"/>
      <c r="AN82" s="195"/>
      <c r="AO82" s="195"/>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439">
        <f t="shared" si="42"/>
        <v>0</v>
      </c>
      <c r="BQ82" s="3">
        <f>'t1'!AR82</f>
        <v>0</v>
      </c>
      <c r="CA82" s="1263" t="s">
        <v>1299</v>
      </c>
    </row>
    <row r="83" spans="1:79" ht="13.5" customHeight="1" x14ac:dyDescent="0.2">
      <c r="A83" s="144" t="str">
        <f>'t1'!A83</f>
        <v>AVVOCATO DIRIG. CON INCARICO DI STRUTTURA SEMPLICE</v>
      </c>
      <c r="B83" s="206" t="str">
        <f>'t1'!B83</f>
        <v>PD0S09</v>
      </c>
      <c r="C83" s="826">
        <f t="shared" si="44"/>
        <v>0</v>
      </c>
      <c r="D83" s="826">
        <f t="shared" si="45"/>
        <v>0</v>
      </c>
      <c r="E83" s="826">
        <f t="shared" si="46"/>
        <v>0</v>
      </c>
      <c r="F83" s="827">
        <f t="shared" si="47"/>
        <v>0</v>
      </c>
      <c r="G83" s="827">
        <f t="shared" si="48"/>
        <v>0</v>
      </c>
      <c r="H83" s="827">
        <f t="shared" si="49"/>
        <v>0</v>
      </c>
      <c r="I83" s="827">
        <f t="shared" si="50"/>
        <v>0</v>
      </c>
      <c r="J83" s="827">
        <f t="shared" si="51"/>
        <v>0</v>
      </c>
      <c r="K83" s="827">
        <f t="shared" si="52"/>
        <v>0</v>
      </c>
      <c r="L83" s="827">
        <f t="shared" si="53"/>
        <v>0</v>
      </c>
      <c r="M83" s="827">
        <f t="shared" si="54"/>
        <v>0</v>
      </c>
      <c r="N83" s="827">
        <f t="shared" si="55"/>
        <v>0</v>
      </c>
      <c r="O83" s="827">
        <f t="shared" si="55"/>
        <v>0</v>
      </c>
      <c r="P83" s="827">
        <f t="shared" si="38"/>
        <v>0</v>
      </c>
      <c r="Q83" s="827">
        <f t="shared" si="39"/>
        <v>0</v>
      </c>
      <c r="R83" s="827">
        <f t="shared" si="40"/>
        <v>0</v>
      </c>
      <c r="S83" s="827">
        <f t="shared" si="43"/>
        <v>0</v>
      </c>
      <c r="T83" s="827">
        <f t="shared" si="56"/>
        <v>0</v>
      </c>
      <c r="U83" s="827">
        <f t="shared" si="57"/>
        <v>0</v>
      </c>
      <c r="V83" s="827">
        <f t="shared" si="58"/>
        <v>0</v>
      </c>
      <c r="W83" s="827">
        <f t="shared" si="59"/>
        <v>0</v>
      </c>
      <c r="X83" s="827">
        <f t="shared" si="60"/>
        <v>0</v>
      </c>
      <c r="Y83" s="827">
        <f t="shared" si="61"/>
        <v>0</v>
      </c>
      <c r="Z83" s="827">
        <f t="shared" si="62"/>
        <v>0</v>
      </c>
      <c r="AA83" s="827">
        <f t="shared" si="63"/>
        <v>0</v>
      </c>
      <c r="AB83" s="827">
        <f t="shared" si="64"/>
        <v>0</v>
      </c>
      <c r="AC83" s="827">
        <f t="shared" si="65"/>
        <v>0</v>
      </c>
      <c r="AD83" s="827">
        <f t="shared" si="66"/>
        <v>0</v>
      </c>
      <c r="AE83" s="827">
        <f t="shared" si="67"/>
        <v>0</v>
      </c>
      <c r="AF83" s="439">
        <f t="shared" si="41"/>
        <v>0</v>
      </c>
      <c r="AG83" s="3">
        <f>'t1'!M83</f>
        <v>0</v>
      </c>
      <c r="AM83" s="195"/>
      <c r="AN83" s="195"/>
      <c r="AO83" s="195"/>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439">
        <f t="shared" si="42"/>
        <v>0</v>
      </c>
      <c r="BQ83" s="3">
        <f>'t1'!AR83</f>
        <v>0</v>
      </c>
      <c r="CA83" s="1263" t="s">
        <v>1299</v>
      </c>
    </row>
    <row r="84" spans="1:79" ht="13.5" customHeight="1" x14ac:dyDescent="0.2">
      <c r="A84" s="144" t="str">
        <f>'t1'!A84</f>
        <v>AVVOCATO DIRIG. CON ALTRI INCAR.PROF.LI</v>
      </c>
      <c r="B84" s="206" t="str">
        <f>'t1'!B84</f>
        <v>PD0A09</v>
      </c>
      <c r="C84" s="826">
        <f t="shared" si="44"/>
        <v>0</v>
      </c>
      <c r="D84" s="826">
        <f t="shared" si="45"/>
        <v>0</v>
      </c>
      <c r="E84" s="826">
        <f t="shared" si="46"/>
        <v>0</v>
      </c>
      <c r="F84" s="827">
        <f t="shared" si="47"/>
        <v>0</v>
      </c>
      <c r="G84" s="827">
        <f t="shared" si="48"/>
        <v>0</v>
      </c>
      <c r="H84" s="827">
        <f t="shared" si="49"/>
        <v>0</v>
      </c>
      <c r="I84" s="827">
        <f t="shared" si="50"/>
        <v>0</v>
      </c>
      <c r="J84" s="827">
        <f t="shared" si="51"/>
        <v>0</v>
      </c>
      <c r="K84" s="827">
        <f t="shared" si="52"/>
        <v>0</v>
      </c>
      <c r="L84" s="827">
        <f t="shared" si="53"/>
        <v>0</v>
      </c>
      <c r="M84" s="827">
        <f t="shared" si="54"/>
        <v>0</v>
      </c>
      <c r="N84" s="827">
        <f t="shared" si="55"/>
        <v>0</v>
      </c>
      <c r="O84" s="827">
        <f t="shared" si="55"/>
        <v>0</v>
      </c>
      <c r="P84" s="827">
        <f t="shared" si="38"/>
        <v>0</v>
      </c>
      <c r="Q84" s="827">
        <f t="shared" si="39"/>
        <v>0</v>
      </c>
      <c r="R84" s="827">
        <f t="shared" si="40"/>
        <v>0</v>
      </c>
      <c r="S84" s="827">
        <f t="shared" si="43"/>
        <v>0</v>
      </c>
      <c r="T84" s="827">
        <f t="shared" si="56"/>
        <v>0</v>
      </c>
      <c r="U84" s="827">
        <f t="shared" si="57"/>
        <v>0</v>
      </c>
      <c r="V84" s="827">
        <f t="shared" si="58"/>
        <v>0</v>
      </c>
      <c r="W84" s="827">
        <f t="shared" si="59"/>
        <v>0</v>
      </c>
      <c r="X84" s="827">
        <f t="shared" si="60"/>
        <v>0</v>
      </c>
      <c r="Y84" s="827">
        <f t="shared" si="61"/>
        <v>0</v>
      </c>
      <c r="Z84" s="827">
        <f t="shared" si="62"/>
        <v>0</v>
      </c>
      <c r="AA84" s="827">
        <f t="shared" si="63"/>
        <v>0</v>
      </c>
      <c r="AB84" s="827">
        <f t="shared" si="64"/>
        <v>0</v>
      </c>
      <c r="AC84" s="827">
        <f t="shared" si="65"/>
        <v>0</v>
      </c>
      <c r="AD84" s="827">
        <f t="shared" si="66"/>
        <v>0</v>
      </c>
      <c r="AE84" s="827">
        <f t="shared" si="67"/>
        <v>0</v>
      </c>
      <c r="AF84" s="439">
        <f t="shared" si="41"/>
        <v>0</v>
      </c>
      <c r="AG84" s="3">
        <f>'t1'!M84</f>
        <v>0</v>
      </c>
      <c r="AM84" s="195"/>
      <c r="AN84" s="195"/>
      <c r="AO84" s="195"/>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439">
        <f t="shared" si="42"/>
        <v>0</v>
      </c>
      <c r="BQ84" s="3">
        <f>'t1'!AR84</f>
        <v>0</v>
      </c>
      <c r="CA84" s="1263" t="s">
        <v>1299</v>
      </c>
    </row>
    <row r="85" spans="1:79" ht="13.5" customHeight="1" x14ac:dyDescent="0.2">
      <c r="A85" s="144" t="str">
        <f>'t1'!A85</f>
        <v>AVVOCATO DIR. A T. DETERMINATO(ART. 15-SEPTIES DLGS. 502/92)</v>
      </c>
      <c r="B85" s="206" t="str">
        <f>'t1'!B85</f>
        <v>PD0605</v>
      </c>
      <c r="C85" s="826">
        <f t="shared" si="44"/>
        <v>0</v>
      </c>
      <c r="D85" s="826">
        <f t="shared" si="45"/>
        <v>0</v>
      </c>
      <c r="E85" s="826">
        <f t="shared" si="46"/>
        <v>0</v>
      </c>
      <c r="F85" s="827">
        <f t="shared" si="47"/>
        <v>0</v>
      </c>
      <c r="G85" s="827">
        <f t="shared" si="48"/>
        <v>0</v>
      </c>
      <c r="H85" s="827">
        <f t="shared" si="49"/>
        <v>0</v>
      </c>
      <c r="I85" s="827">
        <f t="shared" si="50"/>
        <v>0</v>
      </c>
      <c r="J85" s="827">
        <f t="shared" si="51"/>
        <v>0</v>
      </c>
      <c r="K85" s="827">
        <f t="shared" si="52"/>
        <v>0</v>
      </c>
      <c r="L85" s="827">
        <f t="shared" si="53"/>
        <v>0</v>
      </c>
      <c r="M85" s="827">
        <f t="shared" si="54"/>
        <v>0</v>
      </c>
      <c r="N85" s="827">
        <f t="shared" si="55"/>
        <v>0</v>
      </c>
      <c r="O85" s="827">
        <f t="shared" si="55"/>
        <v>0</v>
      </c>
      <c r="P85" s="827">
        <f t="shared" si="38"/>
        <v>0</v>
      </c>
      <c r="Q85" s="827">
        <f t="shared" si="39"/>
        <v>0</v>
      </c>
      <c r="R85" s="827">
        <f t="shared" si="40"/>
        <v>0</v>
      </c>
      <c r="S85" s="827">
        <f t="shared" si="43"/>
        <v>0</v>
      </c>
      <c r="T85" s="827">
        <f t="shared" si="56"/>
        <v>0</v>
      </c>
      <c r="U85" s="827">
        <f t="shared" si="57"/>
        <v>0</v>
      </c>
      <c r="V85" s="827">
        <f t="shared" si="58"/>
        <v>0</v>
      </c>
      <c r="W85" s="827">
        <f t="shared" si="59"/>
        <v>0</v>
      </c>
      <c r="X85" s="827">
        <f t="shared" si="60"/>
        <v>0</v>
      </c>
      <c r="Y85" s="827">
        <f t="shared" si="61"/>
        <v>0</v>
      </c>
      <c r="Z85" s="827">
        <f t="shared" si="62"/>
        <v>0</v>
      </c>
      <c r="AA85" s="827">
        <f t="shared" si="63"/>
        <v>0</v>
      </c>
      <c r="AB85" s="827">
        <f t="shared" si="64"/>
        <v>0</v>
      </c>
      <c r="AC85" s="827">
        <f t="shared" si="65"/>
        <v>0</v>
      </c>
      <c r="AD85" s="827">
        <f t="shared" si="66"/>
        <v>0</v>
      </c>
      <c r="AE85" s="827">
        <f t="shared" si="67"/>
        <v>0</v>
      </c>
      <c r="AF85" s="439">
        <f t="shared" si="41"/>
        <v>0</v>
      </c>
      <c r="AG85" s="3">
        <f>'t1'!M85</f>
        <v>0</v>
      </c>
      <c r="AM85" s="195"/>
      <c r="AN85" s="195"/>
      <c r="AO85" s="195"/>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439">
        <f t="shared" si="42"/>
        <v>0</v>
      </c>
      <c r="BQ85" s="3">
        <f>'t1'!AR85</f>
        <v>0</v>
      </c>
      <c r="CA85" s="1263" t="s">
        <v>1299</v>
      </c>
    </row>
    <row r="86" spans="1:79" ht="13.5" customHeight="1" x14ac:dyDescent="0.2">
      <c r="A86" s="144" t="str">
        <f>'t1'!A86</f>
        <v>INGEGNERE DIRIG. CON INCARICO DI STRUTTURA COMPLESSA</v>
      </c>
      <c r="B86" s="206" t="str">
        <f>'t1'!B86</f>
        <v>PD0046</v>
      </c>
      <c r="C86" s="826">
        <f t="shared" si="44"/>
        <v>0</v>
      </c>
      <c r="D86" s="826">
        <f t="shared" si="45"/>
        <v>0</v>
      </c>
      <c r="E86" s="826">
        <f t="shared" si="46"/>
        <v>0</v>
      </c>
      <c r="F86" s="827">
        <f t="shared" si="47"/>
        <v>0</v>
      </c>
      <c r="G86" s="827">
        <f t="shared" si="48"/>
        <v>0</v>
      </c>
      <c r="H86" s="827">
        <f t="shared" si="49"/>
        <v>0</v>
      </c>
      <c r="I86" s="827">
        <f t="shared" si="50"/>
        <v>0</v>
      </c>
      <c r="J86" s="827">
        <f t="shared" si="51"/>
        <v>0</v>
      </c>
      <c r="K86" s="827">
        <f t="shared" si="52"/>
        <v>0</v>
      </c>
      <c r="L86" s="827">
        <f t="shared" si="53"/>
        <v>0</v>
      </c>
      <c r="M86" s="827">
        <f t="shared" si="54"/>
        <v>0</v>
      </c>
      <c r="N86" s="827">
        <f t="shared" si="55"/>
        <v>0</v>
      </c>
      <c r="O86" s="827">
        <f t="shared" si="55"/>
        <v>0</v>
      </c>
      <c r="P86" s="827">
        <f t="shared" si="38"/>
        <v>0</v>
      </c>
      <c r="Q86" s="827">
        <f t="shared" si="39"/>
        <v>0</v>
      </c>
      <c r="R86" s="827">
        <f t="shared" si="40"/>
        <v>0</v>
      </c>
      <c r="S86" s="827">
        <f t="shared" si="43"/>
        <v>0</v>
      </c>
      <c r="T86" s="827">
        <f t="shared" si="56"/>
        <v>0</v>
      </c>
      <c r="U86" s="827">
        <f t="shared" si="57"/>
        <v>0</v>
      </c>
      <c r="V86" s="827">
        <f t="shared" si="58"/>
        <v>0</v>
      </c>
      <c r="W86" s="827">
        <f t="shared" si="59"/>
        <v>0</v>
      </c>
      <c r="X86" s="827">
        <f t="shared" si="60"/>
        <v>0</v>
      </c>
      <c r="Y86" s="827">
        <f t="shared" si="61"/>
        <v>0</v>
      </c>
      <c r="Z86" s="827">
        <f t="shared" si="62"/>
        <v>0</v>
      </c>
      <c r="AA86" s="827">
        <f t="shared" si="63"/>
        <v>0</v>
      </c>
      <c r="AB86" s="827">
        <f t="shared" si="64"/>
        <v>0</v>
      </c>
      <c r="AC86" s="827">
        <f t="shared" si="65"/>
        <v>0</v>
      </c>
      <c r="AD86" s="827">
        <f t="shared" si="66"/>
        <v>0</v>
      </c>
      <c r="AE86" s="827">
        <f t="shared" si="67"/>
        <v>0</v>
      </c>
      <c r="AF86" s="439">
        <f t="shared" si="41"/>
        <v>0</v>
      </c>
      <c r="AG86" s="3">
        <f>'t1'!M86</f>
        <v>0</v>
      </c>
      <c r="AM86" s="195"/>
      <c r="AN86" s="195"/>
      <c r="AO86" s="195"/>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439">
        <f t="shared" si="42"/>
        <v>0</v>
      </c>
      <c r="BQ86" s="3">
        <f>'t1'!AR86</f>
        <v>0</v>
      </c>
      <c r="CA86" s="1263" t="s">
        <v>1299</v>
      </c>
    </row>
    <row r="87" spans="1:79" ht="13.5" customHeight="1" x14ac:dyDescent="0.2">
      <c r="A87" s="144" t="str">
        <f>'t1'!A87</f>
        <v>INGEGNERE DIRIG. CON INCARICO DI STRUTTURA SEMPLICE</v>
      </c>
      <c r="B87" s="206" t="str">
        <f>'t1'!B87</f>
        <v>PD0S45</v>
      </c>
      <c r="C87" s="826">
        <f t="shared" si="44"/>
        <v>0</v>
      </c>
      <c r="D87" s="826">
        <f t="shared" si="45"/>
        <v>0</v>
      </c>
      <c r="E87" s="826">
        <f t="shared" si="46"/>
        <v>0</v>
      </c>
      <c r="F87" s="827">
        <f t="shared" si="47"/>
        <v>0</v>
      </c>
      <c r="G87" s="827">
        <f t="shared" si="48"/>
        <v>0</v>
      </c>
      <c r="H87" s="827">
        <f t="shared" si="49"/>
        <v>0</v>
      </c>
      <c r="I87" s="827">
        <f t="shared" si="50"/>
        <v>0</v>
      </c>
      <c r="J87" s="827">
        <f t="shared" si="51"/>
        <v>0</v>
      </c>
      <c r="K87" s="827">
        <f t="shared" si="52"/>
        <v>0</v>
      </c>
      <c r="L87" s="827">
        <f t="shared" si="53"/>
        <v>0</v>
      </c>
      <c r="M87" s="827">
        <f t="shared" si="54"/>
        <v>0</v>
      </c>
      <c r="N87" s="827">
        <f t="shared" si="55"/>
        <v>0</v>
      </c>
      <c r="O87" s="827">
        <f t="shared" si="55"/>
        <v>0</v>
      </c>
      <c r="P87" s="827">
        <f t="shared" si="38"/>
        <v>0</v>
      </c>
      <c r="Q87" s="827">
        <f t="shared" si="39"/>
        <v>0</v>
      </c>
      <c r="R87" s="827">
        <f t="shared" si="40"/>
        <v>0</v>
      </c>
      <c r="S87" s="827">
        <f t="shared" si="43"/>
        <v>0</v>
      </c>
      <c r="T87" s="827">
        <f t="shared" si="56"/>
        <v>0</v>
      </c>
      <c r="U87" s="827">
        <f t="shared" si="57"/>
        <v>0</v>
      </c>
      <c r="V87" s="827">
        <f t="shared" si="58"/>
        <v>0</v>
      </c>
      <c r="W87" s="827">
        <f t="shared" si="59"/>
        <v>0</v>
      </c>
      <c r="X87" s="827">
        <f t="shared" si="60"/>
        <v>0</v>
      </c>
      <c r="Y87" s="827">
        <f t="shared" si="61"/>
        <v>0</v>
      </c>
      <c r="Z87" s="827">
        <f t="shared" si="62"/>
        <v>0</v>
      </c>
      <c r="AA87" s="827">
        <f t="shared" si="63"/>
        <v>0</v>
      </c>
      <c r="AB87" s="827">
        <f t="shared" si="64"/>
        <v>0</v>
      </c>
      <c r="AC87" s="827">
        <f t="shared" si="65"/>
        <v>0</v>
      </c>
      <c r="AD87" s="827">
        <f t="shared" si="66"/>
        <v>0</v>
      </c>
      <c r="AE87" s="827">
        <f t="shared" si="67"/>
        <v>0</v>
      </c>
      <c r="AF87" s="439">
        <f t="shared" si="41"/>
        <v>0</v>
      </c>
      <c r="AG87" s="3">
        <f>'t1'!M87</f>
        <v>0</v>
      </c>
      <c r="AM87" s="195"/>
      <c r="AN87" s="195"/>
      <c r="AO87" s="195"/>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439">
        <f t="shared" si="42"/>
        <v>0</v>
      </c>
      <c r="BQ87" s="3">
        <f>'t1'!AR87</f>
        <v>0</v>
      </c>
      <c r="CA87" s="1263" t="s">
        <v>1299</v>
      </c>
    </row>
    <row r="88" spans="1:79" ht="13.5" customHeight="1" x14ac:dyDescent="0.2">
      <c r="A88" s="144" t="str">
        <f>'t1'!A88</f>
        <v>INGEGNERE DIRIG. CON ALTRI INCAR.PROF.LI</v>
      </c>
      <c r="B88" s="206" t="str">
        <f>'t1'!B88</f>
        <v>PD0A45</v>
      </c>
      <c r="C88" s="826">
        <f t="shared" si="44"/>
        <v>0</v>
      </c>
      <c r="D88" s="826">
        <f t="shared" si="45"/>
        <v>0</v>
      </c>
      <c r="E88" s="826">
        <f t="shared" si="46"/>
        <v>0</v>
      </c>
      <c r="F88" s="827">
        <f t="shared" si="47"/>
        <v>0</v>
      </c>
      <c r="G88" s="827">
        <f t="shared" si="48"/>
        <v>0</v>
      </c>
      <c r="H88" s="827">
        <f t="shared" si="49"/>
        <v>0</v>
      </c>
      <c r="I88" s="827">
        <f t="shared" si="50"/>
        <v>0</v>
      </c>
      <c r="J88" s="827">
        <f t="shared" si="51"/>
        <v>0</v>
      </c>
      <c r="K88" s="827">
        <f t="shared" si="52"/>
        <v>0</v>
      </c>
      <c r="L88" s="827">
        <f t="shared" si="53"/>
        <v>0</v>
      </c>
      <c r="M88" s="827">
        <f t="shared" si="54"/>
        <v>0</v>
      </c>
      <c r="N88" s="827">
        <f t="shared" si="55"/>
        <v>0</v>
      </c>
      <c r="O88" s="827">
        <f t="shared" si="55"/>
        <v>0</v>
      </c>
      <c r="P88" s="827">
        <f t="shared" si="38"/>
        <v>0</v>
      </c>
      <c r="Q88" s="827">
        <f t="shared" si="39"/>
        <v>0</v>
      </c>
      <c r="R88" s="827">
        <f t="shared" si="40"/>
        <v>0</v>
      </c>
      <c r="S88" s="827">
        <f t="shared" si="43"/>
        <v>0</v>
      </c>
      <c r="T88" s="827">
        <f t="shared" si="56"/>
        <v>0</v>
      </c>
      <c r="U88" s="827">
        <f t="shared" si="57"/>
        <v>0</v>
      </c>
      <c r="V88" s="827">
        <f t="shared" si="58"/>
        <v>0</v>
      </c>
      <c r="W88" s="827">
        <f t="shared" si="59"/>
        <v>0</v>
      </c>
      <c r="X88" s="827">
        <f t="shared" si="60"/>
        <v>0</v>
      </c>
      <c r="Y88" s="827">
        <f t="shared" si="61"/>
        <v>0</v>
      </c>
      <c r="Z88" s="827">
        <f t="shared" si="62"/>
        <v>0</v>
      </c>
      <c r="AA88" s="827">
        <f t="shared" si="63"/>
        <v>0</v>
      </c>
      <c r="AB88" s="827">
        <f t="shared" si="64"/>
        <v>0</v>
      </c>
      <c r="AC88" s="827">
        <f t="shared" si="65"/>
        <v>0</v>
      </c>
      <c r="AD88" s="827">
        <f t="shared" si="66"/>
        <v>0</v>
      </c>
      <c r="AE88" s="827">
        <f t="shared" si="67"/>
        <v>0</v>
      </c>
      <c r="AF88" s="439">
        <f t="shared" si="41"/>
        <v>0</v>
      </c>
      <c r="AG88" s="3">
        <f>'t1'!M88</f>
        <v>0</v>
      </c>
      <c r="AM88" s="195"/>
      <c r="AN88" s="195"/>
      <c r="AO88" s="195"/>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439">
        <f t="shared" si="42"/>
        <v>0</v>
      </c>
      <c r="BQ88" s="3">
        <f>'t1'!AR88</f>
        <v>0</v>
      </c>
      <c r="CA88" s="1263" t="s">
        <v>1299</v>
      </c>
    </row>
    <row r="89" spans="1:79" ht="13.5" customHeight="1" x14ac:dyDescent="0.2">
      <c r="A89" s="144" t="str">
        <f>'t1'!A89</f>
        <v>INGEGNERE DIR. A T. DETERMINATO(ART.15-SEPTIES DLGS. 502/92)</v>
      </c>
      <c r="B89" s="206" t="str">
        <f>'t1'!B89</f>
        <v>PD0606</v>
      </c>
      <c r="C89" s="826">
        <f t="shared" si="44"/>
        <v>0</v>
      </c>
      <c r="D89" s="826">
        <f t="shared" si="45"/>
        <v>0</v>
      </c>
      <c r="E89" s="826">
        <f t="shared" si="46"/>
        <v>0</v>
      </c>
      <c r="F89" s="827">
        <f t="shared" si="47"/>
        <v>0</v>
      </c>
      <c r="G89" s="827">
        <f t="shared" si="48"/>
        <v>0</v>
      </c>
      <c r="H89" s="827">
        <f t="shared" si="49"/>
        <v>0</v>
      </c>
      <c r="I89" s="827">
        <f t="shared" si="50"/>
        <v>0</v>
      </c>
      <c r="J89" s="827">
        <f t="shared" si="51"/>
        <v>0</v>
      </c>
      <c r="K89" s="827">
        <f t="shared" si="52"/>
        <v>0</v>
      </c>
      <c r="L89" s="827">
        <f t="shared" si="53"/>
        <v>0</v>
      </c>
      <c r="M89" s="827">
        <f t="shared" si="54"/>
        <v>0</v>
      </c>
      <c r="N89" s="827">
        <f t="shared" si="55"/>
        <v>0</v>
      </c>
      <c r="O89" s="827">
        <f t="shared" si="55"/>
        <v>0</v>
      </c>
      <c r="P89" s="827">
        <f t="shared" si="38"/>
        <v>0</v>
      </c>
      <c r="Q89" s="827">
        <f t="shared" si="39"/>
        <v>0</v>
      </c>
      <c r="R89" s="827">
        <f t="shared" si="40"/>
        <v>0</v>
      </c>
      <c r="S89" s="827">
        <f t="shared" si="43"/>
        <v>0</v>
      </c>
      <c r="T89" s="827">
        <f t="shared" si="56"/>
        <v>0</v>
      </c>
      <c r="U89" s="827">
        <f t="shared" si="57"/>
        <v>0</v>
      </c>
      <c r="V89" s="827">
        <f t="shared" si="58"/>
        <v>0</v>
      </c>
      <c r="W89" s="827">
        <f t="shared" si="59"/>
        <v>0</v>
      </c>
      <c r="X89" s="827">
        <f t="shared" si="60"/>
        <v>0</v>
      </c>
      <c r="Y89" s="827">
        <f t="shared" si="61"/>
        <v>0</v>
      </c>
      <c r="Z89" s="827">
        <f t="shared" si="62"/>
        <v>0</v>
      </c>
      <c r="AA89" s="827">
        <f t="shared" si="63"/>
        <v>0</v>
      </c>
      <c r="AB89" s="827">
        <f t="shared" si="64"/>
        <v>0</v>
      </c>
      <c r="AC89" s="827">
        <f t="shared" si="65"/>
        <v>0</v>
      </c>
      <c r="AD89" s="827">
        <f t="shared" si="66"/>
        <v>0</v>
      </c>
      <c r="AE89" s="827">
        <f t="shared" si="67"/>
        <v>0</v>
      </c>
      <c r="AF89" s="439">
        <f t="shared" si="41"/>
        <v>0</v>
      </c>
      <c r="AG89" s="3">
        <f>'t1'!M89</f>
        <v>0</v>
      </c>
      <c r="AM89" s="195"/>
      <c r="AN89" s="195"/>
      <c r="AO89" s="195"/>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439">
        <f t="shared" si="42"/>
        <v>0</v>
      </c>
      <c r="BQ89" s="3">
        <f>'t1'!AR89</f>
        <v>0</v>
      </c>
      <c r="CA89" s="1263" t="s">
        <v>1299</v>
      </c>
    </row>
    <row r="90" spans="1:79" ht="13.5" customHeight="1" x14ac:dyDescent="0.2">
      <c r="A90" s="144" t="str">
        <f>'t1'!A90</f>
        <v>ARCHITETTI DIRIG. CON INCARICO DI STRUTTURA COMPLESSA</v>
      </c>
      <c r="B90" s="206" t="str">
        <f>'t1'!B90</f>
        <v>PD0004</v>
      </c>
      <c r="C90" s="826">
        <f t="shared" si="44"/>
        <v>0</v>
      </c>
      <c r="D90" s="826">
        <f t="shared" si="45"/>
        <v>0</v>
      </c>
      <c r="E90" s="826">
        <f t="shared" si="46"/>
        <v>0</v>
      </c>
      <c r="F90" s="827">
        <f t="shared" si="47"/>
        <v>0</v>
      </c>
      <c r="G90" s="827">
        <f t="shared" si="48"/>
        <v>0</v>
      </c>
      <c r="H90" s="827">
        <f t="shared" si="49"/>
        <v>0</v>
      </c>
      <c r="I90" s="827">
        <f t="shared" si="50"/>
        <v>0</v>
      </c>
      <c r="J90" s="827">
        <f t="shared" si="51"/>
        <v>0</v>
      </c>
      <c r="K90" s="827">
        <f t="shared" si="52"/>
        <v>0</v>
      </c>
      <c r="L90" s="827">
        <f t="shared" si="53"/>
        <v>0</v>
      </c>
      <c r="M90" s="827">
        <f t="shared" si="54"/>
        <v>0</v>
      </c>
      <c r="N90" s="827">
        <f t="shared" si="55"/>
        <v>0</v>
      </c>
      <c r="O90" s="827">
        <f t="shared" si="55"/>
        <v>0</v>
      </c>
      <c r="P90" s="827">
        <f t="shared" si="38"/>
        <v>0</v>
      </c>
      <c r="Q90" s="827">
        <f t="shared" si="39"/>
        <v>0</v>
      </c>
      <c r="R90" s="827">
        <f t="shared" si="40"/>
        <v>0</v>
      </c>
      <c r="S90" s="827">
        <f t="shared" si="43"/>
        <v>0</v>
      </c>
      <c r="T90" s="827">
        <f t="shared" si="56"/>
        <v>0</v>
      </c>
      <c r="U90" s="827">
        <f t="shared" si="57"/>
        <v>0</v>
      </c>
      <c r="V90" s="827">
        <f t="shared" si="58"/>
        <v>0</v>
      </c>
      <c r="W90" s="827">
        <f t="shared" si="59"/>
        <v>0</v>
      </c>
      <c r="X90" s="827">
        <f t="shared" si="60"/>
        <v>0</v>
      </c>
      <c r="Y90" s="827">
        <f t="shared" si="61"/>
        <v>0</v>
      </c>
      <c r="Z90" s="827">
        <f t="shared" si="62"/>
        <v>0</v>
      </c>
      <c r="AA90" s="827">
        <f t="shared" si="63"/>
        <v>0</v>
      </c>
      <c r="AB90" s="827">
        <f t="shared" si="64"/>
        <v>0</v>
      </c>
      <c r="AC90" s="827">
        <f t="shared" si="65"/>
        <v>0</v>
      </c>
      <c r="AD90" s="827">
        <f t="shared" si="66"/>
        <v>0</v>
      </c>
      <c r="AE90" s="827">
        <f t="shared" si="67"/>
        <v>0</v>
      </c>
      <c r="AF90" s="439">
        <f t="shared" si="41"/>
        <v>0</v>
      </c>
      <c r="AG90" s="3">
        <f>'t1'!M90</f>
        <v>0</v>
      </c>
      <c r="AM90" s="195"/>
      <c r="AN90" s="195"/>
      <c r="AO90" s="195"/>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439">
        <f t="shared" si="42"/>
        <v>0</v>
      </c>
      <c r="BQ90" s="3">
        <f>'t1'!AR90</f>
        <v>0</v>
      </c>
      <c r="CA90" s="1263" t="s">
        <v>1299</v>
      </c>
    </row>
    <row r="91" spans="1:79" ht="13.5" customHeight="1" x14ac:dyDescent="0.2">
      <c r="A91" s="144" t="str">
        <f>'t1'!A91</f>
        <v>ARCHITETTI DIRIG. CON INCARICO DI STRUTTURA SEMPLICE</v>
      </c>
      <c r="B91" s="206" t="str">
        <f>'t1'!B91</f>
        <v>PD0S03</v>
      </c>
      <c r="C91" s="826">
        <f t="shared" si="44"/>
        <v>0</v>
      </c>
      <c r="D91" s="826">
        <f t="shared" si="45"/>
        <v>0</v>
      </c>
      <c r="E91" s="826">
        <f t="shared" si="46"/>
        <v>0</v>
      </c>
      <c r="F91" s="827">
        <f t="shared" si="47"/>
        <v>0</v>
      </c>
      <c r="G91" s="827">
        <f t="shared" si="48"/>
        <v>0</v>
      </c>
      <c r="H91" s="827">
        <f t="shared" si="49"/>
        <v>0</v>
      </c>
      <c r="I91" s="827">
        <f t="shared" si="50"/>
        <v>0</v>
      </c>
      <c r="J91" s="827">
        <f t="shared" si="51"/>
        <v>0</v>
      </c>
      <c r="K91" s="827">
        <f t="shared" si="52"/>
        <v>0</v>
      </c>
      <c r="L91" s="827">
        <f t="shared" si="53"/>
        <v>0</v>
      </c>
      <c r="M91" s="827">
        <f t="shared" si="54"/>
        <v>0</v>
      </c>
      <c r="N91" s="827">
        <f t="shared" si="55"/>
        <v>0</v>
      </c>
      <c r="O91" s="827">
        <f t="shared" si="55"/>
        <v>0</v>
      </c>
      <c r="P91" s="827">
        <f t="shared" si="38"/>
        <v>0</v>
      </c>
      <c r="Q91" s="827">
        <f t="shared" si="39"/>
        <v>0</v>
      </c>
      <c r="R91" s="827">
        <f t="shared" si="40"/>
        <v>0</v>
      </c>
      <c r="S91" s="827">
        <f t="shared" si="43"/>
        <v>0</v>
      </c>
      <c r="T91" s="827">
        <f t="shared" si="56"/>
        <v>0</v>
      </c>
      <c r="U91" s="827">
        <f t="shared" si="57"/>
        <v>0</v>
      </c>
      <c r="V91" s="827">
        <f t="shared" si="58"/>
        <v>0</v>
      </c>
      <c r="W91" s="827">
        <f t="shared" si="59"/>
        <v>0</v>
      </c>
      <c r="X91" s="827">
        <f t="shared" si="60"/>
        <v>0</v>
      </c>
      <c r="Y91" s="827">
        <f t="shared" si="61"/>
        <v>0</v>
      </c>
      <c r="Z91" s="827">
        <f t="shared" si="62"/>
        <v>0</v>
      </c>
      <c r="AA91" s="827">
        <f t="shared" si="63"/>
        <v>0</v>
      </c>
      <c r="AB91" s="827">
        <f t="shared" si="64"/>
        <v>0</v>
      </c>
      <c r="AC91" s="827">
        <f t="shared" si="65"/>
        <v>0</v>
      </c>
      <c r="AD91" s="827">
        <f t="shared" si="66"/>
        <v>0</v>
      </c>
      <c r="AE91" s="827">
        <f t="shared" si="67"/>
        <v>0</v>
      </c>
      <c r="AF91" s="439">
        <f t="shared" si="41"/>
        <v>0</v>
      </c>
      <c r="AG91" s="3">
        <f>'t1'!M91</f>
        <v>0</v>
      </c>
      <c r="AM91" s="195"/>
      <c r="AN91" s="195"/>
      <c r="AO91" s="195"/>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439">
        <f t="shared" si="42"/>
        <v>0</v>
      </c>
      <c r="BQ91" s="3">
        <f>'t1'!AR91</f>
        <v>0</v>
      </c>
      <c r="CA91" s="1263" t="s">
        <v>1299</v>
      </c>
    </row>
    <row r="92" spans="1:79" ht="13.5" customHeight="1" x14ac:dyDescent="0.2">
      <c r="A92" s="144" t="str">
        <f>'t1'!A92</f>
        <v>ARCHITETTI DIRIG. CON ALTRI INCAR.PROF.LI</v>
      </c>
      <c r="B92" s="206" t="str">
        <f>'t1'!B92</f>
        <v>PD0A03</v>
      </c>
      <c r="C92" s="826">
        <f t="shared" si="44"/>
        <v>0</v>
      </c>
      <c r="D92" s="826">
        <f t="shared" si="45"/>
        <v>0</v>
      </c>
      <c r="E92" s="826">
        <f t="shared" si="46"/>
        <v>0</v>
      </c>
      <c r="F92" s="827">
        <f t="shared" si="47"/>
        <v>0</v>
      </c>
      <c r="G92" s="827">
        <f t="shared" si="48"/>
        <v>0</v>
      </c>
      <c r="H92" s="827">
        <f t="shared" si="49"/>
        <v>0</v>
      </c>
      <c r="I92" s="827">
        <f t="shared" si="50"/>
        <v>0</v>
      </c>
      <c r="J92" s="827">
        <f t="shared" si="51"/>
        <v>0</v>
      </c>
      <c r="K92" s="827">
        <f t="shared" si="52"/>
        <v>0</v>
      </c>
      <c r="L92" s="827">
        <f t="shared" si="53"/>
        <v>0</v>
      </c>
      <c r="M92" s="827">
        <f t="shared" si="54"/>
        <v>0</v>
      </c>
      <c r="N92" s="827">
        <f t="shared" si="55"/>
        <v>0</v>
      </c>
      <c r="O92" s="827">
        <f t="shared" si="55"/>
        <v>0</v>
      </c>
      <c r="P92" s="827">
        <f t="shared" si="38"/>
        <v>0</v>
      </c>
      <c r="Q92" s="827">
        <f t="shared" si="39"/>
        <v>0</v>
      </c>
      <c r="R92" s="827">
        <f t="shared" si="40"/>
        <v>0</v>
      </c>
      <c r="S92" s="827">
        <f t="shared" si="43"/>
        <v>0</v>
      </c>
      <c r="T92" s="827">
        <f t="shared" si="56"/>
        <v>0</v>
      </c>
      <c r="U92" s="827">
        <f t="shared" si="57"/>
        <v>0</v>
      </c>
      <c r="V92" s="827">
        <f t="shared" si="58"/>
        <v>0</v>
      </c>
      <c r="W92" s="827">
        <f t="shared" si="59"/>
        <v>0</v>
      </c>
      <c r="X92" s="827">
        <f t="shared" si="60"/>
        <v>0</v>
      </c>
      <c r="Y92" s="827">
        <f t="shared" si="61"/>
        <v>0</v>
      </c>
      <c r="Z92" s="827">
        <f t="shared" si="62"/>
        <v>0</v>
      </c>
      <c r="AA92" s="827">
        <f t="shared" si="63"/>
        <v>0</v>
      </c>
      <c r="AB92" s="827">
        <f t="shared" si="64"/>
        <v>0</v>
      </c>
      <c r="AC92" s="827">
        <f t="shared" si="65"/>
        <v>0</v>
      </c>
      <c r="AD92" s="827">
        <f t="shared" si="66"/>
        <v>0</v>
      </c>
      <c r="AE92" s="827">
        <f t="shared" si="67"/>
        <v>0</v>
      </c>
      <c r="AF92" s="439">
        <f t="shared" si="41"/>
        <v>0</v>
      </c>
      <c r="AG92" s="3">
        <f>'t1'!M92</f>
        <v>0</v>
      </c>
      <c r="AM92" s="195"/>
      <c r="AN92" s="195"/>
      <c r="AO92" s="195"/>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439">
        <f t="shared" si="42"/>
        <v>0</v>
      </c>
      <c r="BQ92" s="3">
        <f>'t1'!AR92</f>
        <v>0</v>
      </c>
      <c r="CA92" s="1263" t="s">
        <v>1299</v>
      </c>
    </row>
    <row r="93" spans="1:79" ht="13.5" customHeight="1" x14ac:dyDescent="0.2">
      <c r="A93" s="144" t="str">
        <f>'t1'!A93</f>
        <v>ARCHITETTI DIR. A T.DETERMINATO(ART. 15-SEPTIES DLGS.502/92)</v>
      </c>
      <c r="B93" s="206" t="str">
        <f>'t1'!B93</f>
        <v>PD0607</v>
      </c>
      <c r="C93" s="826">
        <f t="shared" si="44"/>
        <v>0</v>
      </c>
      <c r="D93" s="826">
        <f t="shared" si="45"/>
        <v>0</v>
      </c>
      <c r="E93" s="826">
        <f t="shared" si="46"/>
        <v>0</v>
      </c>
      <c r="F93" s="827">
        <f t="shared" si="47"/>
        <v>0</v>
      </c>
      <c r="G93" s="827">
        <f t="shared" si="48"/>
        <v>0</v>
      </c>
      <c r="H93" s="827">
        <f t="shared" si="49"/>
        <v>0</v>
      </c>
      <c r="I93" s="827">
        <f t="shared" si="50"/>
        <v>0</v>
      </c>
      <c r="J93" s="827">
        <f t="shared" si="51"/>
        <v>0</v>
      </c>
      <c r="K93" s="827">
        <f t="shared" si="52"/>
        <v>0</v>
      </c>
      <c r="L93" s="827">
        <f t="shared" si="53"/>
        <v>0</v>
      </c>
      <c r="M93" s="827">
        <f t="shared" si="54"/>
        <v>0</v>
      </c>
      <c r="N93" s="827">
        <f t="shared" si="55"/>
        <v>0</v>
      </c>
      <c r="O93" s="827">
        <f t="shared" si="55"/>
        <v>0</v>
      </c>
      <c r="P93" s="827">
        <f t="shared" si="38"/>
        <v>0</v>
      </c>
      <c r="Q93" s="827">
        <f t="shared" si="39"/>
        <v>0</v>
      </c>
      <c r="R93" s="827">
        <f t="shared" si="40"/>
        <v>0</v>
      </c>
      <c r="S93" s="827">
        <f t="shared" si="43"/>
        <v>0</v>
      </c>
      <c r="T93" s="827">
        <f t="shared" si="56"/>
        <v>0</v>
      </c>
      <c r="U93" s="827">
        <f t="shared" si="57"/>
        <v>0</v>
      </c>
      <c r="V93" s="827">
        <f t="shared" si="58"/>
        <v>0</v>
      </c>
      <c r="W93" s="827">
        <f t="shared" si="59"/>
        <v>0</v>
      </c>
      <c r="X93" s="827">
        <f t="shared" si="60"/>
        <v>0</v>
      </c>
      <c r="Y93" s="827">
        <f t="shared" si="61"/>
        <v>0</v>
      </c>
      <c r="Z93" s="827">
        <f t="shared" si="62"/>
        <v>0</v>
      </c>
      <c r="AA93" s="827">
        <f t="shared" si="63"/>
        <v>0</v>
      </c>
      <c r="AB93" s="827">
        <f t="shared" si="64"/>
        <v>0</v>
      </c>
      <c r="AC93" s="827">
        <f t="shared" si="65"/>
        <v>0</v>
      </c>
      <c r="AD93" s="827">
        <f t="shared" si="66"/>
        <v>0</v>
      </c>
      <c r="AE93" s="827">
        <f t="shared" si="67"/>
        <v>0</v>
      </c>
      <c r="AF93" s="439">
        <f t="shared" si="41"/>
        <v>0</v>
      </c>
      <c r="AG93" s="3">
        <f>'t1'!M93</f>
        <v>0</v>
      </c>
      <c r="AM93" s="195"/>
      <c r="AN93" s="195"/>
      <c r="AO93" s="195"/>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439">
        <f t="shared" si="42"/>
        <v>0</v>
      </c>
      <c r="BQ93" s="3">
        <f>'t1'!AR93</f>
        <v>0</v>
      </c>
      <c r="CA93" s="1263" t="s">
        <v>1299</v>
      </c>
    </row>
    <row r="94" spans="1:79" ht="13.5" customHeight="1" x14ac:dyDescent="0.2">
      <c r="A94" s="144" t="str">
        <f>'t1'!A94</f>
        <v>GEOLOGI DIRIG. CON INCARICO DI STRUTTURA COMPLESSA</v>
      </c>
      <c r="B94" s="206" t="str">
        <f>'t1'!B94</f>
        <v>PD0044</v>
      </c>
      <c r="C94" s="826">
        <f t="shared" si="44"/>
        <v>0</v>
      </c>
      <c r="D94" s="826">
        <f t="shared" si="45"/>
        <v>0</v>
      </c>
      <c r="E94" s="826">
        <f t="shared" si="46"/>
        <v>0</v>
      </c>
      <c r="F94" s="827">
        <f t="shared" si="47"/>
        <v>0</v>
      </c>
      <c r="G94" s="827">
        <f t="shared" si="48"/>
        <v>0</v>
      </c>
      <c r="H94" s="827">
        <f t="shared" si="49"/>
        <v>0</v>
      </c>
      <c r="I94" s="827">
        <f t="shared" si="50"/>
        <v>0</v>
      </c>
      <c r="J94" s="827">
        <f t="shared" si="51"/>
        <v>0</v>
      </c>
      <c r="K94" s="827">
        <f t="shared" si="52"/>
        <v>0</v>
      </c>
      <c r="L94" s="827">
        <f t="shared" si="53"/>
        <v>0</v>
      </c>
      <c r="M94" s="827">
        <f t="shared" si="54"/>
        <v>0</v>
      </c>
      <c r="N94" s="827">
        <f t="shared" si="55"/>
        <v>0</v>
      </c>
      <c r="O94" s="827">
        <f t="shared" si="55"/>
        <v>0</v>
      </c>
      <c r="P94" s="827">
        <f t="shared" si="38"/>
        <v>0</v>
      </c>
      <c r="Q94" s="827">
        <f t="shared" si="39"/>
        <v>0</v>
      </c>
      <c r="R94" s="827">
        <f t="shared" si="40"/>
        <v>0</v>
      </c>
      <c r="S94" s="827">
        <f t="shared" si="43"/>
        <v>0</v>
      </c>
      <c r="T94" s="827">
        <f t="shared" si="56"/>
        <v>0</v>
      </c>
      <c r="U94" s="827">
        <f t="shared" si="57"/>
        <v>0</v>
      </c>
      <c r="V94" s="827">
        <f t="shared" si="58"/>
        <v>0</v>
      </c>
      <c r="W94" s="827">
        <f t="shared" si="59"/>
        <v>0</v>
      </c>
      <c r="X94" s="827">
        <f t="shared" si="60"/>
        <v>0</v>
      </c>
      <c r="Y94" s="827">
        <f t="shared" si="61"/>
        <v>0</v>
      </c>
      <c r="Z94" s="827">
        <f t="shared" si="62"/>
        <v>0</v>
      </c>
      <c r="AA94" s="827">
        <f t="shared" si="63"/>
        <v>0</v>
      </c>
      <c r="AB94" s="827">
        <f t="shared" si="64"/>
        <v>0</v>
      </c>
      <c r="AC94" s="827">
        <f t="shared" si="65"/>
        <v>0</v>
      </c>
      <c r="AD94" s="827">
        <f t="shared" si="66"/>
        <v>0</v>
      </c>
      <c r="AE94" s="827">
        <f t="shared" si="67"/>
        <v>0</v>
      </c>
      <c r="AF94" s="439">
        <f t="shared" si="41"/>
        <v>0</v>
      </c>
      <c r="AG94" s="3">
        <f>'t1'!M94</f>
        <v>0</v>
      </c>
      <c r="AM94" s="195"/>
      <c r="AN94" s="195"/>
      <c r="AO94" s="195"/>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439">
        <f t="shared" si="42"/>
        <v>0</v>
      </c>
      <c r="BQ94" s="3">
        <f>'t1'!AR94</f>
        <v>0</v>
      </c>
      <c r="CA94" s="1263" t="s">
        <v>1299</v>
      </c>
    </row>
    <row r="95" spans="1:79" ht="13.5" customHeight="1" x14ac:dyDescent="0.2">
      <c r="A95" s="144" t="str">
        <f>'t1'!A95</f>
        <v>GEOLOGI DIRIG. CON INCARICO DI STRUTTURA SEMPLICE</v>
      </c>
      <c r="B95" s="206" t="str">
        <f>'t1'!B95</f>
        <v>PD0S43</v>
      </c>
      <c r="C95" s="826">
        <f t="shared" si="44"/>
        <v>0</v>
      </c>
      <c r="D95" s="826">
        <f t="shared" si="45"/>
        <v>0</v>
      </c>
      <c r="E95" s="826">
        <f t="shared" si="46"/>
        <v>0</v>
      </c>
      <c r="F95" s="827">
        <f t="shared" si="47"/>
        <v>0</v>
      </c>
      <c r="G95" s="827">
        <f t="shared" si="48"/>
        <v>0</v>
      </c>
      <c r="H95" s="827">
        <f t="shared" si="49"/>
        <v>0</v>
      </c>
      <c r="I95" s="827">
        <f t="shared" si="50"/>
        <v>0</v>
      </c>
      <c r="J95" s="827">
        <f t="shared" si="51"/>
        <v>0</v>
      </c>
      <c r="K95" s="827">
        <f t="shared" si="52"/>
        <v>0</v>
      </c>
      <c r="L95" s="827">
        <f t="shared" si="53"/>
        <v>0</v>
      </c>
      <c r="M95" s="827">
        <f t="shared" si="54"/>
        <v>0</v>
      </c>
      <c r="N95" s="827">
        <f t="shared" si="55"/>
        <v>0</v>
      </c>
      <c r="O95" s="827">
        <f t="shared" si="55"/>
        <v>0</v>
      </c>
      <c r="P95" s="827">
        <f t="shared" si="38"/>
        <v>0</v>
      </c>
      <c r="Q95" s="827">
        <f t="shared" si="39"/>
        <v>0</v>
      </c>
      <c r="R95" s="827">
        <f t="shared" si="40"/>
        <v>0</v>
      </c>
      <c r="S95" s="827">
        <f t="shared" si="43"/>
        <v>0</v>
      </c>
      <c r="T95" s="827">
        <f t="shared" si="56"/>
        <v>0</v>
      </c>
      <c r="U95" s="827">
        <f t="shared" si="57"/>
        <v>0</v>
      </c>
      <c r="V95" s="827">
        <f t="shared" si="58"/>
        <v>0</v>
      </c>
      <c r="W95" s="827">
        <f t="shared" si="59"/>
        <v>0</v>
      </c>
      <c r="X95" s="827">
        <f t="shared" si="60"/>
        <v>0</v>
      </c>
      <c r="Y95" s="827">
        <f t="shared" si="61"/>
        <v>0</v>
      </c>
      <c r="Z95" s="827">
        <f t="shared" si="62"/>
        <v>0</v>
      </c>
      <c r="AA95" s="827">
        <f t="shared" si="63"/>
        <v>0</v>
      </c>
      <c r="AB95" s="827">
        <f t="shared" si="64"/>
        <v>0</v>
      </c>
      <c r="AC95" s="827">
        <f t="shared" si="65"/>
        <v>0</v>
      </c>
      <c r="AD95" s="827">
        <f t="shared" si="66"/>
        <v>0</v>
      </c>
      <c r="AE95" s="827">
        <f t="shared" si="67"/>
        <v>0</v>
      </c>
      <c r="AF95" s="439">
        <f t="shared" si="41"/>
        <v>0</v>
      </c>
      <c r="AG95" s="3">
        <f>'t1'!M95</f>
        <v>0</v>
      </c>
      <c r="AM95" s="195"/>
      <c r="AN95" s="195"/>
      <c r="AO95" s="195"/>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439">
        <f t="shared" si="42"/>
        <v>0</v>
      </c>
      <c r="BQ95" s="3">
        <f>'t1'!AR95</f>
        <v>0</v>
      </c>
      <c r="CA95" s="1263" t="s">
        <v>1299</v>
      </c>
    </row>
    <row r="96" spans="1:79" ht="13.5" customHeight="1" x14ac:dyDescent="0.2">
      <c r="A96" s="144" t="str">
        <f>'t1'!A96</f>
        <v>GEOLOGI DIRIG. CON ALTRI INCAR.PROF.LI</v>
      </c>
      <c r="B96" s="206" t="str">
        <f>'t1'!B96</f>
        <v>PD0A43</v>
      </c>
      <c r="C96" s="826">
        <f t="shared" si="44"/>
        <v>0</v>
      </c>
      <c r="D96" s="826">
        <f t="shared" si="45"/>
        <v>0</v>
      </c>
      <c r="E96" s="826">
        <f t="shared" si="46"/>
        <v>0</v>
      </c>
      <c r="F96" s="827">
        <f t="shared" si="47"/>
        <v>0</v>
      </c>
      <c r="G96" s="827">
        <f t="shared" si="48"/>
        <v>0</v>
      </c>
      <c r="H96" s="827">
        <f t="shared" si="49"/>
        <v>0</v>
      </c>
      <c r="I96" s="827">
        <f t="shared" si="50"/>
        <v>0</v>
      </c>
      <c r="J96" s="827">
        <f t="shared" si="51"/>
        <v>0</v>
      </c>
      <c r="K96" s="827">
        <f t="shared" si="52"/>
        <v>0</v>
      </c>
      <c r="L96" s="827">
        <f t="shared" si="53"/>
        <v>0</v>
      </c>
      <c r="M96" s="827">
        <f t="shared" si="54"/>
        <v>0</v>
      </c>
      <c r="N96" s="827">
        <f t="shared" si="55"/>
        <v>0</v>
      </c>
      <c r="O96" s="827">
        <f t="shared" si="55"/>
        <v>0</v>
      </c>
      <c r="P96" s="827">
        <f t="shared" si="38"/>
        <v>0</v>
      </c>
      <c r="Q96" s="827">
        <f t="shared" si="39"/>
        <v>0</v>
      </c>
      <c r="R96" s="827">
        <f t="shared" si="40"/>
        <v>0</v>
      </c>
      <c r="S96" s="827">
        <f t="shared" si="43"/>
        <v>0</v>
      </c>
      <c r="T96" s="827">
        <f t="shared" si="56"/>
        <v>0</v>
      </c>
      <c r="U96" s="827">
        <f t="shared" si="57"/>
        <v>0</v>
      </c>
      <c r="V96" s="827">
        <f t="shared" si="58"/>
        <v>0</v>
      </c>
      <c r="W96" s="827">
        <f t="shared" si="59"/>
        <v>0</v>
      </c>
      <c r="X96" s="827">
        <f t="shared" si="60"/>
        <v>0</v>
      </c>
      <c r="Y96" s="827">
        <f t="shared" si="61"/>
        <v>0</v>
      </c>
      <c r="Z96" s="827">
        <f t="shared" si="62"/>
        <v>0</v>
      </c>
      <c r="AA96" s="827">
        <f t="shared" si="63"/>
        <v>0</v>
      </c>
      <c r="AB96" s="827">
        <f t="shared" si="64"/>
        <v>0</v>
      </c>
      <c r="AC96" s="827">
        <f t="shared" si="65"/>
        <v>0</v>
      </c>
      <c r="AD96" s="827">
        <f t="shared" si="66"/>
        <v>0</v>
      </c>
      <c r="AE96" s="827">
        <f t="shared" si="67"/>
        <v>0</v>
      </c>
      <c r="AF96" s="439">
        <f t="shared" si="41"/>
        <v>0</v>
      </c>
      <c r="AG96" s="3">
        <f>'t1'!M96</f>
        <v>0</v>
      </c>
      <c r="AM96" s="195"/>
      <c r="AN96" s="195"/>
      <c r="AO96" s="195"/>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439">
        <f t="shared" si="42"/>
        <v>0</v>
      </c>
      <c r="BQ96" s="3">
        <f>'t1'!AR96</f>
        <v>0</v>
      </c>
      <c r="CA96" s="1263" t="s">
        <v>1299</v>
      </c>
    </row>
    <row r="97" spans="1:79" ht="13.5" customHeight="1" x14ac:dyDescent="0.2">
      <c r="A97" s="144" t="str">
        <f>'t1'!A97</f>
        <v>GEOLOGI  DIR. A T. DETERMINATO(ART. 15-SEPTIES DLGS. 502/92)</v>
      </c>
      <c r="B97" s="206" t="str">
        <f>'t1'!B97</f>
        <v>PD0608</v>
      </c>
      <c r="C97" s="826">
        <f t="shared" si="44"/>
        <v>0</v>
      </c>
      <c r="D97" s="826">
        <f t="shared" si="45"/>
        <v>0</v>
      </c>
      <c r="E97" s="826">
        <f t="shared" si="46"/>
        <v>0</v>
      </c>
      <c r="F97" s="827">
        <f t="shared" si="47"/>
        <v>0</v>
      </c>
      <c r="G97" s="827">
        <f t="shared" si="48"/>
        <v>0</v>
      </c>
      <c r="H97" s="827">
        <f t="shared" si="49"/>
        <v>0</v>
      </c>
      <c r="I97" s="827">
        <f t="shared" si="50"/>
        <v>0</v>
      </c>
      <c r="J97" s="827">
        <f t="shared" si="51"/>
        <v>0</v>
      </c>
      <c r="K97" s="827">
        <f t="shared" si="52"/>
        <v>0</v>
      </c>
      <c r="L97" s="827">
        <f t="shared" si="53"/>
        <v>0</v>
      </c>
      <c r="M97" s="827">
        <f t="shared" si="54"/>
        <v>0</v>
      </c>
      <c r="N97" s="827">
        <f t="shared" si="55"/>
        <v>0</v>
      </c>
      <c r="O97" s="827">
        <f t="shared" si="55"/>
        <v>0</v>
      </c>
      <c r="P97" s="827">
        <f t="shared" si="38"/>
        <v>0</v>
      </c>
      <c r="Q97" s="827">
        <f t="shared" si="39"/>
        <v>0</v>
      </c>
      <c r="R97" s="827">
        <f t="shared" si="40"/>
        <v>0</v>
      </c>
      <c r="S97" s="827">
        <f t="shared" si="43"/>
        <v>0</v>
      </c>
      <c r="T97" s="827">
        <f t="shared" si="56"/>
        <v>0</v>
      </c>
      <c r="U97" s="827">
        <f t="shared" si="57"/>
        <v>0</v>
      </c>
      <c r="V97" s="827">
        <f t="shared" si="58"/>
        <v>0</v>
      </c>
      <c r="W97" s="827">
        <f t="shared" si="59"/>
        <v>0</v>
      </c>
      <c r="X97" s="827">
        <f t="shared" si="60"/>
        <v>0</v>
      </c>
      <c r="Y97" s="827">
        <f t="shared" si="61"/>
        <v>0</v>
      </c>
      <c r="Z97" s="827">
        <f t="shared" si="62"/>
        <v>0</v>
      </c>
      <c r="AA97" s="827">
        <f t="shared" si="63"/>
        <v>0</v>
      </c>
      <c r="AB97" s="827">
        <f t="shared" si="64"/>
        <v>0</v>
      </c>
      <c r="AC97" s="827">
        <f t="shared" si="65"/>
        <v>0</v>
      </c>
      <c r="AD97" s="827">
        <f t="shared" si="66"/>
        <v>0</v>
      </c>
      <c r="AE97" s="827">
        <f t="shared" si="67"/>
        <v>0</v>
      </c>
      <c r="AF97" s="439">
        <f t="shared" si="41"/>
        <v>0</v>
      </c>
      <c r="AG97" s="3">
        <f>'t1'!M97</f>
        <v>0</v>
      </c>
      <c r="AM97" s="195"/>
      <c r="AN97" s="195"/>
      <c r="AO97" s="195"/>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439">
        <f t="shared" si="42"/>
        <v>0</v>
      </c>
      <c r="BQ97" s="3">
        <f>'t1'!AR97</f>
        <v>0</v>
      </c>
      <c r="CA97" s="1263" t="s">
        <v>1299</v>
      </c>
    </row>
    <row r="98" spans="1:79" ht="13.5" customHeight="1" x14ac:dyDescent="0.2">
      <c r="A98" s="144" t="str">
        <f>'t1'!A98</f>
        <v>ANALISTI DIRIG. CON INCARICO DI STRUTTURA COMPLESSA</v>
      </c>
      <c r="B98" s="206" t="str">
        <f>'t1'!B98</f>
        <v>TD0002</v>
      </c>
      <c r="C98" s="826">
        <f t="shared" si="44"/>
        <v>0</v>
      </c>
      <c r="D98" s="826">
        <f t="shared" si="45"/>
        <v>0</v>
      </c>
      <c r="E98" s="826">
        <f t="shared" si="46"/>
        <v>0</v>
      </c>
      <c r="F98" s="827">
        <f t="shared" si="47"/>
        <v>0</v>
      </c>
      <c r="G98" s="827">
        <f t="shared" si="48"/>
        <v>0</v>
      </c>
      <c r="H98" s="827">
        <f t="shared" si="49"/>
        <v>0</v>
      </c>
      <c r="I98" s="827">
        <f t="shared" si="50"/>
        <v>0</v>
      </c>
      <c r="J98" s="827">
        <f t="shared" si="51"/>
        <v>0</v>
      </c>
      <c r="K98" s="827">
        <f t="shared" si="52"/>
        <v>0</v>
      </c>
      <c r="L98" s="827">
        <f t="shared" si="53"/>
        <v>0</v>
      </c>
      <c r="M98" s="827">
        <f t="shared" si="54"/>
        <v>0</v>
      </c>
      <c r="N98" s="827">
        <f t="shared" si="55"/>
        <v>0</v>
      </c>
      <c r="O98" s="827">
        <f t="shared" si="55"/>
        <v>0</v>
      </c>
      <c r="P98" s="827">
        <f t="shared" si="38"/>
        <v>0</v>
      </c>
      <c r="Q98" s="827">
        <f t="shared" si="39"/>
        <v>0</v>
      </c>
      <c r="R98" s="827">
        <f t="shared" si="40"/>
        <v>0</v>
      </c>
      <c r="S98" s="827">
        <f t="shared" si="43"/>
        <v>0</v>
      </c>
      <c r="T98" s="827">
        <f t="shared" si="56"/>
        <v>0</v>
      </c>
      <c r="U98" s="827">
        <f t="shared" si="57"/>
        <v>0</v>
      </c>
      <c r="V98" s="827">
        <f t="shared" si="58"/>
        <v>0</v>
      </c>
      <c r="W98" s="827">
        <f t="shared" si="59"/>
        <v>0</v>
      </c>
      <c r="X98" s="827">
        <f t="shared" si="60"/>
        <v>0</v>
      </c>
      <c r="Y98" s="827">
        <f t="shared" si="61"/>
        <v>0</v>
      </c>
      <c r="Z98" s="827">
        <f t="shared" si="62"/>
        <v>0</v>
      </c>
      <c r="AA98" s="827">
        <f t="shared" si="63"/>
        <v>0</v>
      </c>
      <c r="AB98" s="827">
        <f t="shared" si="64"/>
        <v>0</v>
      </c>
      <c r="AC98" s="827">
        <f t="shared" si="65"/>
        <v>0</v>
      </c>
      <c r="AD98" s="827">
        <f t="shared" si="66"/>
        <v>0</v>
      </c>
      <c r="AE98" s="827">
        <f t="shared" si="67"/>
        <v>0</v>
      </c>
      <c r="AF98" s="439">
        <f t="shared" si="41"/>
        <v>0</v>
      </c>
      <c r="AG98" s="3">
        <f>'t1'!M98</f>
        <v>0</v>
      </c>
      <c r="AM98" s="195"/>
      <c r="AN98" s="195"/>
      <c r="AO98" s="195"/>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439">
        <f t="shared" si="42"/>
        <v>0</v>
      </c>
      <c r="BQ98" s="3">
        <f>'t1'!AR98</f>
        <v>0</v>
      </c>
      <c r="CA98" s="1263" t="s">
        <v>1299</v>
      </c>
    </row>
    <row r="99" spans="1:79" ht="13.5" customHeight="1" x14ac:dyDescent="0.2">
      <c r="A99" s="144" t="str">
        <f>'t1'!A99</f>
        <v>ANALISTI DIRIG. CON INCARICO DI STRUTTURA SEMPLICE</v>
      </c>
      <c r="B99" s="206" t="str">
        <f>'t1'!B99</f>
        <v>TD0S01</v>
      </c>
      <c r="C99" s="826">
        <f t="shared" si="44"/>
        <v>0</v>
      </c>
      <c r="D99" s="826">
        <f t="shared" si="45"/>
        <v>0</v>
      </c>
      <c r="E99" s="826">
        <f t="shared" si="46"/>
        <v>0</v>
      </c>
      <c r="F99" s="827">
        <f t="shared" si="47"/>
        <v>0</v>
      </c>
      <c r="G99" s="827">
        <f t="shared" si="48"/>
        <v>0</v>
      </c>
      <c r="H99" s="827">
        <f t="shared" si="49"/>
        <v>0</v>
      </c>
      <c r="I99" s="827">
        <f t="shared" si="50"/>
        <v>0</v>
      </c>
      <c r="J99" s="827">
        <f t="shared" si="51"/>
        <v>0</v>
      </c>
      <c r="K99" s="827">
        <f t="shared" si="52"/>
        <v>0</v>
      </c>
      <c r="L99" s="827">
        <f t="shared" si="53"/>
        <v>0</v>
      </c>
      <c r="M99" s="827">
        <f t="shared" si="54"/>
        <v>0</v>
      </c>
      <c r="N99" s="827">
        <f t="shared" si="55"/>
        <v>0</v>
      </c>
      <c r="O99" s="827">
        <f t="shared" si="55"/>
        <v>0</v>
      </c>
      <c r="P99" s="827">
        <f t="shared" si="38"/>
        <v>0</v>
      </c>
      <c r="Q99" s="827">
        <f t="shared" si="39"/>
        <v>0</v>
      </c>
      <c r="R99" s="827">
        <f t="shared" si="40"/>
        <v>0</v>
      </c>
      <c r="S99" s="827">
        <f t="shared" si="43"/>
        <v>0</v>
      </c>
      <c r="T99" s="827">
        <f t="shared" si="56"/>
        <v>0</v>
      </c>
      <c r="U99" s="827">
        <f t="shared" si="57"/>
        <v>0</v>
      </c>
      <c r="V99" s="827">
        <f t="shared" si="58"/>
        <v>0</v>
      </c>
      <c r="W99" s="827">
        <f t="shared" si="59"/>
        <v>0</v>
      </c>
      <c r="X99" s="827">
        <f t="shared" si="60"/>
        <v>0</v>
      </c>
      <c r="Y99" s="827">
        <f t="shared" si="61"/>
        <v>0</v>
      </c>
      <c r="Z99" s="827">
        <f t="shared" si="62"/>
        <v>0</v>
      </c>
      <c r="AA99" s="827">
        <f t="shared" si="63"/>
        <v>0</v>
      </c>
      <c r="AB99" s="827">
        <f t="shared" si="64"/>
        <v>0</v>
      </c>
      <c r="AC99" s="827">
        <f t="shared" si="65"/>
        <v>0</v>
      </c>
      <c r="AD99" s="827">
        <f t="shared" si="66"/>
        <v>0</v>
      </c>
      <c r="AE99" s="827">
        <f t="shared" si="67"/>
        <v>0</v>
      </c>
      <c r="AF99" s="439">
        <f t="shared" si="41"/>
        <v>0</v>
      </c>
      <c r="AG99" s="3">
        <f>'t1'!M99</f>
        <v>0</v>
      </c>
      <c r="AM99" s="195"/>
      <c r="AN99" s="195"/>
      <c r="AO99" s="195"/>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439">
        <f t="shared" si="42"/>
        <v>0</v>
      </c>
      <c r="BQ99" s="3">
        <f>'t1'!AR99</f>
        <v>0</v>
      </c>
      <c r="CA99" s="1263" t="s">
        <v>1299</v>
      </c>
    </row>
    <row r="100" spans="1:79" ht="13.5" customHeight="1" x14ac:dyDescent="0.2">
      <c r="A100" s="144" t="str">
        <f>'t1'!A100</f>
        <v>ANALISTI DIRIG. CON ALTRI INCAR.PROF.LI</v>
      </c>
      <c r="B100" s="206" t="str">
        <f>'t1'!B100</f>
        <v>TD0A01</v>
      </c>
      <c r="C100" s="826">
        <f t="shared" si="44"/>
        <v>0</v>
      </c>
      <c r="D100" s="826">
        <f t="shared" si="45"/>
        <v>0</v>
      </c>
      <c r="E100" s="826">
        <f t="shared" si="46"/>
        <v>0</v>
      </c>
      <c r="F100" s="827">
        <f t="shared" si="47"/>
        <v>0</v>
      </c>
      <c r="G100" s="827">
        <f t="shared" si="48"/>
        <v>0</v>
      </c>
      <c r="H100" s="827">
        <f t="shared" si="49"/>
        <v>0</v>
      </c>
      <c r="I100" s="827">
        <f t="shared" si="50"/>
        <v>0</v>
      </c>
      <c r="J100" s="827">
        <f t="shared" si="51"/>
        <v>0</v>
      </c>
      <c r="K100" s="827">
        <f t="shared" si="52"/>
        <v>0</v>
      </c>
      <c r="L100" s="827">
        <f t="shared" si="53"/>
        <v>0</v>
      </c>
      <c r="M100" s="827">
        <f t="shared" si="54"/>
        <v>0</v>
      </c>
      <c r="N100" s="827">
        <f t="shared" si="55"/>
        <v>0</v>
      </c>
      <c r="O100" s="827">
        <f t="shared" si="55"/>
        <v>0</v>
      </c>
      <c r="P100" s="827">
        <f t="shared" si="38"/>
        <v>0</v>
      </c>
      <c r="Q100" s="827">
        <f t="shared" si="39"/>
        <v>0</v>
      </c>
      <c r="R100" s="827">
        <f t="shared" si="40"/>
        <v>0</v>
      </c>
      <c r="S100" s="827">
        <f t="shared" si="43"/>
        <v>0</v>
      </c>
      <c r="T100" s="827">
        <f t="shared" si="56"/>
        <v>0</v>
      </c>
      <c r="U100" s="827">
        <f t="shared" si="57"/>
        <v>0</v>
      </c>
      <c r="V100" s="827">
        <f t="shared" si="58"/>
        <v>0</v>
      </c>
      <c r="W100" s="827">
        <f t="shared" si="59"/>
        <v>0</v>
      </c>
      <c r="X100" s="827">
        <f t="shared" si="60"/>
        <v>0</v>
      </c>
      <c r="Y100" s="827">
        <f t="shared" si="61"/>
        <v>0</v>
      </c>
      <c r="Z100" s="827">
        <f t="shared" si="62"/>
        <v>0</v>
      </c>
      <c r="AA100" s="827">
        <f t="shared" si="63"/>
        <v>0</v>
      </c>
      <c r="AB100" s="827">
        <f t="shared" si="64"/>
        <v>0</v>
      </c>
      <c r="AC100" s="827">
        <f t="shared" si="65"/>
        <v>0</v>
      </c>
      <c r="AD100" s="827">
        <f t="shared" si="66"/>
        <v>0</v>
      </c>
      <c r="AE100" s="827">
        <f t="shared" si="67"/>
        <v>0</v>
      </c>
      <c r="AF100" s="439">
        <f t="shared" si="41"/>
        <v>0</v>
      </c>
      <c r="AG100" s="3">
        <f>'t1'!M100</f>
        <v>0</v>
      </c>
      <c r="AM100" s="195"/>
      <c r="AN100" s="195"/>
      <c r="AO100" s="195"/>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439">
        <f t="shared" si="42"/>
        <v>0</v>
      </c>
      <c r="BQ100" s="3">
        <f>'t1'!AR100</f>
        <v>0</v>
      </c>
      <c r="CA100" s="1263" t="s">
        <v>1299</v>
      </c>
    </row>
    <row r="101" spans="1:79" ht="13.5" customHeight="1" x14ac:dyDescent="0.2">
      <c r="A101" s="144" t="str">
        <f>'t1'!A101</f>
        <v>ANALISTI DIR. A T. DETERMINATO(ART. 15-SEPTIES DLGS. 502/92)</v>
      </c>
      <c r="B101" s="206" t="str">
        <f>'t1'!B101</f>
        <v>TD0609</v>
      </c>
      <c r="C101" s="826">
        <f t="shared" si="44"/>
        <v>0</v>
      </c>
      <c r="D101" s="826">
        <f t="shared" si="45"/>
        <v>0</v>
      </c>
      <c r="E101" s="826">
        <f t="shared" si="46"/>
        <v>0</v>
      </c>
      <c r="F101" s="827">
        <f t="shared" si="47"/>
        <v>0</v>
      </c>
      <c r="G101" s="827">
        <f t="shared" si="48"/>
        <v>0</v>
      </c>
      <c r="H101" s="827">
        <f t="shared" si="49"/>
        <v>0</v>
      </c>
      <c r="I101" s="827">
        <f t="shared" si="50"/>
        <v>0</v>
      </c>
      <c r="J101" s="827">
        <f t="shared" si="51"/>
        <v>0</v>
      </c>
      <c r="K101" s="827">
        <f t="shared" si="52"/>
        <v>0</v>
      </c>
      <c r="L101" s="827">
        <f t="shared" si="53"/>
        <v>0</v>
      </c>
      <c r="M101" s="827">
        <f t="shared" si="54"/>
        <v>0</v>
      </c>
      <c r="N101" s="827">
        <f t="shared" si="55"/>
        <v>0</v>
      </c>
      <c r="O101" s="827">
        <f t="shared" si="55"/>
        <v>0</v>
      </c>
      <c r="P101" s="827">
        <f t="shared" si="38"/>
        <v>0</v>
      </c>
      <c r="Q101" s="827">
        <f t="shared" si="39"/>
        <v>0</v>
      </c>
      <c r="R101" s="827">
        <f t="shared" si="40"/>
        <v>0</v>
      </c>
      <c r="S101" s="827">
        <f t="shared" si="43"/>
        <v>0</v>
      </c>
      <c r="T101" s="827">
        <f t="shared" si="56"/>
        <v>0</v>
      </c>
      <c r="U101" s="827">
        <f t="shared" si="57"/>
        <v>0</v>
      </c>
      <c r="V101" s="827">
        <f t="shared" si="58"/>
        <v>0</v>
      </c>
      <c r="W101" s="827">
        <f t="shared" si="59"/>
        <v>0</v>
      </c>
      <c r="X101" s="827">
        <f t="shared" si="60"/>
        <v>0</v>
      </c>
      <c r="Y101" s="827">
        <f t="shared" si="61"/>
        <v>0</v>
      </c>
      <c r="Z101" s="827">
        <f t="shared" si="62"/>
        <v>0</v>
      </c>
      <c r="AA101" s="827">
        <f t="shared" si="63"/>
        <v>0</v>
      </c>
      <c r="AB101" s="827">
        <f t="shared" si="64"/>
        <v>0</v>
      </c>
      <c r="AC101" s="827">
        <f t="shared" si="65"/>
        <v>0</v>
      </c>
      <c r="AD101" s="827">
        <f t="shared" si="66"/>
        <v>0</v>
      </c>
      <c r="AE101" s="827">
        <f t="shared" si="67"/>
        <v>0</v>
      </c>
      <c r="AF101" s="439">
        <f t="shared" si="41"/>
        <v>0</v>
      </c>
      <c r="AG101" s="3">
        <f>'t1'!M101</f>
        <v>0</v>
      </c>
      <c r="AM101" s="195"/>
      <c r="AN101" s="195"/>
      <c r="AO101" s="195"/>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439">
        <f t="shared" si="42"/>
        <v>0</v>
      </c>
      <c r="BQ101" s="3">
        <f>'t1'!AR101</f>
        <v>0</v>
      </c>
      <c r="CA101" s="1263" t="s">
        <v>1299</v>
      </c>
    </row>
    <row r="102" spans="1:79" ht="13.5" customHeight="1" x14ac:dyDescent="0.2">
      <c r="A102" s="144" t="str">
        <f>'t1'!A102</f>
        <v>STATISTICO DIRIG. CON INCARICO DI STRUTTURA COMPLESSA</v>
      </c>
      <c r="B102" s="206" t="str">
        <f>'t1'!B102</f>
        <v>TD0071</v>
      </c>
      <c r="C102" s="826">
        <f t="shared" si="44"/>
        <v>0</v>
      </c>
      <c r="D102" s="826">
        <f t="shared" si="45"/>
        <v>0</v>
      </c>
      <c r="E102" s="826">
        <f t="shared" si="46"/>
        <v>0</v>
      </c>
      <c r="F102" s="827">
        <f t="shared" si="47"/>
        <v>0</v>
      </c>
      <c r="G102" s="827">
        <f t="shared" si="48"/>
        <v>0</v>
      </c>
      <c r="H102" s="827">
        <f t="shared" si="49"/>
        <v>0</v>
      </c>
      <c r="I102" s="827">
        <f t="shared" si="50"/>
        <v>0</v>
      </c>
      <c r="J102" s="827">
        <f t="shared" si="51"/>
        <v>0</v>
      </c>
      <c r="K102" s="827">
        <f t="shared" si="52"/>
        <v>0</v>
      </c>
      <c r="L102" s="827">
        <f t="shared" si="53"/>
        <v>0</v>
      </c>
      <c r="M102" s="827">
        <f t="shared" si="54"/>
        <v>0</v>
      </c>
      <c r="N102" s="827">
        <f t="shared" si="55"/>
        <v>0</v>
      </c>
      <c r="O102" s="827">
        <f t="shared" si="55"/>
        <v>0</v>
      </c>
      <c r="P102" s="827">
        <f t="shared" si="38"/>
        <v>0</v>
      </c>
      <c r="Q102" s="827">
        <f t="shared" si="39"/>
        <v>0</v>
      </c>
      <c r="R102" s="827">
        <f t="shared" si="40"/>
        <v>0</v>
      </c>
      <c r="S102" s="827">
        <f t="shared" si="43"/>
        <v>0</v>
      </c>
      <c r="T102" s="827">
        <f t="shared" si="56"/>
        <v>0</v>
      </c>
      <c r="U102" s="827">
        <f t="shared" si="57"/>
        <v>0</v>
      </c>
      <c r="V102" s="827">
        <f t="shared" si="58"/>
        <v>0</v>
      </c>
      <c r="W102" s="827">
        <f t="shared" si="59"/>
        <v>0</v>
      </c>
      <c r="X102" s="827">
        <f t="shared" si="60"/>
        <v>0</v>
      </c>
      <c r="Y102" s="827">
        <f t="shared" si="61"/>
        <v>0</v>
      </c>
      <c r="Z102" s="827">
        <f t="shared" si="62"/>
        <v>0</v>
      </c>
      <c r="AA102" s="827">
        <f t="shared" si="63"/>
        <v>0</v>
      </c>
      <c r="AB102" s="827">
        <f t="shared" si="64"/>
        <v>0</v>
      </c>
      <c r="AC102" s="827">
        <f t="shared" si="65"/>
        <v>0</v>
      </c>
      <c r="AD102" s="827">
        <f t="shared" si="66"/>
        <v>0</v>
      </c>
      <c r="AE102" s="827">
        <f t="shared" si="67"/>
        <v>0</v>
      </c>
      <c r="AF102" s="439">
        <f t="shared" ref="AF102:AF133" si="68">SUM(C102:AE102)</f>
        <v>0</v>
      </c>
      <c r="AG102" s="3">
        <f>'t1'!M102</f>
        <v>0</v>
      </c>
      <c r="AM102" s="195"/>
      <c r="AN102" s="195"/>
      <c r="AO102" s="195"/>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439">
        <f t="shared" ref="BP102:BP133" si="69">SUM(AM102:BO102)</f>
        <v>0</v>
      </c>
      <c r="BQ102" s="3">
        <f>'t1'!AR102</f>
        <v>0</v>
      </c>
      <c r="CA102" s="1263" t="s">
        <v>1299</v>
      </c>
    </row>
    <row r="103" spans="1:79" ht="13.5" customHeight="1" x14ac:dyDescent="0.2">
      <c r="A103" s="144" t="str">
        <f>'t1'!A103</f>
        <v>STATISTICO DIRIG. CON INCARICO DI STRUTTURA SEMPLICE</v>
      </c>
      <c r="B103" s="206" t="str">
        <f>'t1'!B103</f>
        <v>TD0S70</v>
      </c>
      <c r="C103" s="826">
        <f t="shared" si="44"/>
        <v>0</v>
      </c>
      <c r="D103" s="826">
        <f t="shared" si="45"/>
        <v>0</v>
      </c>
      <c r="E103" s="826">
        <f t="shared" si="46"/>
        <v>0</v>
      </c>
      <c r="F103" s="827">
        <f t="shared" si="47"/>
        <v>0</v>
      </c>
      <c r="G103" s="827">
        <f t="shared" si="48"/>
        <v>0</v>
      </c>
      <c r="H103" s="827">
        <f t="shared" si="49"/>
        <v>0</v>
      </c>
      <c r="I103" s="827">
        <f t="shared" si="50"/>
        <v>0</v>
      </c>
      <c r="J103" s="827">
        <f t="shared" si="51"/>
        <v>0</v>
      </c>
      <c r="K103" s="827">
        <f t="shared" si="52"/>
        <v>0</v>
      </c>
      <c r="L103" s="827">
        <f t="shared" si="53"/>
        <v>0</v>
      </c>
      <c r="M103" s="827">
        <f t="shared" si="54"/>
        <v>0</v>
      </c>
      <c r="N103" s="827">
        <f t="shared" si="55"/>
        <v>0</v>
      </c>
      <c r="O103" s="827">
        <f t="shared" si="55"/>
        <v>0</v>
      </c>
      <c r="P103" s="827">
        <f t="shared" si="38"/>
        <v>0</v>
      </c>
      <c r="Q103" s="827">
        <f t="shared" si="39"/>
        <v>0</v>
      </c>
      <c r="R103" s="827">
        <f t="shared" si="40"/>
        <v>0</v>
      </c>
      <c r="S103" s="827">
        <f t="shared" ref="S103:S133" si="70">ROUND(BC103,0)</f>
        <v>0</v>
      </c>
      <c r="T103" s="827">
        <f t="shared" si="56"/>
        <v>0</v>
      </c>
      <c r="U103" s="827">
        <f t="shared" si="57"/>
        <v>0</v>
      </c>
      <c r="V103" s="827">
        <f t="shared" si="58"/>
        <v>0</v>
      </c>
      <c r="W103" s="827">
        <f t="shared" si="59"/>
        <v>0</v>
      </c>
      <c r="X103" s="827">
        <f t="shared" si="60"/>
        <v>0</v>
      </c>
      <c r="Y103" s="827">
        <f t="shared" si="61"/>
        <v>0</v>
      </c>
      <c r="Z103" s="827">
        <f t="shared" si="62"/>
        <v>0</v>
      </c>
      <c r="AA103" s="827">
        <f t="shared" si="63"/>
        <v>0</v>
      </c>
      <c r="AB103" s="827">
        <f t="shared" si="64"/>
        <v>0</v>
      </c>
      <c r="AC103" s="827">
        <f t="shared" si="65"/>
        <v>0</v>
      </c>
      <c r="AD103" s="827">
        <f t="shared" si="66"/>
        <v>0</v>
      </c>
      <c r="AE103" s="827">
        <f t="shared" si="67"/>
        <v>0</v>
      </c>
      <c r="AF103" s="439">
        <f t="shared" si="68"/>
        <v>0</v>
      </c>
      <c r="AG103" s="3">
        <f>'t1'!M103</f>
        <v>0</v>
      </c>
      <c r="AM103" s="195"/>
      <c r="AN103" s="195"/>
      <c r="AO103" s="195"/>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439">
        <f t="shared" si="69"/>
        <v>0</v>
      </c>
      <c r="BQ103" s="3">
        <f>'t1'!AR103</f>
        <v>0</v>
      </c>
      <c r="CA103" s="1263" t="s">
        <v>1299</v>
      </c>
    </row>
    <row r="104" spans="1:79" ht="13.5" customHeight="1" x14ac:dyDescent="0.2">
      <c r="A104" s="144" t="str">
        <f>'t1'!A104</f>
        <v>STATISTICO DIRIG. CON ALTRI INCAR.PROF.LI</v>
      </c>
      <c r="B104" s="206" t="str">
        <f>'t1'!B104</f>
        <v>TD0A70</v>
      </c>
      <c r="C104" s="826">
        <f t="shared" si="44"/>
        <v>0</v>
      </c>
      <c r="D104" s="826">
        <f t="shared" si="45"/>
        <v>0</v>
      </c>
      <c r="E104" s="826">
        <f t="shared" si="46"/>
        <v>0</v>
      </c>
      <c r="F104" s="827">
        <f t="shared" si="47"/>
        <v>0</v>
      </c>
      <c r="G104" s="827">
        <f t="shared" si="48"/>
        <v>0</v>
      </c>
      <c r="H104" s="827">
        <f t="shared" si="49"/>
        <v>0</v>
      </c>
      <c r="I104" s="827">
        <f t="shared" si="50"/>
        <v>0</v>
      </c>
      <c r="J104" s="827">
        <f t="shared" si="51"/>
        <v>0</v>
      </c>
      <c r="K104" s="827">
        <f t="shared" si="52"/>
        <v>0</v>
      </c>
      <c r="L104" s="827">
        <f t="shared" si="53"/>
        <v>0</v>
      </c>
      <c r="M104" s="827">
        <f t="shared" si="54"/>
        <v>0</v>
      </c>
      <c r="N104" s="827">
        <f t="shared" si="55"/>
        <v>0</v>
      </c>
      <c r="O104" s="827">
        <f t="shared" si="55"/>
        <v>0</v>
      </c>
      <c r="P104" s="827">
        <f t="shared" si="38"/>
        <v>0</v>
      </c>
      <c r="Q104" s="827">
        <f t="shared" si="39"/>
        <v>0</v>
      </c>
      <c r="R104" s="827">
        <f t="shared" si="40"/>
        <v>0</v>
      </c>
      <c r="S104" s="827">
        <f t="shared" si="70"/>
        <v>0</v>
      </c>
      <c r="T104" s="827">
        <f t="shared" si="56"/>
        <v>0</v>
      </c>
      <c r="U104" s="827">
        <f t="shared" si="57"/>
        <v>0</v>
      </c>
      <c r="V104" s="827">
        <f t="shared" si="58"/>
        <v>0</v>
      </c>
      <c r="W104" s="827">
        <f t="shared" si="59"/>
        <v>0</v>
      </c>
      <c r="X104" s="827">
        <f t="shared" si="60"/>
        <v>0</v>
      </c>
      <c r="Y104" s="827">
        <f t="shared" si="61"/>
        <v>0</v>
      </c>
      <c r="Z104" s="827">
        <f t="shared" si="62"/>
        <v>0</v>
      </c>
      <c r="AA104" s="827">
        <f t="shared" si="63"/>
        <v>0</v>
      </c>
      <c r="AB104" s="827">
        <f t="shared" si="64"/>
        <v>0</v>
      </c>
      <c r="AC104" s="827">
        <f t="shared" si="65"/>
        <v>0</v>
      </c>
      <c r="AD104" s="827">
        <f t="shared" si="66"/>
        <v>0</v>
      </c>
      <c r="AE104" s="827">
        <f t="shared" si="67"/>
        <v>0</v>
      </c>
      <c r="AF104" s="439">
        <f t="shared" si="68"/>
        <v>0</v>
      </c>
      <c r="AG104" s="3">
        <f>'t1'!M104</f>
        <v>0</v>
      </c>
      <c r="AM104" s="195"/>
      <c r="AN104" s="195"/>
      <c r="AO104" s="195"/>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439">
        <f t="shared" si="69"/>
        <v>0</v>
      </c>
      <c r="BQ104" s="3">
        <f>'t1'!AR104</f>
        <v>0</v>
      </c>
      <c r="CA104" s="1263" t="s">
        <v>1299</v>
      </c>
    </row>
    <row r="105" spans="1:79" ht="13.5" customHeight="1" x14ac:dyDescent="0.2">
      <c r="A105" s="144" t="str">
        <f>'t1'!A105</f>
        <v>STATISTICO DIR. A T.DETERMINATO(ART. 15-SEPTIES DLGS.502/92)</v>
      </c>
      <c r="B105" s="206" t="str">
        <f>'t1'!B105</f>
        <v>TD0610</v>
      </c>
      <c r="C105" s="826">
        <f t="shared" si="44"/>
        <v>0</v>
      </c>
      <c r="D105" s="826">
        <f t="shared" si="45"/>
        <v>0</v>
      </c>
      <c r="E105" s="826">
        <f t="shared" si="46"/>
        <v>0</v>
      </c>
      <c r="F105" s="827">
        <f t="shared" si="47"/>
        <v>0</v>
      </c>
      <c r="G105" s="827">
        <f t="shared" si="48"/>
        <v>0</v>
      </c>
      <c r="H105" s="827">
        <f t="shared" si="49"/>
        <v>0</v>
      </c>
      <c r="I105" s="827">
        <f t="shared" si="50"/>
        <v>0</v>
      </c>
      <c r="J105" s="827">
        <f t="shared" si="51"/>
        <v>0</v>
      </c>
      <c r="K105" s="827">
        <f t="shared" si="52"/>
        <v>0</v>
      </c>
      <c r="L105" s="827">
        <f t="shared" si="53"/>
        <v>0</v>
      </c>
      <c r="M105" s="827">
        <f t="shared" si="54"/>
        <v>0</v>
      </c>
      <c r="N105" s="827">
        <f t="shared" si="55"/>
        <v>0</v>
      </c>
      <c r="O105" s="827">
        <f t="shared" si="55"/>
        <v>0</v>
      </c>
      <c r="P105" s="827">
        <f t="shared" si="38"/>
        <v>0</v>
      </c>
      <c r="Q105" s="827">
        <f t="shared" si="39"/>
        <v>0</v>
      </c>
      <c r="R105" s="827">
        <f t="shared" si="40"/>
        <v>0</v>
      </c>
      <c r="S105" s="827">
        <f t="shared" si="70"/>
        <v>0</v>
      </c>
      <c r="T105" s="827">
        <f t="shared" si="56"/>
        <v>0</v>
      </c>
      <c r="U105" s="827">
        <f t="shared" si="57"/>
        <v>0</v>
      </c>
      <c r="V105" s="827">
        <f t="shared" si="58"/>
        <v>0</v>
      </c>
      <c r="W105" s="827">
        <f t="shared" si="59"/>
        <v>0</v>
      </c>
      <c r="X105" s="827">
        <f t="shared" si="60"/>
        <v>0</v>
      </c>
      <c r="Y105" s="827">
        <f t="shared" si="61"/>
        <v>0</v>
      </c>
      <c r="Z105" s="827">
        <f t="shared" si="62"/>
        <v>0</v>
      </c>
      <c r="AA105" s="827">
        <f t="shared" si="63"/>
        <v>0</v>
      </c>
      <c r="AB105" s="827">
        <f t="shared" si="64"/>
        <v>0</v>
      </c>
      <c r="AC105" s="827">
        <f t="shared" si="65"/>
        <v>0</v>
      </c>
      <c r="AD105" s="827">
        <f t="shared" si="66"/>
        <v>0</v>
      </c>
      <c r="AE105" s="827">
        <f t="shared" si="67"/>
        <v>0</v>
      </c>
      <c r="AF105" s="439">
        <f t="shared" si="68"/>
        <v>0</v>
      </c>
      <c r="AG105" s="3">
        <f>'t1'!M105</f>
        <v>0</v>
      </c>
      <c r="AM105" s="195"/>
      <c r="AN105" s="195"/>
      <c r="AO105" s="195"/>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439">
        <f t="shared" si="69"/>
        <v>0</v>
      </c>
      <c r="BQ105" s="3">
        <f>'t1'!AR105</f>
        <v>0</v>
      </c>
      <c r="CA105" s="1263" t="s">
        <v>1299</v>
      </c>
    </row>
    <row r="106" spans="1:79" ht="13.5" customHeight="1" x14ac:dyDescent="0.2">
      <c r="A106" s="144" t="str">
        <f>'t1'!A106</f>
        <v>SOCIOLOGO DIRIG. CON INCARICO DI STRUTTURA COMPLESSA</v>
      </c>
      <c r="B106" s="206" t="str">
        <f>'t1'!B106</f>
        <v>TD0068</v>
      </c>
      <c r="C106" s="826">
        <f t="shared" si="44"/>
        <v>0</v>
      </c>
      <c r="D106" s="826">
        <f t="shared" si="45"/>
        <v>0</v>
      </c>
      <c r="E106" s="826">
        <f t="shared" si="46"/>
        <v>0</v>
      </c>
      <c r="F106" s="827">
        <f t="shared" si="47"/>
        <v>0</v>
      </c>
      <c r="G106" s="827">
        <f t="shared" si="48"/>
        <v>0</v>
      </c>
      <c r="H106" s="827">
        <f t="shared" si="49"/>
        <v>0</v>
      </c>
      <c r="I106" s="827">
        <f t="shared" si="50"/>
        <v>0</v>
      </c>
      <c r="J106" s="827">
        <f t="shared" si="51"/>
        <v>0</v>
      </c>
      <c r="K106" s="827">
        <f t="shared" si="52"/>
        <v>0</v>
      </c>
      <c r="L106" s="827">
        <f t="shared" si="53"/>
        <v>0</v>
      </c>
      <c r="M106" s="827">
        <f t="shared" si="54"/>
        <v>0</v>
      </c>
      <c r="N106" s="827">
        <f t="shared" si="55"/>
        <v>0</v>
      </c>
      <c r="O106" s="827">
        <f t="shared" si="55"/>
        <v>0</v>
      </c>
      <c r="P106" s="827">
        <f t="shared" si="38"/>
        <v>0</v>
      </c>
      <c r="Q106" s="827">
        <f t="shared" si="39"/>
        <v>0</v>
      </c>
      <c r="R106" s="827">
        <f t="shared" si="40"/>
        <v>0</v>
      </c>
      <c r="S106" s="827">
        <f t="shared" si="70"/>
        <v>0</v>
      </c>
      <c r="T106" s="827">
        <f t="shared" si="56"/>
        <v>0</v>
      </c>
      <c r="U106" s="827">
        <f t="shared" si="57"/>
        <v>0</v>
      </c>
      <c r="V106" s="827">
        <f t="shared" si="58"/>
        <v>0</v>
      </c>
      <c r="W106" s="827">
        <f t="shared" si="59"/>
        <v>0</v>
      </c>
      <c r="X106" s="827">
        <f t="shared" si="60"/>
        <v>0</v>
      </c>
      <c r="Y106" s="827">
        <f t="shared" si="61"/>
        <v>0</v>
      </c>
      <c r="Z106" s="827">
        <f t="shared" si="62"/>
        <v>0</v>
      </c>
      <c r="AA106" s="827">
        <f t="shared" si="63"/>
        <v>0</v>
      </c>
      <c r="AB106" s="827">
        <f t="shared" si="64"/>
        <v>0</v>
      </c>
      <c r="AC106" s="827">
        <f t="shared" si="65"/>
        <v>0</v>
      </c>
      <c r="AD106" s="827">
        <f t="shared" si="66"/>
        <v>0</v>
      </c>
      <c r="AE106" s="827">
        <f t="shared" si="67"/>
        <v>0</v>
      </c>
      <c r="AF106" s="439">
        <f t="shared" si="68"/>
        <v>0</v>
      </c>
      <c r="AG106" s="3">
        <f>'t1'!M106</f>
        <v>0</v>
      </c>
      <c r="AM106" s="195"/>
      <c r="AN106" s="195"/>
      <c r="AO106" s="195"/>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439">
        <f t="shared" si="69"/>
        <v>0</v>
      </c>
      <c r="BQ106" s="3">
        <f>'t1'!AR106</f>
        <v>0</v>
      </c>
      <c r="CA106" s="1263" t="s">
        <v>1299</v>
      </c>
    </row>
    <row r="107" spans="1:79" ht="13.5" customHeight="1" x14ac:dyDescent="0.2">
      <c r="A107" s="144" t="str">
        <f>'t1'!A107</f>
        <v>SOCIOLOGO DIRIG. CON INCARICO DI STRUTTURA SEMPLICE</v>
      </c>
      <c r="B107" s="206" t="str">
        <f>'t1'!B107</f>
        <v>TD0S67</v>
      </c>
      <c r="C107" s="826">
        <f t="shared" si="44"/>
        <v>0</v>
      </c>
      <c r="D107" s="826">
        <f t="shared" si="45"/>
        <v>0</v>
      </c>
      <c r="E107" s="826">
        <f t="shared" si="46"/>
        <v>0</v>
      </c>
      <c r="F107" s="827">
        <f t="shared" si="47"/>
        <v>0</v>
      </c>
      <c r="G107" s="827">
        <f t="shared" si="48"/>
        <v>0</v>
      </c>
      <c r="H107" s="827">
        <f t="shared" si="49"/>
        <v>0</v>
      </c>
      <c r="I107" s="827">
        <f t="shared" si="50"/>
        <v>0</v>
      </c>
      <c r="J107" s="827">
        <f t="shared" si="51"/>
        <v>0</v>
      </c>
      <c r="K107" s="827">
        <f t="shared" si="52"/>
        <v>0</v>
      </c>
      <c r="L107" s="827">
        <f t="shared" si="53"/>
        <v>0</v>
      </c>
      <c r="M107" s="827">
        <f t="shared" si="54"/>
        <v>0</v>
      </c>
      <c r="N107" s="827">
        <f t="shared" si="55"/>
        <v>0</v>
      </c>
      <c r="O107" s="827">
        <f t="shared" si="55"/>
        <v>0</v>
      </c>
      <c r="P107" s="827">
        <f t="shared" si="38"/>
        <v>0</v>
      </c>
      <c r="Q107" s="827">
        <f t="shared" si="39"/>
        <v>0</v>
      </c>
      <c r="R107" s="827">
        <f t="shared" si="40"/>
        <v>0</v>
      </c>
      <c r="S107" s="827">
        <f t="shared" si="70"/>
        <v>0</v>
      </c>
      <c r="T107" s="827">
        <f t="shared" si="56"/>
        <v>0</v>
      </c>
      <c r="U107" s="827">
        <f t="shared" si="57"/>
        <v>0</v>
      </c>
      <c r="V107" s="827">
        <f t="shared" si="58"/>
        <v>0</v>
      </c>
      <c r="W107" s="827">
        <f t="shared" si="59"/>
        <v>0</v>
      </c>
      <c r="X107" s="827">
        <f t="shared" si="60"/>
        <v>0</v>
      </c>
      <c r="Y107" s="827">
        <f t="shared" si="61"/>
        <v>0</v>
      </c>
      <c r="Z107" s="827">
        <f t="shared" si="62"/>
        <v>0</v>
      </c>
      <c r="AA107" s="827">
        <f t="shared" si="63"/>
        <v>0</v>
      </c>
      <c r="AB107" s="827">
        <f t="shared" si="64"/>
        <v>0</v>
      </c>
      <c r="AC107" s="827">
        <f t="shared" si="65"/>
        <v>0</v>
      </c>
      <c r="AD107" s="827">
        <f t="shared" si="66"/>
        <v>0</v>
      </c>
      <c r="AE107" s="827">
        <f t="shared" si="67"/>
        <v>0</v>
      </c>
      <c r="AF107" s="439">
        <f t="shared" si="68"/>
        <v>0</v>
      </c>
      <c r="AG107" s="3">
        <f>'t1'!M107</f>
        <v>0</v>
      </c>
      <c r="AM107" s="195"/>
      <c r="AN107" s="195"/>
      <c r="AO107" s="195"/>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439">
        <f t="shared" si="69"/>
        <v>0</v>
      </c>
      <c r="BQ107" s="3">
        <f>'t1'!AR107</f>
        <v>0</v>
      </c>
      <c r="CA107" s="1263" t="s">
        <v>1299</v>
      </c>
    </row>
    <row r="108" spans="1:79" ht="13.5" customHeight="1" x14ac:dyDescent="0.2">
      <c r="A108" s="144" t="str">
        <f>'t1'!A108</f>
        <v>SOCIOLOGO DIRIG. CON ALTRI INCAR.PROF.LI</v>
      </c>
      <c r="B108" s="206" t="str">
        <f>'t1'!B108</f>
        <v>TD0A67</v>
      </c>
      <c r="C108" s="826">
        <f t="shared" si="44"/>
        <v>0</v>
      </c>
      <c r="D108" s="826">
        <f t="shared" si="45"/>
        <v>0</v>
      </c>
      <c r="E108" s="826">
        <f t="shared" si="46"/>
        <v>0</v>
      </c>
      <c r="F108" s="827">
        <f t="shared" si="47"/>
        <v>0</v>
      </c>
      <c r="G108" s="827">
        <f t="shared" si="48"/>
        <v>0</v>
      </c>
      <c r="H108" s="827">
        <f t="shared" si="49"/>
        <v>0</v>
      </c>
      <c r="I108" s="827">
        <f t="shared" si="50"/>
        <v>0</v>
      </c>
      <c r="J108" s="827">
        <f t="shared" si="51"/>
        <v>0</v>
      </c>
      <c r="K108" s="827">
        <f t="shared" si="52"/>
        <v>0</v>
      </c>
      <c r="L108" s="827">
        <f t="shared" si="53"/>
        <v>0</v>
      </c>
      <c r="M108" s="827">
        <f t="shared" si="54"/>
        <v>0</v>
      </c>
      <c r="N108" s="827">
        <f t="shared" si="55"/>
        <v>0</v>
      </c>
      <c r="O108" s="827">
        <f t="shared" si="55"/>
        <v>0</v>
      </c>
      <c r="P108" s="827">
        <f t="shared" si="38"/>
        <v>0</v>
      </c>
      <c r="Q108" s="827">
        <f t="shared" si="39"/>
        <v>0</v>
      </c>
      <c r="R108" s="827">
        <f t="shared" si="40"/>
        <v>0</v>
      </c>
      <c r="S108" s="827">
        <f t="shared" si="70"/>
        <v>0</v>
      </c>
      <c r="T108" s="827">
        <f t="shared" si="56"/>
        <v>0</v>
      </c>
      <c r="U108" s="827">
        <f t="shared" si="57"/>
        <v>0</v>
      </c>
      <c r="V108" s="827">
        <f t="shared" si="58"/>
        <v>0</v>
      </c>
      <c r="W108" s="827">
        <f t="shared" si="59"/>
        <v>0</v>
      </c>
      <c r="X108" s="827">
        <f t="shared" si="60"/>
        <v>0</v>
      </c>
      <c r="Y108" s="827">
        <f t="shared" si="61"/>
        <v>0</v>
      </c>
      <c r="Z108" s="827">
        <f t="shared" si="62"/>
        <v>0</v>
      </c>
      <c r="AA108" s="827">
        <f t="shared" si="63"/>
        <v>0</v>
      </c>
      <c r="AB108" s="827">
        <f t="shared" si="64"/>
        <v>0</v>
      </c>
      <c r="AC108" s="827">
        <f t="shared" si="65"/>
        <v>0</v>
      </c>
      <c r="AD108" s="827">
        <f t="shared" si="66"/>
        <v>0</v>
      </c>
      <c r="AE108" s="827">
        <f t="shared" si="67"/>
        <v>0</v>
      </c>
      <c r="AF108" s="439">
        <f t="shared" si="68"/>
        <v>0</v>
      </c>
      <c r="AG108" s="3">
        <f>'t1'!M108</f>
        <v>0</v>
      </c>
      <c r="AM108" s="195"/>
      <c r="AN108" s="195"/>
      <c r="AO108" s="195"/>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439">
        <f t="shared" si="69"/>
        <v>0</v>
      </c>
      <c r="BQ108" s="3">
        <f>'t1'!AR108</f>
        <v>0</v>
      </c>
      <c r="CA108" s="1263" t="s">
        <v>1299</v>
      </c>
    </row>
    <row r="109" spans="1:79" ht="13.5" customHeight="1" x14ac:dyDescent="0.2">
      <c r="A109" s="144" t="str">
        <f>'t1'!A109</f>
        <v>SOCIOLOGO DIR. A T. DETERMINATO(ART.15-SEPTIES DLGS. 502/92)</v>
      </c>
      <c r="B109" s="206" t="str">
        <f>'t1'!B109</f>
        <v>TD0611</v>
      </c>
      <c r="C109" s="826">
        <f t="shared" si="44"/>
        <v>0</v>
      </c>
      <c r="D109" s="826">
        <f t="shared" si="45"/>
        <v>0</v>
      </c>
      <c r="E109" s="826">
        <f t="shared" si="46"/>
        <v>0</v>
      </c>
      <c r="F109" s="827">
        <f t="shared" si="47"/>
        <v>0</v>
      </c>
      <c r="G109" s="827">
        <f t="shared" si="48"/>
        <v>0</v>
      </c>
      <c r="H109" s="827">
        <f t="shared" si="49"/>
        <v>0</v>
      </c>
      <c r="I109" s="827">
        <f t="shared" si="50"/>
        <v>0</v>
      </c>
      <c r="J109" s="827">
        <f t="shared" si="51"/>
        <v>0</v>
      </c>
      <c r="K109" s="827">
        <f t="shared" si="52"/>
        <v>0</v>
      </c>
      <c r="L109" s="827">
        <f t="shared" si="53"/>
        <v>0</v>
      </c>
      <c r="M109" s="827">
        <f t="shared" si="54"/>
        <v>0</v>
      </c>
      <c r="N109" s="827">
        <f t="shared" si="55"/>
        <v>0</v>
      </c>
      <c r="O109" s="827">
        <f t="shared" si="55"/>
        <v>0</v>
      </c>
      <c r="P109" s="827">
        <f t="shared" si="38"/>
        <v>0</v>
      </c>
      <c r="Q109" s="827">
        <f t="shared" si="39"/>
        <v>0</v>
      </c>
      <c r="R109" s="827">
        <f t="shared" si="40"/>
        <v>0</v>
      </c>
      <c r="S109" s="827">
        <f t="shared" si="70"/>
        <v>0</v>
      </c>
      <c r="T109" s="827">
        <f t="shared" si="56"/>
        <v>0</v>
      </c>
      <c r="U109" s="827">
        <f t="shared" si="57"/>
        <v>0</v>
      </c>
      <c r="V109" s="827">
        <f t="shared" si="58"/>
        <v>0</v>
      </c>
      <c r="W109" s="827">
        <f t="shared" si="59"/>
        <v>0</v>
      </c>
      <c r="X109" s="827">
        <f t="shared" si="60"/>
        <v>0</v>
      </c>
      <c r="Y109" s="827">
        <f t="shared" si="61"/>
        <v>0</v>
      </c>
      <c r="Z109" s="827">
        <f t="shared" si="62"/>
        <v>0</v>
      </c>
      <c r="AA109" s="827">
        <f t="shared" si="63"/>
        <v>0</v>
      </c>
      <c r="AB109" s="827">
        <f t="shared" si="64"/>
        <v>0</v>
      </c>
      <c r="AC109" s="827">
        <f t="shared" si="65"/>
        <v>0</v>
      </c>
      <c r="AD109" s="827">
        <f t="shared" si="66"/>
        <v>0</v>
      </c>
      <c r="AE109" s="827">
        <f t="shared" si="67"/>
        <v>0</v>
      </c>
      <c r="AF109" s="439">
        <f t="shared" si="68"/>
        <v>0</v>
      </c>
      <c r="AG109" s="3">
        <f>'t1'!M109</f>
        <v>0</v>
      </c>
      <c r="AM109" s="195"/>
      <c r="AN109" s="195"/>
      <c r="AO109" s="195"/>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439">
        <f t="shared" si="69"/>
        <v>0</v>
      </c>
      <c r="BQ109" s="3">
        <f>'t1'!AR109</f>
        <v>0</v>
      </c>
      <c r="CA109" s="1263" t="s">
        <v>1299</v>
      </c>
    </row>
    <row r="110" spans="1:79" ht="13.5" customHeight="1" x14ac:dyDescent="0.2">
      <c r="A110" s="144" t="str">
        <f>'t1'!A110</f>
        <v>DIR. AMBIENTALE CON INCARICO DI STRUTTURA COMPLESSA</v>
      </c>
      <c r="B110" s="206" t="str">
        <f>'t1'!B110</f>
        <v>TD0C02</v>
      </c>
      <c r="C110" s="826">
        <f t="shared" si="44"/>
        <v>0</v>
      </c>
      <c r="D110" s="826">
        <f t="shared" si="45"/>
        <v>0</v>
      </c>
      <c r="E110" s="826">
        <f t="shared" si="46"/>
        <v>0</v>
      </c>
      <c r="F110" s="827">
        <f t="shared" si="47"/>
        <v>0</v>
      </c>
      <c r="G110" s="827">
        <f t="shared" si="48"/>
        <v>0</v>
      </c>
      <c r="H110" s="827">
        <f t="shared" si="49"/>
        <v>0</v>
      </c>
      <c r="I110" s="827">
        <f t="shared" si="50"/>
        <v>0</v>
      </c>
      <c r="J110" s="827">
        <f t="shared" si="51"/>
        <v>0</v>
      </c>
      <c r="K110" s="827">
        <f t="shared" si="52"/>
        <v>0</v>
      </c>
      <c r="L110" s="827">
        <f t="shared" si="53"/>
        <v>0</v>
      </c>
      <c r="M110" s="827">
        <f t="shared" si="54"/>
        <v>0</v>
      </c>
      <c r="N110" s="827">
        <f t="shared" si="55"/>
        <v>0</v>
      </c>
      <c r="O110" s="827">
        <f t="shared" si="55"/>
        <v>0</v>
      </c>
      <c r="P110" s="827">
        <f t="shared" si="38"/>
        <v>0</v>
      </c>
      <c r="Q110" s="827">
        <f t="shared" si="39"/>
        <v>0</v>
      </c>
      <c r="R110" s="827">
        <f t="shared" si="40"/>
        <v>0</v>
      </c>
      <c r="S110" s="827">
        <f t="shared" si="70"/>
        <v>0</v>
      </c>
      <c r="T110" s="827">
        <f t="shared" si="56"/>
        <v>0</v>
      </c>
      <c r="U110" s="827">
        <f t="shared" si="57"/>
        <v>0</v>
      </c>
      <c r="V110" s="827">
        <f t="shared" si="58"/>
        <v>0</v>
      </c>
      <c r="W110" s="827">
        <f t="shared" si="59"/>
        <v>0</v>
      </c>
      <c r="X110" s="827">
        <f t="shared" si="60"/>
        <v>0</v>
      </c>
      <c r="Y110" s="827">
        <f t="shared" si="61"/>
        <v>0</v>
      </c>
      <c r="Z110" s="827">
        <f t="shared" si="62"/>
        <v>0</v>
      </c>
      <c r="AA110" s="827">
        <f t="shared" si="63"/>
        <v>0</v>
      </c>
      <c r="AB110" s="827">
        <f t="shared" si="64"/>
        <v>0</v>
      </c>
      <c r="AC110" s="827">
        <f t="shared" si="65"/>
        <v>0</v>
      </c>
      <c r="AD110" s="827">
        <f t="shared" si="66"/>
        <v>0</v>
      </c>
      <c r="AE110" s="827">
        <f t="shared" si="67"/>
        <v>0</v>
      </c>
      <c r="AF110" s="439">
        <f t="shared" si="68"/>
        <v>0</v>
      </c>
      <c r="AG110" s="3">
        <f>'t1'!M110</f>
        <v>0</v>
      </c>
      <c r="AM110" s="195"/>
      <c r="AN110" s="195"/>
      <c r="AO110" s="195"/>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439">
        <f t="shared" si="69"/>
        <v>0</v>
      </c>
      <c r="BQ110" s="3">
        <f>'t1'!AR110</f>
        <v>0</v>
      </c>
      <c r="CA110" s="1263" t="s">
        <v>1299</v>
      </c>
    </row>
    <row r="111" spans="1:79" ht="13.5" customHeight="1" x14ac:dyDescent="0.2">
      <c r="A111" s="144" t="str">
        <f>'t1'!A111</f>
        <v>DIR. AMBIENTALE CON INCARICO DI STRUTTURA SEMPLICE</v>
      </c>
      <c r="B111" s="206" t="str">
        <f>'t1'!B111</f>
        <v>TD0S02</v>
      </c>
      <c r="C111" s="826">
        <f t="shared" si="44"/>
        <v>0</v>
      </c>
      <c r="D111" s="826">
        <f t="shared" si="45"/>
        <v>0</v>
      </c>
      <c r="E111" s="826">
        <f t="shared" si="46"/>
        <v>0</v>
      </c>
      <c r="F111" s="827">
        <f t="shared" si="47"/>
        <v>0</v>
      </c>
      <c r="G111" s="827">
        <f t="shared" si="48"/>
        <v>0</v>
      </c>
      <c r="H111" s="827">
        <f t="shared" si="49"/>
        <v>0</v>
      </c>
      <c r="I111" s="827">
        <f t="shared" si="50"/>
        <v>0</v>
      </c>
      <c r="J111" s="827">
        <f t="shared" si="51"/>
        <v>0</v>
      </c>
      <c r="K111" s="827">
        <f t="shared" si="52"/>
        <v>0</v>
      </c>
      <c r="L111" s="827">
        <f t="shared" si="53"/>
        <v>0</v>
      </c>
      <c r="M111" s="827">
        <f t="shared" si="54"/>
        <v>0</v>
      </c>
      <c r="N111" s="827">
        <f t="shared" si="55"/>
        <v>0</v>
      </c>
      <c r="O111" s="827">
        <f t="shared" si="55"/>
        <v>0</v>
      </c>
      <c r="P111" s="827">
        <f t="shared" si="38"/>
        <v>0</v>
      </c>
      <c r="Q111" s="827">
        <f t="shared" si="39"/>
        <v>0</v>
      </c>
      <c r="R111" s="827">
        <f t="shared" si="40"/>
        <v>0</v>
      </c>
      <c r="S111" s="827">
        <f t="shared" si="70"/>
        <v>0</v>
      </c>
      <c r="T111" s="827">
        <f t="shared" si="56"/>
        <v>0</v>
      </c>
      <c r="U111" s="827">
        <f t="shared" si="57"/>
        <v>0</v>
      </c>
      <c r="V111" s="827">
        <f t="shared" si="58"/>
        <v>0</v>
      </c>
      <c r="W111" s="827">
        <f t="shared" si="59"/>
        <v>0</v>
      </c>
      <c r="X111" s="827">
        <f t="shared" si="60"/>
        <v>0</v>
      </c>
      <c r="Y111" s="827">
        <f t="shared" si="61"/>
        <v>0</v>
      </c>
      <c r="Z111" s="827">
        <f t="shared" si="62"/>
        <v>0</v>
      </c>
      <c r="AA111" s="827">
        <f t="shared" si="63"/>
        <v>0</v>
      </c>
      <c r="AB111" s="827">
        <f t="shared" si="64"/>
        <v>0</v>
      </c>
      <c r="AC111" s="827">
        <f t="shared" si="65"/>
        <v>0</v>
      </c>
      <c r="AD111" s="827">
        <f t="shared" si="66"/>
        <v>0</v>
      </c>
      <c r="AE111" s="827">
        <f t="shared" si="67"/>
        <v>0</v>
      </c>
      <c r="AF111" s="439">
        <f t="shared" si="68"/>
        <v>0</v>
      </c>
      <c r="AG111" s="3">
        <f>'t1'!M111</f>
        <v>0</v>
      </c>
      <c r="AM111" s="195"/>
      <c r="AN111" s="195"/>
      <c r="AO111" s="195"/>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439">
        <f t="shared" si="69"/>
        <v>0</v>
      </c>
      <c r="BQ111" s="3">
        <f>'t1'!AR111</f>
        <v>0</v>
      </c>
      <c r="CA111" s="1263" t="s">
        <v>1299</v>
      </c>
    </row>
    <row r="112" spans="1:79" ht="13.5" customHeight="1" x14ac:dyDescent="0.2">
      <c r="A112" s="144" t="str">
        <f>'t1'!A112</f>
        <v>DIR. AMBIENTALE CON ALTRI INCAR.PROF.LI</v>
      </c>
      <c r="B112" s="206" t="str">
        <f>'t1'!B112</f>
        <v>TD0A02</v>
      </c>
      <c r="C112" s="826">
        <f t="shared" si="44"/>
        <v>0</v>
      </c>
      <c r="D112" s="826">
        <f t="shared" si="45"/>
        <v>0</v>
      </c>
      <c r="E112" s="826">
        <f t="shared" si="46"/>
        <v>0</v>
      </c>
      <c r="F112" s="827">
        <f t="shared" si="47"/>
        <v>0</v>
      </c>
      <c r="G112" s="827">
        <f t="shared" si="48"/>
        <v>0</v>
      </c>
      <c r="H112" s="827">
        <f t="shared" si="49"/>
        <v>0</v>
      </c>
      <c r="I112" s="827">
        <f t="shared" si="50"/>
        <v>0</v>
      </c>
      <c r="J112" s="827">
        <f t="shared" si="51"/>
        <v>0</v>
      </c>
      <c r="K112" s="827">
        <f t="shared" si="52"/>
        <v>0</v>
      </c>
      <c r="L112" s="827">
        <f t="shared" si="53"/>
        <v>0</v>
      </c>
      <c r="M112" s="827">
        <f t="shared" si="54"/>
        <v>0</v>
      </c>
      <c r="N112" s="827">
        <f t="shared" si="55"/>
        <v>0</v>
      </c>
      <c r="O112" s="827">
        <f t="shared" si="55"/>
        <v>0</v>
      </c>
      <c r="P112" s="827">
        <f t="shared" si="38"/>
        <v>0</v>
      </c>
      <c r="Q112" s="827">
        <f t="shared" si="39"/>
        <v>0</v>
      </c>
      <c r="R112" s="827">
        <f t="shared" si="40"/>
        <v>0</v>
      </c>
      <c r="S112" s="827">
        <f t="shared" si="70"/>
        <v>0</v>
      </c>
      <c r="T112" s="827">
        <f t="shared" si="56"/>
        <v>0</v>
      </c>
      <c r="U112" s="827">
        <f t="shared" si="57"/>
        <v>0</v>
      </c>
      <c r="V112" s="827">
        <f t="shared" si="58"/>
        <v>0</v>
      </c>
      <c r="W112" s="827">
        <f t="shared" si="59"/>
        <v>0</v>
      </c>
      <c r="X112" s="827">
        <f t="shared" si="60"/>
        <v>0</v>
      </c>
      <c r="Y112" s="827">
        <f t="shared" si="61"/>
        <v>0</v>
      </c>
      <c r="Z112" s="827">
        <f t="shared" si="62"/>
        <v>0</v>
      </c>
      <c r="AA112" s="827">
        <f t="shared" si="63"/>
        <v>0</v>
      </c>
      <c r="AB112" s="827">
        <f t="shared" si="64"/>
        <v>0</v>
      </c>
      <c r="AC112" s="827">
        <f t="shared" si="65"/>
        <v>0</v>
      </c>
      <c r="AD112" s="827">
        <f t="shared" si="66"/>
        <v>0</v>
      </c>
      <c r="AE112" s="827">
        <f t="shared" si="67"/>
        <v>0</v>
      </c>
      <c r="AF112" s="439">
        <f t="shared" si="68"/>
        <v>0</v>
      </c>
      <c r="AG112" s="3">
        <f>'t1'!M112</f>
        <v>0</v>
      </c>
      <c r="AM112" s="195"/>
      <c r="AN112" s="195"/>
      <c r="AO112" s="195"/>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439">
        <f t="shared" si="69"/>
        <v>0</v>
      </c>
      <c r="BQ112" s="3">
        <f>'t1'!AR112</f>
        <v>0</v>
      </c>
      <c r="CA112" s="1263" t="s">
        <v>1299</v>
      </c>
    </row>
    <row r="113" spans="1:79" ht="13.5" customHeight="1" x14ac:dyDescent="0.2">
      <c r="A113" s="144" t="str">
        <f>'t1'!A113</f>
        <v>DIR. AMBIENTALE A T.DETERMINATO (ART.15-SEPTIES DLGS 502/92)</v>
      </c>
      <c r="B113" s="206" t="str">
        <f>'t1'!B113</f>
        <v>TD0810</v>
      </c>
      <c r="C113" s="826">
        <f t="shared" si="44"/>
        <v>0</v>
      </c>
      <c r="D113" s="826">
        <f t="shared" si="45"/>
        <v>0</v>
      </c>
      <c r="E113" s="826">
        <f t="shared" si="46"/>
        <v>0</v>
      </c>
      <c r="F113" s="827">
        <f t="shared" si="47"/>
        <v>0</v>
      </c>
      <c r="G113" s="827">
        <f t="shared" si="48"/>
        <v>0</v>
      </c>
      <c r="H113" s="827">
        <f t="shared" si="49"/>
        <v>0</v>
      </c>
      <c r="I113" s="827">
        <f t="shared" si="50"/>
        <v>0</v>
      </c>
      <c r="J113" s="827">
        <f t="shared" si="51"/>
        <v>0</v>
      </c>
      <c r="K113" s="827">
        <f t="shared" si="52"/>
        <v>0</v>
      </c>
      <c r="L113" s="827">
        <f t="shared" si="53"/>
        <v>0</v>
      </c>
      <c r="M113" s="827">
        <f t="shared" si="54"/>
        <v>0</v>
      </c>
      <c r="N113" s="827">
        <f t="shared" si="55"/>
        <v>0</v>
      </c>
      <c r="O113" s="827">
        <f t="shared" si="55"/>
        <v>0</v>
      </c>
      <c r="P113" s="827">
        <f t="shared" si="38"/>
        <v>0</v>
      </c>
      <c r="Q113" s="827">
        <f t="shared" si="39"/>
        <v>0</v>
      </c>
      <c r="R113" s="827">
        <f t="shared" si="40"/>
        <v>0</v>
      </c>
      <c r="S113" s="827">
        <f t="shared" si="70"/>
        <v>0</v>
      </c>
      <c r="T113" s="827">
        <f t="shared" si="56"/>
        <v>0</v>
      </c>
      <c r="U113" s="827">
        <f t="shared" si="57"/>
        <v>0</v>
      </c>
      <c r="V113" s="827">
        <f t="shared" si="58"/>
        <v>0</v>
      </c>
      <c r="W113" s="827">
        <f t="shared" si="59"/>
        <v>0</v>
      </c>
      <c r="X113" s="827">
        <f t="shared" si="60"/>
        <v>0</v>
      </c>
      <c r="Y113" s="827">
        <f t="shared" si="61"/>
        <v>0</v>
      </c>
      <c r="Z113" s="827">
        <f t="shared" si="62"/>
        <v>0</v>
      </c>
      <c r="AA113" s="827">
        <f t="shared" si="63"/>
        <v>0</v>
      </c>
      <c r="AB113" s="827">
        <f t="shared" si="64"/>
        <v>0</v>
      </c>
      <c r="AC113" s="827">
        <f t="shared" si="65"/>
        <v>0</v>
      </c>
      <c r="AD113" s="827">
        <f t="shared" si="66"/>
        <v>0</v>
      </c>
      <c r="AE113" s="827">
        <f t="shared" si="67"/>
        <v>0</v>
      </c>
      <c r="AF113" s="439">
        <f t="shared" si="68"/>
        <v>0</v>
      </c>
      <c r="AG113" s="3">
        <f>'t1'!M113</f>
        <v>0</v>
      </c>
      <c r="AM113" s="195"/>
      <c r="AN113" s="195"/>
      <c r="AO113" s="195"/>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439">
        <f t="shared" si="69"/>
        <v>0</v>
      </c>
      <c r="BQ113" s="3">
        <f>'t1'!AR113</f>
        <v>0</v>
      </c>
      <c r="CA113" s="1263" t="s">
        <v>1299</v>
      </c>
    </row>
    <row r="114" spans="1:79" ht="13.5" customHeight="1" x14ac:dyDescent="0.2">
      <c r="A114" s="144" t="str">
        <f>'t1'!A114</f>
        <v>DIRIGENTE AMM.VO CON INCARICO DI STRUTTURA COMPLESSA</v>
      </c>
      <c r="B114" s="206" t="str">
        <f>'t1'!B114</f>
        <v>AD0032</v>
      </c>
      <c r="C114" s="826">
        <f t="shared" si="44"/>
        <v>0</v>
      </c>
      <c r="D114" s="826">
        <f t="shared" si="45"/>
        <v>0</v>
      </c>
      <c r="E114" s="826">
        <f t="shared" si="46"/>
        <v>0</v>
      </c>
      <c r="F114" s="827">
        <f t="shared" si="47"/>
        <v>0</v>
      </c>
      <c r="G114" s="827">
        <f t="shared" si="48"/>
        <v>0</v>
      </c>
      <c r="H114" s="827">
        <f t="shared" si="49"/>
        <v>0</v>
      </c>
      <c r="I114" s="827">
        <f t="shared" si="50"/>
        <v>0</v>
      </c>
      <c r="J114" s="827">
        <f t="shared" si="51"/>
        <v>0</v>
      </c>
      <c r="K114" s="827">
        <f t="shared" si="52"/>
        <v>0</v>
      </c>
      <c r="L114" s="827">
        <f t="shared" si="53"/>
        <v>0</v>
      </c>
      <c r="M114" s="827">
        <f t="shared" si="54"/>
        <v>0</v>
      </c>
      <c r="N114" s="827">
        <f t="shared" si="55"/>
        <v>0</v>
      </c>
      <c r="O114" s="827">
        <f t="shared" si="55"/>
        <v>0</v>
      </c>
      <c r="P114" s="827">
        <f t="shared" si="38"/>
        <v>0</v>
      </c>
      <c r="Q114" s="827">
        <f t="shared" si="39"/>
        <v>0</v>
      </c>
      <c r="R114" s="827">
        <f t="shared" si="40"/>
        <v>0</v>
      </c>
      <c r="S114" s="827">
        <f t="shared" si="70"/>
        <v>0</v>
      </c>
      <c r="T114" s="827">
        <f t="shared" si="56"/>
        <v>0</v>
      </c>
      <c r="U114" s="827">
        <f t="shared" si="57"/>
        <v>0</v>
      </c>
      <c r="V114" s="827">
        <f t="shared" si="58"/>
        <v>0</v>
      </c>
      <c r="W114" s="827">
        <f t="shared" si="59"/>
        <v>0</v>
      </c>
      <c r="X114" s="827">
        <f t="shared" si="60"/>
        <v>0</v>
      </c>
      <c r="Y114" s="827">
        <f t="shared" si="61"/>
        <v>0</v>
      </c>
      <c r="Z114" s="827">
        <f t="shared" si="62"/>
        <v>0</v>
      </c>
      <c r="AA114" s="827">
        <f t="shared" si="63"/>
        <v>0</v>
      </c>
      <c r="AB114" s="827">
        <f t="shared" si="64"/>
        <v>0</v>
      </c>
      <c r="AC114" s="827">
        <f t="shared" si="65"/>
        <v>0</v>
      </c>
      <c r="AD114" s="827">
        <f t="shared" si="66"/>
        <v>0</v>
      </c>
      <c r="AE114" s="827">
        <f t="shared" si="67"/>
        <v>0</v>
      </c>
      <c r="AF114" s="439">
        <f t="shared" si="68"/>
        <v>0</v>
      </c>
      <c r="AG114" s="3">
        <f>'t1'!M114</f>
        <v>0</v>
      </c>
      <c r="AM114" s="195"/>
      <c r="AN114" s="195"/>
      <c r="AO114" s="195"/>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439">
        <f t="shared" si="69"/>
        <v>0</v>
      </c>
      <c r="BQ114" s="3">
        <f>'t1'!AR114</f>
        <v>0</v>
      </c>
      <c r="CA114" s="1263" t="s">
        <v>1299</v>
      </c>
    </row>
    <row r="115" spans="1:79" ht="13.5" customHeight="1" x14ac:dyDescent="0.2">
      <c r="A115" s="144" t="str">
        <f>'t1'!A115</f>
        <v>DIRIGENTE AMM.VO CON INCARICO DI STRUTTURA SEMPLICE</v>
      </c>
      <c r="B115" s="206" t="str">
        <f>'t1'!B115</f>
        <v>AD0S31</v>
      </c>
      <c r="C115" s="826">
        <f t="shared" si="44"/>
        <v>0</v>
      </c>
      <c r="D115" s="826">
        <f t="shared" si="45"/>
        <v>0</v>
      </c>
      <c r="E115" s="826">
        <f t="shared" si="46"/>
        <v>0</v>
      </c>
      <c r="F115" s="827">
        <f t="shared" si="47"/>
        <v>0</v>
      </c>
      <c r="G115" s="827">
        <f t="shared" si="48"/>
        <v>0</v>
      </c>
      <c r="H115" s="827">
        <f t="shared" si="49"/>
        <v>0</v>
      </c>
      <c r="I115" s="827">
        <f t="shared" si="50"/>
        <v>0</v>
      </c>
      <c r="J115" s="827">
        <f t="shared" si="51"/>
        <v>0</v>
      </c>
      <c r="K115" s="827">
        <f t="shared" si="52"/>
        <v>0</v>
      </c>
      <c r="L115" s="827">
        <f t="shared" si="53"/>
        <v>0</v>
      </c>
      <c r="M115" s="827">
        <f t="shared" si="54"/>
        <v>0</v>
      </c>
      <c r="N115" s="827">
        <f t="shared" si="55"/>
        <v>0</v>
      </c>
      <c r="O115" s="827">
        <f t="shared" si="55"/>
        <v>0</v>
      </c>
      <c r="P115" s="827">
        <f t="shared" si="38"/>
        <v>0</v>
      </c>
      <c r="Q115" s="827">
        <f t="shared" si="39"/>
        <v>0</v>
      </c>
      <c r="R115" s="827">
        <f t="shared" si="40"/>
        <v>0</v>
      </c>
      <c r="S115" s="827">
        <f t="shared" si="70"/>
        <v>0</v>
      </c>
      <c r="T115" s="827">
        <f t="shared" si="56"/>
        <v>0</v>
      </c>
      <c r="U115" s="827">
        <f t="shared" si="57"/>
        <v>0</v>
      </c>
      <c r="V115" s="827">
        <f t="shared" si="58"/>
        <v>0</v>
      </c>
      <c r="W115" s="827">
        <f t="shared" si="59"/>
        <v>0</v>
      </c>
      <c r="X115" s="827">
        <f t="shared" si="60"/>
        <v>0</v>
      </c>
      <c r="Y115" s="827">
        <f t="shared" si="61"/>
        <v>0</v>
      </c>
      <c r="Z115" s="827">
        <f t="shared" si="62"/>
        <v>0</v>
      </c>
      <c r="AA115" s="827">
        <f t="shared" si="63"/>
        <v>0</v>
      </c>
      <c r="AB115" s="827">
        <f t="shared" si="64"/>
        <v>0</v>
      </c>
      <c r="AC115" s="827">
        <f t="shared" si="65"/>
        <v>0</v>
      </c>
      <c r="AD115" s="827">
        <f t="shared" si="66"/>
        <v>0</v>
      </c>
      <c r="AE115" s="827">
        <f t="shared" si="67"/>
        <v>0</v>
      </c>
      <c r="AF115" s="439">
        <f t="shared" si="68"/>
        <v>0</v>
      </c>
      <c r="AG115" s="3">
        <f>'t1'!M115</f>
        <v>0</v>
      </c>
      <c r="AM115" s="195"/>
      <c r="AN115" s="195"/>
      <c r="AO115" s="195"/>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439">
        <f t="shared" si="69"/>
        <v>0</v>
      </c>
      <c r="BQ115" s="3">
        <f>'t1'!AR115</f>
        <v>0</v>
      </c>
      <c r="CA115" s="1263" t="s">
        <v>1299</v>
      </c>
    </row>
    <row r="116" spans="1:79" ht="13.5" customHeight="1" x14ac:dyDescent="0.2">
      <c r="A116" s="144" t="str">
        <f>'t1'!A116</f>
        <v>DIRIGENTE AMM.VO CON ALTRI INCAR.PROF.LI</v>
      </c>
      <c r="B116" s="206" t="str">
        <f>'t1'!B116</f>
        <v>AD0A31</v>
      </c>
      <c r="C116" s="826">
        <f t="shared" si="44"/>
        <v>0</v>
      </c>
      <c r="D116" s="826">
        <f t="shared" si="45"/>
        <v>0</v>
      </c>
      <c r="E116" s="826">
        <f t="shared" si="46"/>
        <v>0</v>
      </c>
      <c r="F116" s="827">
        <f t="shared" si="47"/>
        <v>0</v>
      </c>
      <c r="G116" s="827">
        <f t="shared" si="48"/>
        <v>0</v>
      </c>
      <c r="H116" s="827">
        <f t="shared" si="49"/>
        <v>0</v>
      </c>
      <c r="I116" s="827">
        <f t="shared" si="50"/>
        <v>0</v>
      </c>
      <c r="J116" s="827">
        <f t="shared" si="51"/>
        <v>0</v>
      </c>
      <c r="K116" s="827">
        <f t="shared" si="52"/>
        <v>0</v>
      </c>
      <c r="L116" s="827">
        <f t="shared" si="53"/>
        <v>0</v>
      </c>
      <c r="M116" s="827">
        <f t="shared" si="54"/>
        <v>0</v>
      </c>
      <c r="N116" s="827">
        <f t="shared" si="55"/>
        <v>0</v>
      </c>
      <c r="O116" s="827">
        <f t="shared" si="55"/>
        <v>0</v>
      </c>
      <c r="P116" s="827">
        <f t="shared" si="38"/>
        <v>0</v>
      </c>
      <c r="Q116" s="827">
        <f t="shared" si="39"/>
        <v>0</v>
      </c>
      <c r="R116" s="827">
        <f t="shared" si="40"/>
        <v>0</v>
      </c>
      <c r="S116" s="827">
        <f t="shared" si="70"/>
        <v>0</v>
      </c>
      <c r="T116" s="827">
        <f t="shared" si="56"/>
        <v>0</v>
      </c>
      <c r="U116" s="827">
        <f t="shared" si="57"/>
        <v>0</v>
      </c>
      <c r="V116" s="827">
        <f t="shared" si="58"/>
        <v>0</v>
      </c>
      <c r="W116" s="827">
        <f t="shared" si="59"/>
        <v>0</v>
      </c>
      <c r="X116" s="827">
        <f t="shared" si="60"/>
        <v>0</v>
      </c>
      <c r="Y116" s="827">
        <f t="shared" si="61"/>
        <v>0</v>
      </c>
      <c r="Z116" s="827">
        <f t="shared" si="62"/>
        <v>0</v>
      </c>
      <c r="AA116" s="827">
        <f t="shared" si="63"/>
        <v>0</v>
      </c>
      <c r="AB116" s="827">
        <f t="shared" si="64"/>
        <v>0</v>
      </c>
      <c r="AC116" s="827">
        <f t="shared" si="65"/>
        <v>0</v>
      </c>
      <c r="AD116" s="827">
        <f t="shared" si="66"/>
        <v>0</v>
      </c>
      <c r="AE116" s="827">
        <f t="shared" si="67"/>
        <v>0</v>
      </c>
      <c r="AF116" s="439">
        <f t="shared" si="68"/>
        <v>0</v>
      </c>
      <c r="AG116" s="3">
        <f>'t1'!M116</f>
        <v>0</v>
      </c>
      <c r="AM116" s="195"/>
      <c r="AN116" s="195"/>
      <c r="AO116" s="195"/>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439">
        <f t="shared" si="69"/>
        <v>0</v>
      </c>
      <c r="BQ116" s="3">
        <f>'t1'!AR116</f>
        <v>0</v>
      </c>
      <c r="CA116" s="1263" t="s">
        <v>1299</v>
      </c>
    </row>
    <row r="117" spans="1:79" ht="13.5" customHeight="1" x14ac:dyDescent="0.2">
      <c r="A117" s="144" t="str">
        <f>'t1'!A117</f>
        <v>DIRIG. AMM.VO A T. DETERMINATO (ART. 15-SEPTIES DLGS.502/92)</v>
      </c>
      <c r="B117" s="206" t="str">
        <f>'t1'!B117</f>
        <v>AD0612</v>
      </c>
      <c r="C117" s="826">
        <f t="shared" si="44"/>
        <v>0</v>
      </c>
      <c r="D117" s="826">
        <f t="shared" si="45"/>
        <v>0</v>
      </c>
      <c r="E117" s="826">
        <f t="shared" si="46"/>
        <v>0</v>
      </c>
      <c r="F117" s="827">
        <f t="shared" si="47"/>
        <v>0</v>
      </c>
      <c r="G117" s="827">
        <f t="shared" si="48"/>
        <v>0</v>
      </c>
      <c r="H117" s="827">
        <f t="shared" si="49"/>
        <v>0</v>
      </c>
      <c r="I117" s="827">
        <f t="shared" si="50"/>
        <v>0</v>
      </c>
      <c r="J117" s="827">
        <f t="shared" si="51"/>
        <v>0</v>
      </c>
      <c r="K117" s="827">
        <f t="shared" si="52"/>
        <v>0</v>
      </c>
      <c r="L117" s="827">
        <f t="shared" si="53"/>
        <v>0</v>
      </c>
      <c r="M117" s="827">
        <f t="shared" si="54"/>
        <v>0</v>
      </c>
      <c r="N117" s="827">
        <f t="shared" si="55"/>
        <v>0</v>
      </c>
      <c r="O117" s="827">
        <f t="shared" si="55"/>
        <v>0</v>
      </c>
      <c r="P117" s="827">
        <f t="shared" si="38"/>
        <v>0</v>
      </c>
      <c r="Q117" s="827">
        <f t="shared" si="39"/>
        <v>0</v>
      </c>
      <c r="R117" s="827">
        <f t="shared" si="40"/>
        <v>0</v>
      </c>
      <c r="S117" s="827">
        <f t="shared" si="70"/>
        <v>0</v>
      </c>
      <c r="T117" s="827">
        <f t="shared" si="56"/>
        <v>0</v>
      </c>
      <c r="U117" s="827">
        <f t="shared" si="57"/>
        <v>0</v>
      </c>
      <c r="V117" s="827">
        <f t="shared" si="58"/>
        <v>0</v>
      </c>
      <c r="W117" s="827">
        <f t="shared" si="59"/>
        <v>0</v>
      </c>
      <c r="X117" s="827">
        <f t="shared" si="60"/>
        <v>0</v>
      </c>
      <c r="Y117" s="827">
        <f t="shared" si="61"/>
        <v>0</v>
      </c>
      <c r="Z117" s="827">
        <f t="shared" si="62"/>
        <v>0</v>
      </c>
      <c r="AA117" s="827">
        <f t="shared" si="63"/>
        <v>0</v>
      </c>
      <c r="AB117" s="827">
        <f t="shared" si="64"/>
        <v>0</v>
      </c>
      <c r="AC117" s="827">
        <f t="shared" si="65"/>
        <v>0</v>
      </c>
      <c r="AD117" s="827">
        <f t="shared" si="66"/>
        <v>0</v>
      </c>
      <c r="AE117" s="827">
        <f t="shared" si="67"/>
        <v>0</v>
      </c>
      <c r="AF117" s="439">
        <f t="shared" si="68"/>
        <v>0</v>
      </c>
      <c r="AG117" s="3">
        <f>'t1'!M117</f>
        <v>0</v>
      </c>
      <c r="AM117" s="195"/>
      <c r="AN117" s="195"/>
      <c r="AO117" s="195"/>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439">
        <f t="shared" si="69"/>
        <v>0</v>
      </c>
      <c r="BQ117" s="3">
        <f>'t1'!AR117</f>
        <v>0</v>
      </c>
      <c r="CA117" s="1263" t="s">
        <v>1299</v>
      </c>
    </row>
    <row r="118" spans="1:79" ht="13.5" customHeight="1" x14ac:dyDescent="0.2">
      <c r="A118" s="144" t="str">
        <f>'t1'!A118</f>
        <v>RICERCATORE SANITARIO - DS</v>
      </c>
      <c r="B118" s="206" t="str">
        <f>'t1'!B118</f>
        <v>N18694</v>
      </c>
      <c r="C118" s="826">
        <f t="shared" si="44"/>
        <v>0</v>
      </c>
      <c r="D118" s="826">
        <f t="shared" si="45"/>
        <v>0</v>
      </c>
      <c r="E118" s="826">
        <f t="shared" si="46"/>
        <v>0</v>
      </c>
      <c r="F118" s="827">
        <f t="shared" si="47"/>
        <v>0</v>
      </c>
      <c r="G118" s="827">
        <f t="shared" si="48"/>
        <v>0</v>
      </c>
      <c r="H118" s="827">
        <f t="shared" si="49"/>
        <v>0</v>
      </c>
      <c r="I118" s="827">
        <f t="shared" si="50"/>
        <v>0</v>
      </c>
      <c r="J118" s="827">
        <f t="shared" si="51"/>
        <v>0</v>
      </c>
      <c r="K118" s="827">
        <f t="shared" si="52"/>
        <v>0</v>
      </c>
      <c r="L118" s="827">
        <f t="shared" si="53"/>
        <v>0</v>
      </c>
      <c r="M118" s="827">
        <f t="shared" si="54"/>
        <v>0</v>
      </c>
      <c r="N118" s="827">
        <f t="shared" si="55"/>
        <v>0</v>
      </c>
      <c r="O118" s="827">
        <f t="shared" si="55"/>
        <v>0</v>
      </c>
      <c r="P118" s="827">
        <f t="shared" si="38"/>
        <v>0</v>
      </c>
      <c r="Q118" s="827">
        <f t="shared" si="39"/>
        <v>0</v>
      </c>
      <c r="R118" s="827">
        <f t="shared" si="40"/>
        <v>0</v>
      </c>
      <c r="S118" s="827">
        <f t="shared" si="70"/>
        <v>0</v>
      </c>
      <c r="T118" s="827">
        <f t="shared" si="56"/>
        <v>0</v>
      </c>
      <c r="U118" s="827">
        <f t="shared" si="57"/>
        <v>0</v>
      </c>
      <c r="V118" s="827">
        <f t="shared" si="58"/>
        <v>0</v>
      </c>
      <c r="W118" s="827">
        <f t="shared" si="59"/>
        <v>0</v>
      </c>
      <c r="X118" s="827">
        <f t="shared" si="60"/>
        <v>0</v>
      </c>
      <c r="Y118" s="827">
        <f t="shared" si="61"/>
        <v>0</v>
      </c>
      <c r="Z118" s="827">
        <f t="shared" si="62"/>
        <v>0</v>
      </c>
      <c r="AA118" s="827">
        <f t="shared" si="63"/>
        <v>0</v>
      </c>
      <c r="AB118" s="827">
        <f t="shared" si="64"/>
        <v>0</v>
      </c>
      <c r="AC118" s="827">
        <f t="shared" si="65"/>
        <v>0</v>
      </c>
      <c r="AD118" s="827">
        <f t="shared" si="66"/>
        <v>0</v>
      </c>
      <c r="AE118" s="827">
        <f t="shared" si="67"/>
        <v>0</v>
      </c>
      <c r="AF118" s="439">
        <f t="shared" si="68"/>
        <v>0</v>
      </c>
      <c r="AG118" s="3">
        <f>'t1'!M118</f>
        <v>0</v>
      </c>
      <c r="AM118" s="195"/>
      <c r="AN118" s="195"/>
      <c r="AO118" s="195"/>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439">
        <f t="shared" si="69"/>
        <v>0</v>
      </c>
      <c r="BQ118" s="3">
        <f>'t1'!AR118</f>
        <v>0</v>
      </c>
      <c r="CA118" s="1263" t="s">
        <v>474</v>
      </c>
    </row>
    <row r="119" spans="1:79" ht="13.5" customHeight="1" x14ac:dyDescent="0.2">
      <c r="A119" s="144" t="str">
        <f>'t1'!A119</f>
        <v>COLLABORATORE PROF.LE DI RICERCA SANITARIA - D</v>
      </c>
      <c r="B119" s="206" t="str">
        <f>'t1'!B119</f>
        <v>N16695</v>
      </c>
      <c r="C119" s="826">
        <f t="shared" si="44"/>
        <v>0</v>
      </c>
      <c r="D119" s="826">
        <f t="shared" si="45"/>
        <v>0</v>
      </c>
      <c r="E119" s="826">
        <f t="shared" si="46"/>
        <v>0</v>
      </c>
      <c r="F119" s="827">
        <f t="shared" si="47"/>
        <v>0</v>
      </c>
      <c r="G119" s="827">
        <f t="shared" si="48"/>
        <v>0</v>
      </c>
      <c r="H119" s="827">
        <f t="shared" si="49"/>
        <v>0</v>
      </c>
      <c r="I119" s="827">
        <f t="shared" si="50"/>
        <v>0</v>
      </c>
      <c r="J119" s="827">
        <f t="shared" si="51"/>
        <v>0</v>
      </c>
      <c r="K119" s="827">
        <f t="shared" si="52"/>
        <v>0</v>
      </c>
      <c r="L119" s="827">
        <f t="shared" si="53"/>
        <v>0</v>
      </c>
      <c r="M119" s="827">
        <f t="shared" si="54"/>
        <v>0</v>
      </c>
      <c r="N119" s="827">
        <f t="shared" si="55"/>
        <v>0</v>
      </c>
      <c r="O119" s="827">
        <f t="shared" si="55"/>
        <v>0</v>
      </c>
      <c r="P119" s="827">
        <f t="shared" si="38"/>
        <v>0</v>
      </c>
      <c r="Q119" s="827">
        <f t="shared" si="39"/>
        <v>0</v>
      </c>
      <c r="R119" s="827">
        <f t="shared" si="40"/>
        <v>0</v>
      </c>
      <c r="S119" s="827">
        <f t="shared" si="70"/>
        <v>0</v>
      </c>
      <c r="T119" s="827">
        <f t="shared" si="56"/>
        <v>0</v>
      </c>
      <c r="U119" s="827">
        <f t="shared" si="57"/>
        <v>0</v>
      </c>
      <c r="V119" s="827">
        <f t="shared" si="58"/>
        <v>0</v>
      </c>
      <c r="W119" s="827">
        <f t="shared" si="59"/>
        <v>0</v>
      </c>
      <c r="X119" s="827">
        <f t="shared" si="60"/>
        <v>0</v>
      </c>
      <c r="Y119" s="827">
        <f t="shared" si="61"/>
        <v>0</v>
      </c>
      <c r="Z119" s="827">
        <f t="shared" si="62"/>
        <v>0</v>
      </c>
      <c r="AA119" s="827">
        <f t="shared" si="63"/>
        <v>0</v>
      </c>
      <c r="AB119" s="827">
        <f t="shared" si="64"/>
        <v>0</v>
      </c>
      <c r="AC119" s="827">
        <f t="shared" si="65"/>
        <v>0</v>
      </c>
      <c r="AD119" s="827">
        <f t="shared" si="66"/>
        <v>0</v>
      </c>
      <c r="AE119" s="827">
        <f t="shared" si="67"/>
        <v>0</v>
      </c>
      <c r="AF119" s="439">
        <f t="shared" si="68"/>
        <v>0</v>
      </c>
      <c r="AG119" s="3">
        <f>'t1'!M119</f>
        <v>0</v>
      </c>
      <c r="AM119" s="195"/>
      <c r="AN119" s="195"/>
      <c r="AO119" s="195"/>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439">
        <f t="shared" si="69"/>
        <v>0</v>
      </c>
      <c r="BQ119" s="3">
        <f>'t1'!AR119</f>
        <v>0</v>
      </c>
      <c r="CA119" s="1263" t="s">
        <v>474</v>
      </c>
    </row>
    <row r="120" spans="1:79" ht="13.5" customHeight="1" x14ac:dyDescent="0.2">
      <c r="A120" s="144" t="str">
        <f>'t1'!A120</f>
        <v>RUOLO SANITARIO - PROF. SANITARIE INFERMIERISTICHE E.Q.</v>
      </c>
      <c r="B120" s="206" t="str">
        <f>'t1'!B120</f>
        <v>SEQINF</v>
      </c>
      <c r="C120" s="826">
        <f t="shared" si="44"/>
        <v>0</v>
      </c>
      <c r="D120" s="826">
        <f t="shared" si="45"/>
        <v>0</v>
      </c>
      <c r="E120" s="826">
        <f t="shared" si="46"/>
        <v>0</v>
      </c>
      <c r="F120" s="827">
        <f t="shared" si="47"/>
        <v>0</v>
      </c>
      <c r="G120" s="827">
        <f t="shared" si="48"/>
        <v>0</v>
      </c>
      <c r="H120" s="827">
        <f t="shared" si="49"/>
        <v>0</v>
      </c>
      <c r="I120" s="827">
        <f t="shared" si="50"/>
        <v>0</v>
      </c>
      <c r="J120" s="827">
        <f t="shared" si="51"/>
        <v>0</v>
      </c>
      <c r="K120" s="827">
        <f t="shared" si="52"/>
        <v>0</v>
      </c>
      <c r="L120" s="827">
        <f t="shared" si="53"/>
        <v>0</v>
      </c>
      <c r="M120" s="827">
        <f t="shared" si="54"/>
        <v>0</v>
      </c>
      <c r="N120" s="827">
        <f t="shared" si="55"/>
        <v>0</v>
      </c>
      <c r="O120" s="827">
        <f t="shared" si="55"/>
        <v>0</v>
      </c>
      <c r="P120" s="827">
        <f t="shared" si="38"/>
        <v>0</v>
      </c>
      <c r="Q120" s="827">
        <f t="shared" si="39"/>
        <v>0</v>
      </c>
      <c r="R120" s="827">
        <f t="shared" si="40"/>
        <v>0</v>
      </c>
      <c r="S120" s="827">
        <f t="shared" si="70"/>
        <v>0</v>
      </c>
      <c r="T120" s="827">
        <f t="shared" si="56"/>
        <v>0</v>
      </c>
      <c r="U120" s="827">
        <f t="shared" si="57"/>
        <v>0</v>
      </c>
      <c r="V120" s="827">
        <f t="shared" si="58"/>
        <v>0</v>
      </c>
      <c r="W120" s="827">
        <f t="shared" si="59"/>
        <v>0</v>
      </c>
      <c r="X120" s="827">
        <f t="shared" si="60"/>
        <v>0</v>
      </c>
      <c r="Y120" s="827">
        <f t="shared" si="61"/>
        <v>0</v>
      </c>
      <c r="Z120" s="827">
        <f t="shared" si="62"/>
        <v>0</v>
      </c>
      <c r="AA120" s="827">
        <f t="shared" si="63"/>
        <v>0</v>
      </c>
      <c r="AB120" s="827">
        <f t="shared" si="64"/>
        <v>0</v>
      </c>
      <c r="AC120" s="827">
        <f t="shared" si="65"/>
        <v>0</v>
      </c>
      <c r="AD120" s="827">
        <f t="shared" si="66"/>
        <v>0</v>
      </c>
      <c r="AE120" s="827">
        <f t="shared" si="67"/>
        <v>0</v>
      </c>
      <c r="AF120" s="439">
        <f t="shared" si="68"/>
        <v>0</v>
      </c>
      <c r="AG120" s="3">
        <f>'t1'!M120</f>
        <v>0</v>
      </c>
      <c r="AM120" s="195"/>
      <c r="AN120" s="195"/>
      <c r="AO120" s="195"/>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439">
        <f t="shared" si="69"/>
        <v>0</v>
      </c>
      <c r="BQ120" s="3">
        <f>'t1'!AR120</f>
        <v>0</v>
      </c>
      <c r="CA120" s="1263" t="s">
        <v>474</v>
      </c>
    </row>
    <row r="121" spans="1:79" ht="13.5" customHeight="1" x14ac:dyDescent="0.2">
      <c r="A121" s="144" t="str">
        <f>'t1'!A121</f>
        <v>RUOLO SANITARIO - PROF. SANITARIA OSTETRICA E.Q.</v>
      </c>
      <c r="B121" s="206" t="str">
        <f>'t1'!B121</f>
        <v>SEQOST</v>
      </c>
      <c r="C121" s="826">
        <f t="shared" si="44"/>
        <v>0</v>
      </c>
      <c r="D121" s="826">
        <f t="shared" si="45"/>
        <v>0</v>
      </c>
      <c r="E121" s="826">
        <f t="shared" si="46"/>
        <v>0</v>
      </c>
      <c r="F121" s="827">
        <f t="shared" si="47"/>
        <v>0</v>
      </c>
      <c r="G121" s="827">
        <f t="shared" si="48"/>
        <v>0</v>
      </c>
      <c r="H121" s="827">
        <f t="shared" si="49"/>
        <v>0</v>
      </c>
      <c r="I121" s="827">
        <f t="shared" si="50"/>
        <v>0</v>
      </c>
      <c r="J121" s="827">
        <f t="shared" si="51"/>
        <v>0</v>
      </c>
      <c r="K121" s="827">
        <f t="shared" si="52"/>
        <v>0</v>
      </c>
      <c r="L121" s="827">
        <f t="shared" si="53"/>
        <v>0</v>
      </c>
      <c r="M121" s="827">
        <f t="shared" si="54"/>
        <v>0</v>
      </c>
      <c r="N121" s="827">
        <f t="shared" si="55"/>
        <v>0</v>
      </c>
      <c r="O121" s="827">
        <f t="shared" si="55"/>
        <v>0</v>
      </c>
      <c r="P121" s="827">
        <f t="shared" si="38"/>
        <v>0</v>
      </c>
      <c r="Q121" s="827">
        <f t="shared" si="39"/>
        <v>0</v>
      </c>
      <c r="R121" s="827">
        <f t="shared" si="40"/>
        <v>0</v>
      </c>
      <c r="S121" s="827">
        <f t="shared" si="70"/>
        <v>0</v>
      </c>
      <c r="T121" s="827">
        <f t="shared" si="56"/>
        <v>0</v>
      </c>
      <c r="U121" s="827">
        <f t="shared" si="57"/>
        <v>0</v>
      </c>
      <c r="V121" s="827">
        <f t="shared" si="58"/>
        <v>0</v>
      </c>
      <c r="W121" s="827">
        <f t="shared" si="59"/>
        <v>0</v>
      </c>
      <c r="X121" s="827">
        <f t="shared" si="60"/>
        <v>0</v>
      </c>
      <c r="Y121" s="827">
        <f t="shared" si="61"/>
        <v>0</v>
      </c>
      <c r="Z121" s="827">
        <f t="shared" si="62"/>
        <v>0</v>
      </c>
      <c r="AA121" s="827">
        <f t="shared" si="63"/>
        <v>0</v>
      </c>
      <c r="AB121" s="827">
        <f t="shared" si="64"/>
        <v>0</v>
      </c>
      <c r="AC121" s="827">
        <f t="shared" si="65"/>
        <v>0</v>
      </c>
      <c r="AD121" s="827">
        <f t="shared" si="66"/>
        <v>0</v>
      </c>
      <c r="AE121" s="827">
        <f t="shared" si="67"/>
        <v>0</v>
      </c>
      <c r="AF121" s="439">
        <f t="shared" si="68"/>
        <v>0</v>
      </c>
      <c r="AG121" s="3">
        <f>'t1'!M121</f>
        <v>0</v>
      </c>
      <c r="AM121" s="195"/>
      <c r="AN121" s="195"/>
      <c r="AO121" s="195"/>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439">
        <f t="shared" si="69"/>
        <v>0</v>
      </c>
      <c r="BQ121" s="3">
        <f>'t1'!AR121</f>
        <v>0</v>
      </c>
      <c r="CA121" s="1263" t="s">
        <v>474</v>
      </c>
    </row>
    <row r="122" spans="1:79" ht="13.5" customHeight="1" x14ac:dyDescent="0.2">
      <c r="A122" s="144" t="str">
        <f>'t1'!A122</f>
        <v>RUOLO SANITARIO - PROFESSIONI TECNICO SANITARIE E.Q.</v>
      </c>
      <c r="B122" s="206" t="str">
        <f>'t1'!B122</f>
        <v>SEQTCN</v>
      </c>
      <c r="C122" s="826">
        <f t="shared" si="44"/>
        <v>0</v>
      </c>
      <c r="D122" s="826">
        <f t="shared" si="45"/>
        <v>0</v>
      </c>
      <c r="E122" s="826">
        <f t="shared" si="46"/>
        <v>0</v>
      </c>
      <c r="F122" s="827">
        <f t="shared" si="47"/>
        <v>0</v>
      </c>
      <c r="G122" s="827">
        <f t="shared" si="48"/>
        <v>0</v>
      </c>
      <c r="H122" s="827">
        <f t="shared" si="49"/>
        <v>0</v>
      </c>
      <c r="I122" s="827">
        <f t="shared" si="50"/>
        <v>0</v>
      </c>
      <c r="J122" s="827">
        <f t="shared" si="51"/>
        <v>0</v>
      </c>
      <c r="K122" s="827">
        <f t="shared" si="52"/>
        <v>0</v>
      </c>
      <c r="L122" s="827">
        <f t="shared" si="53"/>
        <v>0</v>
      </c>
      <c r="M122" s="827">
        <f t="shared" si="54"/>
        <v>0</v>
      </c>
      <c r="N122" s="827">
        <f t="shared" si="55"/>
        <v>0</v>
      </c>
      <c r="O122" s="827">
        <f t="shared" si="55"/>
        <v>0</v>
      </c>
      <c r="P122" s="827">
        <f t="shared" si="38"/>
        <v>0</v>
      </c>
      <c r="Q122" s="827">
        <f t="shared" si="39"/>
        <v>0</v>
      </c>
      <c r="R122" s="827">
        <f t="shared" si="40"/>
        <v>0</v>
      </c>
      <c r="S122" s="827">
        <f t="shared" si="70"/>
        <v>0</v>
      </c>
      <c r="T122" s="827">
        <f t="shared" si="56"/>
        <v>0</v>
      </c>
      <c r="U122" s="827">
        <f t="shared" si="57"/>
        <v>0</v>
      </c>
      <c r="V122" s="827">
        <f t="shared" si="58"/>
        <v>0</v>
      </c>
      <c r="W122" s="827">
        <f t="shared" si="59"/>
        <v>0</v>
      </c>
      <c r="X122" s="827">
        <f t="shared" si="60"/>
        <v>0</v>
      </c>
      <c r="Y122" s="827">
        <f t="shared" si="61"/>
        <v>0</v>
      </c>
      <c r="Z122" s="827">
        <f t="shared" si="62"/>
        <v>0</v>
      </c>
      <c r="AA122" s="827">
        <f t="shared" si="63"/>
        <v>0</v>
      </c>
      <c r="AB122" s="827">
        <f t="shared" si="64"/>
        <v>0</v>
      </c>
      <c r="AC122" s="827">
        <f t="shared" si="65"/>
        <v>0</v>
      </c>
      <c r="AD122" s="827">
        <f t="shared" si="66"/>
        <v>0</v>
      </c>
      <c r="AE122" s="827">
        <f t="shared" si="67"/>
        <v>0</v>
      </c>
      <c r="AF122" s="439">
        <f t="shared" si="68"/>
        <v>0</v>
      </c>
      <c r="AG122" s="3">
        <f>'t1'!M122</f>
        <v>0</v>
      </c>
      <c r="AM122" s="195"/>
      <c r="AN122" s="195"/>
      <c r="AO122" s="195"/>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439">
        <f t="shared" si="69"/>
        <v>0</v>
      </c>
      <c r="BQ122" s="3">
        <f>'t1'!AR122</f>
        <v>0</v>
      </c>
      <c r="CA122" s="1263" t="s">
        <v>474</v>
      </c>
    </row>
    <row r="123" spans="1:79" ht="13.5" customHeight="1" x14ac:dyDescent="0.2">
      <c r="A123" s="144" t="str">
        <f>'t1'!A123</f>
        <v>RUOLO SANITARIO - PROF. SANITARIE DELLA RIABILITAZIONE E.Q.</v>
      </c>
      <c r="B123" s="206" t="str">
        <f>'t1'!B123</f>
        <v>SEQRAB</v>
      </c>
      <c r="C123" s="826">
        <f t="shared" si="44"/>
        <v>0</v>
      </c>
      <c r="D123" s="826">
        <f t="shared" si="45"/>
        <v>0</v>
      </c>
      <c r="E123" s="826">
        <f t="shared" si="46"/>
        <v>0</v>
      </c>
      <c r="F123" s="827">
        <f t="shared" si="47"/>
        <v>0</v>
      </c>
      <c r="G123" s="827">
        <f t="shared" si="48"/>
        <v>0</v>
      </c>
      <c r="H123" s="827">
        <f t="shared" si="49"/>
        <v>0</v>
      </c>
      <c r="I123" s="827">
        <f t="shared" si="50"/>
        <v>0</v>
      </c>
      <c r="J123" s="827">
        <f t="shared" si="51"/>
        <v>0</v>
      </c>
      <c r="K123" s="827">
        <f t="shared" si="52"/>
        <v>0</v>
      </c>
      <c r="L123" s="827">
        <f t="shared" si="53"/>
        <v>0</v>
      </c>
      <c r="M123" s="827">
        <f t="shared" si="54"/>
        <v>0</v>
      </c>
      <c r="N123" s="827">
        <f t="shared" si="55"/>
        <v>0</v>
      </c>
      <c r="O123" s="827">
        <f t="shared" si="55"/>
        <v>0</v>
      </c>
      <c r="P123" s="827">
        <f t="shared" si="38"/>
        <v>0</v>
      </c>
      <c r="Q123" s="827">
        <f t="shared" si="39"/>
        <v>0</v>
      </c>
      <c r="R123" s="827">
        <f t="shared" si="40"/>
        <v>0</v>
      </c>
      <c r="S123" s="827">
        <f t="shared" si="70"/>
        <v>0</v>
      </c>
      <c r="T123" s="827">
        <f t="shared" si="56"/>
        <v>0</v>
      </c>
      <c r="U123" s="827">
        <f t="shared" si="57"/>
        <v>0</v>
      </c>
      <c r="V123" s="827">
        <f t="shared" si="58"/>
        <v>0</v>
      </c>
      <c r="W123" s="827">
        <f t="shared" si="59"/>
        <v>0</v>
      </c>
      <c r="X123" s="827">
        <f t="shared" si="60"/>
        <v>0</v>
      </c>
      <c r="Y123" s="827">
        <f t="shared" si="61"/>
        <v>0</v>
      </c>
      <c r="Z123" s="827">
        <f t="shared" si="62"/>
        <v>0</v>
      </c>
      <c r="AA123" s="827">
        <f t="shared" si="63"/>
        <v>0</v>
      </c>
      <c r="AB123" s="827">
        <f t="shared" si="64"/>
        <v>0</v>
      </c>
      <c r="AC123" s="827">
        <f t="shared" si="65"/>
        <v>0</v>
      </c>
      <c r="AD123" s="827">
        <f t="shared" si="66"/>
        <v>0</v>
      </c>
      <c r="AE123" s="827">
        <f t="shared" si="67"/>
        <v>0</v>
      </c>
      <c r="AF123" s="439">
        <f t="shared" si="68"/>
        <v>0</v>
      </c>
      <c r="AG123" s="3">
        <f>'t1'!M123</f>
        <v>0</v>
      </c>
      <c r="AM123" s="195"/>
      <c r="AN123" s="195"/>
      <c r="AO123" s="195"/>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439">
        <f t="shared" si="69"/>
        <v>0</v>
      </c>
      <c r="BQ123" s="3">
        <f>'t1'!AR123</f>
        <v>0</v>
      </c>
      <c r="CA123" s="1263" t="s">
        <v>474</v>
      </c>
    </row>
    <row r="124" spans="1:79" ht="13.5" customHeight="1" x14ac:dyDescent="0.2">
      <c r="A124" s="144" t="str">
        <f>'t1'!A124</f>
        <v>RUOLO SANITARIO - PROF. SANITARIE DELLA PREVENZIONE E.Q.</v>
      </c>
      <c r="B124" s="206" t="str">
        <f>'t1'!B124</f>
        <v>SEQPRV</v>
      </c>
      <c r="C124" s="826">
        <f t="shared" si="44"/>
        <v>0</v>
      </c>
      <c r="D124" s="826">
        <f t="shared" si="45"/>
        <v>0</v>
      </c>
      <c r="E124" s="826">
        <f t="shared" si="46"/>
        <v>0</v>
      </c>
      <c r="F124" s="827">
        <f t="shared" si="47"/>
        <v>0</v>
      </c>
      <c r="G124" s="827">
        <f t="shared" si="48"/>
        <v>0</v>
      </c>
      <c r="H124" s="827">
        <f t="shared" si="49"/>
        <v>0</v>
      </c>
      <c r="I124" s="827">
        <f t="shared" si="50"/>
        <v>0</v>
      </c>
      <c r="J124" s="827">
        <f t="shared" si="51"/>
        <v>0</v>
      </c>
      <c r="K124" s="827">
        <f t="shared" si="52"/>
        <v>0</v>
      </c>
      <c r="L124" s="827">
        <f t="shared" si="53"/>
        <v>0</v>
      </c>
      <c r="M124" s="827">
        <f t="shared" si="54"/>
        <v>0</v>
      </c>
      <c r="N124" s="827">
        <f t="shared" si="55"/>
        <v>0</v>
      </c>
      <c r="O124" s="827">
        <f t="shared" si="55"/>
        <v>0</v>
      </c>
      <c r="P124" s="827">
        <f t="shared" si="38"/>
        <v>0</v>
      </c>
      <c r="Q124" s="827">
        <f t="shared" si="39"/>
        <v>0</v>
      </c>
      <c r="R124" s="827">
        <f t="shared" si="40"/>
        <v>0</v>
      </c>
      <c r="S124" s="827">
        <f t="shared" si="70"/>
        <v>0</v>
      </c>
      <c r="T124" s="827">
        <f t="shared" si="56"/>
        <v>0</v>
      </c>
      <c r="U124" s="827">
        <f t="shared" si="57"/>
        <v>0</v>
      </c>
      <c r="V124" s="827">
        <f t="shared" si="58"/>
        <v>0</v>
      </c>
      <c r="W124" s="827">
        <f t="shared" si="59"/>
        <v>0</v>
      </c>
      <c r="X124" s="827">
        <f t="shared" si="60"/>
        <v>0</v>
      </c>
      <c r="Y124" s="827">
        <f t="shared" si="61"/>
        <v>0</v>
      </c>
      <c r="Z124" s="827">
        <f t="shared" si="62"/>
        <v>0</v>
      </c>
      <c r="AA124" s="827">
        <f t="shared" si="63"/>
        <v>0</v>
      </c>
      <c r="AB124" s="827">
        <f t="shared" si="64"/>
        <v>0</v>
      </c>
      <c r="AC124" s="827">
        <f t="shared" si="65"/>
        <v>0</v>
      </c>
      <c r="AD124" s="827">
        <f t="shared" si="66"/>
        <v>0</v>
      </c>
      <c r="AE124" s="827">
        <f t="shared" si="67"/>
        <v>0</v>
      </c>
      <c r="AF124" s="439">
        <f t="shared" si="68"/>
        <v>0</v>
      </c>
      <c r="AG124" s="3">
        <f>'t1'!M124</f>
        <v>0</v>
      </c>
      <c r="AM124" s="195"/>
      <c r="AN124" s="195"/>
      <c r="AO124" s="195"/>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439">
        <f t="shared" si="69"/>
        <v>0</v>
      </c>
      <c r="BQ124" s="3">
        <f>'t1'!AR124</f>
        <v>0</v>
      </c>
      <c r="CA124" s="1263" t="s">
        <v>474</v>
      </c>
    </row>
    <row r="125" spans="1:79" ht="13.5" customHeight="1" x14ac:dyDescent="0.2">
      <c r="A125" s="144" t="str">
        <f>'t1'!A125</f>
        <v>RUOLO SANITARIO - PROF. SAN. INFERM. SENIOR ESAURIMENTO E.Q.</v>
      </c>
      <c r="B125" s="206" t="str">
        <f>'t1'!B125</f>
        <v>SEQINE</v>
      </c>
      <c r="C125" s="826">
        <f t="shared" si="44"/>
        <v>0</v>
      </c>
      <c r="D125" s="826">
        <f t="shared" si="45"/>
        <v>0</v>
      </c>
      <c r="E125" s="826">
        <f t="shared" si="46"/>
        <v>0</v>
      </c>
      <c r="F125" s="827">
        <f t="shared" si="47"/>
        <v>0</v>
      </c>
      <c r="G125" s="827">
        <f t="shared" si="48"/>
        <v>0</v>
      </c>
      <c r="H125" s="827">
        <f t="shared" si="49"/>
        <v>0</v>
      </c>
      <c r="I125" s="827">
        <f t="shared" si="50"/>
        <v>0</v>
      </c>
      <c r="J125" s="827">
        <f t="shared" si="51"/>
        <v>0</v>
      </c>
      <c r="K125" s="827">
        <f t="shared" si="52"/>
        <v>0</v>
      </c>
      <c r="L125" s="827">
        <f t="shared" si="53"/>
        <v>0</v>
      </c>
      <c r="M125" s="827">
        <f t="shared" si="54"/>
        <v>0</v>
      </c>
      <c r="N125" s="827">
        <f t="shared" si="55"/>
        <v>0</v>
      </c>
      <c r="O125" s="827">
        <f t="shared" si="55"/>
        <v>0</v>
      </c>
      <c r="P125" s="827">
        <f t="shared" si="38"/>
        <v>0</v>
      </c>
      <c r="Q125" s="827">
        <f t="shared" si="39"/>
        <v>0</v>
      </c>
      <c r="R125" s="827">
        <f t="shared" si="40"/>
        <v>0</v>
      </c>
      <c r="S125" s="827">
        <f t="shared" si="70"/>
        <v>0</v>
      </c>
      <c r="T125" s="827">
        <f t="shared" si="56"/>
        <v>0</v>
      </c>
      <c r="U125" s="827">
        <f t="shared" si="57"/>
        <v>0</v>
      </c>
      <c r="V125" s="827">
        <f t="shared" si="58"/>
        <v>0</v>
      </c>
      <c r="W125" s="827">
        <f t="shared" si="59"/>
        <v>0</v>
      </c>
      <c r="X125" s="827">
        <f t="shared" si="60"/>
        <v>0</v>
      </c>
      <c r="Y125" s="827">
        <f t="shared" si="61"/>
        <v>0</v>
      </c>
      <c r="Z125" s="827">
        <f t="shared" si="62"/>
        <v>0</v>
      </c>
      <c r="AA125" s="827">
        <f t="shared" si="63"/>
        <v>0</v>
      </c>
      <c r="AB125" s="827">
        <f t="shared" si="64"/>
        <v>0</v>
      </c>
      <c r="AC125" s="827">
        <f t="shared" si="65"/>
        <v>0</v>
      </c>
      <c r="AD125" s="827">
        <f t="shared" si="66"/>
        <v>0</v>
      </c>
      <c r="AE125" s="827">
        <f t="shared" si="67"/>
        <v>0</v>
      </c>
      <c r="AF125" s="439">
        <f t="shared" si="68"/>
        <v>0</v>
      </c>
      <c r="AG125" s="3">
        <f>'t1'!M125</f>
        <v>0</v>
      </c>
      <c r="AM125" s="195"/>
      <c r="AN125" s="195"/>
      <c r="AO125" s="195"/>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439">
        <f t="shared" si="69"/>
        <v>0</v>
      </c>
      <c r="BQ125" s="3">
        <f>'t1'!AR125</f>
        <v>0</v>
      </c>
      <c r="CA125" s="1263" t="s">
        <v>474</v>
      </c>
    </row>
    <row r="126" spans="1:79" ht="13.5" customHeight="1" x14ac:dyDescent="0.2">
      <c r="A126" s="144" t="str">
        <f>'t1'!A126</f>
        <v>RUOLO SANITARIO - ALTRI PROF. SAN. SENIOR A ESAURIMENTO E.Q.</v>
      </c>
      <c r="B126" s="206" t="str">
        <f>'t1'!B126</f>
        <v>SEQASE</v>
      </c>
      <c r="C126" s="826">
        <f t="shared" si="44"/>
        <v>0</v>
      </c>
      <c r="D126" s="826">
        <f t="shared" si="45"/>
        <v>0</v>
      </c>
      <c r="E126" s="826">
        <f t="shared" si="46"/>
        <v>0</v>
      </c>
      <c r="F126" s="827">
        <f t="shared" si="47"/>
        <v>0</v>
      </c>
      <c r="G126" s="827">
        <f t="shared" si="48"/>
        <v>0</v>
      </c>
      <c r="H126" s="827">
        <f t="shared" si="49"/>
        <v>0</v>
      </c>
      <c r="I126" s="827">
        <f t="shared" si="50"/>
        <v>0</v>
      </c>
      <c r="J126" s="827">
        <f t="shared" si="51"/>
        <v>0</v>
      </c>
      <c r="K126" s="827">
        <f t="shared" si="52"/>
        <v>0</v>
      </c>
      <c r="L126" s="827">
        <f t="shared" si="53"/>
        <v>0</v>
      </c>
      <c r="M126" s="827">
        <f t="shared" si="54"/>
        <v>0</v>
      </c>
      <c r="N126" s="827">
        <f t="shared" si="55"/>
        <v>0</v>
      </c>
      <c r="O126" s="827">
        <f t="shared" si="55"/>
        <v>0</v>
      </c>
      <c r="P126" s="827">
        <f t="shared" si="38"/>
        <v>0</v>
      </c>
      <c r="Q126" s="827">
        <f t="shared" si="39"/>
        <v>0</v>
      </c>
      <c r="R126" s="827">
        <f t="shared" si="40"/>
        <v>0</v>
      </c>
      <c r="S126" s="827">
        <f t="shared" si="70"/>
        <v>0</v>
      </c>
      <c r="T126" s="827">
        <f t="shared" si="56"/>
        <v>0</v>
      </c>
      <c r="U126" s="827">
        <f t="shared" si="57"/>
        <v>0</v>
      </c>
      <c r="V126" s="827">
        <f t="shared" si="58"/>
        <v>0</v>
      </c>
      <c r="W126" s="827">
        <f t="shared" si="59"/>
        <v>0</v>
      </c>
      <c r="X126" s="827">
        <f t="shared" si="60"/>
        <v>0</v>
      </c>
      <c r="Y126" s="827">
        <f t="shared" si="61"/>
        <v>0</v>
      </c>
      <c r="Z126" s="827">
        <f t="shared" si="62"/>
        <v>0</v>
      </c>
      <c r="AA126" s="827">
        <f t="shared" si="63"/>
        <v>0</v>
      </c>
      <c r="AB126" s="827">
        <f t="shared" si="64"/>
        <v>0</v>
      </c>
      <c r="AC126" s="827">
        <f t="shared" si="65"/>
        <v>0</v>
      </c>
      <c r="AD126" s="827">
        <f t="shared" si="66"/>
        <v>0</v>
      </c>
      <c r="AE126" s="827">
        <f t="shared" si="67"/>
        <v>0</v>
      </c>
      <c r="AF126" s="439">
        <f t="shared" si="68"/>
        <v>0</v>
      </c>
      <c r="AG126" s="3">
        <f>'t1'!M126</f>
        <v>0</v>
      </c>
      <c r="AM126" s="195"/>
      <c r="AN126" s="195"/>
      <c r="AO126" s="195"/>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439">
        <f t="shared" si="69"/>
        <v>0</v>
      </c>
      <c r="BQ126" s="3">
        <f>'t1'!AR126</f>
        <v>0</v>
      </c>
      <c r="CA126" s="1263" t="s">
        <v>474</v>
      </c>
    </row>
    <row r="127" spans="1:79" ht="13.5" customHeight="1" x14ac:dyDescent="0.2">
      <c r="A127" s="144" t="str">
        <f>'t1'!A127</f>
        <v>RUOLO SOCIOSANITARIO - ASSISTENTE SOCIALE E.Q.</v>
      </c>
      <c r="B127" s="206" t="str">
        <f>'t1'!B127</f>
        <v>KEQASC</v>
      </c>
      <c r="C127" s="826">
        <f t="shared" si="44"/>
        <v>0</v>
      </c>
      <c r="D127" s="826">
        <f t="shared" si="45"/>
        <v>0</v>
      </c>
      <c r="E127" s="826">
        <f t="shared" si="46"/>
        <v>0</v>
      </c>
      <c r="F127" s="827">
        <f t="shared" si="47"/>
        <v>0</v>
      </c>
      <c r="G127" s="827">
        <f t="shared" si="48"/>
        <v>0</v>
      </c>
      <c r="H127" s="827">
        <f t="shared" si="49"/>
        <v>0</v>
      </c>
      <c r="I127" s="827">
        <f t="shared" si="50"/>
        <v>0</v>
      </c>
      <c r="J127" s="827">
        <f t="shared" si="51"/>
        <v>0</v>
      </c>
      <c r="K127" s="827">
        <f t="shared" si="52"/>
        <v>0</v>
      </c>
      <c r="L127" s="827">
        <f t="shared" si="53"/>
        <v>0</v>
      </c>
      <c r="M127" s="827">
        <f t="shared" si="54"/>
        <v>0</v>
      </c>
      <c r="N127" s="827">
        <f t="shared" si="55"/>
        <v>0</v>
      </c>
      <c r="O127" s="827">
        <f t="shared" si="55"/>
        <v>0</v>
      </c>
      <c r="P127" s="827">
        <f t="shared" si="38"/>
        <v>0</v>
      </c>
      <c r="Q127" s="827">
        <f t="shared" si="39"/>
        <v>0</v>
      </c>
      <c r="R127" s="827">
        <f t="shared" si="40"/>
        <v>0</v>
      </c>
      <c r="S127" s="827">
        <f t="shared" si="70"/>
        <v>0</v>
      </c>
      <c r="T127" s="827">
        <f t="shared" si="56"/>
        <v>0</v>
      </c>
      <c r="U127" s="827">
        <f t="shared" si="57"/>
        <v>0</v>
      </c>
      <c r="V127" s="827">
        <f t="shared" si="58"/>
        <v>0</v>
      </c>
      <c r="W127" s="827">
        <f t="shared" si="59"/>
        <v>0</v>
      </c>
      <c r="X127" s="827">
        <f t="shared" si="60"/>
        <v>0</v>
      </c>
      <c r="Y127" s="827">
        <f t="shared" si="61"/>
        <v>0</v>
      </c>
      <c r="Z127" s="827">
        <f t="shared" si="62"/>
        <v>0</v>
      </c>
      <c r="AA127" s="827">
        <f t="shared" si="63"/>
        <v>0</v>
      </c>
      <c r="AB127" s="827">
        <f t="shared" si="64"/>
        <v>0</v>
      </c>
      <c r="AC127" s="827">
        <f t="shared" si="65"/>
        <v>0</v>
      </c>
      <c r="AD127" s="827">
        <f t="shared" si="66"/>
        <v>0</v>
      </c>
      <c r="AE127" s="827">
        <f t="shared" si="67"/>
        <v>0</v>
      </c>
      <c r="AF127" s="439">
        <f t="shared" si="68"/>
        <v>0</v>
      </c>
      <c r="AG127" s="3">
        <f>'t1'!M127</f>
        <v>0</v>
      </c>
      <c r="AM127" s="195"/>
      <c r="AN127" s="195"/>
      <c r="AO127" s="195"/>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439">
        <f t="shared" si="69"/>
        <v>0</v>
      </c>
      <c r="BQ127" s="3">
        <f>'t1'!AR127</f>
        <v>0</v>
      </c>
      <c r="CA127" s="1263" t="s">
        <v>474</v>
      </c>
    </row>
    <row r="128" spans="1:79" ht="13.5" customHeight="1" x14ac:dyDescent="0.2">
      <c r="A128" s="144" t="str">
        <f>'t1'!A128</f>
        <v>RUOLO SOCIOSANITARIO - ASSIST. SOC. SENIOR ESAURIMENTO E.Q.</v>
      </c>
      <c r="B128" s="206" t="str">
        <f>'t1'!B128</f>
        <v>KEQSCE</v>
      </c>
      <c r="C128" s="826">
        <f t="shared" si="44"/>
        <v>0</v>
      </c>
      <c r="D128" s="826">
        <f t="shared" si="45"/>
        <v>0</v>
      </c>
      <c r="E128" s="826">
        <f t="shared" si="46"/>
        <v>0</v>
      </c>
      <c r="F128" s="827">
        <f t="shared" si="47"/>
        <v>0</v>
      </c>
      <c r="G128" s="827">
        <f t="shared" si="48"/>
        <v>0</v>
      </c>
      <c r="H128" s="827">
        <f t="shared" si="49"/>
        <v>0</v>
      </c>
      <c r="I128" s="827">
        <f t="shared" si="50"/>
        <v>0</v>
      </c>
      <c r="J128" s="827">
        <f t="shared" si="51"/>
        <v>0</v>
      </c>
      <c r="K128" s="827">
        <f t="shared" si="52"/>
        <v>0</v>
      </c>
      <c r="L128" s="827">
        <f t="shared" si="53"/>
        <v>0</v>
      </c>
      <c r="M128" s="827">
        <f t="shared" si="54"/>
        <v>0</v>
      </c>
      <c r="N128" s="827">
        <f t="shared" si="55"/>
        <v>0</v>
      </c>
      <c r="O128" s="827">
        <f t="shared" si="55"/>
        <v>0</v>
      </c>
      <c r="P128" s="827">
        <f t="shared" si="38"/>
        <v>0</v>
      </c>
      <c r="Q128" s="827">
        <f t="shared" si="39"/>
        <v>0</v>
      </c>
      <c r="R128" s="827">
        <f t="shared" si="40"/>
        <v>0</v>
      </c>
      <c r="S128" s="827">
        <f t="shared" si="70"/>
        <v>0</v>
      </c>
      <c r="T128" s="827">
        <f t="shared" si="56"/>
        <v>0</v>
      </c>
      <c r="U128" s="827">
        <f t="shared" si="57"/>
        <v>0</v>
      </c>
      <c r="V128" s="827">
        <f t="shared" si="58"/>
        <v>0</v>
      </c>
      <c r="W128" s="827">
        <f t="shared" si="59"/>
        <v>0</v>
      </c>
      <c r="X128" s="827">
        <f t="shared" si="60"/>
        <v>0</v>
      </c>
      <c r="Y128" s="827">
        <f t="shared" si="61"/>
        <v>0</v>
      </c>
      <c r="Z128" s="827">
        <f t="shared" si="62"/>
        <v>0</v>
      </c>
      <c r="AA128" s="827">
        <f t="shared" si="63"/>
        <v>0</v>
      </c>
      <c r="AB128" s="827">
        <f t="shared" si="64"/>
        <v>0</v>
      </c>
      <c r="AC128" s="827">
        <f t="shared" si="65"/>
        <v>0</v>
      </c>
      <c r="AD128" s="827">
        <f t="shared" si="66"/>
        <v>0</v>
      </c>
      <c r="AE128" s="827">
        <f t="shared" si="67"/>
        <v>0</v>
      </c>
      <c r="AF128" s="439">
        <f t="shared" si="68"/>
        <v>0</v>
      </c>
      <c r="AG128" s="3">
        <f>'t1'!M128</f>
        <v>0</v>
      </c>
      <c r="AM128" s="195"/>
      <c r="AN128" s="195"/>
      <c r="AO128" s="195"/>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439">
        <f t="shared" si="69"/>
        <v>0</v>
      </c>
      <c r="BQ128" s="3">
        <f>'t1'!AR128</f>
        <v>0</v>
      </c>
      <c r="CA128" s="1263" t="s">
        <v>474</v>
      </c>
    </row>
    <row r="129" spans="1:79" ht="13.5" customHeight="1" x14ac:dyDescent="0.2">
      <c r="A129" s="144" t="str">
        <f>'t1'!A129</f>
        <v>RUOLO PROFESSIONALE - SPECIALISTA DELLA COMUNIC. ISTIT. E.Q.</v>
      </c>
      <c r="B129" s="206" t="str">
        <f>'t1'!B129</f>
        <v>PEQ871</v>
      </c>
      <c r="C129" s="826">
        <f t="shared" si="44"/>
        <v>0</v>
      </c>
      <c r="D129" s="826">
        <f t="shared" si="45"/>
        <v>0</v>
      </c>
      <c r="E129" s="826">
        <f t="shared" si="46"/>
        <v>0</v>
      </c>
      <c r="F129" s="827">
        <f t="shared" si="47"/>
        <v>0</v>
      </c>
      <c r="G129" s="827">
        <f t="shared" si="48"/>
        <v>0</v>
      </c>
      <c r="H129" s="827">
        <f t="shared" si="49"/>
        <v>0</v>
      </c>
      <c r="I129" s="827">
        <f t="shared" si="50"/>
        <v>0</v>
      </c>
      <c r="J129" s="827">
        <f t="shared" si="51"/>
        <v>0</v>
      </c>
      <c r="K129" s="827">
        <f t="shared" si="52"/>
        <v>0</v>
      </c>
      <c r="L129" s="827">
        <f t="shared" si="53"/>
        <v>0</v>
      </c>
      <c r="M129" s="827">
        <f t="shared" si="54"/>
        <v>0</v>
      </c>
      <c r="N129" s="827">
        <f t="shared" si="55"/>
        <v>0</v>
      </c>
      <c r="O129" s="827">
        <f t="shared" si="55"/>
        <v>0</v>
      </c>
      <c r="P129" s="827">
        <f t="shared" si="38"/>
        <v>0</v>
      </c>
      <c r="Q129" s="827">
        <f t="shared" si="39"/>
        <v>0</v>
      </c>
      <c r="R129" s="827">
        <f t="shared" si="40"/>
        <v>0</v>
      </c>
      <c r="S129" s="827">
        <f t="shared" si="70"/>
        <v>0</v>
      </c>
      <c r="T129" s="827">
        <f t="shared" si="56"/>
        <v>0</v>
      </c>
      <c r="U129" s="827">
        <f t="shared" si="57"/>
        <v>0</v>
      </c>
      <c r="V129" s="827">
        <f t="shared" si="58"/>
        <v>0</v>
      </c>
      <c r="W129" s="827">
        <f t="shared" si="59"/>
        <v>0</v>
      </c>
      <c r="X129" s="827">
        <f t="shared" si="60"/>
        <v>0</v>
      </c>
      <c r="Y129" s="827">
        <f t="shared" si="61"/>
        <v>0</v>
      </c>
      <c r="Z129" s="827">
        <f t="shared" si="62"/>
        <v>0</v>
      </c>
      <c r="AA129" s="827">
        <f t="shared" si="63"/>
        <v>0</v>
      </c>
      <c r="AB129" s="827">
        <f t="shared" si="64"/>
        <v>0</v>
      </c>
      <c r="AC129" s="827">
        <f t="shared" si="65"/>
        <v>0</v>
      </c>
      <c r="AD129" s="827">
        <f t="shared" si="66"/>
        <v>0</v>
      </c>
      <c r="AE129" s="827">
        <f t="shared" si="67"/>
        <v>0</v>
      </c>
      <c r="AF129" s="439">
        <f t="shared" si="68"/>
        <v>0</v>
      </c>
      <c r="AG129" s="3">
        <f>'t1'!M129</f>
        <v>0</v>
      </c>
      <c r="AM129" s="195"/>
      <c r="AN129" s="195"/>
      <c r="AO129" s="195"/>
      <c r="AP129" s="196"/>
      <c r="AQ129" s="196"/>
      <c r="AR129" s="196"/>
      <c r="AS129" s="196"/>
      <c r="AT129" s="196"/>
      <c r="AU129" s="196"/>
      <c r="AV129" s="196"/>
      <c r="AW129" s="196"/>
      <c r="AX129" s="196"/>
      <c r="AY129" s="196"/>
      <c r="AZ129" s="196"/>
      <c r="BA129" s="196"/>
      <c r="BB129" s="196"/>
      <c r="BC129" s="196"/>
      <c r="BD129" s="196"/>
      <c r="BE129" s="196"/>
      <c r="BF129" s="196"/>
      <c r="BG129" s="196"/>
      <c r="BH129" s="196"/>
      <c r="BI129" s="196"/>
      <c r="BJ129" s="196"/>
      <c r="BK129" s="196"/>
      <c r="BL129" s="196"/>
      <c r="BM129" s="196"/>
      <c r="BN129" s="196"/>
      <c r="BO129" s="196"/>
      <c r="BP129" s="439">
        <f t="shared" si="69"/>
        <v>0</v>
      </c>
      <c r="BQ129" s="3">
        <f>'t1'!AR129</f>
        <v>0</v>
      </c>
      <c r="CA129" s="1263" t="s">
        <v>474</v>
      </c>
    </row>
    <row r="130" spans="1:79" ht="13.5" customHeight="1" x14ac:dyDescent="0.2">
      <c r="A130" s="144" t="str">
        <f>'t1'!A130</f>
        <v>RUOLO PROFESSIONALE - SPECIALISTA RAPPORTI CON I MEDIA E.Q.</v>
      </c>
      <c r="B130" s="206" t="str">
        <f>'t1'!B130</f>
        <v>PEQ872</v>
      </c>
      <c r="C130" s="826">
        <f t="shared" si="44"/>
        <v>0</v>
      </c>
      <c r="D130" s="826">
        <f t="shared" si="45"/>
        <v>0</v>
      </c>
      <c r="E130" s="826">
        <f t="shared" si="46"/>
        <v>0</v>
      </c>
      <c r="F130" s="827">
        <f t="shared" si="47"/>
        <v>0</v>
      </c>
      <c r="G130" s="827">
        <f t="shared" si="48"/>
        <v>0</v>
      </c>
      <c r="H130" s="827">
        <f t="shared" si="49"/>
        <v>0</v>
      </c>
      <c r="I130" s="827">
        <f t="shared" si="50"/>
        <v>0</v>
      </c>
      <c r="J130" s="827">
        <f t="shared" si="51"/>
        <v>0</v>
      </c>
      <c r="K130" s="827">
        <f t="shared" si="52"/>
        <v>0</v>
      </c>
      <c r="L130" s="827">
        <f t="shared" si="53"/>
        <v>0</v>
      </c>
      <c r="M130" s="827">
        <f t="shared" si="54"/>
        <v>0</v>
      </c>
      <c r="N130" s="827">
        <f t="shared" si="55"/>
        <v>0</v>
      </c>
      <c r="O130" s="827">
        <f t="shared" si="55"/>
        <v>0</v>
      </c>
      <c r="P130" s="827">
        <f t="shared" si="38"/>
        <v>0</v>
      </c>
      <c r="Q130" s="827">
        <f t="shared" si="39"/>
        <v>0</v>
      </c>
      <c r="R130" s="827">
        <f t="shared" si="40"/>
        <v>0</v>
      </c>
      <c r="S130" s="827">
        <f t="shared" si="70"/>
        <v>0</v>
      </c>
      <c r="T130" s="827">
        <f t="shared" si="56"/>
        <v>0</v>
      </c>
      <c r="U130" s="827">
        <f t="shared" si="57"/>
        <v>0</v>
      </c>
      <c r="V130" s="827">
        <f t="shared" si="58"/>
        <v>0</v>
      </c>
      <c r="W130" s="827">
        <f t="shared" si="59"/>
        <v>0</v>
      </c>
      <c r="X130" s="827">
        <f t="shared" si="60"/>
        <v>0</v>
      </c>
      <c r="Y130" s="827">
        <f t="shared" si="61"/>
        <v>0</v>
      </c>
      <c r="Z130" s="827">
        <f t="shared" si="62"/>
        <v>0</v>
      </c>
      <c r="AA130" s="827">
        <f t="shared" si="63"/>
        <v>0</v>
      </c>
      <c r="AB130" s="827">
        <f t="shared" si="64"/>
        <v>0</v>
      </c>
      <c r="AC130" s="827">
        <f t="shared" si="65"/>
        <v>0</v>
      </c>
      <c r="AD130" s="827">
        <f t="shared" si="66"/>
        <v>0</v>
      </c>
      <c r="AE130" s="827">
        <f t="shared" si="67"/>
        <v>0</v>
      </c>
      <c r="AF130" s="439">
        <f t="shared" si="68"/>
        <v>0</v>
      </c>
      <c r="AG130" s="3">
        <f>'t1'!M130</f>
        <v>0</v>
      </c>
      <c r="AM130" s="195"/>
      <c r="AN130" s="195"/>
      <c r="AO130" s="195"/>
      <c r="AP130" s="196"/>
      <c r="AQ130" s="196"/>
      <c r="AR130" s="196"/>
      <c r="AS130" s="196"/>
      <c r="AT130" s="196"/>
      <c r="AU130" s="196"/>
      <c r="AV130" s="196"/>
      <c r="AW130" s="196"/>
      <c r="AX130" s="196"/>
      <c r="AY130" s="196"/>
      <c r="AZ130" s="196"/>
      <c r="BA130" s="196"/>
      <c r="BB130" s="196"/>
      <c r="BC130" s="196"/>
      <c r="BD130" s="196"/>
      <c r="BE130" s="196"/>
      <c r="BF130" s="196"/>
      <c r="BG130" s="196"/>
      <c r="BH130" s="196"/>
      <c r="BI130" s="196"/>
      <c r="BJ130" s="196"/>
      <c r="BK130" s="196"/>
      <c r="BL130" s="196"/>
      <c r="BM130" s="196"/>
      <c r="BN130" s="196"/>
      <c r="BO130" s="196"/>
      <c r="BP130" s="439">
        <f t="shared" si="69"/>
        <v>0</v>
      </c>
      <c r="BQ130" s="3">
        <f>'t1'!AR130</f>
        <v>0</v>
      </c>
      <c r="CA130" s="1263" t="s">
        <v>474</v>
      </c>
    </row>
    <row r="131" spans="1:79" ht="13.5" customHeight="1" x14ac:dyDescent="0.2">
      <c r="A131" s="144" t="str">
        <f>'t1'!A131</f>
        <v>RUOLO PROFESSIONALE - ASSISTENTE RELIGIOSO E.Q.</v>
      </c>
      <c r="B131" s="206" t="str">
        <f>'t1'!B131</f>
        <v>PEQ006</v>
      </c>
      <c r="C131" s="826">
        <f t="shared" ref="C131:L135" si="71">ROUND(AM131,0)</f>
        <v>0</v>
      </c>
      <c r="D131" s="826">
        <f t="shared" si="71"/>
        <v>0</v>
      </c>
      <c r="E131" s="826">
        <f t="shared" si="71"/>
        <v>0</v>
      </c>
      <c r="F131" s="827">
        <f t="shared" si="71"/>
        <v>0</v>
      </c>
      <c r="G131" s="827">
        <f t="shared" si="71"/>
        <v>0</v>
      </c>
      <c r="H131" s="827">
        <f t="shared" si="71"/>
        <v>0</v>
      </c>
      <c r="I131" s="827">
        <f t="shared" si="71"/>
        <v>0</v>
      </c>
      <c r="J131" s="827">
        <f t="shared" si="71"/>
        <v>0</v>
      </c>
      <c r="K131" s="827">
        <f t="shared" si="71"/>
        <v>0</v>
      </c>
      <c r="L131" s="827">
        <f t="shared" si="71"/>
        <v>0</v>
      </c>
      <c r="M131" s="827">
        <f t="shared" si="54"/>
        <v>0</v>
      </c>
      <c r="N131" s="827">
        <f t="shared" si="55"/>
        <v>0</v>
      </c>
      <c r="O131" s="827">
        <f t="shared" si="55"/>
        <v>0</v>
      </c>
      <c r="P131" s="827">
        <f t="shared" si="38"/>
        <v>0</v>
      </c>
      <c r="Q131" s="827">
        <f t="shared" si="39"/>
        <v>0</v>
      </c>
      <c r="R131" s="827">
        <f t="shared" si="40"/>
        <v>0</v>
      </c>
      <c r="S131" s="827">
        <f t="shared" si="70"/>
        <v>0</v>
      </c>
      <c r="T131" s="827">
        <f t="shared" si="56"/>
        <v>0</v>
      </c>
      <c r="U131" s="827">
        <f t="shared" si="57"/>
        <v>0</v>
      </c>
      <c r="V131" s="827">
        <f t="shared" si="58"/>
        <v>0</v>
      </c>
      <c r="W131" s="827">
        <f t="shared" si="59"/>
        <v>0</v>
      </c>
      <c r="X131" s="827">
        <f t="shared" si="60"/>
        <v>0</v>
      </c>
      <c r="Y131" s="827">
        <f t="shared" si="61"/>
        <v>0</v>
      </c>
      <c r="Z131" s="827">
        <f t="shared" si="62"/>
        <v>0</v>
      </c>
      <c r="AA131" s="827">
        <f t="shared" si="63"/>
        <v>0</v>
      </c>
      <c r="AB131" s="827">
        <f t="shared" si="64"/>
        <v>0</v>
      </c>
      <c r="AC131" s="827">
        <f t="shared" si="65"/>
        <v>0</v>
      </c>
      <c r="AD131" s="827">
        <f t="shared" si="66"/>
        <v>0</v>
      </c>
      <c r="AE131" s="827">
        <f t="shared" si="67"/>
        <v>0</v>
      </c>
      <c r="AF131" s="439">
        <f t="shared" si="68"/>
        <v>0</v>
      </c>
      <c r="AG131" s="3">
        <f>'t1'!M131</f>
        <v>0</v>
      </c>
      <c r="AM131" s="195"/>
      <c r="AN131" s="195"/>
      <c r="AO131" s="195"/>
      <c r="AP131" s="196"/>
      <c r="AQ131" s="196"/>
      <c r="AR131" s="196"/>
      <c r="AS131" s="196"/>
      <c r="AT131" s="196"/>
      <c r="AU131" s="196"/>
      <c r="AV131" s="196"/>
      <c r="AW131" s="196"/>
      <c r="AX131" s="196"/>
      <c r="AY131" s="196"/>
      <c r="AZ131" s="196"/>
      <c r="BA131" s="196"/>
      <c r="BB131" s="196"/>
      <c r="BC131" s="196"/>
      <c r="BD131" s="196"/>
      <c r="BE131" s="196"/>
      <c r="BF131" s="196"/>
      <c r="BG131" s="196"/>
      <c r="BH131" s="196"/>
      <c r="BI131" s="196"/>
      <c r="BJ131" s="196"/>
      <c r="BK131" s="196"/>
      <c r="BL131" s="196"/>
      <c r="BM131" s="196"/>
      <c r="BN131" s="196"/>
      <c r="BO131" s="196"/>
      <c r="BP131" s="439">
        <f t="shared" si="69"/>
        <v>0</v>
      </c>
      <c r="BQ131" s="3">
        <f>'t1'!AR131</f>
        <v>0</v>
      </c>
      <c r="CA131" s="1263" t="s">
        <v>474</v>
      </c>
    </row>
    <row r="132" spans="1:79" ht="13.5" customHeight="1" x14ac:dyDescent="0.2">
      <c r="A132" s="144" t="str">
        <f>'t1'!A132</f>
        <v>RUOLO TECNICO - COLLABORATORE TECNICO PROFESSIONALE E.Q.</v>
      </c>
      <c r="B132" s="206" t="str">
        <f>'t1'!B132</f>
        <v>TEQ027</v>
      </c>
      <c r="C132" s="826">
        <f t="shared" si="71"/>
        <v>0</v>
      </c>
      <c r="D132" s="826">
        <f t="shared" si="71"/>
        <v>0</v>
      </c>
      <c r="E132" s="826">
        <f t="shared" si="71"/>
        <v>0</v>
      </c>
      <c r="F132" s="827">
        <f t="shared" si="71"/>
        <v>0</v>
      </c>
      <c r="G132" s="827">
        <f t="shared" si="71"/>
        <v>0</v>
      </c>
      <c r="H132" s="827">
        <f t="shared" si="71"/>
        <v>0</v>
      </c>
      <c r="I132" s="827">
        <f t="shared" si="71"/>
        <v>0</v>
      </c>
      <c r="J132" s="827">
        <f t="shared" si="71"/>
        <v>0</v>
      </c>
      <c r="K132" s="827">
        <f t="shared" si="71"/>
        <v>0</v>
      </c>
      <c r="L132" s="827">
        <f t="shared" si="71"/>
        <v>0</v>
      </c>
      <c r="M132" s="827">
        <f t="shared" si="54"/>
        <v>0</v>
      </c>
      <c r="N132" s="827">
        <f t="shared" si="55"/>
        <v>0</v>
      </c>
      <c r="O132" s="827">
        <f t="shared" si="55"/>
        <v>0</v>
      </c>
      <c r="P132" s="827">
        <f t="shared" si="38"/>
        <v>0</v>
      </c>
      <c r="Q132" s="827">
        <f t="shared" si="39"/>
        <v>0</v>
      </c>
      <c r="R132" s="827">
        <f t="shared" si="40"/>
        <v>0</v>
      </c>
      <c r="S132" s="827">
        <f t="shared" si="70"/>
        <v>0</v>
      </c>
      <c r="T132" s="827">
        <f t="shared" si="56"/>
        <v>0</v>
      </c>
      <c r="U132" s="827">
        <f t="shared" si="57"/>
        <v>0</v>
      </c>
      <c r="V132" s="827">
        <f t="shared" si="58"/>
        <v>0</v>
      </c>
      <c r="W132" s="827">
        <f t="shared" si="59"/>
        <v>0</v>
      </c>
      <c r="X132" s="827">
        <f t="shared" si="60"/>
        <v>0</v>
      </c>
      <c r="Y132" s="827">
        <f t="shared" si="61"/>
        <v>0</v>
      </c>
      <c r="Z132" s="827">
        <f t="shared" si="62"/>
        <v>0</v>
      </c>
      <c r="AA132" s="827">
        <f t="shared" si="63"/>
        <v>0</v>
      </c>
      <c r="AB132" s="827">
        <f t="shared" si="64"/>
        <v>0</v>
      </c>
      <c r="AC132" s="827">
        <f t="shared" si="65"/>
        <v>0</v>
      </c>
      <c r="AD132" s="827">
        <f t="shared" si="66"/>
        <v>0</v>
      </c>
      <c r="AE132" s="827">
        <f t="shared" si="67"/>
        <v>0</v>
      </c>
      <c r="AF132" s="439">
        <f t="shared" si="68"/>
        <v>0</v>
      </c>
      <c r="AG132" s="3">
        <f>'t1'!M132</f>
        <v>0</v>
      </c>
      <c r="AM132" s="195"/>
      <c r="AN132" s="195"/>
      <c r="AO132" s="195"/>
      <c r="AP132" s="196"/>
      <c r="AQ132" s="196"/>
      <c r="AR132" s="196"/>
      <c r="AS132" s="196"/>
      <c r="AT132" s="196"/>
      <c r="AU132" s="196"/>
      <c r="AV132" s="196"/>
      <c r="AW132" s="196"/>
      <c r="AX132" s="196"/>
      <c r="AY132" s="196"/>
      <c r="AZ132" s="196"/>
      <c r="BA132" s="196"/>
      <c r="BB132" s="196"/>
      <c r="BC132" s="196"/>
      <c r="BD132" s="196"/>
      <c r="BE132" s="196"/>
      <c r="BF132" s="196"/>
      <c r="BG132" s="196"/>
      <c r="BH132" s="196"/>
      <c r="BI132" s="196"/>
      <c r="BJ132" s="196"/>
      <c r="BK132" s="196"/>
      <c r="BL132" s="196"/>
      <c r="BM132" s="196"/>
      <c r="BN132" s="196"/>
      <c r="BO132" s="196"/>
      <c r="BP132" s="439">
        <f t="shared" si="69"/>
        <v>0</v>
      </c>
      <c r="BQ132" s="3">
        <f>'t1'!AR132</f>
        <v>0</v>
      </c>
      <c r="CA132" s="1263" t="s">
        <v>474</v>
      </c>
    </row>
    <row r="133" spans="1:79" ht="13.5" customHeight="1" x14ac:dyDescent="0.2">
      <c r="A133" s="144" t="str">
        <f>'t1'!A133</f>
        <v>RUOLO TECNICO - COLLAB. TEC. PROF. SENIOR A ESAURIMENTO E.Q.</v>
      </c>
      <c r="B133" s="206" t="str">
        <f>'t1'!B133</f>
        <v>TEQCTS</v>
      </c>
      <c r="C133" s="826">
        <f t="shared" si="71"/>
        <v>0</v>
      </c>
      <c r="D133" s="826">
        <f t="shared" si="71"/>
        <v>0</v>
      </c>
      <c r="E133" s="826">
        <f t="shared" si="71"/>
        <v>0</v>
      </c>
      <c r="F133" s="827">
        <f t="shared" si="71"/>
        <v>0</v>
      </c>
      <c r="G133" s="827">
        <f t="shared" si="71"/>
        <v>0</v>
      </c>
      <c r="H133" s="827">
        <f t="shared" si="71"/>
        <v>0</v>
      </c>
      <c r="I133" s="827">
        <f t="shared" si="71"/>
        <v>0</v>
      </c>
      <c r="J133" s="827">
        <f t="shared" si="71"/>
        <v>0</v>
      </c>
      <c r="K133" s="827">
        <f t="shared" si="71"/>
        <v>0</v>
      </c>
      <c r="L133" s="827">
        <f t="shared" si="71"/>
        <v>0</v>
      </c>
      <c r="M133" s="827">
        <f t="shared" si="54"/>
        <v>0</v>
      </c>
      <c r="N133" s="827">
        <f t="shared" si="55"/>
        <v>0</v>
      </c>
      <c r="O133" s="827">
        <f t="shared" si="55"/>
        <v>0</v>
      </c>
      <c r="P133" s="827">
        <f t="shared" si="38"/>
        <v>0</v>
      </c>
      <c r="Q133" s="827">
        <f t="shared" si="39"/>
        <v>0</v>
      </c>
      <c r="R133" s="827">
        <f t="shared" si="40"/>
        <v>0</v>
      </c>
      <c r="S133" s="827">
        <f t="shared" si="70"/>
        <v>0</v>
      </c>
      <c r="T133" s="827">
        <f t="shared" si="56"/>
        <v>0</v>
      </c>
      <c r="U133" s="827">
        <f t="shared" si="57"/>
        <v>0</v>
      </c>
      <c r="V133" s="827">
        <f t="shared" si="58"/>
        <v>0</v>
      </c>
      <c r="W133" s="827">
        <f t="shared" si="59"/>
        <v>0</v>
      </c>
      <c r="X133" s="827">
        <f t="shared" si="60"/>
        <v>0</v>
      </c>
      <c r="Y133" s="827">
        <f t="shared" si="61"/>
        <v>0</v>
      </c>
      <c r="Z133" s="827">
        <f t="shared" si="62"/>
        <v>0</v>
      </c>
      <c r="AA133" s="827">
        <f t="shared" si="63"/>
        <v>0</v>
      </c>
      <c r="AB133" s="827">
        <f t="shared" si="64"/>
        <v>0</v>
      </c>
      <c r="AC133" s="827">
        <f t="shared" si="65"/>
        <v>0</v>
      </c>
      <c r="AD133" s="827">
        <f t="shared" si="66"/>
        <v>0</v>
      </c>
      <c r="AE133" s="827">
        <f t="shared" si="67"/>
        <v>0</v>
      </c>
      <c r="AF133" s="439">
        <f t="shared" si="68"/>
        <v>0</v>
      </c>
      <c r="AG133" s="3">
        <f>'t1'!M133</f>
        <v>0</v>
      </c>
      <c r="AM133" s="195"/>
      <c r="AN133" s="195"/>
      <c r="AO133" s="195"/>
      <c r="AP133" s="196"/>
      <c r="AQ133" s="196"/>
      <c r="AR133" s="196"/>
      <c r="AS133" s="196"/>
      <c r="AT133" s="196"/>
      <c r="AU133" s="196"/>
      <c r="AV133" s="196"/>
      <c r="AW133" s="196"/>
      <c r="AX133" s="196"/>
      <c r="AY133" s="196"/>
      <c r="AZ133" s="196"/>
      <c r="BA133" s="196"/>
      <c r="BB133" s="196"/>
      <c r="BC133" s="196"/>
      <c r="BD133" s="196"/>
      <c r="BE133" s="196"/>
      <c r="BF133" s="196"/>
      <c r="BG133" s="196"/>
      <c r="BH133" s="196"/>
      <c r="BI133" s="196"/>
      <c r="BJ133" s="196"/>
      <c r="BK133" s="196"/>
      <c r="BL133" s="196"/>
      <c r="BM133" s="196"/>
      <c r="BN133" s="196"/>
      <c r="BO133" s="196"/>
      <c r="BP133" s="439">
        <f t="shared" si="69"/>
        <v>0</v>
      </c>
      <c r="BQ133" s="3">
        <f>'t1'!AR133</f>
        <v>0</v>
      </c>
      <c r="CA133" s="1263" t="s">
        <v>474</v>
      </c>
    </row>
    <row r="134" spans="1:79" ht="13.5" customHeight="1" x14ac:dyDescent="0.2">
      <c r="A134" s="144" t="str">
        <f>'t1'!A134</f>
        <v>RUOLO AMMINISTRATIVO - COLLAB. AMMINISTRATIVO PROFESS. E.Q.</v>
      </c>
      <c r="B134" s="206" t="str">
        <f>'t1'!B134</f>
        <v>AEQ029</v>
      </c>
      <c r="C134" s="826">
        <f t="shared" si="71"/>
        <v>0</v>
      </c>
      <c r="D134" s="826">
        <f t="shared" si="71"/>
        <v>0</v>
      </c>
      <c r="E134" s="826">
        <f t="shared" si="71"/>
        <v>0</v>
      </c>
      <c r="F134" s="827">
        <f t="shared" si="71"/>
        <v>0</v>
      </c>
      <c r="G134" s="827">
        <f t="shared" si="71"/>
        <v>0</v>
      </c>
      <c r="H134" s="827">
        <f t="shared" si="71"/>
        <v>0</v>
      </c>
      <c r="I134" s="827">
        <f t="shared" si="71"/>
        <v>0</v>
      </c>
      <c r="J134" s="827">
        <f t="shared" si="71"/>
        <v>0</v>
      </c>
      <c r="K134" s="827">
        <f t="shared" si="71"/>
        <v>0</v>
      </c>
      <c r="L134" s="827">
        <f t="shared" si="71"/>
        <v>0</v>
      </c>
      <c r="M134" s="827">
        <f t="shared" si="54"/>
        <v>0</v>
      </c>
      <c r="N134" s="827">
        <f t="shared" si="55"/>
        <v>0</v>
      </c>
      <c r="O134" s="827">
        <f t="shared" si="55"/>
        <v>0</v>
      </c>
      <c r="P134" s="827">
        <f t="shared" ref="P134:P167" si="72">ROUND(AZ134,0)</f>
        <v>0</v>
      </c>
      <c r="Q134" s="827">
        <f t="shared" ref="Q134:Q167" si="73">ROUND(BA134,0)</f>
        <v>0</v>
      </c>
      <c r="R134" s="827">
        <f t="shared" ref="R134:R167" si="74">ROUND(BB134,0)</f>
        <v>0</v>
      </c>
      <c r="S134" s="827">
        <f t="shared" ref="S134:S167" si="75">ROUND(BC134,0)</f>
        <v>0</v>
      </c>
      <c r="T134" s="827">
        <f t="shared" si="56"/>
        <v>0</v>
      </c>
      <c r="U134" s="827">
        <f t="shared" si="57"/>
        <v>0</v>
      </c>
      <c r="V134" s="827">
        <f t="shared" si="58"/>
        <v>0</v>
      </c>
      <c r="W134" s="827">
        <f t="shared" si="59"/>
        <v>0</v>
      </c>
      <c r="X134" s="827">
        <f t="shared" si="60"/>
        <v>0</v>
      </c>
      <c r="Y134" s="827">
        <f t="shared" si="61"/>
        <v>0</v>
      </c>
      <c r="Z134" s="827">
        <f t="shared" si="62"/>
        <v>0</v>
      </c>
      <c r="AA134" s="827">
        <f t="shared" si="63"/>
        <v>0</v>
      </c>
      <c r="AB134" s="827">
        <f t="shared" si="64"/>
        <v>0</v>
      </c>
      <c r="AC134" s="827">
        <f t="shared" si="65"/>
        <v>0</v>
      </c>
      <c r="AD134" s="827">
        <f t="shared" si="66"/>
        <v>0</v>
      </c>
      <c r="AE134" s="827">
        <f t="shared" si="67"/>
        <v>0</v>
      </c>
      <c r="AF134" s="439">
        <f t="shared" ref="AF134:AF165" si="76">SUM(C134:AE134)</f>
        <v>0</v>
      </c>
      <c r="AG134" s="3">
        <f>'t1'!M134</f>
        <v>0</v>
      </c>
      <c r="AM134" s="195"/>
      <c r="AN134" s="195"/>
      <c r="AO134" s="195"/>
      <c r="AP134" s="196"/>
      <c r="AQ134" s="196"/>
      <c r="AR134" s="196"/>
      <c r="AS134" s="196"/>
      <c r="AT134" s="196"/>
      <c r="AU134" s="196"/>
      <c r="AV134" s="196"/>
      <c r="AW134" s="196"/>
      <c r="AX134" s="196"/>
      <c r="AY134" s="196"/>
      <c r="AZ134" s="196"/>
      <c r="BA134" s="196"/>
      <c r="BB134" s="196"/>
      <c r="BC134" s="196"/>
      <c r="BD134" s="196"/>
      <c r="BE134" s="196"/>
      <c r="BF134" s="196"/>
      <c r="BG134" s="196"/>
      <c r="BH134" s="196"/>
      <c r="BI134" s="196"/>
      <c r="BJ134" s="196"/>
      <c r="BK134" s="196"/>
      <c r="BL134" s="196"/>
      <c r="BM134" s="196"/>
      <c r="BN134" s="196"/>
      <c r="BO134" s="196"/>
      <c r="BP134" s="439">
        <f t="shared" ref="BP134:BP165" si="77">SUM(AM134:BO134)</f>
        <v>0</v>
      </c>
      <c r="BQ134" s="3">
        <f>'t1'!AR134</f>
        <v>0</v>
      </c>
      <c r="CA134" s="1263" t="s">
        <v>474</v>
      </c>
    </row>
    <row r="135" spans="1:79" ht="13.5" customHeight="1" x14ac:dyDescent="0.2">
      <c r="A135" s="144" t="str">
        <f>'t1'!A135</f>
        <v>RUOLO AMM.VO - COLLAB. AMM.VO PROF. SENIOR ESAURIMENTO E.Q.</v>
      </c>
      <c r="B135" s="206" t="str">
        <f>'t1'!B135</f>
        <v>AEQCAS</v>
      </c>
      <c r="C135" s="826">
        <f t="shared" si="71"/>
        <v>0</v>
      </c>
      <c r="D135" s="826">
        <f t="shared" si="71"/>
        <v>0</v>
      </c>
      <c r="E135" s="826">
        <f t="shared" si="71"/>
        <v>0</v>
      </c>
      <c r="F135" s="827">
        <f t="shared" si="71"/>
        <v>0</v>
      </c>
      <c r="G135" s="827">
        <f t="shared" si="71"/>
        <v>0</v>
      </c>
      <c r="H135" s="827">
        <f t="shared" si="71"/>
        <v>0</v>
      </c>
      <c r="I135" s="827">
        <f t="shared" si="71"/>
        <v>0</v>
      </c>
      <c r="J135" s="827">
        <f t="shared" si="71"/>
        <v>0</v>
      </c>
      <c r="K135" s="827">
        <f t="shared" si="71"/>
        <v>0</v>
      </c>
      <c r="L135" s="827">
        <f t="shared" si="71"/>
        <v>0</v>
      </c>
      <c r="M135" s="827">
        <f t="shared" si="54"/>
        <v>0</v>
      </c>
      <c r="N135" s="827">
        <f t="shared" si="55"/>
        <v>0</v>
      </c>
      <c r="O135" s="827">
        <f t="shared" ref="O135:O167" si="78">ROUND(AY135,0)</f>
        <v>0</v>
      </c>
      <c r="P135" s="827">
        <f t="shared" si="72"/>
        <v>0</v>
      </c>
      <c r="Q135" s="827">
        <f t="shared" si="73"/>
        <v>0</v>
      </c>
      <c r="R135" s="827">
        <f t="shared" si="74"/>
        <v>0</v>
      </c>
      <c r="S135" s="827">
        <f t="shared" si="75"/>
        <v>0</v>
      </c>
      <c r="T135" s="827">
        <f t="shared" si="56"/>
        <v>0</v>
      </c>
      <c r="U135" s="827">
        <f t="shared" si="57"/>
        <v>0</v>
      </c>
      <c r="V135" s="827">
        <f t="shared" si="58"/>
        <v>0</v>
      </c>
      <c r="W135" s="827">
        <f t="shared" si="59"/>
        <v>0</v>
      </c>
      <c r="X135" s="827">
        <f t="shared" si="60"/>
        <v>0</v>
      </c>
      <c r="Y135" s="827">
        <f t="shared" si="61"/>
        <v>0</v>
      </c>
      <c r="Z135" s="827">
        <f t="shared" si="62"/>
        <v>0</v>
      </c>
      <c r="AA135" s="827">
        <f t="shared" si="63"/>
        <v>0</v>
      </c>
      <c r="AB135" s="827">
        <f t="shared" si="64"/>
        <v>0</v>
      </c>
      <c r="AC135" s="827">
        <f t="shared" si="65"/>
        <v>0</v>
      </c>
      <c r="AD135" s="827">
        <f t="shared" si="66"/>
        <v>0</v>
      </c>
      <c r="AE135" s="827">
        <f t="shared" si="67"/>
        <v>0</v>
      </c>
      <c r="AF135" s="439">
        <f t="shared" si="76"/>
        <v>0</v>
      </c>
      <c r="AG135" s="3">
        <f>'t1'!M135</f>
        <v>0</v>
      </c>
      <c r="AM135" s="195"/>
      <c r="AN135" s="195"/>
      <c r="AO135" s="195"/>
      <c r="AP135" s="196"/>
      <c r="AQ135" s="196"/>
      <c r="AR135" s="196"/>
      <c r="AS135" s="196"/>
      <c r="AT135" s="196"/>
      <c r="AU135" s="196"/>
      <c r="AV135" s="196"/>
      <c r="AW135" s="196"/>
      <c r="AX135" s="196"/>
      <c r="AY135" s="196"/>
      <c r="AZ135" s="196"/>
      <c r="BA135" s="196"/>
      <c r="BB135" s="196"/>
      <c r="BC135" s="196"/>
      <c r="BD135" s="196"/>
      <c r="BE135" s="196"/>
      <c r="BF135" s="196"/>
      <c r="BG135" s="196"/>
      <c r="BH135" s="196"/>
      <c r="BI135" s="196"/>
      <c r="BJ135" s="196"/>
      <c r="BK135" s="196"/>
      <c r="BL135" s="196"/>
      <c r="BM135" s="196"/>
      <c r="BN135" s="196"/>
      <c r="BO135" s="196"/>
      <c r="BP135" s="439">
        <f t="shared" si="77"/>
        <v>0</v>
      </c>
      <c r="BQ135" s="3">
        <f>'t1'!AR135</f>
        <v>0</v>
      </c>
      <c r="CA135" s="1263" t="s">
        <v>474</v>
      </c>
    </row>
    <row r="136" spans="1:79" ht="13.5" customHeight="1" x14ac:dyDescent="0.2">
      <c r="A136" s="144" t="str">
        <f>'t1'!A136</f>
        <v>RUOLO SANITARIO - PROF. SANITARIE INFERMIERISTICHE</v>
      </c>
      <c r="B136" s="206" t="str">
        <f>'t1'!B136</f>
        <v>SPFINF</v>
      </c>
      <c r="C136" s="826">
        <f t="shared" si="44"/>
        <v>0</v>
      </c>
      <c r="D136" s="826">
        <f t="shared" si="45"/>
        <v>0</v>
      </c>
      <c r="E136" s="826">
        <f t="shared" si="46"/>
        <v>0</v>
      </c>
      <c r="F136" s="827">
        <f t="shared" si="47"/>
        <v>0</v>
      </c>
      <c r="G136" s="827">
        <f t="shared" si="48"/>
        <v>0</v>
      </c>
      <c r="H136" s="827">
        <f t="shared" si="49"/>
        <v>0</v>
      </c>
      <c r="I136" s="827">
        <f t="shared" si="50"/>
        <v>0</v>
      </c>
      <c r="J136" s="827">
        <f t="shared" si="51"/>
        <v>0</v>
      </c>
      <c r="K136" s="827">
        <f t="shared" si="52"/>
        <v>0</v>
      </c>
      <c r="L136" s="827">
        <f t="shared" si="53"/>
        <v>0</v>
      </c>
      <c r="M136" s="827">
        <f t="shared" si="54"/>
        <v>0</v>
      </c>
      <c r="N136" s="827">
        <f t="shared" si="55"/>
        <v>0</v>
      </c>
      <c r="O136" s="827">
        <f t="shared" si="78"/>
        <v>0</v>
      </c>
      <c r="P136" s="827">
        <f t="shared" si="72"/>
        <v>0</v>
      </c>
      <c r="Q136" s="827">
        <f t="shared" si="73"/>
        <v>0</v>
      </c>
      <c r="R136" s="827">
        <f t="shared" si="74"/>
        <v>0</v>
      </c>
      <c r="S136" s="827">
        <f t="shared" si="75"/>
        <v>0</v>
      </c>
      <c r="T136" s="827">
        <f t="shared" si="56"/>
        <v>0</v>
      </c>
      <c r="U136" s="827">
        <f t="shared" si="57"/>
        <v>0</v>
      </c>
      <c r="V136" s="827">
        <f t="shared" si="58"/>
        <v>0</v>
      </c>
      <c r="W136" s="827">
        <f t="shared" si="59"/>
        <v>0</v>
      </c>
      <c r="X136" s="827">
        <f t="shared" si="60"/>
        <v>0</v>
      </c>
      <c r="Y136" s="827">
        <f t="shared" si="61"/>
        <v>0</v>
      </c>
      <c r="Z136" s="827">
        <f t="shared" si="62"/>
        <v>0</v>
      </c>
      <c r="AA136" s="827">
        <f t="shared" si="63"/>
        <v>0</v>
      </c>
      <c r="AB136" s="827">
        <f t="shared" si="64"/>
        <v>0</v>
      </c>
      <c r="AC136" s="827">
        <f t="shared" si="65"/>
        <v>0</v>
      </c>
      <c r="AD136" s="827">
        <f t="shared" si="66"/>
        <v>0</v>
      </c>
      <c r="AE136" s="827">
        <f t="shared" si="67"/>
        <v>0</v>
      </c>
      <c r="AF136" s="439">
        <f t="shared" si="76"/>
        <v>0</v>
      </c>
      <c r="AG136" s="3">
        <f>'t1'!M136</f>
        <v>0</v>
      </c>
      <c r="AM136" s="195"/>
      <c r="AN136" s="195"/>
      <c r="AO136" s="195"/>
      <c r="AP136" s="196"/>
      <c r="AQ136" s="196"/>
      <c r="AR136" s="196"/>
      <c r="AS136" s="196"/>
      <c r="AT136" s="196"/>
      <c r="AU136" s="196"/>
      <c r="AV136" s="196"/>
      <c r="AW136" s="196"/>
      <c r="AX136" s="196"/>
      <c r="AY136" s="196"/>
      <c r="AZ136" s="196"/>
      <c r="BA136" s="196"/>
      <c r="BB136" s="196"/>
      <c r="BC136" s="196"/>
      <c r="BD136" s="196"/>
      <c r="BE136" s="196"/>
      <c r="BF136" s="196"/>
      <c r="BG136" s="196"/>
      <c r="BH136" s="196"/>
      <c r="BI136" s="196"/>
      <c r="BJ136" s="196"/>
      <c r="BK136" s="196"/>
      <c r="BL136" s="196"/>
      <c r="BM136" s="196"/>
      <c r="BN136" s="196"/>
      <c r="BO136" s="196"/>
      <c r="BP136" s="439">
        <f t="shared" si="77"/>
        <v>0</v>
      </c>
      <c r="BQ136" s="3">
        <f>'t1'!AR136</f>
        <v>0</v>
      </c>
      <c r="CA136" s="1263" t="s">
        <v>474</v>
      </c>
    </row>
    <row r="137" spans="1:79" ht="13.5" customHeight="1" x14ac:dyDescent="0.2">
      <c r="A137" s="144" t="str">
        <f>'t1'!A137</f>
        <v>RUOLO SANITARIO - PROF. SANITARIA OSTETRICA</v>
      </c>
      <c r="B137" s="206" t="str">
        <f>'t1'!B137</f>
        <v>SPFOST</v>
      </c>
      <c r="C137" s="826">
        <f t="shared" si="44"/>
        <v>0</v>
      </c>
      <c r="D137" s="826">
        <f t="shared" si="45"/>
        <v>0</v>
      </c>
      <c r="E137" s="826">
        <f t="shared" si="46"/>
        <v>0</v>
      </c>
      <c r="F137" s="827">
        <f t="shared" si="47"/>
        <v>0</v>
      </c>
      <c r="G137" s="827">
        <f t="shared" si="48"/>
        <v>0</v>
      </c>
      <c r="H137" s="827">
        <f t="shared" si="49"/>
        <v>0</v>
      </c>
      <c r="I137" s="827">
        <f t="shared" si="50"/>
        <v>0</v>
      </c>
      <c r="J137" s="827">
        <f t="shared" si="51"/>
        <v>0</v>
      </c>
      <c r="K137" s="827">
        <f t="shared" si="52"/>
        <v>0</v>
      </c>
      <c r="L137" s="827">
        <f t="shared" si="53"/>
        <v>0</v>
      </c>
      <c r="M137" s="827">
        <f t="shared" si="54"/>
        <v>0</v>
      </c>
      <c r="N137" s="827">
        <f t="shared" si="55"/>
        <v>0</v>
      </c>
      <c r="O137" s="827">
        <f t="shared" si="78"/>
        <v>0</v>
      </c>
      <c r="P137" s="827">
        <f t="shared" si="72"/>
        <v>0</v>
      </c>
      <c r="Q137" s="827">
        <f t="shared" si="73"/>
        <v>0</v>
      </c>
      <c r="R137" s="827">
        <f t="shared" si="74"/>
        <v>0</v>
      </c>
      <c r="S137" s="827">
        <f t="shared" si="75"/>
        <v>0</v>
      </c>
      <c r="T137" s="827">
        <f t="shared" si="56"/>
        <v>0</v>
      </c>
      <c r="U137" s="827">
        <f t="shared" si="57"/>
        <v>0</v>
      </c>
      <c r="V137" s="827">
        <f t="shared" si="58"/>
        <v>0</v>
      </c>
      <c r="W137" s="827">
        <f t="shared" si="59"/>
        <v>0</v>
      </c>
      <c r="X137" s="827">
        <f t="shared" si="60"/>
        <v>0</v>
      </c>
      <c r="Y137" s="827">
        <f t="shared" si="61"/>
        <v>0</v>
      </c>
      <c r="Z137" s="827">
        <f t="shared" si="62"/>
        <v>0</v>
      </c>
      <c r="AA137" s="827">
        <f t="shared" si="63"/>
        <v>0</v>
      </c>
      <c r="AB137" s="827">
        <f t="shared" si="64"/>
        <v>0</v>
      </c>
      <c r="AC137" s="827">
        <f t="shared" si="65"/>
        <v>0</v>
      </c>
      <c r="AD137" s="827">
        <f t="shared" si="66"/>
        <v>0</v>
      </c>
      <c r="AE137" s="827">
        <f t="shared" si="67"/>
        <v>0</v>
      </c>
      <c r="AF137" s="439">
        <f t="shared" si="76"/>
        <v>0</v>
      </c>
      <c r="AG137" s="3">
        <f>'t1'!M137</f>
        <v>0</v>
      </c>
      <c r="AM137" s="195"/>
      <c r="AN137" s="195"/>
      <c r="AO137" s="195"/>
      <c r="AP137" s="196"/>
      <c r="AQ137" s="196"/>
      <c r="AR137" s="196"/>
      <c r="AS137" s="196"/>
      <c r="AT137" s="196"/>
      <c r="AU137" s="196"/>
      <c r="AV137" s="196"/>
      <c r="AW137" s="196"/>
      <c r="AX137" s="196"/>
      <c r="AY137" s="196"/>
      <c r="AZ137" s="196"/>
      <c r="BA137" s="196"/>
      <c r="BB137" s="196"/>
      <c r="BC137" s="196"/>
      <c r="BD137" s="196"/>
      <c r="BE137" s="196"/>
      <c r="BF137" s="196"/>
      <c r="BG137" s="196"/>
      <c r="BH137" s="196"/>
      <c r="BI137" s="196"/>
      <c r="BJ137" s="196"/>
      <c r="BK137" s="196"/>
      <c r="BL137" s="196"/>
      <c r="BM137" s="196"/>
      <c r="BN137" s="196"/>
      <c r="BO137" s="196"/>
      <c r="BP137" s="439">
        <f t="shared" si="77"/>
        <v>0</v>
      </c>
      <c r="BQ137" s="3">
        <f>'t1'!AR137</f>
        <v>0</v>
      </c>
      <c r="CA137" s="1263" t="s">
        <v>474</v>
      </c>
    </row>
    <row r="138" spans="1:79" ht="13.5" customHeight="1" x14ac:dyDescent="0.2">
      <c r="A138" s="144" t="str">
        <f>'t1'!A138</f>
        <v>RUOLO SANITARIO - PROFESSIONI TECNICO SANITARIE</v>
      </c>
      <c r="B138" s="206" t="str">
        <f>'t1'!B138</f>
        <v>SPFTCN</v>
      </c>
      <c r="C138" s="826">
        <f t="shared" si="44"/>
        <v>0</v>
      </c>
      <c r="D138" s="826">
        <f t="shared" si="45"/>
        <v>0</v>
      </c>
      <c r="E138" s="826">
        <f t="shared" si="46"/>
        <v>0</v>
      </c>
      <c r="F138" s="827">
        <f t="shared" si="47"/>
        <v>0</v>
      </c>
      <c r="G138" s="827">
        <f t="shared" si="48"/>
        <v>0</v>
      </c>
      <c r="H138" s="827">
        <f t="shared" si="49"/>
        <v>0</v>
      </c>
      <c r="I138" s="827">
        <f t="shared" si="50"/>
        <v>0</v>
      </c>
      <c r="J138" s="827">
        <f t="shared" si="51"/>
        <v>0</v>
      </c>
      <c r="K138" s="827">
        <f t="shared" si="52"/>
        <v>0</v>
      </c>
      <c r="L138" s="827">
        <f t="shared" si="53"/>
        <v>0</v>
      </c>
      <c r="M138" s="827">
        <f t="shared" si="54"/>
        <v>0</v>
      </c>
      <c r="N138" s="827">
        <f t="shared" si="55"/>
        <v>0</v>
      </c>
      <c r="O138" s="827">
        <f t="shared" si="78"/>
        <v>0</v>
      </c>
      <c r="P138" s="827">
        <f t="shared" si="72"/>
        <v>0</v>
      </c>
      <c r="Q138" s="827">
        <f t="shared" si="73"/>
        <v>0</v>
      </c>
      <c r="R138" s="827">
        <f t="shared" si="74"/>
        <v>0</v>
      </c>
      <c r="S138" s="827">
        <f t="shared" si="75"/>
        <v>0</v>
      </c>
      <c r="T138" s="827">
        <f t="shared" si="56"/>
        <v>0</v>
      </c>
      <c r="U138" s="827">
        <f t="shared" si="57"/>
        <v>0</v>
      </c>
      <c r="V138" s="827">
        <f t="shared" si="58"/>
        <v>0</v>
      </c>
      <c r="W138" s="827">
        <f t="shared" si="59"/>
        <v>0</v>
      </c>
      <c r="X138" s="827">
        <f t="shared" si="60"/>
        <v>0</v>
      </c>
      <c r="Y138" s="827">
        <f t="shared" si="61"/>
        <v>0</v>
      </c>
      <c r="Z138" s="827">
        <f t="shared" si="62"/>
        <v>0</v>
      </c>
      <c r="AA138" s="827">
        <f t="shared" si="63"/>
        <v>0</v>
      </c>
      <c r="AB138" s="827">
        <f t="shared" si="64"/>
        <v>0</v>
      </c>
      <c r="AC138" s="827">
        <f t="shared" si="65"/>
        <v>0</v>
      </c>
      <c r="AD138" s="827">
        <f t="shared" si="66"/>
        <v>0</v>
      </c>
      <c r="AE138" s="827">
        <f t="shared" si="67"/>
        <v>0</v>
      </c>
      <c r="AF138" s="439">
        <f t="shared" si="76"/>
        <v>0</v>
      </c>
      <c r="AG138" s="3">
        <f>'t1'!M138</f>
        <v>0</v>
      </c>
      <c r="AM138" s="195"/>
      <c r="AN138" s="195"/>
      <c r="AO138" s="195"/>
      <c r="AP138" s="196"/>
      <c r="AQ138" s="196"/>
      <c r="AR138" s="196"/>
      <c r="AS138" s="196"/>
      <c r="AT138" s="196"/>
      <c r="AU138" s="196"/>
      <c r="AV138" s="196"/>
      <c r="AW138" s="196"/>
      <c r="AX138" s="196"/>
      <c r="AY138" s="196"/>
      <c r="AZ138" s="196"/>
      <c r="BA138" s="196"/>
      <c r="BB138" s="196"/>
      <c r="BC138" s="196"/>
      <c r="BD138" s="196"/>
      <c r="BE138" s="196"/>
      <c r="BF138" s="196"/>
      <c r="BG138" s="196"/>
      <c r="BH138" s="196"/>
      <c r="BI138" s="196"/>
      <c r="BJ138" s="196"/>
      <c r="BK138" s="196"/>
      <c r="BL138" s="196"/>
      <c r="BM138" s="196"/>
      <c r="BN138" s="196"/>
      <c r="BO138" s="196"/>
      <c r="BP138" s="439">
        <f t="shared" si="77"/>
        <v>0</v>
      </c>
      <c r="BQ138" s="3">
        <f>'t1'!AR138</f>
        <v>0</v>
      </c>
      <c r="CA138" s="1263" t="s">
        <v>474</v>
      </c>
    </row>
    <row r="139" spans="1:79" ht="13.5" customHeight="1" x14ac:dyDescent="0.2">
      <c r="A139" s="144" t="str">
        <f>'t1'!A139</f>
        <v>RUOLO SANITARIO - PROF. SANITARIE DELLA RIABILITAZIONE</v>
      </c>
      <c r="B139" s="206" t="str">
        <f>'t1'!B139</f>
        <v>SPFRAB</v>
      </c>
      <c r="C139" s="826">
        <f t="shared" si="44"/>
        <v>0</v>
      </c>
      <c r="D139" s="826">
        <f t="shared" si="45"/>
        <v>0</v>
      </c>
      <c r="E139" s="826">
        <f t="shared" si="46"/>
        <v>0</v>
      </c>
      <c r="F139" s="827">
        <f t="shared" si="47"/>
        <v>0</v>
      </c>
      <c r="G139" s="827">
        <f t="shared" si="48"/>
        <v>0</v>
      </c>
      <c r="H139" s="827">
        <f t="shared" si="49"/>
        <v>0</v>
      </c>
      <c r="I139" s="827">
        <f t="shared" si="50"/>
        <v>0</v>
      </c>
      <c r="J139" s="827">
        <f t="shared" si="51"/>
        <v>0</v>
      </c>
      <c r="K139" s="827">
        <f t="shared" si="52"/>
        <v>0</v>
      </c>
      <c r="L139" s="827">
        <f t="shared" si="53"/>
        <v>0</v>
      </c>
      <c r="M139" s="827">
        <f t="shared" si="54"/>
        <v>0</v>
      </c>
      <c r="N139" s="827">
        <f t="shared" si="55"/>
        <v>0</v>
      </c>
      <c r="O139" s="827">
        <f t="shared" si="78"/>
        <v>0</v>
      </c>
      <c r="P139" s="827">
        <f t="shared" si="72"/>
        <v>0</v>
      </c>
      <c r="Q139" s="827">
        <f t="shared" si="73"/>
        <v>0</v>
      </c>
      <c r="R139" s="827">
        <f t="shared" si="74"/>
        <v>0</v>
      </c>
      <c r="S139" s="827">
        <f t="shared" si="75"/>
        <v>0</v>
      </c>
      <c r="T139" s="827">
        <f t="shared" si="56"/>
        <v>0</v>
      </c>
      <c r="U139" s="827">
        <f t="shared" si="57"/>
        <v>0</v>
      </c>
      <c r="V139" s="827">
        <f t="shared" si="58"/>
        <v>0</v>
      </c>
      <c r="W139" s="827">
        <f t="shared" si="59"/>
        <v>0</v>
      </c>
      <c r="X139" s="827">
        <f t="shared" si="60"/>
        <v>0</v>
      </c>
      <c r="Y139" s="827">
        <f t="shared" si="61"/>
        <v>0</v>
      </c>
      <c r="Z139" s="827">
        <f t="shared" si="62"/>
        <v>0</v>
      </c>
      <c r="AA139" s="827">
        <f t="shared" si="63"/>
        <v>0</v>
      </c>
      <c r="AB139" s="827">
        <f t="shared" si="64"/>
        <v>0</v>
      </c>
      <c r="AC139" s="827">
        <f t="shared" si="65"/>
        <v>0</v>
      </c>
      <c r="AD139" s="827">
        <f t="shared" si="66"/>
        <v>0</v>
      </c>
      <c r="AE139" s="827">
        <f t="shared" si="67"/>
        <v>0</v>
      </c>
      <c r="AF139" s="439">
        <f t="shared" si="76"/>
        <v>0</v>
      </c>
      <c r="AG139" s="3">
        <f>'t1'!M139</f>
        <v>0</v>
      </c>
      <c r="AM139" s="195"/>
      <c r="AN139" s="195"/>
      <c r="AO139" s="195"/>
      <c r="AP139" s="196"/>
      <c r="AQ139" s="196"/>
      <c r="AR139" s="196"/>
      <c r="AS139" s="196"/>
      <c r="AT139" s="196"/>
      <c r="AU139" s="196"/>
      <c r="AV139" s="196"/>
      <c r="AW139" s="196"/>
      <c r="AX139" s="196"/>
      <c r="AY139" s="196"/>
      <c r="AZ139" s="196"/>
      <c r="BA139" s="196"/>
      <c r="BB139" s="196"/>
      <c r="BC139" s="196"/>
      <c r="BD139" s="196"/>
      <c r="BE139" s="196"/>
      <c r="BF139" s="196"/>
      <c r="BG139" s="196"/>
      <c r="BH139" s="196"/>
      <c r="BI139" s="196"/>
      <c r="BJ139" s="196"/>
      <c r="BK139" s="196"/>
      <c r="BL139" s="196"/>
      <c r="BM139" s="196"/>
      <c r="BN139" s="196"/>
      <c r="BO139" s="196"/>
      <c r="BP139" s="439">
        <f t="shared" si="77"/>
        <v>0</v>
      </c>
      <c r="BQ139" s="3">
        <f>'t1'!AR139</f>
        <v>0</v>
      </c>
      <c r="CA139" s="1263" t="s">
        <v>474</v>
      </c>
    </row>
    <row r="140" spans="1:79" ht="13.5" customHeight="1" x14ac:dyDescent="0.2">
      <c r="A140" s="144" t="str">
        <f>'t1'!A140</f>
        <v>RUOLO SANITARIO - PROF. SANITARIE DELLA PREVENZIONE</v>
      </c>
      <c r="B140" s="206" t="str">
        <f>'t1'!B140</f>
        <v>SPFPRV</v>
      </c>
      <c r="C140" s="826">
        <f t="shared" ref="C140:C167" si="79">ROUND(AM140,0)</f>
        <v>0</v>
      </c>
      <c r="D140" s="826">
        <f t="shared" ref="D140:D167" si="80">ROUND(AN140,0)</f>
        <v>0</v>
      </c>
      <c r="E140" s="826">
        <f t="shared" ref="E140:E167" si="81">ROUND(AO140,0)</f>
        <v>0</v>
      </c>
      <c r="F140" s="827">
        <f t="shared" ref="F140:F167" si="82">ROUND(AP140,0)</f>
        <v>0</v>
      </c>
      <c r="G140" s="827">
        <f t="shared" ref="G140:G167" si="83">ROUND(AQ140,0)</f>
        <v>0</v>
      </c>
      <c r="H140" s="827">
        <f t="shared" ref="H140:H167" si="84">ROUND(AR140,0)</f>
        <v>0</v>
      </c>
      <c r="I140" s="827">
        <f t="shared" ref="I140:I167" si="85">ROUND(AS140,0)</f>
        <v>0</v>
      </c>
      <c r="J140" s="827">
        <f t="shared" ref="J140:J167" si="86">ROUND(AT140,0)</f>
        <v>0</v>
      </c>
      <c r="K140" s="827">
        <f t="shared" ref="K140:K167" si="87">ROUND(AU140,0)</f>
        <v>0</v>
      </c>
      <c r="L140" s="827">
        <f t="shared" ref="L140:L167" si="88">ROUND(AV140,0)</f>
        <v>0</v>
      </c>
      <c r="M140" s="827">
        <f t="shared" ref="M140:M167" si="89">ROUND(AW140,0)</f>
        <v>0</v>
      </c>
      <c r="N140" s="827">
        <f t="shared" ref="N140:N167" si="90">ROUND(AX140,0)</f>
        <v>0</v>
      </c>
      <c r="O140" s="827">
        <f t="shared" si="78"/>
        <v>0</v>
      </c>
      <c r="P140" s="827">
        <f t="shared" si="72"/>
        <v>0</v>
      </c>
      <c r="Q140" s="827">
        <f t="shared" si="73"/>
        <v>0</v>
      </c>
      <c r="R140" s="827">
        <f t="shared" si="74"/>
        <v>0</v>
      </c>
      <c r="S140" s="827">
        <f t="shared" si="75"/>
        <v>0</v>
      </c>
      <c r="T140" s="827">
        <f t="shared" ref="T140:T167" si="91">ROUND(BD140,0)</f>
        <v>0</v>
      </c>
      <c r="U140" s="827">
        <f t="shared" ref="U140:U167" si="92">ROUND(BE140,0)</f>
        <v>0</v>
      </c>
      <c r="V140" s="827">
        <f t="shared" ref="V140:V167" si="93">ROUND(BF140,0)</f>
        <v>0</v>
      </c>
      <c r="W140" s="827">
        <f t="shared" ref="W140:W167" si="94">ROUND(BG140,0)</f>
        <v>0</v>
      </c>
      <c r="X140" s="827">
        <f t="shared" ref="X140:X167" si="95">ROUND(BH140,0)</f>
        <v>0</v>
      </c>
      <c r="Y140" s="827">
        <f t="shared" ref="Y140:Y167" si="96">ROUND(BI140,0)</f>
        <v>0</v>
      </c>
      <c r="Z140" s="827">
        <f t="shared" ref="Z140:Z167" si="97">ROUND(BJ140,0)</f>
        <v>0</v>
      </c>
      <c r="AA140" s="827">
        <f t="shared" ref="AA140:AA167" si="98">ROUND(BK140,0)</f>
        <v>0</v>
      </c>
      <c r="AB140" s="827">
        <f t="shared" ref="AB140:AB167" si="99">ROUND(BL140,0)</f>
        <v>0</v>
      </c>
      <c r="AC140" s="827">
        <f t="shared" ref="AC140:AC167" si="100">ROUND(BM140,0)</f>
        <v>0</v>
      </c>
      <c r="AD140" s="827">
        <f t="shared" ref="AD140:AD167" si="101">ROUND(BN140,0)</f>
        <v>0</v>
      </c>
      <c r="AE140" s="827">
        <f t="shared" ref="AE140:AE167" si="102">ROUND(BO140,0)</f>
        <v>0</v>
      </c>
      <c r="AF140" s="439">
        <f t="shared" si="76"/>
        <v>0</v>
      </c>
      <c r="AG140" s="3">
        <f>'t1'!M140</f>
        <v>0</v>
      </c>
      <c r="AM140" s="195"/>
      <c r="AN140" s="195"/>
      <c r="AO140" s="195"/>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c r="BM140" s="196"/>
      <c r="BN140" s="196"/>
      <c r="BO140" s="196"/>
      <c r="BP140" s="439">
        <f t="shared" si="77"/>
        <v>0</v>
      </c>
      <c r="BQ140" s="3">
        <f>'t1'!AR140</f>
        <v>0</v>
      </c>
      <c r="CA140" s="1263" t="s">
        <v>474</v>
      </c>
    </row>
    <row r="141" spans="1:79" ht="13.5" customHeight="1" x14ac:dyDescent="0.2">
      <c r="A141" s="144" t="str">
        <f>'t1'!A141</f>
        <v>RUOLO SANITARIO - PROF. SAN. INFERMIER. SENIOR A ESAURIMENTO</v>
      </c>
      <c r="B141" s="206" t="str">
        <f>'t1'!B141</f>
        <v>SPFINE</v>
      </c>
      <c r="C141" s="826">
        <f t="shared" si="79"/>
        <v>0</v>
      </c>
      <c r="D141" s="826">
        <f t="shared" si="80"/>
        <v>0</v>
      </c>
      <c r="E141" s="826">
        <f t="shared" si="81"/>
        <v>0</v>
      </c>
      <c r="F141" s="827">
        <f t="shared" si="82"/>
        <v>0</v>
      </c>
      <c r="G141" s="827">
        <f t="shared" si="83"/>
        <v>0</v>
      </c>
      <c r="H141" s="827">
        <f t="shared" si="84"/>
        <v>0</v>
      </c>
      <c r="I141" s="827">
        <f t="shared" si="85"/>
        <v>0</v>
      </c>
      <c r="J141" s="827">
        <f t="shared" si="86"/>
        <v>0</v>
      </c>
      <c r="K141" s="827">
        <f t="shared" si="87"/>
        <v>0</v>
      </c>
      <c r="L141" s="827">
        <f t="shared" si="88"/>
        <v>0</v>
      </c>
      <c r="M141" s="827">
        <f t="shared" si="89"/>
        <v>0</v>
      </c>
      <c r="N141" s="827">
        <f t="shared" si="90"/>
        <v>0</v>
      </c>
      <c r="O141" s="827">
        <f t="shared" si="78"/>
        <v>0</v>
      </c>
      <c r="P141" s="827">
        <f t="shared" si="72"/>
        <v>0</v>
      </c>
      <c r="Q141" s="827">
        <f t="shared" si="73"/>
        <v>0</v>
      </c>
      <c r="R141" s="827">
        <f t="shared" si="74"/>
        <v>0</v>
      </c>
      <c r="S141" s="827">
        <f t="shared" si="75"/>
        <v>0</v>
      </c>
      <c r="T141" s="827">
        <f t="shared" si="91"/>
        <v>0</v>
      </c>
      <c r="U141" s="827">
        <f t="shared" si="92"/>
        <v>0</v>
      </c>
      <c r="V141" s="827">
        <f t="shared" si="93"/>
        <v>0</v>
      </c>
      <c r="W141" s="827">
        <f t="shared" si="94"/>
        <v>0</v>
      </c>
      <c r="X141" s="827">
        <f t="shared" si="95"/>
        <v>0</v>
      </c>
      <c r="Y141" s="827">
        <f t="shared" si="96"/>
        <v>0</v>
      </c>
      <c r="Z141" s="827">
        <f t="shared" si="97"/>
        <v>0</v>
      </c>
      <c r="AA141" s="827">
        <f t="shared" si="98"/>
        <v>0</v>
      </c>
      <c r="AB141" s="827">
        <f t="shared" si="99"/>
        <v>0</v>
      </c>
      <c r="AC141" s="827">
        <f t="shared" si="100"/>
        <v>0</v>
      </c>
      <c r="AD141" s="827">
        <f t="shared" si="101"/>
        <v>0</v>
      </c>
      <c r="AE141" s="827">
        <f t="shared" si="102"/>
        <v>0</v>
      </c>
      <c r="AF141" s="439">
        <f t="shared" si="76"/>
        <v>0</v>
      </c>
      <c r="AG141" s="3">
        <f>'t1'!M141</f>
        <v>0</v>
      </c>
      <c r="AM141" s="195"/>
      <c r="AN141" s="195"/>
      <c r="AO141" s="195"/>
      <c r="AP141" s="196"/>
      <c r="AQ141" s="196"/>
      <c r="AR141" s="196"/>
      <c r="AS141" s="196"/>
      <c r="AT141" s="196"/>
      <c r="AU141" s="196"/>
      <c r="AV141" s="196"/>
      <c r="AW141" s="196"/>
      <c r="AX141" s="196"/>
      <c r="AY141" s="196"/>
      <c r="AZ141" s="196"/>
      <c r="BA141" s="196"/>
      <c r="BB141" s="196"/>
      <c r="BC141" s="196"/>
      <c r="BD141" s="196"/>
      <c r="BE141" s="196"/>
      <c r="BF141" s="196"/>
      <c r="BG141" s="196"/>
      <c r="BH141" s="196"/>
      <c r="BI141" s="196"/>
      <c r="BJ141" s="196"/>
      <c r="BK141" s="196"/>
      <c r="BL141" s="196"/>
      <c r="BM141" s="196"/>
      <c r="BN141" s="196"/>
      <c r="BO141" s="196"/>
      <c r="BP141" s="439">
        <f t="shared" si="77"/>
        <v>0</v>
      </c>
      <c r="BQ141" s="3">
        <f>'t1'!AR141</f>
        <v>0</v>
      </c>
      <c r="CA141" s="1263" t="s">
        <v>474</v>
      </c>
    </row>
    <row r="142" spans="1:79" ht="13.5" customHeight="1" x14ac:dyDescent="0.2">
      <c r="A142" s="144" t="str">
        <f>'t1'!A142</f>
        <v>RUOLO SANITARIO - ALTRI PROFILI SANIT. SENIOR A ESAURIMENTO</v>
      </c>
      <c r="B142" s="206" t="str">
        <f>'t1'!B142</f>
        <v>SPFASE</v>
      </c>
      <c r="C142" s="826">
        <f t="shared" si="79"/>
        <v>0</v>
      </c>
      <c r="D142" s="826">
        <f t="shared" si="80"/>
        <v>0</v>
      </c>
      <c r="E142" s="826">
        <f t="shared" si="81"/>
        <v>0</v>
      </c>
      <c r="F142" s="827">
        <f t="shared" si="82"/>
        <v>0</v>
      </c>
      <c r="G142" s="827">
        <f t="shared" si="83"/>
        <v>0</v>
      </c>
      <c r="H142" s="827">
        <f t="shared" si="84"/>
        <v>0</v>
      </c>
      <c r="I142" s="827">
        <f t="shared" si="85"/>
        <v>0</v>
      </c>
      <c r="J142" s="827">
        <f t="shared" si="86"/>
        <v>0</v>
      </c>
      <c r="K142" s="827">
        <f t="shared" si="87"/>
        <v>0</v>
      </c>
      <c r="L142" s="827">
        <f t="shared" si="88"/>
        <v>0</v>
      </c>
      <c r="M142" s="827">
        <f t="shared" si="89"/>
        <v>0</v>
      </c>
      <c r="N142" s="827">
        <f t="shared" si="90"/>
        <v>0</v>
      </c>
      <c r="O142" s="827">
        <f t="shared" si="78"/>
        <v>0</v>
      </c>
      <c r="P142" s="827">
        <f t="shared" si="72"/>
        <v>0</v>
      </c>
      <c r="Q142" s="827">
        <f t="shared" si="73"/>
        <v>0</v>
      </c>
      <c r="R142" s="827">
        <f t="shared" si="74"/>
        <v>0</v>
      </c>
      <c r="S142" s="827">
        <f t="shared" si="75"/>
        <v>0</v>
      </c>
      <c r="T142" s="827">
        <f t="shared" si="91"/>
        <v>0</v>
      </c>
      <c r="U142" s="827">
        <f t="shared" si="92"/>
        <v>0</v>
      </c>
      <c r="V142" s="827">
        <f t="shared" si="93"/>
        <v>0</v>
      </c>
      <c r="W142" s="827">
        <f t="shared" si="94"/>
        <v>0</v>
      </c>
      <c r="X142" s="827">
        <f t="shared" si="95"/>
        <v>0</v>
      </c>
      <c r="Y142" s="827">
        <f t="shared" si="96"/>
        <v>0</v>
      </c>
      <c r="Z142" s="827">
        <f t="shared" si="97"/>
        <v>0</v>
      </c>
      <c r="AA142" s="827">
        <f t="shared" si="98"/>
        <v>0</v>
      </c>
      <c r="AB142" s="827">
        <f t="shared" si="99"/>
        <v>0</v>
      </c>
      <c r="AC142" s="827">
        <f t="shared" si="100"/>
        <v>0</v>
      </c>
      <c r="AD142" s="827">
        <f t="shared" si="101"/>
        <v>0</v>
      </c>
      <c r="AE142" s="827">
        <f t="shared" si="102"/>
        <v>0</v>
      </c>
      <c r="AF142" s="439">
        <f t="shared" si="76"/>
        <v>0</v>
      </c>
      <c r="AG142" s="3">
        <f>'t1'!M142</f>
        <v>0</v>
      </c>
      <c r="AM142" s="195"/>
      <c r="AN142" s="195"/>
      <c r="AO142" s="195"/>
      <c r="AP142" s="196"/>
      <c r="AQ142" s="196"/>
      <c r="AR142" s="196"/>
      <c r="AS142" s="196"/>
      <c r="AT142" s="196"/>
      <c r="AU142" s="196"/>
      <c r="AV142" s="196"/>
      <c r="AW142" s="196"/>
      <c r="AX142" s="196"/>
      <c r="AY142" s="196"/>
      <c r="AZ142" s="196"/>
      <c r="BA142" s="196"/>
      <c r="BB142" s="196"/>
      <c r="BC142" s="196"/>
      <c r="BD142" s="196"/>
      <c r="BE142" s="196"/>
      <c r="BF142" s="196"/>
      <c r="BG142" s="196"/>
      <c r="BH142" s="196"/>
      <c r="BI142" s="196"/>
      <c r="BJ142" s="196"/>
      <c r="BK142" s="196"/>
      <c r="BL142" s="196"/>
      <c r="BM142" s="196"/>
      <c r="BN142" s="196"/>
      <c r="BO142" s="196"/>
      <c r="BP142" s="439">
        <f t="shared" si="77"/>
        <v>0</v>
      </c>
      <c r="BQ142" s="3">
        <f>'t1'!AR142</f>
        <v>0</v>
      </c>
      <c r="CA142" s="1263" t="s">
        <v>474</v>
      </c>
    </row>
    <row r="143" spans="1:79" ht="13.5" customHeight="1" x14ac:dyDescent="0.2">
      <c r="A143" s="144" t="str">
        <f>'t1'!A143</f>
        <v>RUOLO SOCIOSANITARIO - ASSISTENTE SOCIALE</v>
      </c>
      <c r="B143" s="206" t="str">
        <f>'t1'!B143</f>
        <v>KPFASC</v>
      </c>
      <c r="C143" s="826">
        <f t="shared" si="79"/>
        <v>0</v>
      </c>
      <c r="D143" s="826">
        <f t="shared" si="80"/>
        <v>0</v>
      </c>
      <c r="E143" s="826">
        <f t="shared" si="81"/>
        <v>0</v>
      </c>
      <c r="F143" s="827">
        <f t="shared" si="82"/>
        <v>0</v>
      </c>
      <c r="G143" s="827">
        <f t="shared" si="83"/>
        <v>0</v>
      </c>
      <c r="H143" s="827">
        <f t="shared" si="84"/>
        <v>0</v>
      </c>
      <c r="I143" s="827">
        <f t="shared" si="85"/>
        <v>0</v>
      </c>
      <c r="J143" s="827">
        <f t="shared" si="86"/>
        <v>0</v>
      </c>
      <c r="K143" s="827">
        <f t="shared" si="87"/>
        <v>0</v>
      </c>
      <c r="L143" s="827">
        <f t="shared" si="88"/>
        <v>0</v>
      </c>
      <c r="M143" s="827">
        <f t="shared" si="89"/>
        <v>0</v>
      </c>
      <c r="N143" s="827">
        <f t="shared" si="90"/>
        <v>0</v>
      </c>
      <c r="O143" s="827">
        <f t="shared" si="78"/>
        <v>0</v>
      </c>
      <c r="P143" s="827">
        <f t="shared" si="72"/>
        <v>0</v>
      </c>
      <c r="Q143" s="827">
        <f t="shared" si="73"/>
        <v>0</v>
      </c>
      <c r="R143" s="827">
        <f t="shared" si="74"/>
        <v>0</v>
      </c>
      <c r="S143" s="827">
        <f t="shared" si="75"/>
        <v>0</v>
      </c>
      <c r="T143" s="827">
        <f t="shared" si="91"/>
        <v>0</v>
      </c>
      <c r="U143" s="827">
        <f t="shared" si="92"/>
        <v>0</v>
      </c>
      <c r="V143" s="827">
        <f t="shared" si="93"/>
        <v>0</v>
      </c>
      <c r="W143" s="827">
        <f t="shared" si="94"/>
        <v>0</v>
      </c>
      <c r="X143" s="827">
        <f t="shared" si="95"/>
        <v>0</v>
      </c>
      <c r="Y143" s="827">
        <f t="shared" si="96"/>
        <v>0</v>
      </c>
      <c r="Z143" s="827">
        <f t="shared" si="97"/>
        <v>0</v>
      </c>
      <c r="AA143" s="827">
        <f t="shared" si="98"/>
        <v>0</v>
      </c>
      <c r="AB143" s="827">
        <f t="shared" si="99"/>
        <v>0</v>
      </c>
      <c r="AC143" s="827">
        <f t="shared" si="100"/>
        <v>0</v>
      </c>
      <c r="AD143" s="827">
        <f t="shared" si="101"/>
        <v>0</v>
      </c>
      <c r="AE143" s="827">
        <f t="shared" si="102"/>
        <v>0</v>
      </c>
      <c r="AF143" s="439">
        <f t="shared" si="76"/>
        <v>0</v>
      </c>
      <c r="AG143" s="3">
        <f>'t1'!M143</f>
        <v>0</v>
      </c>
      <c r="AM143" s="195"/>
      <c r="AN143" s="195"/>
      <c r="AO143" s="195"/>
      <c r="AP143" s="196"/>
      <c r="AQ143" s="196"/>
      <c r="AR143" s="196"/>
      <c r="AS143" s="196"/>
      <c r="AT143" s="196"/>
      <c r="AU143" s="196"/>
      <c r="AV143" s="196"/>
      <c r="AW143" s="196"/>
      <c r="AX143" s="196"/>
      <c r="AY143" s="196"/>
      <c r="AZ143" s="196"/>
      <c r="BA143" s="196"/>
      <c r="BB143" s="196"/>
      <c r="BC143" s="196"/>
      <c r="BD143" s="196"/>
      <c r="BE143" s="196"/>
      <c r="BF143" s="196"/>
      <c r="BG143" s="196"/>
      <c r="BH143" s="196"/>
      <c r="BI143" s="196"/>
      <c r="BJ143" s="196"/>
      <c r="BK143" s="196"/>
      <c r="BL143" s="196"/>
      <c r="BM143" s="196"/>
      <c r="BN143" s="196"/>
      <c r="BO143" s="196"/>
      <c r="BP143" s="439">
        <f t="shared" si="77"/>
        <v>0</v>
      </c>
      <c r="BQ143" s="3">
        <f>'t1'!AR143</f>
        <v>0</v>
      </c>
      <c r="CA143" s="1263" t="s">
        <v>474</v>
      </c>
    </row>
    <row r="144" spans="1:79" ht="13.5" customHeight="1" x14ac:dyDescent="0.2">
      <c r="A144" s="144" t="str">
        <f>'t1'!A144</f>
        <v>RUOLO SOCIOSANITARIO - ASSISTENTE SOC. SENIOR AD ESAURIMENTO</v>
      </c>
      <c r="B144" s="206" t="str">
        <f>'t1'!B144</f>
        <v>KPFSCE</v>
      </c>
      <c r="C144" s="826">
        <f t="shared" si="79"/>
        <v>0</v>
      </c>
      <c r="D144" s="826">
        <f t="shared" si="80"/>
        <v>0</v>
      </c>
      <c r="E144" s="826">
        <f t="shared" si="81"/>
        <v>0</v>
      </c>
      <c r="F144" s="827">
        <f t="shared" si="82"/>
        <v>0</v>
      </c>
      <c r="G144" s="827">
        <f t="shared" si="83"/>
        <v>0</v>
      </c>
      <c r="H144" s="827">
        <f t="shared" si="84"/>
        <v>0</v>
      </c>
      <c r="I144" s="827">
        <f t="shared" si="85"/>
        <v>0</v>
      </c>
      <c r="J144" s="827">
        <f t="shared" si="86"/>
        <v>0</v>
      </c>
      <c r="K144" s="827">
        <f t="shared" si="87"/>
        <v>0</v>
      </c>
      <c r="L144" s="827">
        <f t="shared" si="88"/>
        <v>0</v>
      </c>
      <c r="M144" s="827">
        <f t="shared" si="89"/>
        <v>0</v>
      </c>
      <c r="N144" s="827">
        <f t="shared" si="90"/>
        <v>0</v>
      </c>
      <c r="O144" s="827">
        <f t="shared" si="78"/>
        <v>0</v>
      </c>
      <c r="P144" s="827">
        <f t="shared" si="72"/>
        <v>0</v>
      </c>
      <c r="Q144" s="827">
        <f t="shared" si="73"/>
        <v>0</v>
      </c>
      <c r="R144" s="827">
        <f t="shared" si="74"/>
        <v>0</v>
      </c>
      <c r="S144" s="827">
        <f t="shared" si="75"/>
        <v>0</v>
      </c>
      <c r="T144" s="827">
        <f t="shared" si="91"/>
        <v>0</v>
      </c>
      <c r="U144" s="827">
        <f t="shared" si="92"/>
        <v>0</v>
      </c>
      <c r="V144" s="827">
        <f t="shared" si="93"/>
        <v>0</v>
      </c>
      <c r="W144" s="827">
        <f t="shared" si="94"/>
        <v>0</v>
      </c>
      <c r="X144" s="827">
        <f t="shared" si="95"/>
        <v>0</v>
      </c>
      <c r="Y144" s="827">
        <f t="shared" si="96"/>
        <v>0</v>
      </c>
      <c r="Z144" s="827">
        <f t="shared" si="97"/>
        <v>0</v>
      </c>
      <c r="AA144" s="827">
        <f t="shared" si="98"/>
        <v>0</v>
      </c>
      <c r="AB144" s="827">
        <f t="shared" si="99"/>
        <v>0</v>
      </c>
      <c r="AC144" s="827">
        <f t="shared" si="100"/>
        <v>0</v>
      </c>
      <c r="AD144" s="827">
        <f t="shared" si="101"/>
        <v>0</v>
      </c>
      <c r="AE144" s="827">
        <f t="shared" si="102"/>
        <v>0</v>
      </c>
      <c r="AF144" s="439">
        <f t="shared" si="76"/>
        <v>0</v>
      </c>
      <c r="AG144" s="3">
        <f>'t1'!M144</f>
        <v>0</v>
      </c>
      <c r="AM144" s="195"/>
      <c r="AN144" s="195"/>
      <c r="AO144" s="195"/>
      <c r="AP144" s="196"/>
      <c r="AQ144" s="196"/>
      <c r="AR144" s="196"/>
      <c r="AS144" s="196"/>
      <c r="AT144" s="196"/>
      <c r="AU144" s="196"/>
      <c r="AV144" s="196"/>
      <c r="AW144" s="196"/>
      <c r="AX144" s="196"/>
      <c r="AY144" s="196"/>
      <c r="AZ144" s="196"/>
      <c r="BA144" s="196"/>
      <c r="BB144" s="196"/>
      <c r="BC144" s="196"/>
      <c r="BD144" s="196"/>
      <c r="BE144" s="196"/>
      <c r="BF144" s="196"/>
      <c r="BG144" s="196"/>
      <c r="BH144" s="196"/>
      <c r="BI144" s="196"/>
      <c r="BJ144" s="196"/>
      <c r="BK144" s="196"/>
      <c r="BL144" s="196"/>
      <c r="BM144" s="196"/>
      <c r="BN144" s="196"/>
      <c r="BO144" s="196"/>
      <c r="BP144" s="439">
        <f t="shared" si="77"/>
        <v>0</v>
      </c>
      <c r="BQ144" s="3">
        <f>'t1'!AR144</f>
        <v>0</v>
      </c>
      <c r="CA144" s="1263" t="s">
        <v>474</v>
      </c>
    </row>
    <row r="145" spans="1:79" ht="13.5" customHeight="1" x14ac:dyDescent="0.2">
      <c r="A145" s="144" t="str">
        <f>'t1'!A145</f>
        <v>RUOLO PROFESSIONALE - SPECIALISTA DELLA COMUNIC. ISTIT.</v>
      </c>
      <c r="B145" s="206" t="str">
        <f>'t1'!B145</f>
        <v>PPF871</v>
      </c>
      <c r="C145" s="826">
        <f t="shared" si="79"/>
        <v>0</v>
      </c>
      <c r="D145" s="826">
        <f t="shared" si="80"/>
        <v>0</v>
      </c>
      <c r="E145" s="826">
        <f t="shared" si="81"/>
        <v>0</v>
      </c>
      <c r="F145" s="827">
        <f t="shared" si="82"/>
        <v>0</v>
      </c>
      <c r="G145" s="827">
        <f t="shared" si="83"/>
        <v>0</v>
      </c>
      <c r="H145" s="827">
        <f t="shared" si="84"/>
        <v>0</v>
      </c>
      <c r="I145" s="827">
        <f t="shared" si="85"/>
        <v>0</v>
      </c>
      <c r="J145" s="827">
        <f t="shared" si="86"/>
        <v>0</v>
      </c>
      <c r="K145" s="827">
        <f t="shared" si="87"/>
        <v>0</v>
      </c>
      <c r="L145" s="827">
        <f t="shared" si="88"/>
        <v>0</v>
      </c>
      <c r="M145" s="827">
        <f t="shared" si="89"/>
        <v>0</v>
      </c>
      <c r="N145" s="827">
        <f t="shared" si="90"/>
        <v>0</v>
      </c>
      <c r="O145" s="827">
        <f t="shared" si="78"/>
        <v>0</v>
      </c>
      <c r="P145" s="827">
        <f t="shared" si="72"/>
        <v>0</v>
      </c>
      <c r="Q145" s="827">
        <f t="shared" si="73"/>
        <v>0</v>
      </c>
      <c r="R145" s="827">
        <f t="shared" si="74"/>
        <v>0</v>
      </c>
      <c r="S145" s="827">
        <f t="shared" si="75"/>
        <v>0</v>
      </c>
      <c r="T145" s="827">
        <f t="shared" si="91"/>
        <v>0</v>
      </c>
      <c r="U145" s="827">
        <f t="shared" si="92"/>
        <v>0</v>
      </c>
      <c r="V145" s="827">
        <f t="shared" si="93"/>
        <v>0</v>
      </c>
      <c r="W145" s="827">
        <f t="shared" si="94"/>
        <v>0</v>
      </c>
      <c r="X145" s="827">
        <f t="shared" si="95"/>
        <v>0</v>
      </c>
      <c r="Y145" s="827">
        <f t="shared" si="96"/>
        <v>0</v>
      </c>
      <c r="Z145" s="827">
        <f t="shared" si="97"/>
        <v>0</v>
      </c>
      <c r="AA145" s="827">
        <f t="shared" si="98"/>
        <v>0</v>
      </c>
      <c r="AB145" s="827">
        <f t="shared" si="99"/>
        <v>0</v>
      </c>
      <c r="AC145" s="827">
        <f t="shared" si="100"/>
        <v>0</v>
      </c>
      <c r="AD145" s="827">
        <f t="shared" si="101"/>
        <v>0</v>
      </c>
      <c r="AE145" s="827">
        <f t="shared" si="102"/>
        <v>0</v>
      </c>
      <c r="AF145" s="439">
        <f t="shared" si="76"/>
        <v>0</v>
      </c>
      <c r="AG145" s="3">
        <f>'t1'!M145</f>
        <v>0</v>
      </c>
      <c r="AM145" s="195"/>
      <c r="AN145" s="195"/>
      <c r="AO145" s="195"/>
      <c r="AP145" s="196"/>
      <c r="AQ145" s="196"/>
      <c r="AR145" s="196"/>
      <c r="AS145" s="196"/>
      <c r="AT145" s="196"/>
      <c r="AU145" s="196"/>
      <c r="AV145" s="196"/>
      <c r="AW145" s="196"/>
      <c r="AX145" s="196"/>
      <c r="AY145" s="196"/>
      <c r="AZ145" s="196"/>
      <c r="BA145" s="196"/>
      <c r="BB145" s="196"/>
      <c r="BC145" s="196"/>
      <c r="BD145" s="196"/>
      <c r="BE145" s="196"/>
      <c r="BF145" s="196"/>
      <c r="BG145" s="196"/>
      <c r="BH145" s="196"/>
      <c r="BI145" s="196"/>
      <c r="BJ145" s="196"/>
      <c r="BK145" s="196"/>
      <c r="BL145" s="196"/>
      <c r="BM145" s="196"/>
      <c r="BN145" s="196"/>
      <c r="BO145" s="196"/>
      <c r="BP145" s="439">
        <f t="shared" si="77"/>
        <v>0</v>
      </c>
      <c r="BQ145" s="3">
        <f>'t1'!AR145</f>
        <v>0</v>
      </c>
      <c r="CA145" s="1263" t="s">
        <v>474</v>
      </c>
    </row>
    <row r="146" spans="1:79" ht="13.5" customHeight="1" x14ac:dyDescent="0.2">
      <c r="A146" s="144" t="str">
        <f>'t1'!A146</f>
        <v>RUOLO PROFESSIONALE - SPECIALISTA RAPPORTI CON I MEDIA</v>
      </c>
      <c r="B146" s="206" t="str">
        <f>'t1'!B146</f>
        <v>PPF872</v>
      </c>
      <c r="C146" s="826">
        <f t="shared" si="79"/>
        <v>0</v>
      </c>
      <c r="D146" s="826">
        <f t="shared" si="80"/>
        <v>0</v>
      </c>
      <c r="E146" s="826">
        <f t="shared" si="81"/>
        <v>0</v>
      </c>
      <c r="F146" s="827">
        <f t="shared" si="82"/>
        <v>0</v>
      </c>
      <c r="G146" s="827">
        <f t="shared" si="83"/>
        <v>0</v>
      </c>
      <c r="H146" s="827">
        <f t="shared" si="84"/>
        <v>0</v>
      </c>
      <c r="I146" s="827">
        <f t="shared" si="85"/>
        <v>0</v>
      </c>
      <c r="J146" s="827">
        <f t="shared" si="86"/>
        <v>0</v>
      </c>
      <c r="K146" s="827">
        <f t="shared" si="87"/>
        <v>0</v>
      </c>
      <c r="L146" s="827">
        <f t="shared" si="88"/>
        <v>0</v>
      </c>
      <c r="M146" s="827">
        <f t="shared" si="89"/>
        <v>0</v>
      </c>
      <c r="N146" s="827">
        <f t="shared" si="90"/>
        <v>0</v>
      </c>
      <c r="O146" s="827">
        <f t="shared" si="78"/>
        <v>0</v>
      </c>
      <c r="P146" s="827">
        <f t="shared" si="72"/>
        <v>0</v>
      </c>
      <c r="Q146" s="827">
        <f t="shared" si="73"/>
        <v>0</v>
      </c>
      <c r="R146" s="827">
        <f t="shared" si="74"/>
        <v>0</v>
      </c>
      <c r="S146" s="827">
        <f t="shared" si="75"/>
        <v>0</v>
      </c>
      <c r="T146" s="827">
        <f t="shared" si="91"/>
        <v>0</v>
      </c>
      <c r="U146" s="827">
        <f t="shared" si="92"/>
        <v>0</v>
      </c>
      <c r="V146" s="827">
        <f t="shared" si="93"/>
        <v>0</v>
      </c>
      <c r="W146" s="827">
        <f t="shared" si="94"/>
        <v>0</v>
      </c>
      <c r="X146" s="827">
        <f t="shared" si="95"/>
        <v>0</v>
      </c>
      <c r="Y146" s="827">
        <f t="shared" si="96"/>
        <v>0</v>
      </c>
      <c r="Z146" s="827">
        <f t="shared" si="97"/>
        <v>0</v>
      </c>
      <c r="AA146" s="827">
        <f t="shared" si="98"/>
        <v>0</v>
      </c>
      <c r="AB146" s="827">
        <f t="shared" si="99"/>
        <v>0</v>
      </c>
      <c r="AC146" s="827">
        <f t="shared" si="100"/>
        <v>0</v>
      </c>
      <c r="AD146" s="827">
        <f t="shared" si="101"/>
        <v>0</v>
      </c>
      <c r="AE146" s="827">
        <f t="shared" si="102"/>
        <v>0</v>
      </c>
      <c r="AF146" s="439">
        <f t="shared" si="76"/>
        <v>0</v>
      </c>
      <c r="AG146" s="3">
        <f>'t1'!M146</f>
        <v>0</v>
      </c>
      <c r="AM146" s="195"/>
      <c r="AN146" s="195"/>
      <c r="AO146" s="195"/>
      <c r="AP146" s="196"/>
      <c r="AQ146" s="196"/>
      <c r="AR146" s="196"/>
      <c r="AS146" s="196"/>
      <c r="AT146" s="196"/>
      <c r="AU146" s="196"/>
      <c r="AV146" s="196"/>
      <c r="AW146" s="196"/>
      <c r="AX146" s="196"/>
      <c r="AY146" s="196"/>
      <c r="AZ146" s="196"/>
      <c r="BA146" s="196"/>
      <c r="BB146" s="196"/>
      <c r="BC146" s="196"/>
      <c r="BD146" s="196"/>
      <c r="BE146" s="196"/>
      <c r="BF146" s="196"/>
      <c r="BG146" s="196"/>
      <c r="BH146" s="196"/>
      <c r="BI146" s="196"/>
      <c r="BJ146" s="196"/>
      <c r="BK146" s="196"/>
      <c r="BL146" s="196"/>
      <c r="BM146" s="196"/>
      <c r="BN146" s="196"/>
      <c r="BO146" s="196"/>
      <c r="BP146" s="439">
        <f t="shared" si="77"/>
        <v>0</v>
      </c>
      <c r="BQ146" s="3">
        <f>'t1'!AR146</f>
        <v>0</v>
      </c>
      <c r="CA146" s="1263" t="s">
        <v>474</v>
      </c>
    </row>
    <row r="147" spans="1:79" ht="13.5" customHeight="1" x14ac:dyDescent="0.2">
      <c r="A147" s="144" t="str">
        <f>'t1'!A147</f>
        <v>RUOLO PROFESSIONALE - ASSISTENTE RELIGIOSO</v>
      </c>
      <c r="B147" s="206" t="str">
        <f>'t1'!B147</f>
        <v>PPF006</v>
      </c>
      <c r="C147" s="826">
        <f t="shared" si="79"/>
        <v>0</v>
      </c>
      <c r="D147" s="826">
        <f t="shared" si="80"/>
        <v>0</v>
      </c>
      <c r="E147" s="826">
        <f t="shared" si="81"/>
        <v>0</v>
      </c>
      <c r="F147" s="827">
        <f t="shared" si="82"/>
        <v>0</v>
      </c>
      <c r="G147" s="827">
        <f t="shared" si="83"/>
        <v>0</v>
      </c>
      <c r="H147" s="827">
        <f t="shared" si="84"/>
        <v>0</v>
      </c>
      <c r="I147" s="827">
        <f t="shared" si="85"/>
        <v>0</v>
      </c>
      <c r="J147" s="827">
        <f t="shared" si="86"/>
        <v>0</v>
      </c>
      <c r="K147" s="827">
        <f t="shared" si="87"/>
        <v>0</v>
      </c>
      <c r="L147" s="827">
        <f t="shared" si="88"/>
        <v>0</v>
      </c>
      <c r="M147" s="827">
        <f t="shared" si="89"/>
        <v>0</v>
      </c>
      <c r="N147" s="827">
        <f t="shared" si="90"/>
        <v>0</v>
      </c>
      <c r="O147" s="827">
        <f t="shared" si="78"/>
        <v>0</v>
      </c>
      <c r="P147" s="827">
        <f t="shared" si="72"/>
        <v>0</v>
      </c>
      <c r="Q147" s="827">
        <f t="shared" si="73"/>
        <v>0</v>
      </c>
      <c r="R147" s="827">
        <f t="shared" si="74"/>
        <v>0</v>
      </c>
      <c r="S147" s="827">
        <f t="shared" si="75"/>
        <v>0</v>
      </c>
      <c r="T147" s="827">
        <f t="shared" si="91"/>
        <v>0</v>
      </c>
      <c r="U147" s="827">
        <f t="shared" si="92"/>
        <v>0</v>
      </c>
      <c r="V147" s="827">
        <f t="shared" si="93"/>
        <v>0</v>
      </c>
      <c r="W147" s="827">
        <f t="shared" si="94"/>
        <v>0</v>
      </c>
      <c r="X147" s="827">
        <f t="shared" si="95"/>
        <v>0</v>
      </c>
      <c r="Y147" s="827">
        <f t="shared" si="96"/>
        <v>0</v>
      </c>
      <c r="Z147" s="827">
        <f t="shared" si="97"/>
        <v>0</v>
      </c>
      <c r="AA147" s="827">
        <f t="shared" si="98"/>
        <v>0</v>
      </c>
      <c r="AB147" s="827">
        <f t="shared" si="99"/>
        <v>0</v>
      </c>
      <c r="AC147" s="827">
        <f t="shared" si="100"/>
        <v>0</v>
      </c>
      <c r="AD147" s="827">
        <f t="shared" si="101"/>
        <v>0</v>
      </c>
      <c r="AE147" s="827">
        <f t="shared" si="102"/>
        <v>0</v>
      </c>
      <c r="AF147" s="439">
        <f t="shared" si="76"/>
        <v>0</v>
      </c>
      <c r="AG147" s="3">
        <f>'t1'!M147</f>
        <v>0</v>
      </c>
      <c r="AM147" s="195"/>
      <c r="AN147" s="195"/>
      <c r="AO147" s="195"/>
      <c r="AP147" s="196"/>
      <c r="AQ147" s="196"/>
      <c r="AR147" s="196"/>
      <c r="AS147" s="196"/>
      <c r="AT147" s="196"/>
      <c r="AU147" s="196"/>
      <c r="AV147" s="196"/>
      <c r="AW147" s="196"/>
      <c r="AX147" s="196"/>
      <c r="AY147" s="196"/>
      <c r="AZ147" s="196"/>
      <c r="BA147" s="196"/>
      <c r="BB147" s="196"/>
      <c r="BC147" s="196"/>
      <c r="BD147" s="196"/>
      <c r="BE147" s="196"/>
      <c r="BF147" s="196"/>
      <c r="BG147" s="196"/>
      <c r="BH147" s="196"/>
      <c r="BI147" s="196"/>
      <c r="BJ147" s="196"/>
      <c r="BK147" s="196"/>
      <c r="BL147" s="196"/>
      <c r="BM147" s="196"/>
      <c r="BN147" s="196"/>
      <c r="BO147" s="196"/>
      <c r="BP147" s="439">
        <f t="shared" si="77"/>
        <v>0</v>
      </c>
      <c r="BQ147" s="3">
        <f>'t1'!AR147</f>
        <v>0</v>
      </c>
      <c r="CA147" s="1263" t="s">
        <v>474</v>
      </c>
    </row>
    <row r="148" spans="1:79" ht="13.5" customHeight="1" x14ac:dyDescent="0.2">
      <c r="A148" s="144" t="str">
        <f>'t1'!A148</f>
        <v>RUOLO TECNICO - COLLABORATORE TECNICO PROFESSIONALE</v>
      </c>
      <c r="B148" s="206" t="str">
        <f>'t1'!B148</f>
        <v>TPF026</v>
      </c>
      <c r="C148" s="826">
        <f t="shared" si="79"/>
        <v>0</v>
      </c>
      <c r="D148" s="826">
        <f t="shared" si="80"/>
        <v>0</v>
      </c>
      <c r="E148" s="826">
        <f t="shared" si="81"/>
        <v>0</v>
      </c>
      <c r="F148" s="827">
        <f t="shared" si="82"/>
        <v>0</v>
      </c>
      <c r="G148" s="827">
        <f t="shared" si="83"/>
        <v>0</v>
      </c>
      <c r="H148" s="827">
        <f t="shared" si="84"/>
        <v>0</v>
      </c>
      <c r="I148" s="827">
        <f t="shared" si="85"/>
        <v>0</v>
      </c>
      <c r="J148" s="827">
        <f t="shared" si="86"/>
        <v>0</v>
      </c>
      <c r="K148" s="827">
        <f t="shared" si="87"/>
        <v>0</v>
      </c>
      <c r="L148" s="827">
        <f t="shared" si="88"/>
        <v>0</v>
      </c>
      <c r="M148" s="827">
        <f t="shared" si="89"/>
        <v>0</v>
      </c>
      <c r="N148" s="827">
        <f t="shared" si="90"/>
        <v>0</v>
      </c>
      <c r="O148" s="827">
        <f t="shared" si="78"/>
        <v>0</v>
      </c>
      <c r="P148" s="827">
        <f t="shared" si="72"/>
        <v>0</v>
      </c>
      <c r="Q148" s="827">
        <f t="shared" si="73"/>
        <v>0</v>
      </c>
      <c r="R148" s="827">
        <f t="shared" si="74"/>
        <v>0</v>
      </c>
      <c r="S148" s="827">
        <f t="shared" si="75"/>
        <v>0</v>
      </c>
      <c r="T148" s="827">
        <f t="shared" si="91"/>
        <v>0</v>
      </c>
      <c r="U148" s="827">
        <f t="shared" si="92"/>
        <v>0</v>
      </c>
      <c r="V148" s="827">
        <f t="shared" si="93"/>
        <v>0</v>
      </c>
      <c r="W148" s="827">
        <f t="shared" si="94"/>
        <v>0</v>
      </c>
      <c r="X148" s="827">
        <f t="shared" si="95"/>
        <v>0</v>
      </c>
      <c r="Y148" s="827">
        <f t="shared" si="96"/>
        <v>0</v>
      </c>
      <c r="Z148" s="827">
        <f t="shared" si="97"/>
        <v>0</v>
      </c>
      <c r="AA148" s="827">
        <f t="shared" si="98"/>
        <v>0</v>
      </c>
      <c r="AB148" s="827">
        <f t="shared" si="99"/>
        <v>0</v>
      </c>
      <c r="AC148" s="827">
        <f t="shared" si="100"/>
        <v>0</v>
      </c>
      <c r="AD148" s="827">
        <f t="shared" si="101"/>
        <v>0</v>
      </c>
      <c r="AE148" s="827">
        <f t="shared" si="102"/>
        <v>0</v>
      </c>
      <c r="AF148" s="439">
        <f t="shared" si="76"/>
        <v>0</v>
      </c>
      <c r="AG148" s="3">
        <f>'t1'!M148</f>
        <v>0</v>
      </c>
      <c r="AM148" s="195"/>
      <c r="AN148" s="195"/>
      <c r="AO148" s="195"/>
      <c r="AP148" s="196"/>
      <c r="AQ148" s="196"/>
      <c r="AR148" s="196"/>
      <c r="AS148" s="196"/>
      <c r="AT148" s="196"/>
      <c r="AU148" s="196"/>
      <c r="AV148" s="196"/>
      <c r="AW148" s="196"/>
      <c r="AX148" s="196"/>
      <c r="AY148" s="196"/>
      <c r="AZ148" s="196"/>
      <c r="BA148" s="196"/>
      <c r="BB148" s="196"/>
      <c r="BC148" s="196"/>
      <c r="BD148" s="196"/>
      <c r="BE148" s="196"/>
      <c r="BF148" s="196"/>
      <c r="BG148" s="196"/>
      <c r="BH148" s="196"/>
      <c r="BI148" s="196"/>
      <c r="BJ148" s="196"/>
      <c r="BK148" s="196"/>
      <c r="BL148" s="196"/>
      <c r="BM148" s="196"/>
      <c r="BN148" s="196"/>
      <c r="BO148" s="196"/>
      <c r="BP148" s="439">
        <f t="shared" si="77"/>
        <v>0</v>
      </c>
      <c r="BQ148" s="3">
        <f>'t1'!AR148</f>
        <v>0</v>
      </c>
      <c r="CA148" s="1263" t="s">
        <v>474</v>
      </c>
    </row>
    <row r="149" spans="1:79" ht="13.5" customHeight="1" x14ac:dyDescent="0.2">
      <c r="A149" s="144" t="str">
        <f>'t1'!A149</f>
        <v>RUOLO TECNICO - COLLAB. TECNICO PROF. SENIOR AD ESAURIMENTO</v>
      </c>
      <c r="B149" s="206" t="str">
        <f>'t1'!B149</f>
        <v>TPFCTS</v>
      </c>
      <c r="C149" s="826">
        <f t="shared" si="79"/>
        <v>0</v>
      </c>
      <c r="D149" s="826">
        <f t="shared" si="80"/>
        <v>0</v>
      </c>
      <c r="E149" s="826">
        <f t="shared" si="81"/>
        <v>0</v>
      </c>
      <c r="F149" s="827">
        <f t="shared" si="82"/>
        <v>0</v>
      </c>
      <c r="G149" s="827">
        <f t="shared" si="83"/>
        <v>0</v>
      </c>
      <c r="H149" s="827">
        <f t="shared" si="84"/>
        <v>0</v>
      </c>
      <c r="I149" s="827">
        <f t="shared" si="85"/>
        <v>0</v>
      </c>
      <c r="J149" s="827">
        <f t="shared" si="86"/>
        <v>0</v>
      </c>
      <c r="K149" s="827">
        <f t="shared" si="87"/>
        <v>0</v>
      </c>
      <c r="L149" s="827">
        <f t="shared" si="88"/>
        <v>0</v>
      </c>
      <c r="M149" s="827">
        <f t="shared" si="89"/>
        <v>0</v>
      </c>
      <c r="N149" s="827">
        <f t="shared" si="90"/>
        <v>0</v>
      </c>
      <c r="O149" s="827">
        <f t="shared" si="78"/>
        <v>0</v>
      </c>
      <c r="P149" s="827">
        <f t="shared" si="72"/>
        <v>0</v>
      </c>
      <c r="Q149" s="827">
        <f t="shared" si="73"/>
        <v>0</v>
      </c>
      <c r="R149" s="827">
        <f t="shared" si="74"/>
        <v>0</v>
      </c>
      <c r="S149" s="827">
        <f t="shared" si="75"/>
        <v>0</v>
      </c>
      <c r="T149" s="827">
        <f t="shared" si="91"/>
        <v>0</v>
      </c>
      <c r="U149" s="827">
        <f t="shared" si="92"/>
        <v>0</v>
      </c>
      <c r="V149" s="827">
        <f t="shared" si="93"/>
        <v>0</v>
      </c>
      <c r="W149" s="827">
        <f t="shared" si="94"/>
        <v>0</v>
      </c>
      <c r="X149" s="827">
        <f t="shared" si="95"/>
        <v>0</v>
      </c>
      <c r="Y149" s="827">
        <f t="shared" si="96"/>
        <v>0</v>
      </c>
      <c r="Z149" s="827">
        <f t="shared" si="97"/>
        <v>0</v>
      </c>
      <c r="AA149" s="827">
        <f t="shared" si="98"/>
        <v>0</v>
      </c>
      <c r="AB149" s="827">
        <f t="shared" si="99"/>
        <v>0</v>
      </c>
      <c r="AC149" s="827">
        <f t="shared" si="100"/>
        <v>0</v>
      </c>
      <c r="AD149" s="827">
        <f t="shared" si="101"/>
        <v>0</v>
      </c>
      <c r="AE149" s="827">
        <f t="shared" si="102"/>
        <v>0</v>
      </c>
      <c r="AF149" s="439">
        <f t="shared" si="76"/>
        <v>0</v>
      </c>
      <c r="AG149" s="3">
        <f>'t1'!M149</f>
        <v>0</v>
      </c>
      <c r="AM149" s="195"/>
      <c r="AN149" s="195"/>
      <c r="AO149" s="195"/>
      <c r="AP149" s="196"/>
      <c r="AQ149" s="196"/>
      <c r="AR149" s="196"/>
      <c r="AS149" s="196"/>
      <c r="AT149" s="196"/>
      <c r="AU149" s="196"/>
      <c r="AV149" s="196"/>
      <c r="AW149" s="196"/>
      <c r="AX149" s="196"/>
      <c r="AY149" s="196"/>
      <c r="AZ149" s="196"/>
      <c r="BA149" s="196"/>
      <c r="BB149" s="196"/>
      <c r="BC149" s="196"/>
      <c r="BD149" s="196"/>
      <c r="BE149" s="196"/>
      <c r="BF149" s="196"/>
      <c r="BG149" s="196"/>
      <c r="BH149" s="196"/>
      <c r="BI149" s="196"/>
      <c r="BJ149" s="196"/>
      <c r="BK149" s="196"/>
      <c r="BL149" s="196"/>
      <c r="BM149" s="196"/>
      <c r="BN149" s="196"/>
      <c r="BO149" s="196"/>
      <c r="BP149" s="439">
        <f t="shared" si="77"/>
        <v>0</v>
      </c>
      <c r="BQ149" s="3">
        <f>'t1'!AR149</f>
        <v>0</v>
      </c>
      <c r="CA149" s="1263" t="s">
        <v>474</v>
      </c>
    </row>
    <row r="150" spans="1:79" ht="13.5" customHeight="1" x14ac:dyDescent="0.2">
      <c r="A150" s="144" t="str">
        <f>'t1'!A150</f>
        <v>RUOLO AMMINISTRATIVO - COLLAB. AMMINISTRATIVO PROFESS.</v>
      </c>
      <c r="B150" s="206" t="str">
        <f>'t1'!B150</f>
        <v>APF028</v>
      </c>
      <c r="C150" s="826">
        <f t="shared" si="79"/>
        <v>0</v>
      </c>
      <c r="D150" s="826">
        <f t="shared" si="80"/>
        <v>0</v>
      </c>
      <c r="E150" s="826">
        <f t="shared" si="81"/>
        <v>0</v>
      </c>
      <c r="F150" s="827">
        <f t="shared" si="82"/>
        <v>0</v>
      </c>
      <c r="G150" s="827">
        <f t="shared" si="83"/>
        <v>0</v>
      </c>
      <c r="H150" s="827">
        <f t="shared" si="84"/>
        <v>0</v>
      </c>
      <c r="I150" s="827">
        <f t="shared" si="85"/>
        <v>0</v>
      </c>
      <c r="J150" s="827">
        <f t="shared" si="86"/>
        <v>0</v>
      </c>
      <c r="K150" s="827">
        <f t="shared" si="87"/>
        <v>0</v>
      </c>
      <c r="L150" s="827">
        <f t="shared" si="88"/>
        <v>0</v>
      </c>
      <c r="M150" s="827">
        <f t="shared" si="89"/>
        <v>0</v>
      </c>
      <c r="N150" s="827">
        <f t="shared" si="90"/>
        <v>0</v>
      </c>
      <c r="O150" s="827">
        <f t="shared" si="78"/>
        <v>0</v>
      </c>
      <c r="P150" s="827">
        <f t="shared" si="72"/>
        <v>0</v>
      </c>
      <c r="Q150" s="827">
        <f t="shared" si="73"/>
        <v>0</v>
      </c>
      <c r="R150" s="827">
        <f t="shared" si="74"/>
        <v>0</v>
      </c>
      <c r="S150" s="827">
        <f t="shared" si="75"/>
        <v>0</v>
      </c>
      <c r="T150" s="827">
        <f t="shared" si="91"/>
        <v>0</v>
      </c>
      <c r="U150" s="827">
        <f t="shared" si="92"/>
        <v>0</v>
      </c>
      <c r="V150" s="827">
        <f t="shared" si="93"/>
        <v>0</v>
      </c>
      <c r="W150" s="827">
        <f t="shared" si="94"/>
        <v>0</v>
      </c>
      <c r="X150" s="827">
        <f t="shared" si="95"/>
        <v>0</v>
      </c>
      <c r="Y150" s="827">
        <f t="shared" si="96"/>
        <v>0</v>
      </c>
      <c r="Z150" s="827">
        <f t="shared" si="97"/>
        <v>0</v>
      </c>
      <c r="AA150" s="827">
        <f t="shared" si="98"/>
        <v>0</v>
      </c>
      <c r="AB150" s="827">
        <f t="shared" si="99"/>
        <v>0</v>
      </c>
      <c r="AC150" s="827">
        <f t="shared" si="100"/>
        <v>0</v>
      </c>
      <c r="AD150" s="827">
        <f t="shared" si="101"/>
        <v>0</v>
      </c>
      <c r="AE150" s="827">
        <f t="shared" si="102"/>
        <v>0</v>
      </c>
      <c r="AF150" s="439">
        <f t="shared" si="76"/>
        <v>0</v>
      </c>
      <c r="AG150" s="3">
        <f>'t1'!M150</f>
        <v>0</v>
      </c>
      <c r="AM150" s="195"/>
      <c r="AN150" s="195"/>
      <c r="AO150" s="195"/>
      <c r="AP150" s="196"/>
      <c r="AQ150" s="196"/>
      <c r="AR150" s="196"/>
      <c r="AS150" s="196"/>
      <c r="AT150" s="196"/>
      <c r="AU150" s="196"/>
      <c r="AV150" s="196"/>
      <c r="AW150" s="196"/>
      <c r="AX150" s="196"/>
      <c r="AY150" s="196"/>
      <c r="AZ150" s="196"/>
      <c r="BA150" s="196"/>
      <c r="BB150" s="196"/>
      <c r="BC150" s="196"/>
      <c r="BD150" s="196"/>
      <c r="BE150" s="196"/>
      <c r="BF150" s="196"/>
      <c r="BG150" s="196"/>
      <c r="BH150" s="196"/>
      <c r="BI150" s="196"/>
      <c r="BJ150" s="196"/>
      <c r="BK150" s="196"/>
      <c r="BL150" s="196"/>
      <c r="BM150" s="196"/>
      <c r="BN150" s="196"/>
      <c r="BO150" s="196"/>
      <c r="BP150" s="439">
        <f t="shared" si="77"/>
        <v>0</v>
      </c>
      <c r="BQ150" s="3">
        <f>'t1'!AR150</f>
        <v>0</v>
      </c>
      <c r="CA150" s="1263" t="s">
        <v>474</v>
      </c>
    </row>
    <row r="151" spans="1:79" ht="13.5" customHeight="1" x14ac:dyDescent="0.2">
      <c r="A151" s="144" t="str">
        <f>'t1'!A151</f>
        <v>RUOLO AMM.VO - COLLAB. AMM.VO PROFESS. SENIOR AD ESAURIMENTO</v>
      </c>
      <c r="B151" s="206" t="str">
        <f>'t1'!B151</f>
        <v>APFCAS</v>
      </c>
      <c r="C151" s="826">
        <f t="shared" si="79"/>
        <v>0</v>
      </c>
      <c r="D151" s="826">
        <f t="shared" si="80"/>
        <v>0</v>
      </c>
      <c r="E151" s="826">
        <f t="shared" si="81"/>
        <v>0</v>
      </c>
      <c r="F151" s="827">
        <f t="shared" si="82"/>
        <v>0</v>
      </c>
      <c r="G151" s="827">
        <f t="shared" si="83"/>
        <v>0</v>
      </c>
      <c r="H151" s="827">
        <f t="shared" si="84"/>
        <v>0</v>
      </c>
      <c r="I151" s="827">
        <f t="shared" si="85"/>
        <v>0</v>
      </c>
      <c r="J151" s="827">
        <f t="shared" si="86"/>
        <v>0</v>
      </c>
      <c r="K151" s="827">
        <f t="shared" si="87"/>
        <v>0</v>
      </c>
      <c r="L151" s="827">
        <f t="shared" si="88"/>
        <v>0</v>
      </c>
      <c r="M151" s="827">
        <f t="shared" si="89"/>
        <v>0</v>
      </c>
      <c r="N151" s="827">
        <f t="shared" si="90"/>
        <v>0</v>
      </c>
      <c r="O151" s="827">
        <f t="shared" si="78"/>
        <v>0</v>
      </c>
      <c r="P151" s="827">
        <f t="shared" si="72"/>
        <v>0</v>
      </c>
      <c r="Q151" s="827">
        <f t="shared" si="73"/>
        <v>0</v>
      </c>
      <c r="R151" s="827">
        <f t="shared" si="74"/>
        <v>0</v>
      </c>
      <c r="S151" s="827">
        <f t="shared" si="75"/>
        <v>0</v>
      </c>
      <c r="T151" s="827">
        <f t="shared" si="91"/>
        <v>0</v>
      </c>
      <c r="U151" s="827">
        <f t="shared" si="92"/>
        <v>0</v>
      </c>
      <c r="V151" s="827">
        <f t="shared" si="93"/>
        <v>0</v>
      </c>
      <c r="W151" s="827">
        <f t="shared" si="94"/>
        <v>0</v>
      </c>
      <c r="X151" s="827">
        <f t="shared" si="95"/>
        <v>0</v>
      </c>
      <c r="Y151" s="827">
        <f t="shared" si="96"/>
        <v>0</v>
      </c>
      <c r="Z151" s="827">
        <f t="shared" si="97"/>
        <v>0</v>
      </c>
      <c r="AA151" s="827">
        <f t="shared" si="98"/>
        <v>0</v>
      </c>
      <c r="AB151" s="827">
        <f t="shared" si="99"/>
        <v>0</v>
      </c>
      <c r="AC151" s="827">
        <f t="shared" si="100"/>
        <v>0</v>
      </c>
      <c r="AD151" s="827">
        <f t="shared" si="101"/>
        <v>0</v>
      </c>
      <c r="AE151" s="827">
        <f t="shared" si="102"/>
        <v>0</v>
      </c>
      <c r="AF151" s="439">
        <f t="shared" si="76"/>
        <v>0</v>
      </c>
      <c r="AG151" s="3">
        <f>'t1'!M151</f>
        <v>0</v>
      </c>
      <c r="AM151" s="195"/>
      <c r="AN151" s="195"/>
      <c r="AO151" s="195"/>
      <c r="AP151" s="196"/>
      <c r="AQ151" s="196"/>
      <c r="AR151" s="196"/>
      <c r="AS151" s="196"/>
      <c r="AT151" s="196"/>
      <c r="AU151" s="196"/>
      <c r="AV151" s="196"/>
      <c r="AW151" s="196"/>
      <c r="AX151" s="196"/>
      <c r="AY151" s="196"/>
      <c r="AZ151" s="196"/>
      <c r="BA151" s="196"/>
      <c r="BB151" s="196"/>
      <c r="BC151" s="196"/>
      <c r="BD151" s="196"/>
      <c r="BE151" s="196"/>
      <c r="BF151" s="196"/>
      <c r="BG151" s="196"/>
      <c r="BH151" s="196"/>
      <c r="BI151" s="196"/>
      <c r="BJ151" s="196"/>
      <c r="BK151" s="196"/>
      <c r="BL151" s="196"/>
      <c r="BM151" s="196"/>
      <c r="BN151" s="196"/>
      <c r="BO151" s="196"/>
      <c r="BP151" s="439">
        <f t="shared" si="77"/>
        <v>0</v>
      </c>
      <c r="BQ151" s="3">
        <f>'t1'!AR151</f>
        <v>0</v>
      </c>
      <c r="CA151" s="1263" t="s">
        <v>474</v>
      </c>
    </row>
    <row r="152" spans="1:79" ht="13.5" customHeight="1" x14ac:dyDescent="0.2">
      <c r="A152" s="144" t="str">
        <f>'t1'!A152</f>
        <v>RUOLO SANITARIO - PROFILI AREA ASSITENTI AD ESAURIMENTO</v>
      </c>
      <c r="B152" s="206" t="str">
        <f>'t1'!B152</f>
        <v>SAT162</v>
      </c>
      <c r="C152" s="826">
        <f t="shared" si="79"/>
        <v>0</v>
      </c>
      <c r="D152" s="826">
        <f t="shared" si="80"/>
        <v>0</v>
      </c>
      <c r="E152" s="826">
        <f t="shared" si="81"/>
        <v>0</v>
      </c>
      <c r="F152" s="827">
        <f t="shared" si="82"/>
        <v>0</v>
      </c>
      <c r="G152" s="827">
        <f t="shared" si="83"/>
        <v>0</v>
      </c>
      <c r="H152" s="827">
        <f t="shared" si="84"/>
        <v>0</v>
      </c>
      <c r="I152" s="827">
        <f t="shared" si="85"/>
        <v>0</v>
      </c>
      <c r="J152" s="827">
        <f t="shared" si="86"/>
        <v>0</v>
      </c>
      <c r="K152" s="827">
        <f t="shared" si="87"/>
        <v>0</v>
      </c>
      <c r="L152" s="827">
        <f t="shared" si="88"/>
        <v>0</v>
      </c>
      <c r="M152" s="827">
        <f t="shared" si="89"/>
        <v>0</v>
      </c>
      <c r="N152" s="827">
        <f t="shared" si="90"/>
        <v>0</v>
      </c>
      <c r="O152" s="827">
        <f t="shared" si="78"/>
        <v>0</v>
      </c>
      <c r="P152" s="827">
        <f t="shared" si="72"/>
        <v>0</v>
      </c>
      <c r="Q152" s="827">
        <f t="shared" si="73"/>
        <v>0</v>
      </c>
      <c r="R152" s="827">
        <f t="shared" si="74"/>
        <v>0</v>
      </c>
      <c r="S152" s="827">
        <f t="shared" si="75"/>
        <v>0</v>
      </c>
      <c r="T152" s="827">
        <f t="shared" si="91"/>
        <v>0</v>
      </c>
      <c r="U152" s="827">
        <f t="shared" si="92"/>
        <v>0</v>
      </c>
      <c r="V152" s="827">
        <f t="shared" si="93"/>
        <v>0</v>
      </c>
      <c r="W152" s="827">
        <f t="shared" si="94"/>
        <v>0</v>
      </c>
      <c r="X152" s="827">
        <f t="shared" si="95"/>
        <v>0</v>
      </c>
      <c r="Y152" s="827">
        <f t="shared" si="96"/>
        <v>0</v>
      </c>
      <c r="Z152" s="827">
        <f t="shared" si="97"/>
        <v>0</v>
      </c>
      <c r="AA152" s="827">
        <f t="shared" si="98"/>
        <v>0</v>
      </c>
      <c r="AB152" s="827">
        <f t="shared" si="99"/>
        <v>0</v>
      </c>
      <c r="AC152" s="827">
        <f t="shared" si="100"/>
        <v>0</v>
      </c>
      <c r="AD152" s="827">
        <f t="shared" si="101"/>
        <v>0</v>
      </c>
      <c r="AE152" s="827">
        <f t="shared" si="102"/>
        <v>0</v>
      </c>
      <c r="AF152" s="439">
        <f t="shared" si="76"/>
        <v>0</v>
      </c>
      <c r="AG152" s="3">
        <f>'t1'!M152</f>
        <v>0</v>
      </c>
      <c r="AM152" s="195"/>
      <c r="AN152" s="195"/>
      <c r="AO152" s="195"/>
      <c r="AP152" s="196"/>
      <c r="AQ152" s="196"/>
      <c r="AR152" s="196"/>
      <c r="AS152" s="196"/>
      <c r="AT152" s="196"/>
      <c r="AU152" s="196"/>
      <c r="AV152" s="196"/>
      <c r="AW152" s="196"/>
      <c r="AX152" s="196"/>
      <c r="AY152" s="196"/>
      <c r="AZ152" s="196"/>
      <c r="BA152" s="196"/>
      <c r="BB152" s="196"/>
      <c r="BC152" s="196"/>
      <c r="BD152" s="196"/>
      <c r="BE152" s="196"/>
      <c r="BF152" s="196"/>
      <c r="BG152" s="196"/>
      <c r="BH152" s="196"/>
      <c r="BI152" s="196"/>
      <c r="BJ152" s="196"/>
      <c r="BK152" s="196"/>
      <c r="BL152" s="196"/>
      <c r="BM152" s="196"/>
      <c r="BN152" s="196"/>
      <c r="BO152" s="196"/>
      <c r="BP152" s="439">
        <f t="shared" si="77"/>
        <v>0</v>
      </c>
      <c r="BQ152" s="3">
        <f>'t1'!AR152</f>
        <v>0</v>
      </c>
      <c r="CA152" s="1263" t="s">
        <v>474</v>
      </c>
    </row>
    <row r="153" spans="1:79" ht="13.5" customHeight="1" x14ac:dyDescent="0.2">
      <c r="A153" s="144" t="str">
        <f>'t1'!A153</f>
        <v>RUOLO SOCIOSANITARIO - OPERATORE SOCIOSANITARIO SENIOR</v>
      </c>
      <c r="B153" s="206" t="str">
        <f>'t1'!B153</f>
        <v>KAT660</v>
      </c>
      <c r="C153" s="826">
        <f t="shared" si="79"/>
        <v>0</v>
      </c>
      <c r="D153" s="826">
        <f t="shared" si="80"/>
        <v>0</v>
      </c>
      <c r="E153" s="826">
        <f t="shared" si="81"/>
        <v>0</v>
      </c>
      <c r="F153" s="827">
        <f t="shared" si="82"/>
        <v>0</v>
      </c>
      <c r="G153" s="827">
        <f t="shared" si="83"/>
        <v>0</v>
      </c>
      <c r="H153" s="827">
        <f t="shared" si="84"/>
        <v>0</v>
      </c>
      <c r="I153" s="827">
        <f t="shared" si="85"/>
        <v>0</v>
      </c>
      <c r="J153" s="827">
        <f t="shared" si="86"/>
        <v>0</v>
      </c>
      <c r="K153" s="827">
        <f t="shared" si="87"/>
        <v>0</v>
      </c>
      <c r="L153" s="827">
        <f t="shared" si="88"/>
        <v>0</v>
      </c>
      <c r="M153" s="827">
        <f t="shared" si="89"/>
        <v>0</v>
      </c>
      <c r="N153" s="827">
        <f t="shared" si="90"/>
        <v>0</v>
      </c>
      <c r="O153" s="827">
        <f t="shared" si="78"/>
        <v>0</v>
      </c>
      <c r="P153" s="827">
        <f t="shared" si="72"/>
        <v>0</v>
      </c>
      <c r="Q153" s="827">
        <f t="shared" si="73"/>
        <v>0</v>
      </c>
      <c r="R153" s="827">
        <f t="shared" si="74"/>
        <v>0</v>
      </c>
      <c r="S153" s="827">
        <f t="shared" si="75"/>
        <v>0</v>
      </c>
      <c r="T153" s="827">
        <f t="shared" si="91"/>
        <v>0</v>
      </c>
      <c r="U153" s="827">
        <f t="shared" si="92"/>
        <v>0</v>
      </c>
      <c r="V153" s="827">
        <f t="shared" si="93"/>
        <v>0</v>
      </c>
      <c r="W153" s="827">
        <f t="shared" si="94"/>
        <v>0</v>
      </c>
      <c r="X153" s="827">
        <f t="shared" si="95"/>
        <v>0</v>
      </c>
      <c r="Y153" s="827">
        <f t="shared" si="96"/>
        <v>0</v>
      </c>
      <c r="Z153" s="827">
        <f t="shared" si="97"/>
        <v>0</v>
      </c>
      <c r="AA153" s="827">
        <f t="shared" si="98"/>
        <v>0</v>
      </c>
      <c r="AB153" s="827">
        <f t="shared" si="99"/>
        <v>0</v>
      </c>
      <c r="AC153" s="827">
        <f t="shared" si="100"/>
        <v>0</v>
      </c>
      <c r="AD153" s="827">
        <f t="shared" si="101"/>
        <v>0</v>
      </c>
      <c r="AE153" s="827">
        <f t="shared" si="102"/>
        <v>0</v>
      </c>
      <c r="AF153" s="439">
        <f t="shared" si="76"/>
        <v>0</v>
      </c>
      <c r="AG153" s="3">
        <f>'t1'!M153</f>
        <v>0</v>
      </c>
      <c r="AM153" s="195"/>
      <c r="AN153" s="195"/>
      <c r="AO153" s="195"/>
      <c r="AP153" s="196"/>
      <c r="AQ153" s="196"/>
      <c r="AR153" s="196"/>
      <c r="AS153" s="196"/>
      <c r="AT153" s="196"/>
      <c r="AU153" s="196"/>
      <c r="AV153" s="196"/>
      <c r="AW153" s="196"/>
      <c r="AX153" s="196"/>
      <c r="AY153" s="196"/>
      <c r="AZ153" s="196"/>
      <c r="BA153" s="196"/>
      <c r="BB153" s="196"/>
      <c r="BC153" s="196"/>
      <c r="BD153" s="196"/>
      <c r="BE153" s="196"/>
      <c r="BF153" s="196"/>
      <c r="BG153" s="196"/>
      <c r="BH153" s="196"/>
      <c r="BI153" s="196"/>
      <c r="BJ153" s="196"/>
      <c r="BK153" s="196"/>
      <c r="BL153" s="196"/>
      <c r="BM153" s="196"/>
      <c r="BN153" s="196"/>
      <c r="BO153" s="196"/>
      <c r="BP153" s="439">
        <f t="shared" si="77"/>
        <v>0</v>
      </c>
      <c r="BQ153" s="3">
        <f>'t1'!AR153</f>
        <v>0</v>
      </c>
      <c r="CA153" s="1263" t="s">
        <v>474</v>
      </c>
    </row>
    <row r="154" spans="1:79" ht="13.5" customHeight="1" x14ac:dyDescent="0.2">
      <c r="A154" s="144" t="str">
        <f>'t1'!A154</f>
        <v>RUOLO SOCIOSANITARIO - PROFILI AREA ASSITENTI AD ESAURIMENTO</v>
      </c>
      <c r="B154" s="206" t="str">
        <f>'t1'!B154</f>
        <v>KAT162</v>
      </c>
      <c r="C154" s="826">
        <f t="shared" si="79"/>
        <v>0</v>
      </c>
      <c r="D154" s="826">
        <f t="shared" si="80"/>
        <v>0</v>
      </c>
      <c r="E154" s="826">
        <f t="shared" si="81"/>
        <v>0</v>
      </c>
      <c r="F154" s="827">
        <f t="shared" si="82"/>
        <v>0</v>
      </c>
      <c r="G154" s="827">
        <f t="shared" si="83"/>
        <v>0</v>
      </c>
      <c r="H154" s="827">
        <f t="shared" si="84"/>
        <v>0</v>
      </c>
      <c r="I154" s="827">
        <f t="shared" si="85"/>
        <v>0</v>
      </c>
      <c r="J154" s="827">
        <f t="shared" si="86"/>
        <v>0</v>
      </c>
      <c r="K154" s="827">
        <f t="shared" si="87"/>
        <v>0</v>
      </c>
      <c r="L154" s="827">
        <f t="shared" si="88"/>
        <v>0</v>
      </c>
      <c r="M154" s="827">
        <f t="shared" si="89"/>
        <v>0</v>
      </c>
      <c r="N154" s="827">
        <f t="shared" si="90"/>
        <v>0</v>
      </c>
      <c r="O154" s="827">
        <f t="shared" si="78"/>
        <v>0</v>
      </c>
      <c r="P154" s="827">
        <f t="shared" si="72"/>
        <v>0</v>
      </c>
      <c r="Q154" s="827">
        <f t="shared" si="73"/>
        <v>0</v>
      </c>
      <c r="R154" s="827">
        <f t="shared" si="74"/>
        <v>0</v>
      </c>
      <c r="S154" s="827">
        <f t="shared" si="75"/>
        <v>0</v>
      </c>
      <c r="T154" s="827">
        <f t="shared" si="91"/>
        <v>0</v>
      </c>
      <c r="U154" s="827">
        <f t="shared" si="92"/>
        <v>0</v>
      </c>
      <c r="V154" s="827">
        <f t="shared" si="93"/>
        <v>0</v>
      </c>
      <c r="W154" s="827">
        <f t="shared" si="94"/>
        <v>0</v>
      </c>
      <c r="X154" s="827">
        <f t="shared" si="95"/>
        <v>0</v>
      </c>
      <c r="Y154" s="827">
        <f t="shared" si="96"/>
        <v>0</v>
      </c>
      <c r="Z154" s="827">
        <f t="shared" si="97"/>
        <v>0</v>
      </c>
      <c r="AA154" s="827">
        <f t="shared" si="98"/>
        <v>0</v>
      </c>
      <c r="AB154" s="827">
        <f t="shared" si="99"/>
        <v>0</v>
      </c>
      <c r="AC154" s="827">
        <f t="shared" si="100"/>
        <v>0</v>
      </c>
      <c r="AD154" s="827">
        <f t="shared" si="101"/>
        <v>0</v>
      </c>
      <c r="AE154" s="827">
        <f t="shared" si="102"/>
        <v>0</v>
      </c>
      <c r="AF154" s="439">
        <f t="shared" si="76"/>
        <v>0</v>
      </c>
      <c r="AG154" s="3">
        <f>'t1'!M154</f>
        <v>0</v>
      </c>
      <c r="AM154" s="195"/>
      <c r="AN154" s="195"/>
      <c r="AO154" s="195"/>
      <c r="AP154" s="196"/>
      <c r="AQ154" s="196"/>
      <c r="AR154" s="196"/>
      <c r="AS154" s="196"/>
      <c r="AT154" s="196"/>
      <c r="AU154" s="196"/>
      <c r="AV154" s="196"/>
      <c r="AW154" s="196"/>
      <c r="AX154" s="196"/>
      <c r="AY154" s="196"/>
      <c r="AZ154" s="196"/>
      <c r="BA154" s="196"/>
      <c r="BB154" s="196"/>
      <c r="BC154" s="196"/>
      <c r="BD154" s="196"/>
      <c r="BE154" s="196"/>
      <c r="BF154" s="196"/>
      <c r="BG154" s="196"/>
      <c r="BH154" s="196"/>
      <c r="BI154" s="196"/>
      <c r="BJ154" s="196"/>
      <c r="BK154" s="196"/>
      <c r="BL154" s="196"/>
      <c r="BM154" s="196"/>
      <c r="BN154" s="196"/>
      <c r="BO154" s="196"/>
      <c r="BP154" s="439">
        <f t="shared" si="77"/>
        <v>0</v>
      </c>
      <c r="BQ154" s="3">
        <f>'t1'!AR154</f>
        <v>0</v>
      </c>
      <c r="CA154" s="1263" t="s">
        <v>474</v>
      </c>
    </row>
    <row r="155" spans="1:79" ht="13.5" customHeight="1" x14ac:dyDescent="0.2">
      <c r="A155" s="144" t="str">
        <f>'t1'!A155</f>
        <v>RUOLO PROFESSIONALE - ASSISTENTE DELLINFORMAZIONE</v>
      </c>
      <c r="B155" s="206" t="str">
        <f>'t1'!B155</f>
        <v>PATINZ</v>
      </c>
      <c r="C155" s="826">
        <f t="shared" si="79"/>
        <v>0</v>
      </c>
      <c r="D155" s="826">
        <f t="shared" si="80"/>
        <v>0</v>
      </c>
      <c r="E155" s="826">
        <f t="shared" si="81"/>
        <v>0</v>
      </c>
      <c r="F155" s="827">
        <f t="shared" si="82"/>
        <v>0</v>
      </c>
      <c r="G155" s="827">
        <f t="shared" si="83"/>
        <v>0</v>
      </c>
      <c r="H155" s="827">
        <f t="shared" si="84"/>
        <v>0</v>
      </c>
      <c r="I155" s="827">
        <f t="shared" si="85"/>
        <v>0</v>
      </c>
      <c r="J155" s="827">
        <f t="shared" si="86"/>
        <v>0</v>
      </c>
      <c r="K155" s="827">
        <f t="shared" si="87"/>
        <v>0</v>
      </c>
      <c r="L155" s="827">
        <f t="shared" si="88"/>
        <v>0</v>
      </c>
      <c r="M155" s="827">
        <f t="shared" si="89"/>
        <v>0</v>
      </c>
      <c r="N155" s="827">
        <f t="shared" si="90"/>
        <v>0</v>
      </c>
      <c r="O155" s="827">
        <f t="shared" si="78"/>
        <v>0</v>
      </c>
      <c r="P155" s="827">
        <f t="shared" si="72"/>
        <v>0</v>
      </c>
      <c r="Q155" s="827">
        <f t="shared" si="73"/>
        <v>0</v>
      </c>
      <c r="R155" s="827">
        <f t="shared" si="74"/>
        <v>0</v>
      </c>
      <c r="S155" s="827">
        <f t="shared" si="75"/>
        <v>0</v>
      </c>
      <c r="T155" s="827">
        <f t="shared" si="91"/>
        <v>0</v>
      </c>
      <c r="U155" s="827">
        <f t="shared" si="92"/>
        <v>0</v>
      </c>
      <c r="V155" s="827">
        <f t="shared" si="93"/>
        <v>0</v>
      </c>
      <c r="W155" s="827">
        <f t="shared" si="94"/>
        <v>0</v>
      </c>
      <c r="X155" s="827">
        <f t="shared" si="95"/>
        <v>0</v>
      </c>
      <c r="Y155" s="827">
        <f t="shared" si="96"/>
        <v>0</v>
      </c>
      <c r="Z155" s="827">
        <f t="shared" si="97"/>
        <v>0</v>
      </c>
      <c r="AA155" s="827">
        <f t="shared" si="98"/>
        <v>0</v>
      </c>
      <c r="AB155" s="827">
        <f t="shared" si="99"/>
        <v>0</v>
      </c>
      <c r="AC155" s="827">
        <f t="shared" si="100"/>
        <v>0</v>
      </c>
      <c r="AD155" s="827">
        <f t="shared" si="101"/>
        <v>0</v>
      </c>
      <c r="AE155" s="827">
        <f t="shared" si="102"/>
        <v>0</v>
      </c>
      <c r="AF155" s="439">
        <f t="shared" si="76"/>
        <v>0</v>
      </c>
      <c r="AG155" s="3">
        <f>'t1'!M155</f>
        <v>0</v>
      </c>
      <c r="AM155" s="195"/>
      <c r="AN155" s="195"/>
      <c r="AO155" s="195"/>
      <c r="AP155" s="196"/>
      <c r="AQ155" s="196"/>
      <c r="AR155" s="196"/>
      <c r="AS155" s="196"/>
      <c r="AT155" s="196"/>
      <c r="AU155" s="196"/>
      <c r="AV155" s="196"/>
      <c r="AW155" s="196"/>
      <c r="AX155" s="196"/>
      <c r="AY155" s="196"/>
      <c r="AZ155" s="196"/>
      <c r="BA155" s="196"/>
      <c r="BB155" s="196"/>
      <c r="BC155" s="196"/>
      <c r="BD155" s="196"/>
      <c r="BE155" s="196"/>
      <c r="BF155" s="196"/>
      <c r="BG155" s="196"/>
      <c r="BH155" s="196"/>
      <c r="BI155" s="196"/>
      <c r="BJ155" s="196"/>
      <c r="BK155" s="196"/>
      <c r="BL155" s="196"/>
      <c r="BM155" s="196"/>
      <c r="BN155" s="196"/>
      <c r="BO155" s="196"/>
      <c r="BP155" s="439">
        <f t="shared" si="77"/>
        <v>0</v>
      </c>
      <c r="BQ155" s="3">
        <f>'t1'!AR155</f>
        <v>0</v>
      </c>
      <c r="CA155" s="1263" t="s">
        <v>474</v>
      </c>
    </row>
    <row r="156" spans="1:79" ht="13.5" customHeight="1" x14ac:dyDescent="0.2">
      <c r="A156" s="144" t="str">
        <f>'t1'!A156</f>
        <v>RUOLO TECNICO - ASSISTENTE INFORMATICO</v>
      </c>
      <c r="B156" s="206" t="str">
        <f>'t1'!B156</f>
        <v>TATIFC</v>
      </c>
      <c r="C156" s="826">
        <f t="shared" si="79"/>
        <v>0</v>
      </c>
      <c r="D156" s="826">
        <f t="shared" si="80"/>
        <v>0</v>
      </c>
      <c r="E156" s="826">
        <f t="shared" si="81"/>
        <v>0</v>
      </c>
      <c r="F156" s="827">
        <f t="shared" si="82"/>
        <v>0</v>
      </c>
      <c r="G156" s="827">
        <f t="shared" si="83"/>
        <v>0</v>
      </c>
      <c r="H156" s="827">
        <f t="shared" si="84"/>
        <v>0</v>
      </c>
      <c r="I156" s="827">
        <f t="shared" si="85"/>
        <v>0</v>
      </c>
      <c r="J156" s="827">
        <f t="shared" si="86"/>
        <v>0</v>
      </c>
      <c r="K156" s="827">
        <f t="shared" si="87"/>
        <v>0</v>
      </c>
      <c r="L156" s="827">
        <f t="shared" si="88"/>
        <v>0</v>
      </c>
      <c r="M156" s="827">
        <f t="shared" si="89"/>
        <v>0</v>
      </c>
      <c r="N156" s="827">
        <f t="shared" si="90"/>
        <v>0</v>
      </c>
      <c r="O156" s="827">
        <f t="shared" si="78"/>
        <v>0</v>
      </c>
      <c r="P156" s="827">
        <f t="shared" si="72"/>
        <v>0</v>
      </c>
      <c r="Q156" s="827">
        <f t="shared" si="73"/>
        <v>0</v>
      </c>
      <c r="R156" s="827">
        <f t="shared" si="74"/>
        <v>0</v>
      </c>
      <c r="S156" s="827">
        <f t="shared" si="75"/>
        <v>0</v>
      </c>
      <c r="T156" s="827">
        <f t="shared" si="91"/>
        <v>0</v>
      </c>
      <c r="U156" s="827">
        <f t="shared" si="92"/>
        <v>0</v>
      </c>
      <c r="V156" s="827">
        <f t="shared" si="93"/>
        <v>0</v>
      </c>
      <c r="W156" s="827">
        <f t="shared" si="94"/>
        <v>0</v>
      </c>
      <c r="X156" s="827">
        <f t="shared" si="95"/>
        <v>0</v>
      </c>
      <c r="Y156" s="827">
        <f t="shared" si="96"/>
        <v>0</v>
      </c>
      <c r="Z156" s="827">
        <f t="shared" si="97"/>
        <v>0</v>
      </c>
      <c r="AA156" s="827">
        <f t="shared" si="98"/>
        <v>0</v>
      </c>
      <c r="AB156" s="827">
        <f t="shared" si="99"/>
        <v>0</v>
      </c>
      <c r="AC156" s="827">
        <f t="shared" si="100"/>
        <v>0</v>
      </c>
      <c r="AD156" s="827">
        <f t="shared" si="101"/>
        <v>0</v>
      </c>
      <c r="AE156" s="827">
        <f t="shared" si="102"/>
        <v>0</v>
      </c>
      <c r="AF156" s="439">
        <f t="shared" si="76"/>
        <v>0</v>
      </c>
      <c r="AG156" s="3">
        <f>'t1'!M156</f>
        <v>0</v>
      </c>
      <c r="AM156" s="195"/>
      <c r="AN156" s="195"/>
      <c r="AO156" s="195"/>
      <c r="AP156" s="196"/>
      <c r="AQ156" s="196"/>
      <c r="AR156" s="196"/>
      <c r="AS156" s="196"/>
      <c r="AT156" s="196"/>
      <c r="AU156" s="196"/>
      <c r="AV156" s="196"/>
      <c r="AW156" s="196"/>
      <c r="AX156" s="196"/>
      <c r="AY156" s="196"/>
      <c r="AZ156" s="196"/>
      <c r="BA156" s="196"/>
      <c r="BB156" s="196"/>
      <c r="BC156" s="196"/>
      <c r="BD156" s="196"/>
      <c r="BE156" s="196"/>
      <c r="BF156" s="196"/>
      <c r="BG156" s="196"/>
      <c r="BH156" s="196"/>
      <c r="BI156" s="196"/>
      <c r="BJ156" s="196"/>
      <c r="BK156" s="196"/>
      <c r="BL156" s="196"/>
      <c r="BM156" s="196"/>
      <c r="BN156" s="196"/>
      <c r="BO156" s="196"/>
      <c r="BP156" s="439">
        <f t="shared" si="77"/>
        <v>0</v>
      </c>
      <c r="BQ156" s="3">
        <f>'t1'!AR156</f>
        <v>0</v>
      </c>
      <c r="CA156" s="1263" t="s">
        <v>474</v>
      </c>
    </row>
    <row r="157" spans="1:79" ht="13.5" customHeight="1" x14ac:dyDescent="0.2">
      <c r="A157" s="144" t="str">
        <f>'t1'!A157</f>
        <v>RUOLO TECNICO - ASSISTENTE TECNICO</v>
      </c>
      <c r="B157" s="206" t="str">
        <f>'t1'!B157</f>
        <v>TAT119</v>
      </c>
      <c r="C157" s="826">
        <f t="shared" si="79"/>
        <v>0</v>
      </c>
      <c r="D157" s="826">
        <f t="shared" si="80"/>
        <v>0</v>
      </c>
      <c r="E157" s="826">
        <f t="shared" si="81"/>
        <v>0</v>
      </c>
      <c r="F157" s="827">
        <f t="shared" si="82"/>
        <v>0</v>
      </c>
      <c r="G157" s="827">
        <f t="shared" si="83"/>
        <v>0</v>
      </c>
      <c r="H157" s="827">
        <f t="shared" si="84"/>
        <v>0</v>
      </c>
      <c r="I157" s="827">
        <f t="shared" si="85"/>
        <v>0</v>
      </c>
      <c r="J157" s="827">
        <f t="shared" si="86"/>
        <v>0</v>
      </c>
      <c r="K157" s="827">
        <f t="shared" si="87"/>
        <v>0</v>
      </c>
      <c r="L157" s="827">
        <f t="shared" si="88"/>
        <v>0</v>
      </c>
      <c r="M157" s="827">
        <f t="shared" si="89"/>
        <v>0</v>
      </c>
      <c r="N157" s="827">
        <f t="shared" si="90"/>
        <v>0</v>
      </c>
      <c r="O157" s="827">
        <f t="shared" si="78"/>
        <v>0</v>
      </c>
      <c r="P157" s="827">
        <f t="shared" si="72"/>
        <v>0</v>
      </c>
      <c r="Q157" s="827">
        <f t="shared" si="73"/>
        <v>0</v>
      </c>
      <c r="R157" s="827">
        <f t="shared" si="74"/>
        <v>0</v>
      </c>
      <c r="S157" s="827">
        <f t="shared" si="75"/>
        <v>0</v>
      </c>
      <c r="T157" s="827">
        <f t="shared" si="91"/>
        <v>0</v>
      </c>
      <c r="U157" s="827">
        <f t="shared" si="92"/>
        <v>0</v>
      </c>
      <c r="V157" s="827">
        <f t="shared" si="93"/>
        <v>0</v>
      </c>
      <c r="W157" s="827">
        <f t="shared" si="94"/>
        <v>0</v>
      </c>
      <c r="X157" s="827">
        <f t="shared" si="95"/>
        <v>0</v>
      </c>
      <c r="Y157" s="827">
        <f t="shared" si="96"/>
        <v>0</v>
      </c>
      <c r="Z157" s="827">
        <f t="shared" si="97"/>
        <v>0</v>
      </c>
      <c r="AA157" s="827">
        <f t="shared" si="98"/>
        <v>0</v>
      </c>
      <c r="AB157" s="827">
        <f t="shared" si="99"/>
        <v>0</v>
      </c>
      <c r="AC157" s="827">
        <f t="shared" si="100"/>
        <v>0</v>
      </c>
      <c r="AD157" s="827">
        <f t="shared" si="101"/>
        <v>0</v>
      </c>
      <c r="AE157" s="827">
        <f t="shared" si="102"/>
        <v>0</v>
      </c>
      <c r="AF157" s="439">
        <f t="shared" si="76"/>
        <v>0</v>
      </c>
      <c r="AG157" s="3">
        <f>'t1'!M157</f>
        <v>0</v>
      </c>
      <c r="AM157" s="195"/>
      <c r="AN157" s="195"/>
      <c r="AO157" s="195"/>
      <c r="AP157" s="196"/>
      <c r="AQ157" s="196"/>
      <c r="AR157" s="196"/>
      <c r="AS157" s="196"/>
      <c r="AT157" s="196"/>
      <c r="AU157" s="196"/>
      <c r="AV157" s="196"/>
      <c r="AW157" s="196"/>
      <c r="AX157" s="196"/>
      <c r="AY157" s="196"/>
      <c r="AZ157" s="196"/>
      <c r="BA157" s="196"/>
      <c r="BB157" s="196"/>
      <c r="BC157" s="196"/>
      <c r="BD157" s="196"/>
      <c r="BE157" s="196"/>
      <c r="BF157" s="196"/>
      <c r="BG157" s="196"/>
      <c r="BH157" s="196"/>
      <c r="BI157" s="196"/>
      <c r="BJ157" s="196"/>
      <c r="BK157" s="196"/>
      <c r="BL157" s="196"/>
      <c r="BM157" s="196"/>
      <c r="BN157" s="196"/>
      <c r="BO157" s="196"/>
      <c r="BP157" s="439">
        <f t="shared" si="77"/>
        <v>0</v>
      </c>
      <c r="BQ157" s="3">
        <f>'t1'!AR157</f>
        <v>0</v>
      </c>
      <c r="CA157" s="1263" t="s">
        <v>474</v>
      </c>
    </row>
    <row r="158" spans="1:79" ht="13.5" customHeight="1" x14ac:dyDescent="0.2">
      <c r="A158" s="144" t="str">
        <f>'t1'!A158</f>
        <v>RUOLO TECNICO - PROFILI AREA ASSITENTI AD ESAURIMENTO</v>
      </c>
      <c r="B158" s="206" t="str">
        <f>'t1'!B158</f>
        <v>TAT162</v>
      </c>
      <c r="C158" s="826">
        <f t="shared" ref="C158:C166" si="103">ROUND(AM158,0)</f>
        <v>0</v>
      </c>
      <c r="D158" s="826">
        <f t="shared" ref="D158:D166" si="104">ROUND(AN158,0)</f>
        <v>0</v>
      </c>
      <c r="E158" s="826">
        <f t="shared" ref="E158:E166" si="105">ROUND(AO158,0)</f>
        <v>0</v>
      </c>
      <c r="F158" s="827">
        <f t="shared" ref="F158:F166" si="106">ROUND(AP158,0)</f>
        <v>0</v>
      </c>
      <c r="G158" s="827">
        <f t="shared" ref="G158:G166" si="107">ROUND(AQ158,0)</f>
        <v>0</v>
      </c>
      <c r="H158" s="827">
        <f t="shared" ref="H158:H166" si="108">ROUND(AR158,0)</f>
        <v>0</v>
      </c>
      <c r="I158" s="827">
        <f t="shared" ref="I158:I166" si="109">ROUND(AS158,0)</f>
        <v>0</v>
      </c>
      <c r="J158" s="827">
        <f t="shared" ref="J158:J166" si="110">ROUND(AT158,0)</f>
        <v>0</v>
      </c>
      <c r="K158" s="827">
        <f t="shared" ref="K158:K166" si="111">ROUND(AU158,0)</f>
        <v>0</v>
      </c>
      <c r="L158" s="827">
        <f t="shared" ref="L158:L166" si="112">ROUND(AV158,0)</f>
        <v>0</v>
      </c>
      <c r="M158" s="827">
        <f t="shared" ref="M158:M166" si="113">ROUND(AW158,0)</f>
        <v>0</v>
      </c>
      <c r="N158" s="827">
        <f t="shared" ref="N158:N166" si="114">ROUND(AX158,0)</f>
        <v>0</v>
      </c>
      <c r="O158" s="827">
        <f t="shared" ref="O158:O166" si="115">ROUND(AY158,0)</f>
        <v>0</v>
      </c>
      <c r="P158" s="827">
        <f t="shared" si="72"/>
        <v>0</v>
      </c>
      <c r="Q158" s="827">
        <f t="shared" si="73"/>
        <v>0</v>
      </c>
      <c r="R158" s="827">
        <f t="shared" si="74"/>
        <v>0</v>
      </c>
      <c r="S158" s="827">
        <f t="shared" ref="S158:S166" si="116">ROUND(BC158,0)</f>
        <v>0</v>
      </c>
      <c r="T158" s="827">
        <f t="shared" ref="T158:T166" si="117">ROUND(BD158,0)</f>
        <v>0</v>
      </c>
      <c r="U158" s="827">
        <f t="shared" ref="U158:U166" si="118">ROUND(BE158,0)</f>
        <v>0</v>
      </c>
      <c r="V158" s="827">
        <f t="shared" ref="V158:V166" si="119">ROUND(BF158,0)</f>
        <v>0</v>
      </c>
      <c r="W158" s="827">
        <f t="shared" ref="W158:W166" si="120">ROUND(BG158,0)</f>
        <v>0</v>
      </c>
      <c r="X158" s="827">
        <f t="shared" ref="X158:X166" si="121">ROUND(BH158,0)</f>
        <v>0</v>
      </c>
      <c r="Y158" s="827">
        <f t="shared" ref="Y158:Y166" si="122">ROUND(BI158,0)</f>
        <v>0</v>
      </c>
      <c r="Z158" s="827">
        <f t="shared" ref="Z158:Z166" si="123">ROUND(BJ158,0)</f>
        <v>0</v>
      </c>
      <c r="AA158" s="827">
        <f t="shared" ref="AA158:AA166" si="124">ROUND(BK158,0)</f>
        <v>0</v>
      </c>
      <c r="AB158" s="827">
        <f t="shared" ref="AB158:AB166" si="125">ROUND(BL158,0)</f>
        <v>0</v>
      </c>
      <c r="AC158" s="827">
        <f t="shared" ref="AC158:AC166" si="126">ROUND(BM158,0)</f>
        <v>0</v>
      </c>
      <c r="AD158" s="827">
        <f t="shared" ref="AD158:AD166" si="127">ROUND(BN158,0)</f>
        <v>0</v>
      </c>
      <c r="AE158" s="827">
        <f t="shared" ref="AE158:AE166" si="128">ROUND(BO158,0)</f>
        <v>0</v>
      </c>
      <c r="AF158" s="439">
        <f t="shared" si="76"/>
        <v>0</v>
      </c>
      <c r="AG158" s="3">
        <f>'t1'!M158</f>
        <v>0</v>
      </c>
      <c r="AM158" s="195"/>
      <c r="AN158" s="195"/>
      <c r="AO158" s="195"/>
      <c r="AP158" s="196"/>
      <c r="AQ158" s="196"/>
      <c r="AR158" s="196"/>
      <c r="AS158" s="196"/>
      <c r="AT158" s="196"/>
      <c r="AU158" s="196"/>
      <c r="AV158" s="196"/>
      <c r="AW158" s="196"/>
      <c r="AX158" s="196"/>
      <c r="AY158" s="196"/>
      <c r="AZ158" s="196"/>
      <c r="BA158" s="196"/>
      <c r="BB158" s="196"/>
      <c r="BC158" s="196"/>
      <c r="BD158" s="196"/>
      <c r="BE158" s="196"/>
      <c r="BF158" s="196"/>
      <c r="BG158" s="196"/>
      <c r="BH158" s="196"/>
      <c r="BI158" s="196"/>
      <c r="BJ158" s="196"/>
      <c r="BK158" s="196"/>
      <c r="BL158" s="196"/>
      <c r="BM158" s="196"/>
      <c r="BN158" s="196"/>
      <c r="BO158" s="196"/>
      <c r="BP158" s="439">
        <f t="shared" si="77"/>
        <v>0</v>
      </c>
      <c r="BQ158" s="3">
        <f>'t1'!AR158</f>
        <v>0</v>
      </c>
      <c r="CA158" s="1263" t="s">
        <v>474</v>
      </c>
    </row>
    <row r="159" spans="1:79" ht="13.5" customHeight="1" x14ac:dyDescent="0.2">
      <c r="A159" s="144" t="str">
        <f>'t1'!A159</f>
        <v>RUOLO AMMINISTRATIVO - ASSISTENTE AMMINISTRATIVO</v>
      </c>
      <c r="B159" s="206" t="str">
        <f>'t1'!B159</f>
        <v>AAT117</v>
      </c>
      <c r="C159" s="826">
        <f t="shared" si="103"/>
        <v>0</v>
      </c>
      <c r="D159" s="826">
        <f t="shared" si="104"/>
        <v>0</v>
      </c>
      <c r="E159" s="826">
        <f t="shared" si="105"/>
        <v>0</v>
      </c>
      <c r="F159" s="827">
        <f t="shared" si="106"/>
        <v>0</v>
      </c>
      <c r="G159" s="827">
        <f t="shared" si="107"/>
        <v>0</v>
      </c>
      <c r="H159" s="827">
        <f t="shared" si="108"/>
        <v>0</v>
      </c>
      <c r="I159" s="827">
        <f t="shared" si="109"/>
        <v>0</v>
      </c>
      <c r="J159" s="827">
        <f t="shared" si="110"/>
        <v>0</v>
      </c>
      <c r="K159" s="827">
        <f t="shared" si="111"/>
        <v>0</v>
      </c>
      <c r="L159" s="827">
        <f t="shared" si="112"/>
        <v>0</v>
      </c>
      <c r="M159" s="827">
        <f t="shared" si="113"/>
        <v>0</v>
      </c>
      <c r="N159" s="827">
        <f t="shared" si="114"/>
        <v>0</v>
      </c>
      <c r="O159" s="827">
        <f t="shared" si="115"/>
        <v>0</v>
      </c>
      <c r="P159" s="827">
        <f t="shared" si="72"/>
        <v>0</v>
      </c>
      <c r="Q159" s="827">
        <f t="shared" si="73"/>
        <v>0</v>
      </c>
      <c r="R159" s="827">
        <f t="shared" si="74"/>
        <v>0</v>
      </c>
      <c r="S159" s="827">
        <f t="shared" si="116"/>
        <v>0</v>
      </c>
      <c r="T159" s="827">
        <f t="shared" si="117"/>
        <v>0</v>
      </c>
      <c r="U159" s="827">
        <f t="shared" si="118"/>
        <v>0</v>
      </c>
      <c r="V159" s="827">
        <f t="shared" si="119"/>
        <v>0</v>
      </c>
      <c r="W159" s="827">
        <f t="shared" si="120"/>
        <v>0</v>
      </c>
      <c r="X159" s="827">
        <f t="shared" si="121"/>
        <v>0</v>
      </c>
      <c r="Y159" s="827">
        <f t="shared" si="122"/>
        <v>0</v>
      </c>
      <c r="Z159" s="827">
        <f t="shared" si="123"/>
        <v>0</v>
      </c>
      <c r="AA159" s="827">
        <f t="shared" si="124"/>
        <v>0</v>
      </c>
      <c r="AB159" s="827">
        <f t="shared" si="125"/>
        <v>0</v>
      </c>
      <c r="AC159" s="827">
        <f t="shared" si="126"/>
        <v>0</v>
      </c>
      <c r="AD159" s="827">
        <f t="shared" si="127"/>
        <v>0</v>
      </c>
      <c r="AE159" s="827">
        <f t="shared" si="128"/>
        <v>0</v>
      </c>
      <c r="AF159" s="439">
        <f t="shared" si="76"/>
        <v>0</v>
      </c>
      <c r="AG159" s="3">
        <f>'t1'!M159</f>
        <v>0</v>
      </c>
      <c r="AM159" s="195"/>
      <c r="AN159" s="195"/>
      <c r="AO159" s="195"/>
      <c r="AP159" s="196"/>
      <c r="AQ159" s="196"/>
      <c r="AR159" s="196"/>
      <c r="AS159" s="196"/>
      <c r="AT159" s="196"/>
      <c r="AU159" s="196"/>
      <c r="AV159" s="196"/>
      <c r="AW159" s="196"/>
      <c r="AX159" s="196"/>
      <c r="AY159" s="196"/>
      <c r="AZ159" s="196"/>
      <c r="BA159" s="196"/>
      <c r="BB159" s="196"/>
      <c r="BC159" s="196"/>
      <c r="BD159" s="196"/>
      <c r="BE159" s="196"/>
      <c r="BF159" s="196"/>
      <c r="BG159" s="196"/>
      <c r="BH159" s="196"/>
      <c r="BI159" s="196"/>
      <c r="BJ159" s="196"/>
      <c r="BK159" s="196"/>
      <c r="BL159" s="196"/>
      <c r="BM159" s="196"/>
      <c r="BN159" s="196"/>
      <c r="BO159" s="196"/>
      <c r="BP159" s="439">
        <f t="shared" si="77"/>
        <v>0</v>
      </c>
      <c r="BQ159" s="3">
        <f>'t1'!AR159</f>
        <v>0</v>
      </c>
      <c r="CA159" s="1263" t="s">
        <v>474</v>
      </c>
    </row>
    <row r="160" spans="1:79" ht="13.5" customHeight="1" x14ac:dyDescent="0.2">
      <c r="A160" s="144" t="str">
        <f>'t1'!A160</f>
        <v>RUOLO SOCIOSANITARIO - OPERATORE SOCIOSANITARIO</v>
      </c>
      <c r="B160" s="206" t="str">
        <f>'t1'!B160</f>
        <v>KOP660</v>
      </c>
      <c r="C160" s="826">
        <f t="shared" si="103"/>
        <v>0</v>
      </c>
      <c r="D160" s="826">
        <f t="shared" si="104"/>
        <v>0</v>
      </c>
      <c r="E160" s="826">
        <f t="shared" si="105"/>
        <v>0</v>
      </c>
      <c r="F160" s="827">
        <f t="shared" si="106"/>
        <v>0</v>
      </c>
      <c r="G160" s="827">
        <f t="shared" si="107"/>
        <v>0</v>
      </c>
      <c r="H160" s="827">
        <f t="shared" si="108"/>
        <v>0</v>
      </c>
      <c r="I160" s="827">
        <f t="shared" si="109"/>
        <v>0</v>
      </c>
      <c r="J160" s="827">
        <f t="shared" si="110"/>
        <v>0</v>
      </c>
      <c r="K160" s="827">
        <f t="shared" si="111"/>
        <v>0</v>
      </c>
      <c r="L160" s="827">
        <f t="shared" si="112"/>
        <v>0</v>
      </c>
      <c r="M160" s="827">
        <f t="shared" si="113"/>
        <v>0</v>
      </c>
      <c r="N160" s="827">
        <f t="shared" si="114"/>
        <v>0</v>
      </c>
      <c r="O160" s="827">
        <f t="shared" si="115"/>
        <v>0</v>
      </c>
      <c r="P160" s="827">
        <f t="shared" si="72"/>
        <v>0</v>
      </c>
      <c r="Q160" s="827">
        <f t="shared" si="73"/>
        <v>0</v>
      </c>
      <c r="R160" s="827">
        <f t="shared" si="74"/>
        <v>0</v>
      </c>
      <c r="S160" s="827">
        <f t="shared" si="116"/>
        <v>0</v>
      </c>
      <c r="T160" s="827">
        <f t="shared" si="117"/>
        <v>0</v>
      </c>
      <c r="U160" s="827">
        <f t="shared" si="118"/>
        <v>0</v>
      </c>
      <c r="V160" s="827">
        <f t="shared" si="119"/>
        <v>0</v>
      </c>
      <c r="W160" s="827">
        <f t="shared" si="120"/>
        <v>0</v>
      </c>
      <c r="X160" s="827">
        <f t="shared" si="121"/>
        <v>0</v>
      </c>
      <c r="Y160" s="827">
        <f t="shared" si="122"/>
        <v>0</v>
      </c>
      <c r="Z160" s="827">
        <f t="shared" si="123"/>
        <v>0</v>
      </c>
      <c r="AA160" s="827">
        <f t="shared" si="124"/>
        <v>0</v>
      </c>
      <c r="AB160" s="827">
        <f t="shared" si="125"/>
        <v>0</v>
      </c>
      <c r="AC160" s="827">
        <f t="shared" si="126"/>
        <v>0</v>
      </c>
      <c r="AD160" s="827">
        <f t="shared" si="127"/>
        <v>0</v>
      </c>
      <c r="AE160" s="827">
        <f t="shared" si="128"/>
        <v>0</v>
      </c>
      <c r="AF160" s="439">
        <f t="shared" si="76"/>
        <v>0</v>
      </c>
      <c r="AG160" s="3">
        <f>'t1'!M160</f>
        <v>0</v>
      </c>
      <c r="AM160" s="195"/>
      <c r="AN160" s="195"/>
      <c r="AO160" s="195"/>
      <c r="AP160" s="196"/>
      <c r="AQ160" s="196"/>
      <c r="AR160" s="196"/>
      <c r="AS160" s="196"/>
      <c r="AT160" s="196"/>
      <c r="AU160" s="196"/>
      <c r="AV160" s="196"/>
      <c r="AW160" s="196"/>
      <c r="AX160" s="196"/>
      <c r="AY160" s="196"/>
      <c r="AZ160" s="196"/>
      <c r="BA160" s="196"/>
      <c r="BB160" s="196"/>
      <c r="BC160" s="196"/>
      <c r="BD160" s="196"/>
      <c r="BE160" s="196"/>
      <c r="BF160" s="196"/>
      <c r="BG160" s="196"/>
      <c r="BH160" s="196"/>
      <c r="BI160" s="196"/>
      <c r="BJ160" s="196"/>
      <c r="BK160" s="196"/>
      <c r="BL160" s="196"/>
      <c r="BM160" s="196"/>
      <c r="BN160" s="196"/>
      <c r="BO160" s="196"/>
      <c r="BP160" s="439">
        <f t="shared" si="77"/>
        <v>0</v>
      </c>
      <c r="BQ160" s="3">
        <f>'t1'!AR160</f>
        <v>0</v>
      </c>
      <c r="CA160" s="1263" t="s">
        <v>474</v>
      </c>
    </row>
    <row r="161" spans="1:79" ht="13.5" customHeight="1" x14ac:dyDescent="0.2">
      <c r="A161" s="144" t="str">
        <f>'t1'!A161</f>
        <v>RUOLO TECNICO - OPERATORE TECNICO SPECIALIZZATO</v>
      </c>
      <c r="B161" s="206" t="str">
        <f>'t1'!B161</f>
        <v>TOP059</v>
      </c>
      <c r="C161" s="826">
        <f t="shared" si="103"/>
        <v>0</v>
      </c>
      <c r="D161" s="826">
        <f t="shared" si="104"/>
        <v>0</v>
      </c>
      <c r="E161" s="826">
        <f t="shared" si="105"/>
        <v>0</v>
      </c>
      <c r="F161" s="827">
        <f t="shared" si="106"/>
        <v>0</v>
      </c>
      <c r="G161" s="827">
        <f t="shared" si="107"/>
        <v>0</v>
      </c>
      <c r="H161" s="827">
        <f t="shared" si="108"/>
        <v>0</v>
      </c>
      <c r="I161" s="827">
        <f t="shared" si="109"/>
        <v>0</v>
      </c>
      <c r="J161" s="827">
        <f t="shared" si="110"/>
        <v>0</v>
      </c>
      <c r="K161" s="827">
        <f t="shared" si="111"/>
        <v>0</v>
      </c>
      <c r="L161" s="827">
        <f t="shared" si="112"/>
        <v>0</v>
      </c>
      <c r="M161" s="827">
        <f t="shared" si="113"/>
        <v>0</v>
      </c>
      <c r="N161" s="827">
        <f t="shared" si="114"/>
        <v>0</v>
      </c>
      <c r="O161" s="827">
        <f t="shared" si="115"/>
        <v>0</v>
      </c>
      <c r="P161" s="827">
        <f t="shared" si="72"/>
        <v>0</v>
      </c>
      <c r="Q161" s="827">
        <f t="shared" si="73"/>
        <v>0</v>
      </c>
      <c r="R161" s="827">
        <f t="shared" si="74"/>
        <v>0</v>
      </c>
      <c r="S161" s="827">
        <f t="shared" si="116"/>
        <v>0</v>
      </c>
      <c r="T161" s="827">
        <f t="shared" si="117"/>
        <v>0</v>
      </c>
      <c r="U161" s="827">
        <f t="shared" si="118"/>
        <v>0</v>
      </c>
      <c r="V161" s="827">
        <f t="shared" si="119"/>
        <v>0</v>
      </c>
      <c r="W161" s="827">
        <f t="shared" si="120"/>
        <v>0</v>
      </c>
      <c r="X161" s="827">
        <f t="shared" si="121"/>
        <v>0</v>
      </c>
      <c r="Y161" s="827">
        <f t="shared" si="122"/>
        <v>0</v>
      </c>
      <c r="Z161" s="827">
        <f t="shared" si="123"/>
        <v>0</v>
      </c>
      <c r="AA161" s="827">
        <f t="shared" si="124"/>
        <v>0</v>
      </c>
      <c r="AB161" s="827">
        <f t="shared" si="125"/>
        <v>0</v>
      </c>
      <c r="AC161" s="827">
        <f t="shared" si="126"/>
        <v>0</v>
      </c>
      <c r="AD161" s="827">
        <f t="shared" si="127"/>
        <v>0</v>
      </c>
      <c r="AE161" s="827">
        <f t="shared" si="128"/>
        <v>0</v>
      </c>
      <c r="AF161" s="439">
        <f t="shared" si="76"/>
        <v>0</v>
      </c>
      <c r="AG161" s="3">
        <f>'t1'!M161</f>
        <v>0</v>
      </c>
      <c r="AM161" s="195"/>
      <c r="AN161" s="195"/>
      <c r="AO161" s="195"/>
      <c r="AP161" s="196"/>
      <c r="AQ161" s="196"/>
      <c r="AR161" s="196"/>
      <c r="AS161" s="196"/>
      <c r="AT161" s="196"/>
      <c r="AU161" s="196"/>
      <c r="AV161" s="196"/>
      <c r="AW161" s="196"/>
      <c r="AX161" s="196"/>
      <c r="AY161" s="196"/>
      <c r="AZ161" s="196"/>
      <c r="BA161" s="196"/>
      <c r="BB161" s="196"/>
      <c r="BC161" s="196"/>
      <c r="BD161" s="196"/>
      <c r="BE161" s="196"/>
      <c r="BF161" s="196"/>
      <c r="BG161" s="196"/>
      <c r="BH161" s="196"/>
      <c r="BI161" s="196"/>
      <c r="BJ161" s="196"/>
      <c r="BK161" s="196"/>
      <c r="BL161" s="196"/>
      <c r="BM161" s="196"/>
      <c r="BN161" s="196"/>
      <c r="BO161" s="196"/>
      <c r="BP161" s="439">
        <f t="shared" si="77"/>
        <v>0</v>
      </c>
      <c r="BQ161" s="3">
        <f>'t1'!AR161</f>
        <v>0</v>
      </c>
      <c r="CA161" s="1263" t="s">
        <v>474</v>
      </c>
    </row>
    <row r="162" spans="1:79" ht="13.5" customHeight="1" x14ac:dyDescent="0.2">
      <c r="A162" s="144" t="str">
        <f>'t1'!A162</f>
        <v>RUOLO AMMINISTRATIVO - COADIUTORE AMMINISTRATIVO SENIOR</v>
      </c>
      <c r="B162" s="206" t="str">
        <f>'t1'!B162</f>
        <v>AOP870</v>
      </c>
      <c r="C162" s="826">
        <f t="shared" si="103"/>
        <v>0</v>
      </c>
      <c r="D162" s="826">
        <f t="shared" si="104"/>
        <v>0</v>
      </c>
      <c r="E162" s="826">
        <f t="shared" si="105"/>
        <v>0</v>
      </c>
      <c r="F162" s="827">
        <f t="shared" si="106"/>
        <v>0</v>
      </c>
      <c r="G162" s="827">
        <f t="shared" si="107"/>
        <v>0</v>
      </c>
      <c r="H162" s="827">
        <f t="shared" si="108"/>
        <v>0</v>
      </c>
      <c r="I162" s="827">
        <f t="shared" si="109"/>
        <v>0</v>
      </c>
      <c r="J162" s="827">
        <f t="shared" si="110"/>
        <v>0</v>
      </c>
      <c r="K162" s="827">
        <f t="shared" si="111"/>
        <v>0</v>
      </c>
      <c r="L162" s="827">
        <f t="shared" si="112"/>
        <v>0</v>
      </c>
      <c r="M162" s="827">
        <f t="shared" si="113"/>
        <v>0</v>
      </c>
      <c r="N162" s="827">
        <f t="shared" si="114"/>
        <v>0</v>
      </c>
      <c r="O162" s="827">
        <f t="shared" si="115"/>
        <v>0</v>
      </c>
      <c r="P162" s="827">
        <f t="shared" si="72"/>
        <v>0</v>
      </c>
      <c r="Q162" s="827">
        <f t="shared" si="73"/>
        <v>0</v>
      </c>
      <c r="R162" s="827">
        <f t="shared" si="74"/>
        <v>0</v>
      </c>
      <c r="S162" s="827">
        <f t="shared" si="116"/>
        <v>0</v>
      </c>
      <c r="T162" s="827">
        <f t="shared" si="117"/>
        <v>0</v>
      </c>
      <c r="U162" s="827">
        <f t="shared" si="118"/>
        <v>0</v>
      </c>
      <c r="V162" s="827">
        <f t="shared" si="119"/>
        <v>0</v>
      </c>
      <c r="W162" s="827">
        <f t="shared" si="120"/>
        <v>0</v>
      </c>
      <c r="X162" s="827">
        <f t="shared" si="121"/>
        <v>0</v>
      </c>
      <c r="Y162" s="827">
        <f t="shared" si="122"/>
        <v>0</v>
      </c>
      <c r="Z162" s="827">
        <f t="shared" si="123"/>
        <v>0</v>
      </c>
      <c r="AA162" s="827">
        <f t="shared" si="124"/>
        <v>0</v>
      </c>
      <c r="AB162" s="827">
        <f t="shared" si="125"/>
        <v>0</v>
      </c>
      <c r="AC162" s="827">
        <f t="shared" si="126"/>
        <v>0</v>
      </c>
      <c r="AD162" s="827">
        <f t="shared" si="127"/>
        <v>0</v>
      </c>
      <c r="AE162" s="827">
        <f t="shared" si="128"/>
        <v>0</v>
      </c>
      <c r="AF162" s="439">
        <f t="shared" si="76"/>
        <v>0</v>
      </c>
      <c r="AG162" s="3">
        <f>'t1'!M162</f>
        <v>0</v>
      </c>
      <c r="AM162" s="195"/>
      <c r="AN162" s="195"/>
      <c r="AO162" s="195"/>
      <c r="AP162" s="196"/>
      <c r="AQ162" s="196"/>
      <c r="AR162" s="196"/>
      <c r="AS162" s="196"/>
      <c r="AT162" s="196"/>
      <c r="AU162" s="196"/>
      <c r="AV162" s="196"/>
      <c r="AW162" s="196"/>
      <c r="AX162" s="196"/>
      <c r="AY162" s="196"/>
      <c r="AZ162" s="196"/>
      <c r="BA162" s="196"/>
      <c r="BB162" s="196"/>
      <c r="BC162" s="196"/>
      <c r="BD162" s="196"/>
      <c r="BE162" s="196"/>
      <c r="BF162" s="196"/>
      <c r="BG162" s="196"/>
      <c r="BH162" s="196"/>
      <c r="BI162" s="196"/>
      <c r="BJ162" s="196"/>
      <c r="BK162" s="196"/>
      <c r="BL162" s="196"/>
      <c r="BM162" s="196"/>
      <c r="BN162" s="196"/>
      <c r="BO162" s="196"/>
      <c r="BP162" s="439">
        <f t="shared" si="77"/>
        <v>0</v>
      </c>
      <c r="BQ162" s="3">
        <f>'t1'!AR162</f>
        <v>0</v>
      </c>
      <c r="CA162" s="1263" t="s">
        <v>474</v>
      </c>
    </row>
    <row r="163" spans="1:79" ht="13.5" customHeight="1" x14ac:dyDescent="0.2">
      <c r="A163" s="144" t="str">
        <f>'t1'!A163</f>
        <v>PROFILI AREA DEGLI OPERATORI AD ESAURIMENTO</v>
      </c>
      <c r="B163" s="206" t="str">
        <f>'t1'!B163</f>
        <v>0OP269</v>
      </c>
      <c r="C163" s="826">
        <f t="shared" si="103"/>
        <v>0</v>
      </c>
      <c r="D163" s="826">
        <f t="shared" si="104"/>
        <v>0</v>
      </c>
      <c r="E163" s="826">
        <f t="shared" si="105"/>
        <v>0</v>
      </c>
      <c r="F163" s="827">
        <f t="shared" si="106"/>
        <v>0</v>
      </c>
      <c r="G163" s="827">
        <f t="shared" si="107"/>
        <v>0</v>
      </c>
      <c r="H163" s="827">
        <f t="shared" si="108"/>
        <v>0</v>
      </c>
      <c r="I163" s="827">
        <f t="shared" si="109"/>
        <v>0</v>
      </c>
      <c r="J163" s="827">
        <f t="shared" si="110"/>
        <v>0</v>
      </c>
      <c r="K163" s="827">
        <f t="shared" si="111"/>
        <v>0</v>
      </c>
      <c r="L163" s="827">
        <f t="shared" si="112"/>
        <v>0</v>
      </c>
      <c r="M163" s="827">
        <f t="shared" si="113"/>
        <v>0</v>
      </c>
      <c r="N163" s="827">
        <f t="shared" si="114"/>
        <v>0</v>
      </c>
      <c r="O163" s="827">
        <f t="shared" si="115"/>
        <v>0</v>
      </c>
      <c r="P163" s="827">
        <f t="shared" si="72"/>
        <v>0</v>
      </c>
      <c r="Q163" s="827">
        <f t="shared" si="73"/>
        <v>0</v>
      </c>
      <c r="R163" s="827">
        <f t="shared" si="74"/>
        <v>0</v>
      </c>
      <c r="S163" s="827">
        <f t="shared" si="116"/>
        <v>0</v>
      </c>
      <c r="T163" s="827">
        <f t="shared" si="117"/>
        <v>0</v>
      </c>
      <c r="U163" s="827">
        <f t="shared" si="118"/>
        <v>0</v>
      </c>
      <c r="V163" s="827">
        <f t="shared" si="119"/>
        <v>0</v>
      </c>
      <c r="W163" s="827">
        <f t="shared" si="120"/>
        <v>0</v>
      </c>
      <c r="X163" s="827">
        <f t="shared" si="121"/>
        <v>0</v>
      </c>
      <c r="Y163" s="827">
        <f t="shared" si="122"/>
        <v>0</v>
      </c>
      <c r="Z163" s="827">
        <f t="shared" si="123"/>
        <v>0</v>
      </c>
      <c r="AA163" s="827">
        <f t="shared" si="124"/>
        <v>0</v>
      </c>
      <c r="AB163" s="827">
        <f t="shared" si="125"/>
        <v>0</v>
      </c>
      <c r="AC163" s="827">
        <f t="shared" si="126"/>
        <v>0</v>
      </c>
      <c r="AD163" s="827">
        <f t="shared" si="127"/>
        <v>0</v>
      </c>
      <c r="AE163" s="827">
        <f t="shared" si="128"/>
        <v>0</v>
      </c>
      <c r="AF163" s="439">
        <f t="shared" si="76"/>
        <v>0</v>
      </c>
      <c r="AG163" s="3">
        <f>'t1'!M163</f>
        <v>0</v>
      </c>
      <c r="AM163" s="195"/>
      <c r="AN163" s="195"/>
      <c r="AO163" s="195"/>
      <c r="AP163" s="196"/>
      <c r="AQ163" s="196"/>
      <c r="AR163" s="196"/>
      <c r="AS163" s="196"/>
      <c r="AT163" s="196"/>
      <c r="AU163" s="196"/>
      <c r="AV163" s="196"/>
      <c r="AW163" s="196"/>
      <c r="AX163" s="196"/>
      <c r="AY163" s="196"/>
      <c r="AZ163" s="196"/>
      <c r="BA163" s="196"/>
      <c r="BB163" s="196"/>
      <c r="BC163" s="196"/>
      <c r="BD163" s="196"/>
      <c r="BE163" s="196"/>
      <c r="BF163" s="196"/>
      <c r="BG163" s="196"/>
      <c r="BH163" s="196"/>
      <c r="BI163" s="196"/>
      <c r="BJ163" s="196"/>
      <c r="BK163" s="196"/>
      <c r="BL163" s="196"/>
      <c r="BM163" s="196"/>
      <c r="BN163" s="196"/>
      <c r="BO163" s="196"/>
      <c r="BP163" s="439">
        <f t="shared" si="77"/>
        <v>0</v>
      </c>
      <c r="BQ163" s="3">
        <f>'t1'!AR163</f>
        <v>0</v>
      </c>
      <c r="CA163" s="1263" t="s">
        <v>474</v>
      </c>
    </row>
    <row r="164" spans="1:79" ht="13.5" customHeight="1" x14ac:dyDescent="0.2">
      <c r="A164" s="144" t="str">
        <f>'t1'!A164</f>
        <v>RUOLO TECNICO - OPERATORE TECNICO</v>
      </c>
      <c r="B164" s="206" t="str">
        <f>'t1'!B164</f>
        <v>TPT092</v>
      </c>
      <c r="C164" s="826">
        <f t="shared" si="103"/>
        <v>0</v>
      </c>
      <c r="D164" s="826">
        <f t="shared" si="104"/>
        <v>0</v>
      </c>
      <c r="E164" s="826">
        <f t="shared" si="105"/>
        <v>0</v>
      </c>
      <c r="F164" s="827">
        <f t="shared" si="106"/>
        <v>0</v>
      </c>
      <c r="G164" s="827">
        <f t="shared" si="107"/>
        <v>0</v>
      </c>
      <c r="H164" s="827">
        <f t="shared" si="108"/>
        <v>0</v>
      </c>
      <c r="I164" s="827">
        <f t="shared" si="109"/>
        <v>0</v>
      </c>
      <c r="J164" s="827">
        <f t="shared" si="110"/>
        <v>0</v>
      </c>
      <c r="K164" s="827">
        <f t="shared" si="111"/>
        <v>0</v>
      </c>
      <c r="L164" s="827">
        <f t="shared" si="112"/>
        <v>0</v>
      </c>
      <c r="M164" s="827">
        <f t="shared" si="113"/>
        <v>0</v>
      </c>
      <c r="N164" s="827">
        <f t="shared" si="114"/>
        <v>0</v>
      </c>
      <c r="O164" s="827">
        <f t="shared" si="115"/>
        <v>0</v>
      </c>
      <c r="P164" s="827">
        <f t="shared" si="72"/>
        <v>0</v>
      </c>
      <c r="Q164" s="827">
        <f t="shared" si="73"/>
        <v>0</v>
      </c>
      <c r="R164" s="827">
        <f t="shared" si="74"/>
        <v>0</v>
      </c>
      <c r="S164" s="827">
        <f t="shared" si="116"/>
        <v>0</v>
      </c>
      <c r="T164" s="827">
        <f t="shared" si="117"/>
        <v>0</v>
      </c>
      <c r="U164" s="827">
        <f t="shared" si="118"/>
        <v>0</v>
      </c>
      <c r="V164" s="827">
        <f t="shared" si="119"/>
        <v>0</v>
      </c>
      <c r="W164" s="827">
        <f t="shared" si="120"/>
        <v>0</v>
      </c>
      <c r="X164" s="827">
        <f t="shared" si="121"/>
        <v>0</v>
      </c>
      <c r="Y164" s="827">
        <f t="shared" si="122"/>
        <v>0</v>
      </c>
      <c r="Z164" s="827">
        <f t="shared" si="123"/>
        <v>0</v>
      </c>
      <c r="AA164" s="827">
        <f t="shared" si="124"/>
        <v>0</v>
      </c>
      <c r="AB164" s="827">
        <f t="shared" si="125"/>
        <v>0</v>
      </c>
      <c r="AC164" s="827">
        <f t="shared" si="126"/>
        <v>0</v>
      </c>
      <c r="AD164" s="827">
        <f t="shared" si="127"/>
        <v>0</v>
      </c>
      <c r="AE164" s="827">
        <f t="shared" si="128"/>
        <v>0</v>
      </c>
      <c r="AF164" s="439">
        <f t="shared" si="76"/>
        <v>0</v>
      </c>
      <c r="AG164" s="3">
        <f>'t1'!M164</f>
        <v>0</v>
      </c>
      <c r="AM164" s="195"/>
      <c r="AN164" s="195"/>
      <c r="AO164" s="195"/>
      <c r="AP164" s="196"/>
      <c r="AQ164" s="196"/>
      <c r="AR164" s="196"/>
      <c r="AS164" s="196"/>
      <c r="AT164" s="196"/>
      <c r="AU164" s="196"/>
      <c r="AV164" s="196"/>
      <c r="AW164" s="196"/>
      <c r="AX164" s="196"/>
      <c r="AY164" s="196"/>
      <c r="AZ164" s="196"/>
      <c r="BA164" s="196"/>
      <c r="BB164" s="196"/>
      <c r="BC164" s="196"/>
      <c r="BD164" s="196"/>
      <c r="BE164" s="196"/>
      <c r="BF164" s="196"/>
      <c r="BG164" s="196"/>
      <c r="BH164" s="196"/>
      <c r="BI164" s="196"/>
      <c r="BJ164" s="196"/>
      <c r="BK164" s="196"/>
      <c r="BL164" s="196"/>
      <c r="BM164" s="196"/>
      <c r="BN164" s="196"/>
      <c r="BO164" s="196"/>
      <c r="BP164" s="439">
        <f t="shared" si="77"/>
        <v>0</v>
      </c>
      <c r="BQ164" s="3">
        <f>'t1'!AR164</f>
        <v>0</v>
      </c>
      <c r="CA164" s="1263" t="s">
        <v>474</v>
      </c>
    </row>
    <row r="165" spans="1:79" ht="13.5" customHeight="1" x14ac:dyDescent="0.2">
      <c r="A165" s="144" t="str">
        <f>'t1'!A165</f>
        <v>RUOLO AMMINISTRATIVO - COADIUTORE AMMINISTRATIVO</v>
      </c>
      <c r="B165" s="206" t="str">
        <f>'t1'!B165</f>
        <v>APT017</v>
      </c>
      <c r="C165" s="826">
        <f t="shared" si="103"/>
        <v>0</v>
      </c>
      <c r="D165" s="826">
        <f t="shared" si="104"/>
        <v>0</v>
      </c>
      <c r="E165" s="826">
        <f t="shared" si="105"/>
        <v>0</v>
      </c>
      <c r="F165" s="827">
        <f t="shared" si="106"/>
        <v>0</v>
      </c>
      <c r="G165" s="827">
        <f t="shared" si="107"/>
        <v>0</v>
      </c>
      <c r="H165" s="827">
        <f t="shared" si="108"/>
        <v>0</v>
      </c>
      <c r="I165" s="827">
        <f t="shared" si="109"/>
        <v>0</v>
      </c>
      <c r="J165" s="827">
        <f t="shared" si="110"/>
        <v>0</v>
      </c>
      <c r="K165" s="827">
        <f t="shared" si="111"/>
        <v>0</v>
      </c>
      <c r="L165" s="827">
        <f t="shared" si="112"/>
        <v>0</v>
      </c>
      <c r="M165" s="827">
        <f t="shared" si="113"/>
        <v>0</v>
      </c>
      <c r="N165" s="827">
        <f t="shared" si="114"/>
        <v>0</v>
      </c>
      <c r="O165" s="827">
        <f t="shared" si="115"/>
        <v>0</v>
      </c>
      <c r="P165" s="827">
        <f t="shared" si="72"/>
        <v>0</v>
      </c>
      <c r="Q165" s="827">
        <f t="shared" si="73"/>
        <v>0</v>
      </c>
      <c r="R165" s="827">
        <f t="shared" si="74"/>
        <v>0</v>
      </c>
      <c r="S165" s="827">
        <f t="shared" si="116"/>
        <v>0</v>
      </c>
      <c r="T165" s="827">
        <f t="shared" si="117"/>
        <v>0</v>
      </c>
      <c r="U165" s="827">
        <f t="shared" si="118"/>
        <v>0</v>
      </c>
      <c r="V165" s="827">
        <f t="shared" si="119"/>
        <v>0</v>
      </c>
      <c r="W165" s="827">
        <f t="shared" si="120"/>
        <v>0</v>
      </c>
      <c r="X165" s="827">
        <f t="shared" si="121"/>
        <v>0</v>
      </c>
      <c r="Y165" s="827">
        <f t="shared" si="122"/>
        <v>0</v>
      </c>
      <c r="Z165" s="827">
        <f t="shared" si="123"/>
        <v>0</v>
      </c>
      <c r="AA165" s="827">
        <f t="shared" si="124"/>
        <v>0</v>
      </c>
      <c r="AB165" s="827">
        <f t="shared" si="125"/>
        <v>0</v>
      </c>
      <c r="AC165" s="827">
        <f t="shared" si="126"/>
        <v>0</v>
      </c>
      <c r="AD165" s="827">
        <f t="shared" si="127"/>
        <v>0</v>
      </c>
      <c r="AE165" s="827">
        <f t="shared" si="128"/>
        <v>0</v>
      </c>
      <c r="AF165" s="439">
        <f t="shared" si="76"/>
        <v>0</v>
      </c>
      <c r="AG165" s="3">
        <f>'t1'!M165</f>
        <v>0</v>
      </c>
      <c r="AM165" s="195"/>
      <c r="AN165" s="195"/>
      <c r="AO165" s="195"/>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439">
        <f t="shared" si="77"/>
        <v>0</v>
      </c>
      <c r="BQ165" s="3">
        <f>'t1'!AR165</f>
        <v>0</v>
      </c>
      <c r="CA165" s="1263" t="s">
        <v>474</v>
      </c>
    </row>
    <row r="166" spans="1:79" ht="13.5" customHeight="1" x14ac:dyDescent="0.2">
      <c r="A166" s="144" t="str">
        <f>'t1'!A166</f>
        <v>PROFILI AREA PERSONALE DI SUPPORTO AD ESAURIMENTO</v>
      </c>
      <c r="B166" s="206" t="str">
        <f>'t1'!B166</f>
        <v>0PTSPR</v>
      </c>
      <c r="C166" s="826">
        <f t="shared" si="103"/>
        <v>0</v>
      </c>
      <c r="D166" s="826">
        <f t="shared" si="104"/>
        <v>0</v>
      </c>
      <c r="E166" s="826">
        <f t="shared" si="105"/>
        <v>0</v>
      </c>
      <c r="F166" s="827">
        <f t="shared" si="106"/>
        <v>0</v>
      </c>
      <c r="G166" s="827">
        <f t="shared" si="107"/>
        <v>0</v>
      </c>
      <c r="H166" s="827">
        <f t="shared" si="108"/>
        <v>0</v>
      </c>
      <c r="I166" s="827">
        <f t="shared" si="109"/>
        <v>0</v>
      </c>
      <c r="J166" s="827">
        <f t="shared" si="110"/>
        <v>0</v>
      </c>
      <c r="K166" s="827">
        <f t="shared" si="111"/>
        <v>0</v>
      </c>
      <c r="L166" s="827">
        <f t="shared" si="112"/>
        <v>0</v>
      </c>
      <c r="M166" s="827">
        <f t="shared" si="113"/>
        <v>0</v>
      </c>
      <c r="N166" s="827">
        <f t="shared" si="114"/>
        <v>0</v>
      </c>
      <c r="O166" s="827">
        <f t="shared" si="115"/>
        <v>0</v>
      </c>
      <c r="P166" s="827">
        <f t="shared" si="72"/>
        <v>0</v>
      </c>
      <c r="Q166" s="827">
        <f t="shared" si="73"/>
        <v>0</v>
      </c>
      <c r="R166" s="827">
        <f t="shared" si="74"/>
        <v>0</v>
      </c>
      <c r="S166" s="827">
        <f t="shared" si="116"/>
        <v>0</v>
      </c>
      <c r="T166" s="827">
        <f t="shared" si="117"/>
        <v>0</v>
      </c>
      <c r="U166" s="827">
        <f t="shared" si="118"/>
        <v>0</v>
      </c>
      <c r="V166" s="827">
        <f t="shared" si="119"/>
        <v>0</v>
      </c>
      <c r="W166" s="827">
        <f t="shared" si="120"/>
        <v>0</v>
      </c>
      <c r="X166" s="827">
        <f t="shared" si="121"/>
        <v>0</v>
      </c>
      <c r="Y166" s="827">
        <f t="shared" si="122"/>
        <v>0</v>
      </c>
      <c r="Z166" s="827">
        <f t="shared" si="123"/>
        <v>0</v>
      </c>
      <c r="AA166" s="827">
        <f t="shared" si="124"/>
        <v>0</v>
      </c>
      <c r="AB166" s="827">
        <f t="shared" si="125"/>
        <v>0</v>
      </c>
      <c r="AC166" s="827">
        <f t="shared" si="126"/>
        <v>0</v>
      </c>
      <c r="AD166" s="827">
        <f t="shared" si="127"/>
        <v>0</v>
      </c>
      <c r="AE166" s="827">
        <f t="shared" si="128"/>
        <v>0</v>
      </c>
      <c r="AF166" s="439">
        <f t="shared" ref="AF166:AF167" si="129">SUM(C166:AE166)</f>
        <v>0</v>
      </c>
      <c r="AG166" s="3">
        <f>'t1'!M166</f>
        <v>0</v>
      </c>
      <c r="AM166" s="195"/>
      <c r="AN166" s="195"/>
      <c r="AO166" s="195"/>
      <c r="AP166" s="196"/>
      <c r="AQ166" s="196"/>
      <c r="AR166" s="196"/>
      <c r="AS166" s="196"/>
      <c r="AT166" s="196"/>
      <c r="AU166" s="196"/>
      <c r="AV166" s="196"/>
      <c r="AW166" s="196"/>
      <c r="AX166" s="196"/>
      <c r="AY166" s="196"/>
      <c r="AZ166" s="196"/>
      <c r="BA166" s="196"/>
      <c r="BB166" s="196"/>
      <c r="BC166" s="196"/>
      <c r="BD166" s="196"/>
      <c r="BE166" s="196"/>
      <c r="BF166" s="196"/>
      <c r="BG166" s="196"/>
      <c r="BH166" s="196"/>
      <c r="BI166" s="196"/>
      <c r="BJ166" s="196"/>
      <c r="BK166" s="196"/>
      <c r="BL166" s="196"/>
      <c r="BM166" s="196"/>
      <c r="BN166" s="196"/>
      <c r="BO166" s="196"/>
      <c r="BP166" s="439">
        <f t="shared" ref="BP166:BP167" si="130">SUM(AM166:BO166)</f>
        <v>0</v>
      </c>
      <c r="BQ166" s="3">
        <f>'t1'!AR166</f>
        <v>0</v>
      </c>
      <c r="CA166" s="1263" t="s">
        <v>474</v>
      </c>
    </row>
    <row r="167" spans="1:79" ht="13.5" customHeight="1" thickBot="1" x14ac:dyDescent="0.25">
      <c r="A167" s="144" t="str">
        <f>'t1'!A167</f>
        <v>CONTRATTISTI</v>
      </c>
      <c r="B167" s="206" t="str">
        <f>'t1'!B167</f>
        <v>000061</v>
      </c>
      <c r="C167" s="826">
        <f t="shared" si="79"/>
        <v>0</v>
      </c>
      <c r="D167" s="826">
        <f t="shared" si="80"/>
        <v>0</v>
      </c>
      <c r="E167" s="826">
        <f t="shared" si="81"/>
        <v>0</v>
      </c>
      <c r="F167" s="827">
        <f t="shared" si="82"/>
        <v>0</v>
      </c>
      <c r="G167" s="827">
        <f t="shared" si="83"/>
        <v>0</v>
      </c>
      <c r="H167" s="827">
        <f t="shared" si="84"/>
        <v>0</v>
      </c>
      <c r="I167" s="827">
        <f t="shared" si="85"/>
        <v>0</v>
      </c>
      <c r="J167" s="827">
        <f t="shared" si="86"/>
        <v>0</v>
      </c>
      <c r="K167" s="827">
        <f t="shared" si="87"/>
        <v>0</v>
      </c>
      <c r="L167" s="827">
        <f t="shared" si="88"/>
        <v>0</v>
      </c>
      <c r="M167" s="827">
        <f t="shared" si="89"/>
        <v>0</v>
      </c>
      <c r="N167" s="827">
        <f t="shared" si="90"/>
        <v>0</v>
      </c>
      <c r="O167" s="827">
        <f t="shared" si="78"/>
        <v>0</v>
      </c>
      <c r="P167" s="827">
        <f t="shared" si="72"/>
        <v>0</v>
      </c>
      <c r="Q167" s="827">
        <f t="shared" si="73"/>
        <v>0</v>
      </c>
      <c r="R167" s="827">
        <f t="shared" si="74"/>
        <v>0</v>
      </c>
      <c r="S167" s="827">
        <f t="shared" si="75"/>
        <v>0</v>
      </c>
      <c r="T167" s="827">
        <f t="shared" si="91"/>
        <v>0</v>
      </c>
      <c r="U167" s="827">
        <f t="shared" si="92"/>
        <v>0</v>
      </c>
      <c r="V167" s="827">
        <f t="shared" si="93"/>
        <v>0</v>
      </c>
      <c r="W167" s="827">
        <f t="shared" si="94"/>
        <v>0</v>
      </c>
      <c r="X167" s="827">
        <f t="shared" si="95"/>
        <v>0</v>
      </c>
      <c r="Y167" s="827">
        <f t="shared" si="96"/>
        <v>0</v>
      </c>
      <c r="Z167" s="827">
        <f t="shared" si="97"/>
        <v>0</v>
      </c>
      <c r="AA167" s="827">
        <f t="shared" si="98"/>
        <v>0</v>
      </c>
      <c r="AB167" s="827">
        <f t="shared" si="99"/>
        <v>0</v>
      </c>
      <c r="AC167" s="827">
        <f t="shared" si="100"/>
        <v>0</v>
      </c>
      <c r="AD167" s="827">
        <f t="shared" si="101"/>
        <v>0</v>
      </c>
      <c r="AE167" s="827">
        <f t="shared" si="102"/>
        <v>0</v>
      </c>
      <c r="AF167" s="439">
        <f t="shared" si="129"/>
        <v>0</v>
      </c>
      <c r="AG167" s="3">
        <f>'t1'!M167</f>
        <v>0</v>
      </c>
      <c r="AM167" s="195"/>
      <c r="AN167" s="195"/>
      <c r="AO167" s="195"/>
      <c r="AP167" s="196"/>
      <c r="AQ167" s="196"/>
      <c r="AR167" s="196"/>
      <c r="AS167" s="196"/>
      <c r="AT167" s="196"/>
      <c r="AU167" s="196"/>
      <c r="AV167" s="196"/>
      <c r="AW167" s="196"/>
      <c r="AX167" s="196"/>
      <c r="AY167" s="196"/>
      <c r="AZ167" s="196"/>
      <c r="BA167" s="196"/>
      <c r="BB167" s="196"/>
      <c r="BC167" s="196"/>
      <c r="BD167" s="196"/>
      <c r="BE167" s="196"/>
      <c r="BF167" s="196"/>
      <c r="BG167" s="196"/>
      <c r="BH167" s="196"/>
      <c r="BI167" s="196"/>
      <c r="BJ167" s="196"/>
      <c r="BK167" s="196"/>
      <c r="BL167" s="196"/>
      <c r="BM167" s="196"/>
      <c r="BN167" s="196"/>
      <c r="BO167" s="196"/>
      <c r="BP167" s="439">
        <f t="shared" si="130"/>
        <v>0</v>
      </c>
      <c r="BQ167" s="3">
        <f>'t1'!AR167</f>
        <v>0</v>
      </c>
      <c r="CA167" s="1263" t="s">
        <v>1174</v>
      </c>
    </row>
    <row r="168" spans="1:79" ht="18" customHeight="1" thickTop="1" thickBot="1" x14ac:dyDescent="0.25">
      <c r="A168" s="151" t="s">
        <v>265</v>
      </c>
      <c r="B168" s="112"/>
      <c r="C168" s="438">
        <f t="shared" ref="C168:AD168" si="131">SUM(C6:C167)</f>
        <v>0</v>
      </c>
      <c r="D168" s="438">
        <f t="shared" si="131"/>
        <v>0</v>
      </c>
      <c r="E168" s="438">
        <f t="shared" si="131"/>
        <v>0</v>
      </c>
      <c r="F168" s="438">
        <f t="shared" si="131"/>
        <v>0</v>
      </c>
      <c r="G168" s="438">
        <f t="shared" si="131"/>
        <v>0</v>
      </c>
      <c r="H168" s="438">
        <f t="shared" si="131"/>
        <v>0</v>
      </c>
      <c r="I168" s="438">
        <f t="shared" si="131"/>
        <v>0</v>
      </c>
      <c r="J168" s="438">
        <f t="shared" si="131"/>
        <v>0</v>
      </c>
      <c r="K168" s="438">
        <f t="shared" si="131"/>
        <v>0</v>
      </c>
      <c r="L168" s="438">
        <f t="shared" si="131"/>
        <v>0</v>
      </c>
      <c r="M168" s="438">
        <f t="shared" si="131"/>
        <v>0</v>
      </c>
      <c r="N168" s="438">
        <f t="shared" si="131"/>
        <v>0</v>
      </c>
      <c r="O168" s="438">
        <f t="shared" si="131"/>
        <v>0</v>
      </c>
      <c r="P168" s="438">
        <f t="shared" ref="P168:R168" si="132">SUM(P6:P167)</f>
        <v>0</v>
      </c>
      <c r="Q168" s="438">
        <f t="shared" si="132"/>
        <v>0</v>
      </c>
      <c r="R168" s="438">
        <f t="shared" si="132"/>
        <v>0</v>
      </c>
      <c r="S168" s="438">
        <f t="shared" si="131"/>
        <v>0</v>
      </c>
      <c r="T168" s="438">
        <f t="shared" si="131"/>
        <v>0</v>
      </c>
      <c r="U168" s="438">
        <f t="shared" si="131"/>
        <v>0</v>
      </c>
      <c r="V168" s="438">
        <f t="shared" si="131"/>
        <v>0</v>
      </c>
      <c r="W168" s="438">
        <f t="shared" si="131"/>
        <v>0</v>
      </c>
      <c r="X168" s="438">
        <f t="shared" si="131"/>
        <v>0</v>
      </c>
      <c r="Y168" s="438">
        <f t="shared" si="131"/>
        <v>0</v>
      </c>
      <c r="Z168" s="438">
        <f t="shared" si="131"/>
        <v>0</v>
      </c>
      <c r="AA168" s="438">
        <f t="shared" si="131"/>
        <v>0</v>
      </c>
      <c r="AB168" s="438">
        <f t="shared" si="131"/>
        <v>0</v>
      </c>
      <c r="AC168" s="438">
        <f t="shared" si="131"/>
        <v>0</v>
      </c>
      <c r="AD168" s="438">
        <f t="shared" si="131"/>
        <v>0</v>
      </c>
      <c r="AE168" s="438">
        <f>SUM(AE6:AE167)</f>
        <v>0</v>
      </c>
      <c r="AF168" s="437">
        <f>SUM(AF6:AF167)</f>
        <v>0</v>
      </c>
      <c r="AM168" s="438">
        <f t="shared" ref="AM168:BP168" si="133">SUM(AM6:AM167)</f>
        <v>0</v>
      </c>
      <c r="AN168" s="438">
        <f t="shared" si="133"/>
        <v>0</v>
      </c>
      <c r="AO168" s="438">
        <f t="shared" si="133"/>
        <v>0</v>
      </c>
      <c r="AP168" s="438">
        <f t="shared" si="133"/>
        <v>0</v>
      </c>
      <c r="AQ168" s="438">
        <f t="shared" si="133"/>
        <v>0</v>
      </c>
      <c r="AR168" s="438">
        <f t="shared" si="133"/>
        <v>0</v>
      </c>
      <c r="AS168" s="438">
        <f t="shared" si="133"/>
        <v>0</v>
      </c>
      <c r="AT168" s="438">
        <f t="shared" si="133"/>
        <v>0</v>
      </c>
      <c r="AU168" s="438">
        <f t="shared" si="133"/>
        <v>0</v>
      </c>
      <c r="AV168" s="438">
        <f t="shared" si="133"/>
        <v>0</v>
      </c>
      <c r="AW168" s="438">
        <f t="shared" si="133"/>
        <v>0</v>
      </c>
      <c r="AX168" s="438">
        <f t="shared" si="133"/>
        <v>0</v>
      </c>
      <c r="AY168" s="438">
        <f t="shared" si="133"/>
        <v>0</v>
      </c>
      <c r="AZ168" s="438">
        <f t="shared" si="133"/>
        <v>0</v>
      </c>
      <c r="BA168" s="438">
        <f t="shared" si="133"/>
        <v>0</v>
      </c>
      <c r="BB168" s="438">
        <f t="shared" si="133"/>
        <v>0</v>
      </c>
      <c r="BC168" s="438">
        <f t="shared" si="133"/>
        <v>0</v>
      </c>
      <c r="BD168" s="438">
        <f t="shared" si="133"/>
        <v>0</v>
      </c>
      <c r="BE168" s="438">
        <f t="shared" si="133"/>
        <v>0</v>
      </c>
      <c r="BF168" s="438">
        <f t="shared" si="133"/>
        <v>0</v>
      </c>
      <c r="BG168" s="438">
        <f t="shared" si="133"/>
        <v>0</v>
      </c>
      <c r="BH168" s="438">
        <f t="shared" si="133"/>
        <v>0</v>
      </c>
      <c r="BI168" s="438">
        <f t="shared" si="133"/>
        <v>0</v>
      </c>
      <c r="BJ168" s="438">
        <f t="shared" si="133"/>
        <v>0</v>
      </c>
      <c r="BK168" s="438">
        <f t="shared" si="133"/>
        <v>0</v>
      </c>
      <c r="BL168" s="438">
        <f t="shared" si="133"/>
        <v>0</v>
      </c>
      <c r="BM168" s="438">
        <f t="shared" si="133"/>
        <v>0</v>
      </c>
      <c r="BN168" s="438">
        <f t="shared" si="133"/>
        <v>0</v>
      </c>
      <c r="BO168" s="438">
        <f t="shared" si="133"/>
        <v>0</v>
      </c>
      <c r="BP168" s="437">
        <f t="shared" si="133"/>
        <v>0</v>
      </c>
    </row>
    <row r="169" spans="1:79" ht="21" customHeight="1" x14ac:dyDescent="0.2">
      <c r="A169" s="2004" t="s">
        <v>258</v>
      </c>
      <c r="B169" s="2004"/>
      <c r="C169" s="2004"/>
      <c r="D169" s="2004"/>
      <c r="E169" s="2004"/>
      <c r="F169" s="2004"/>
      <c r="G169" s="2004"/>
      <c r="H169" s="2004"/>
      <c r="I169" s="2004"/>
      <c r="J169" s="2004"/>
      <c r="K169" s="2004"/>
      <c r="L169" s="2004"/>
      <c r="M169" s="2004"/>
      <c r="N169" s="2004"/>
      <c r="O169" s="2004"/>
      <c r="P169" s="2004"/>
      <c r="Q169" s="2004"/>
      <c r="R169" s="2004"/>
      <c r="S169" s="2004"/>
      <c r="T169" s="2004"/>
      <c r="U169" s="2004"/>
      <c r="V169" s="2004"/>
      <c r="W169" s="2004"/>
      <c r="X169" s="2004"/>
      <c r="Y169" s="2004"/>
      <c r="Z169" s="2004"/>
      <c r="AA169" s="2004"/>
      <c r="AB169" s="2004"/>
      <c r="AC169" s="2004"/>
      <c r="AE169" s="37"/>
      <c r="AF169" s="37"/>
      <c r="AH169" s="37"/>
      <c r="AI169" s="37"/>
      <c r="AJ169" s="37"/>
      <c r="BO169" s="37"/>
      <c r="BP169" s="37"/>
      <c r="BR169" s="37"/>
      <c r="BS169" s="37"/>
    </row>
    <row r="170" spans="1:79" x14ac:dyDescent="0.2">
      <c r="A170" s="19" t="s">
        <v>663</v>
      </c>
      <c r="B170" s="441"/>
      <c r="C170" s="19"/>
      <c r="D170" s="19"/>
      <c r="E170" s="19"/>
      <c r="F170" s="19"/>
      <c r="G170" s="19"/>
      <c r="H170" s="19"/>
      <c r="I170" s="19"/>
      <c r="J170" s="19"/>
      <c r="K170" s="19"/>
      <c r="L170" s="19"/>
      <c r="M170" s="19"/>
      <c r="N170" s="19"/>
      <c r="T170" s="19"/>
      <c r="U170" s="19"/>
      <c r="V170" s="19"/>
      <c r="W170" s="19"/>
      <c r="X170" s="19"/>
      <c r="Y170" s="19"/>
      <c r="Z170" s="19"/>
      <c r="AA170" s="19"/>
      <c r="AB170" s="19"/>
      <c r="AC170" s="19"/>
      <c r="AD170" s="52"/>
      <c r="AE170" s="52"/>
      <c r="AF170" s="52"/>
      <c r="AH170" s="52"/>
      <c r="AI170" s="52"/>
      <c r="AJ170" s="52"/>
      <c r="AM170" s="19"/>
      <c r="AN170" s="19"/>
      <c r="AO170" s="19"/>
      <c r="AP170" s="19"/>
      <c r="AQ170" s="19"/>
      <c r="AR170" s="19"/>
      <c r="AS170" s="19"/>
      <c r="AT170" s="19"/>
      <c r="AU170" s="19"/>
      <c r="AV170" s="19"/>
      <c r="AW170" s="19"/>
      <c r="AX170" s="19"/>
      <c r="BD170" s="19"/>
      <c r="BE170" s="19"/>
      <c r="BF170" s="19"/>
      <c r="BG170" s="19"/>
      <c r="BH170" s="19"/>
      <c r="BI170" s="19"/>
      <c r="BJ170" s="19"/>
      <c r="BK170" s="19"/>
      <c r="BL170" s="19"/>
      <c r="BM170" s="19"/>
      <c r="BN170" s="52"/>
      <c r="BO170" s="52"/>
      <c r="BP170" s="52"/>
      <c r="BR170" s="52"/>
      <c r="BS170" s="52"/>
    </row>
    <row r="171" spans="1:79" x14ac:dyDescent="0.2">
      <c r="A171" s="19" t="s">
        <v>369</v>
      </c>
      <c r="B171" s="481"/>
      <c r="C171" s="477"/>
      <c r="D171" s="477"/>
      <c r="E171" s="477"/>
      <c r="F171" s="477"/>
      <c r="G171" s="477"/>
      <c r="H171" s="477"/>
      <c r="I171" s="477"/>
      <c r="J171" s="477"/>
      <c r="K171" s="477"/>
      <c r="L171" s="477"/>
      <c r="M171" s="477"/>
      <c r="N171" s="477"/>
      <c r="O171" s="52"/>
      <c r="P171" s="52"/>
      <c r="Q171" s="52"/>
      <c r="R171" s="52"/>
      <c r="S171" s="52"/>
      <c r="T171" s="477"/>
      <c r="U171" s="477"/>
      <c r="V171" s="477"/>
      <c r="W171" s="477"/>
      <c r="X171" s="477"/>
      <c r="Y171" s="477"/>
      <c r="Z171" s="477"/>
      <c r="AA171" s="477"/>
      <c r="AB171" s="477"/>
      <c r="AC171" s="477"/>
      <c r="AM171" s="477"/>
      <c r="AN171" s="477"/>
      <c r="AO171" s="477"/>
      <c r="AP171" s="477"/>
      <c r="AQ171" s="477"/>
      <c r="AR171" s="477"/>
      <c r="AS171" s="477"/>
      <c r="AT171" s="477"/>
      <c r="AU171" s="477"/>
      <c r="AV171" s="477"/>
      <c r="AW171" s="477"/>
      <c r="AX171" s="477"/>
      <c r="AY171" s="52"/>
      <c r="AZ171" s="52"/>
      <c r="BA171" s="52"/>
      <c r="BB171" s="52"/>
      <c r="BC171" s="52"/>
      <c r="BD171" s="477"/>
      <c r="BE171" s="477"/>
      <c r="BF171" s="477"/>
      <c r="BG171" s="477"/>
      <c r="BH171" s="477"/>
      <c r="BI171" s="477"/>
      <c r="BJ171" s="477"/>
      <c r="BK171" s="477"/>
      <c r="BL171" s="477"/>
      <c r="BM171" s="477"/>
    </row>
    <row r="172" spans="1:79" x14ac:dyDescent="0.2">
      <c r="A172" s="2004" t="s">
        <v>168</v>
      </c>
      <c r="B172" s="2004"/>
      <c r="C172" s="2004"/>
      <c r="D172" s="2004"/>
      <c r="E172" s="2004"/>
      <c r="F172" s="2004"/>
      <c r="G172" s="2004"/>
      <c r="H172" s="2004"/>
      <c r="I172" s="2004"/>
      <c r="J172" s="2004"/>
      <c r="K172" s="2004"/>
      <c r="L172" s="2004"/>
      <c r="M172" s="2004"/>
      <c r="N172" s="2004"/>
      <c r="O172" s="2004"/>
      <c r="P172" s="2004"/>
      <c r="Q172" s="2004"/>
      <c r="R172" s="2004"/>
      <c r="S172" s="2004"/>
      <c r="T172" s="2004"/>
      <c r="U172" s="2004"/>
      <c r="V172" s="2004"/>
      <c r="W172" s="2004"/>
      <c r="X172" s="2004"/>
      <c r="Y172" s="2004"/>
      <c r="Z172" s="2004"/>
      <c r="AA172" s="2004"/>
      <c r="AB172" s="2004"/>
      <c r="AC172" s="2004"/>
    </row>
    <row r="173" spans="1:79" x14ac:dyDescent="0.2">
      <c r="A173" s="19" t="s">
        <v>662</v>
      </c>
      <c r="B173" s="441"/>
      <c r="C173" s="19"/>
      <c r="D173" s="19"/>
      <c r="E173" s="19"/>
      <c r="F173" s="19"/>
      <c r="G173" s="19"/>
      <c r="H173" s="19"/>
      <c r="I173" s="19"/>
      <c r="J173" s="19"/>
      <c r="K173" s="19"/>
      <c r="L173" s="19"/>
      <c r="M173" s="19"/>
      <c r="N173" s="19"/>
      <c r="T173" s="19"/>
      <c r="U173" s="19"/>
      <c r="V173" s="19"/>
      <c r="W173" s="19"/>
      <c r="X173" s="19"/>
      <c r="Y173" s="19"/>
      <c r="Z173" s="19"/>
      <c r="AA173" s="19"/>
      <c r="AB173" s="19"/>
      <c r="AC173" s="19"/>
      <c r="AM173" s="19"/>
      <c r="AN173" s="19"/>
      <c r="AO173" s="19"/>
      <c r="AP173" s="19"/>
      <c r="AQ173" s="19"/>
      <c r="AR173" s="19"/>
      <c r="AS173" s="19"/>
      <c r="AT173" s="19"/>
      <c r="AU173" s="19"/>
      <c r="AV173" s="19"/>
      <c r="AW173" s="19"/>
      <c r="AX173" s="19"/>
      <c r="BD173" s="19"/>
      <c r="BE173" s="19"/>
      <c r="BF173" s="19"/>
      <c r="BG173" s="19"/>
      <c r="BH173" s="19"/>
      <c r="BI173" s="19"/>
      <c r="BJ173" s="19"/>
      <c r="BK173" s="19"/>
      <c r="BL173" s="19"/>
      <c r="BM173" s="19"/>
    </row>
  </sheetData>
  <sheetProtection algorithmName="SHA-512" hashValue="7jshrIQ0DWgv8eMsJYyCqEeDBASf2k1ROG8HhxYPAx34bfRsIZFpfknB4WSQrEun/X8tejaANd4j1Lp46q6MBg==" saltValue="0EvxeABISiR5AVbZalfqpQ==" spinCount="100000" sheet="1" formatColumns="0" selectLockedCells="1"/>
  <mergeCells count="4">
    <mergeCell ref="AD2:AF2"/>
    <mergeCell ref="A169:AC169"/>
    <mergeCell ref="A172:AC172"/>
    <mergeCell ref="BN2:BP2"/>
  </mergeCells>
  <phoneticPr fontId="30" type="noConversion"/>
  <conditionalFormatting sqref="A6:AF167 BD6:BP167">
    <cfRule type="expression" dxfId="13" priority="1" stopIfTrue="1">
      <formula>$AG6&gt;0</formula>
    </cfRule>
  </conditionalFormatting>
  <conditionalFormatting sqref="AM6:AX167">
    <cfRule type="expression" dxfId="12" priority="3" stopIfTrue="1">
      <formula>$AG6&gt;0</formula>
    </cfRule>
  </conditionalFormatting>
  <conditionalFormatting sqref="AY6:BC167">
    <cfRule type="expression" dxfId="11" priority="2" stopIfTrue="1">
      <formula>$AJ6&gt;0</formula>
    </cfRule>
  </conditionalFormatting>
  <printOptions horizontalCentered="1" verticalCentered="1"/>
  <pageMargins left="0.19685039370078741" right="0" top="0.27559055118110237" bottom="0.19685039370078741" header="0.15748031496062992" footer="0.19685039370078741"/>
  <pageSetup paperSize="9" scale="75" orientation="landscape" horizontalDpi="300" verticalDpi="4294967292"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1"/>
  <dimension ref="A1:N43"/>
  <sheetViews>
    <sheetView showGridLines="0" zoomScaleNormal="100" workbookViewId="0">
      <pane ySplit="3" topLeftCell="A4" activePane="bottomLeft" state="frozen"/>
      <selection activeCell="A117" sqref="A117:IV119"/>
      <selection pane="bottomLeft" activeCell="D4" sqref="D4"/>
    </sheetView>
  </sheetViews>
  <sheetFormatPr defaultRowHeight="10.199999999999999" x14ac:dyDescent="0.2"/>
  <cols>
    <col min="1" max="1" width="87.7109375" customWidth="1"/>
    <col min="2" max="2" width="18" customWidth="1"/>
    <col min="3" max="3" width="18" hidden="1" customWidth="1"/>
    <col min="4" max="4" width="38.7109375" customWidth="1"/>
    <col min="6" max="6" width="12.42578125" bestFit="1" customWidth="1"/>
    <col min="7" max="7" width="9.140625" hidden="1" customWidth="1"/>
    <col min="8" max="8" width="13.5703125" hidden="1" customWidth="1"/>
  </cols>
  <sheetData>
    <row r="1" spans="1:14" s="3" customFormat="1" ht="87" customHeight="1" x14ac:dyDescent="0.2">
      <c r="A1" s="2002" t="str">
        <f>'t1'!A1</f>
        <v>SERVIZIO SANITARIO NAZIONALE - anno 2023</v>
      </c>
      <c r="B1" s="2002"/>
      <c r="C1" s="2002"/>
      <c r="D1" s="2002"/>
      <c r="H1" s="4"/>
      <c r="N1"/>
    </row>
    <row r="2" spans="1:14" ht="30" customHeight="1" thickBot="1" x14ac:dyDescent="0.25">
      <c r="A2" s="5"/>
      <c r="B2" s="2053" t="str">
        <f>IF(AND(A37="",(D25+D26+D27+D28+D29+D30)&gt;0),"ATTENZIONE!  Inserire nel campo NOTE l'elenco delle Istituzioni ed il relativo importo dei rimborsi",IF(AND(A37&lt;&gt;"",(D25+D26+D27+D28+D29+D30)=0),"ATTENZIONE!  il campo NOTE non deve essere compilato in assenza di rimborsi",""))</f>
        <v/>
      </c>
      <c r="C2" s="2053"/>
      <c r="D2" s="2053"/>
    </row>
    <row r="3" spans="1:14" ht="21.75" customHeight="1" thickBot="1" x14ac:dyDescent="0.25">
      <c r="A3" s="100" t="s">
        <v>319</v>
      </c>
      <c r="B3" s="274" t="s">
        <v>294</v>
      </c>
      <c r="C3" s="829"/>
      <c r="D3" s="275" t="s">
        <v>296</v>
      </c>
      <c r="H3" s="2154" t="s">
        <v>2054</v>
      </c>
    </row>
    <row r="4" spans="1:14" s="102" customFormat="1" ht="18" customHeight="1" thickTop="1" x14ac:dyDescent="0.25">
      <c r="A4" s="101" t="s">
        <v>340</v>
      </c>
      <c r="B4" s="156" t="s">
        <v>344</v>
      </c>
      <c r="C4" s="833">
        <f>ROUND(D4,0)</f>
        <v>0</v>
      </c>
      <c r="D4" s="198"/>
      <c r="H4" s="102">
        <f>ABS(D4)</f>
        <v>0</v>
      </c>
    </row>
    <row r="5" spans="1:14" s="102" customFormat="1" ht="18" customHeight="1" x14ac:dyDescent="0.25">
      <c r="A5" s="105" t="s">
        <v>758</v>
      </c>
      <c r="B5" s="157" t="s">
        <v>356</v>
      </c>
      <c r="C5" s="831">
        <f t="shared" ref="C5:C34" si="0">ROUND(D5,0)</f>
        <v>0</v>
      </c>
      <c r="D5" s="198"/>
      <c r="H5" s="102">
        <f t="shared" ref="H5:H34" si="1">ABS(D5)</f>
        <v>0</v>
      </c>
    </row>
    <row r="6" spans="1:14" s="102" customFormat="1" ht="18" customHeight="1" x14ac:dyDescent="0.25">
      <c r="A6" s="105" t="s">
        <v>333</v>
      </c>
      <c r="B6" s="149" t="s">
        <v>357</v>
      </c>
      <c r="C6" s="830">
        <f t="shared" si="0"/>
        <v>0</v>
      </c>
      <c r="D6" s="198"/>
      <c r="H6" s="102">
        <f t="shared" si="1"/>
        <v>0</v>
      </c>
    </row>
    <row r="7" spans="1:14" s="102" customFormat="1" ht="18" customHeight="1" x14ac:dyDescent="0.25">
      <c r="A7" s="105" t="s">
        <v>338</v>
      </c>
      <c r="B7" s="158" t="s">
        <v>358</v>
      </c>
      <c r="C7" s="831">
        <f t="shared" si="0"/>
        <v>0</v>
      </c>
      <c r="D7" s="198"/>
      <c r="H7" s="102">
        <f t="shared" si="1"/>
        <v>0</v>
      </c>
    </row>
    <row r="8" spans="1:14" s="102" customFormat="1" ht="18" customHeight="1" x14ac:dyDescent="0.25">
      <c r="A8" s="106" t="s">
        <v>337</v>
      </c>
      <c r="B8" s="149" t="s">
        <v>359</v>
      </c>
      <c r="C8" s="830">
        <f t="shared" si="0"/>
        <v>0</v>
      </c>
      <c r="D8" s="198"/>
      <c r="H8" s="102">
        <f t="shared" si="1"/>
        <v>0</v>
      </c>
    </row>
    <row r="9" spans="1:14" s="102" customFormat="1" ht="18" customHeight="1" x14ac:dyDescent="0.25">
      <c r="A9" s="125" t="s">
        <v>336</v>
      </c>
      <c r="B9" s="158" t="s">
        <v>360</v>
      </c>
      <c r="C9" s="831">
        <f t="shared" si="0"/>
        <v>0</v>
      </c>
      <c r="D9" s="198"/>
      <c r="H9" s="102">
        <f t="shared" si="1"/>
        <v>0</v>
      </c>
    </row>
    <row r="10" spans="1:14" s="102" customFormat="1" ht="18" customHeight="1" x14ac:dyDescent="0.25">
      <c r="A10" s="159" t="s">
        <v>759</v>
      </c>
      <c r="B10" s="149" t="s">
        <v>348</v>
      </c>
      <c r="C10" s="830">
        <f t="shared" si="0"/>
        <v>0</v>
      </c>
      <c r="D10" s="198"/>
      <c r="H10" s="102">
        <f t="shared" si="1"/>
        <v>0</v>
      </c>
    </row>
    <row r="11" spans="1:14" s="102" customFormat="1" ht="18" customHeight="1" x14ac:dyDescent="0.25">
      <c r="A11" s="106" t="s">
        <v>361</v>
      </c>
      <c r="B11" s="148" t="s">
        <v>362</v>
      </c>
      <c r="C11" s="830">
        <f t="shared" si="0"/>
        <v>0</v>
      </c>
      <c r="D11" s="198"/>
      <c r="H11" s="102">
        <f t="shared" si="1"/>
        <v>0</v>
      </c>
    </row>
    <row r="12" spans="1:14" s="102" customFormat="1" ht="18" customHeight="1" x14ac:dyDescent="0.25">
      <c r="A12" s="106" t="s">
        <v>1750</v>
      </c>
      <c r="B12" s="750" t="s">
        <v>1752</v>
      </c>
      <c r="C12" s="830">
        <f t="shared" si="0"/>
        <v>0</v>
      </c>
      <c r="D12" s="198"/>
      <c r="H12" s="102">
        <f t="shared" si="1"/>
        <v>0</v>
      </c>
    </row>
    <row r="13" spans="1:14" s="102" customFormat="1" ht="18" customHeight="1" x14ac:dyDescent="0.25">
      <c r="A13" s="106" t="s">
        <v>1751</v>
      </c>
      <c r="B13" s="1377" t="s">
        <v>1753</v>
      </c>
      <c r="C13" s="830">
        <f t="shared" si="0"/>
        <v>0</v>
      </c>
      <c r="D13" s="198"/>
      <c r="H13" s="102">
        <f t="shared" si="1"/>
        <v>0</v>
      </c>
    </row>
    <row r="14" spans="1:14" s="102" customFormat="1" ht="18" customHeight="1" x14ac:dyDescent="0.25">
      <c r="A14" s="106" t="s">
        <v>731</v>
      </c>
      <c r="B14" s="149" t="s">
        <v>730</v>
      </c>
      <c r="C14" s="830">
        <f t="shared" si="0"/>
        <v>0</v>
      </c>
      <c r="D14" s="198"/>
      <c r="H14" s="102">
        <f t="shared" si="1"/>
        <v>0</v>
      </c>
    </row>
    <row r="15" spans="1:14" s="102" customFormat="1" ht="18" customHeight="1" x14ac:dyDescent="0.25">
      <c r="A15" s="125" t="s">
        <v>298</v>
      </c>
      <c r="B15" s="149" t="s">
        <v>363</v>
      </c>
      <c r="C15" s="830">
        <f t="shared" si="0"/>
        <v>0</v>
      </c>
      <c r="D15" s="198"/>
      <c r="H15" s="102">
        <f t="shared" si="1"/>
        <v>0</v>
      </c>
    </row>
    <row r="16" spans="1:14" s="102" customFormat="1" ht="18" customHeight="1" x14ac:dyDescent="0.25">
      <c r="A16" s="159" t="s">
        <v>760</v>
      </c>
      <c r="B16" s="157" t="s">
        <v>345</v>
      </c>
      <c r="C16" s="830">
        <f t="shared" si="0"/>
        <v>0</v>
      </c>
      <c r="D16" s="198"/>
      <c r="H16" s="102">
        <f t="shared" si="1"/>
        <v>0</v>
      </c>
    </row>
    <row r="17" spans="1:8" s="102" customFormat="1" ht="18" customHeight="1" x14ac:dyDescent="0.25">
      <c r="A17" s="107" t="s">
        <v>761</v>
      </c>
      <c r="B17" s="149" t="s">
        <v>346</v>
      </c>
      <c r="C17" s="830">
        <f t="shared" si="0"/>
        <v>0</v>
      </c>
      <c r="D17" s="198"/>
      <c r="H17" s="102">
        <f t="shared" si="1"/>
        <v>0</v>
      </c>
    </row>
    <row r="18" spans="1:8" ht="18" customHeight="1" x14ac:dyDescent="0.25">
      <c r="A18" s="104" t="s">
        <v>334</v>
      </c>
      <c r="B18" s="148" t="s">
        <v>355</v>
      </c>
      <c r="C18" s="830">
        <f t="shared" si="0"/>
        <v>0</v>
      </c>
      <c r="D18" s="198"/>
      <c r="H18" s="102">
        <f t="shared" si="1"/>
        <v>0</v>
      </c>
    </row>
    <row r="19" spans="1:8" ht="18" customHeight="1" x14ac:dyDescent="0.25">
      <c r="A19" s="749" t="s">
        <v>913</v>
      </c>
      <c r="B19" s="750" t="s">
        <v>914</v>
      </c>
      <c r="C19" s="830">
        <f t="shared" si="0"/>
        <v>0</v>
      </c>
      <c r="D19" s="198"/>
      <c r="H19" s="102">
        <f t="shared" si="1"/>
        <v>0</v>
      </c>
    </row>
    <row r="20" spans="1:8" s="3" customFormat="1" ht="18" customHeight="1" x14ac:dyDescent="0.25">
      <c r="A20" s="101" t="s">
        <v>762</v>
      </c>
      <c r="B20" s="149" t="s">
        <v>351</v>
      </c>
      <c r="C20" s="830">
        <f t="shared" si="0"/>
        <v>0</v>
      </c>
      <c r="D20" s="198"/>
      <c r="G20" s="4" t="s">
        <v>915</v>
      </c>
      <c r="H20" s="102">
        <f t="shared" si="1"/>
        <v>0</v>
      </c>
    </row>
    <row r="21" spans="1:8" ht="18" customHeight="1" x14ac:dyDescent="0.25">
      <c r="A21" s="101" t="s">
        <v>763</v>
      </c>
      <c r="B21" s="158" t="s">
        <v>352</v>
      </c>
      <c r="C21" s="830">
        <f t="shared" si="0"/>
        <v>0</v>
      </c>
      <c r="D21" s="198"/>
      <c r="G21" s="751" t="s">
        <v>916</v>
      </c>
      <c r="H21" s="102">
        <f t="shared" si="1"/>
        <v>0</v>
      </c>
    </row>
    <row r="22" spans="1:8" ht="18" customHeight="1" x14ac:dyDescent="0.25">
      <c r="A22" s="101" t="s">
        <v>297</v>
      </c>
      <c r="B22" s="149" t="s">
        <v>353</v>
      </c>
      <c r="C22" s="830">
        <f t="shared" si="0"/>
        <v>0</v>
      </c>
      <c r="D22" s="198"/>
      <c r="F22" s="752" t="s">
        <v>917</v>
      </c>
      <c r="G22" s="753">
        <v>2</v>
      </c>
      <c r="H22" s="102">
        <f t="shared" si="1"/>
        <v>0</v>
      </c>
    </row>
    <row r="23" spans="1:8" ht="18" customHeight="1" x14ac:dyDescent="0.25">
      <c r="A23" s="101" t="s">
        <v>764</v>
      </c>
      <c r="B23" s="158" t="s">
        <v>347</v>
      </c>
      <c r="C23" s="830">
        <f t="shared" si="0"/>
        <v>0</v>
      </c>
      <c r="D23" s="198"/>
      <c r="H23" s="102">
        <f t="shared" si="1"/>
        <v>0</v>
      </c>
    </row>
    <row r="24" spans="1:8" ht="18" customHeight="1" x14ac:dyDescent="0.25">
      <c r="A24" s="760" t="s">
        <v>941</v>
      </c>
      <c r="B24" s="149" t="s">
        <v>349</v>
      </c>
      <c r="C24" s="830">
        <f t="shared" si="0"/>
        <v>0</v>
      </c>
      <c r="D24" s="198"/>
      <c r="H24" s="102">
        <f t="shared" si="1"/>
        <v>0</v>
      </c>
    </row>
    <row r="25" spans="1:8" ht="18" customHeight="1" x14ac:dyDescent="0.25">
      <c r="A25" s="617" t="s">
        <v>799</v>
      </c>
      <c r="B25" s="148" t="s">
        <v>350</v>
      </c>
      <c r="C25" s="830">
        <f t="shared" si="0"/>
        <v>0</v>
      </c>
      <c r="D25" s="198"/>
      <c r="H25" s="102">
        <f t="shared" si="1"/>
        <v>0</v>
      </c>
    </row>
    <row r="26" spans="1:8" ht="18" customHeight="1" x14ac:dyDescent="0.25">
      <c r="A26" s="617" t="s">
        <v>733</v>
      </c>
      <c r="B26" s="750" t="s">
        <v>732</v>
      </c>
      <c r="C26" s="832">
        <f t="shared" si="0"/>
        <v>0</v>
      </c>
      <c r="D26" s="198"/>
      <c r="H26" s="102">
        <f t="shared" si="1"/>
        <v>0</v>
      </c>
    </row>
    <row r="27" spans="1:8" ht="18" customHeight="1" x14ac:dyDescent="0.25">
      <c r="A27" s="617" t="s">
        <v>933</v>
      </c>
      <c r="B27" s="750" t="s">
        <v>797</v>
      </c>
      <c r="C27" s="832">
        <f t="shared" si="0"/>
        <v>0</v>
      </c>
      <c r="D27" s="198"/>
      <c r="H27" s="102">
        <f t="shared" si="1"/>
        <v>0</v>
      </c>
    </row>
    <row r="28" spans="1:8" ht="18" customHeight="1" x14ac:dyDescent="0.25">
      <c r="A28" s="617" t="s">
        <v>800</v>
      </c>
      <c r="B28" s="148" t="s">
        <v>767</v>
      </c>
      <c r="C28" s="830">
        <f t="shared" si="0"/>
        <v>0</v>
      </c>
      <c r="D28" s="198"/>
      <c r="H28" s="102">
        <f t="shared" si="1"/>
        <v>0</v>
      </c>
    </row>
    <row r="29" spans="1:8" ht="18" customHeight="1" x14ac:dyDescent="0.25">
      <c r="A29" s="618" t="s">
        <v>801</v>
      </c>
      <c r="B29" s="148" t="s">
        <v>354</v>
      </c>
      <c r="C29" s="830">
        <f t="shared" si="0"/>
        <v>0</v>
      </c>
      <c r="D29" s="198"/>
      <c r="H29" s="102">
        <f t="shared" si="1"/>
        <v>0</v>
      </c>
    </row>
    <row r="30" spans="1:8" ht="18" customHeight="1" x14ac:dyDescent="0.25">
      <c r="A30" s="160" t="s">
        <v>802</v>
      </c>
      <c r="B30" s="148" t="s">
        <v>798</v>
      </c>
      <c r="C30" s="830">
        <f t="shared" si="0"/>
        <v>0</v>
      </c>
      <c r="D30" s="198"/>
      <c r="H30" s="102">
        <f t="shared" si="1"/>
        <v>0</v>
      </c>
    </row>
    <row r="31" spans="1:8" ht="18" customHeight="1" x14ac:dyDescent="0.25">
      <c r="A31" s="160" t="s">
        <v>249</v>
      </c>
      <c r="B31" s="148" t="s">
        <v>250</v>
      </c>
      <c r="C31" s="830">
        <f t="shared" si="0"/>
        <v>0</v>
      </c>
      <c r="D31" s="198"/>
      <c r="H31" s="102">
        <f t="shared" si="1"/>
        <v>0</v>
      </c>
    </row>
    <row r="32" spans="1:8" ht="18" customHeight="1" x14ac:dyDescent="0.25">
      <c r="A32" s="160" t="s">
        <v>177</v>
      </c>
      <c r="B32" s="148" t="s">
        <v>188</v>
      </c>
      <c r="C32" s="830">
        <f t="shared" si="0"/>
        <v>0</v>
      </c>
      <c r="D32" s="198"/>
      <c r="H32" s="102">
        <f t="shared" si="1"/>
        <v>0</v>
      </c>
    </row>
    <row r="33" spans="1:8" ht="18" customHeight="1" thickBot="1" x14ac:dyDescent="0.3">
      <c r="A33" s="160" t="s">
        <v>178</v>
      </c>
      <c r="B33" s="148" t="s">
        <v>189</v>
      </c>
      <c r="C33" s="830">
        <f t="shared" si="0"/>
        <v>0</v>
      </c>
      <c r="D33" s="198"/>
      <c r="H33" s="102">
        <f t="shared" si="1"/>
        <v>0</v>
      </c>
    </row>
    <row r="34" spans="1:8" ht="18" customHeight="1" thickBot="1" x14ac:dyDescent="0.3">
      <c r="A34" s="103" t="s">
        <v>192</v>
      </c>
      <c r="B34" s="487" t="s">
        <v>190</v>
      </c>
      <c r="C34" s="831">
        <f t="shared" si="0"/>
        <v>0</v>
      </c>
      <c r="D34" s="1687"/>
      <c r="E34" s="1688">
        <f>SUM(H4:H27)-H28-H29-H30+SUM(H31:H34)</f>
        <v>0</v>
      </c>
      <c r="H34" s="102">
        <f t="shared" si="1"/>
        <v>0</v>
      </c>
    </row>
    <row r="35" spans="1:8" ht="14.1" customHeight="1" thickBot="1" x14ac:dyDescent="0.25">
      <c r="A35" s="2061" t="str">
        <f>IF(G22=1,"ATTENZIONE è stata dichiarata IRAP commerciale. Controllare l'importo inserito!"," ")</f>
        <v xml:space="preserve"> </v>
      </c>
      <c r="B35" s="2061"/>
      <c r="C35" s="2061"/>
      <c r="D35" s="2061"/>
      <c r="H35" s="721">
        <f>SUM(H4:H27)-H28-H29-H30+SUM(H31:H34)</f>
        <v>0</v>
      </c>
    </row>
    <row r="36" spans="1:8" ht="15" customHeight="1" x14ac:dyDescent="0.2">
      <c r="A36" s="2054" t="s">
        <v>881</v>
      </c>
      <c r="B36" s="2055"/>
      <c r="C36" s="2055"/>
      <c r="D36" s="2056"/>
    </row>
    <row r="37" spans="1:8" ht="95.1" customHeight="1" thickBot="1" x14ac:dyDescent="0.25">
      <c r="A37" s="2057"/>
      <c r="B37" s="2058"/>
      <c r="C37" s="2058"/>
      <c r="D37" s="2059"/>
      <c r="E37" s="2062" t="str">
        <f>IF(AND(A37="",(D25+D26+D27)&gt;0),"ATTENZIONE!  Inserire nel campo NOTE l'elenco delle Istituzioni ed il relativo importo dei rimborsi EFFETTUATI!",IF(AND(A37&lt;&gt;"",(D25+D26+D27)=0),"ATTENZIONE!  il campo NOTE non deve essere compilato in assenza di rimborsi",""))</f>
        <v/>
      </c>
      <c r="F37" s="2063"/>
      <c r="G37" s="2063"/>
      <c r="H37" s="2063"/>
    </row>
    <row r="38" spans="1:8" ht="15" customHeight="1" thickBot="1" x14ac:dyDescent="0.25">
      <c r="A38" s="2061" t="str">
        <f>IF(LEN(A40)&gt;1000,"IL NUMERO MASSIMO DI CARATTERI CONSENTITI NEL CAMPO NOTE SOTTOSTANTE E' DI 500","")</f>
        <v/>
      </c>
      <c r="B38" s="2061"/>
      <c r="C38" s="2061"/>
      <c r="D38" s="2061"/>
    </row>
    <row r="39" spans="1:8" ht="15" customHeight="1" x14ac:dyDescent="0.2">
      <c r="A39" s="2054" t="s">
        <v>882</v>
      </c>
      <c r="B39" s="2055"/>
      <c r="C39" s="2055"/>
      <c r="D39" s="2056"/>
    </row>
    <row r="40" spans="1:8" ht="95.1" customHeight="1" thickBot="1" x14ac:dyDescent="0.25">
      <c r="A40" s="2057"/>
      <c r="B40" s="2058"/>
      <c r="C40" s="2058"/>
      <c r="D40" s="2059"/>
      <c r="E40" s="2062" t="str">
        <f>IF(AND(A40="",(D28+D29+D30)&gt;0),"ATTENZIONE!  Inserire nel campo NOTE l'elenco delle Istituzioni ed il relativo importo dei rimborsi RICEVUTI!",IF(AND(A40&lt;&gt;"",(D28+D29+D30)=0),"ATTENZIONE!  il campo NOTE non deve essere compilato in assenza di rimborsi",""))</f>
        <v/>
      </c>
      <c r="F40" s="2063"/>
      <c r="G40" s="2063"/>
      <c r="H40" s="2063"/>
    </row>
    <row r="41" spans="1:8" ht="23.25" customHeight="1" x14ac:dyDescent="0.2">
      <c r="A41" s="3" t="s">
        <v>803</v>
      </c>
    </row>
    <row r="42" spans="1:8" ht="25.5" customHeight="1" x14ac:dyDescent="0.2">
      <c r="A42" s="2060" t="s">
        <v>884</v>
      </c>
      <c r="B42" s="2060"/>
      <c r="C42" s="2060"/>
      <c r="D42" s="2060"/>
    </row>
    <row r="43" spans="1:8" ht="25.5" customHeight="1" x14ac:dyDescent="0.2">
      <c r="A43" s="2060" t="s">
        <v>883</v>
      </c>
      <c r="B43" s="2060"/>
      <c r="C43" s="2060"/>
      <c r="D43" s="2060"/>
    </row>
  </sheetData>
  <sheetProtection algorithmName="SHA-512" hashValue="++wmxx4HmGt9O0G2yhrBLFDBoNupHvqV1F63YpuOdqvyZ0NTpnkgAUTdE8dgKBXdQGv631F5RYxmqQSQ24pg9A==" saltValue="1fTJgiR0gRouKnaL47mDZg==" spinCount="100000" sheet="1" formatColumns="0" selectLockedCells="1" autoFilter="0"/>
  <mergeCells count="12">
    <mergeCell ref="A43:D43"/>
    <mergeCell ref="E37:H37"/>
    <mergeCell ref="A38:D38"/>
    <mergeCell ref="A39:D39"/>
    <mergeCell ref="A40:D40"/>
    <mergeCell ref="E40:H40"/>
    <mergeCell ref="B2:D2"/>
    <mergeCell ref="A36:D36"/>
    <mergeCell ref="A37:D37"/>
    <mergeCell ref="A42:D42"/>
    <mergeCell ref="A1:D1"/>
    <mergeCell ref="A35:D35"/>
  </mergeCells>
  <phoneticPr fontId="30" type="noConversion"/>
  <dataValidations count="1">
    <dataValidation type="textLength" allowBlank="1" showInputMessage="1" showErrorMessage="1" errorTitle="ATTENZIONE ! ! ! " error="E' stato superato il limite di 1000 caratteri" sqref="A37:D37 A40:D40" xr:uid="{00000000-0002-0000-1800-000000000000}">
      <formula1>0</formula1>
      <formula2>1000</formula2>
    </dataValidation>
  </dataValidations>
  <printOptions horizontalCentered="1" verticalCentered="1"/>
  <pageMargins left="0" right="0" top="0.19685039370078741" bottom="0.15748031496062992" header="0.19685039370078741" footer="0.19685039370078741"/>
  <pageSetup paperSize="9" scale="85" orientation="portrait" horizontalDpi="300"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24227" r:id="rId4" name="Drop Down 1155">
              <controlPr defaultSize="0" autoLine="0" autoPict="0" altText="No">
                <anchor moveWithCells="1">
                  <from>
                    <xdr:col>4</xdr:col>
                    <xdr:colOff>60960</xdr:colOff>
                    <xdr:row>21</xdr:row>
                    <xdr:rowOff>30480</xdr:rowOff>
                  </from>
                  <to>
                    <xdr:col>5</xdr:col>
                    <xdr:colOff>22860</xdr:colOff>
                    <xdr:row>21</xdr:row>
                    <xdr:rowOff>190500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7">
    <pageSetUpPr fitToPage="1"/>
  </sheetPr>
  <dimension ref="A1:W104"/>
  <sheetViews>
    <sheetView showGridLines="0" zoomScale="80" zoomScaleNormal="80" workbookViewId="0">
      <selection activeCell="C9" sqref="C9"/>
    </sheetView>
  </sheetViews>
  <sheetFormatPr defaultColWidth="12.7109375" defaultRowHeight="10.199999999999999" x14ac:dyDescent="0.2"/>
  <cols>
    <col min="1" max="1" width="65.7109375" style="1001" customWidth="1"/>
    <col min="2" max="2" width="10.7109375" style="1033" customWidth="1"/>
    <col min="3" max="3" width="20.7109375" style="1001" customWidth="1"/>
    <col min="4" max="4" width="3.28515625" style="1001" customWidth="1"/>
    <col min="5" max="5" width="65.7109375" style="1001" customWidth="1"/>
    <col min="6" max="6" width="10.7109375" style="1001" customWidth="1"/>
    <col min="7" max="7" width="20.7109375" style="1001" customWidth="1"/>
    <col min="8" max="8" width="73.28515625" style="1001" customWidth="1"/>
    <col min="9" max="14" width="12.28515625" style="1001" customWidth="1"/>
    <col min="15" max="23" width="12.7109375" style="1001" hidden="1" customWidth="1"/>
    <col min="24" max="16384" width="12.7109375" style="1001"/>
  </cols>
  <sheetData>
    <row r="1" spans="1:23" ht="87" customHeight="1" x14ac:dyDescent="0.2">
      <c r="A1" s="998" t="str">
        <f>'t1'!A1</f>
        <v>SERVIZIO SANITARIO NAZIONALE - anno 2023</v>
      </c>
      <c r="B1" s="998"/>
      <c r="C1" s="998"/>
      <c r="D1" s="998"/>
      <c r="E1" s="998"/>
      <c r="F1" s="999"/>
      <c r="G1" s="1000"/>
      <c r="H1" s="1099" t="s">
        <v>1235</v>
      </c>
      <c r="Q1" s="1307">
        <v>72</v>
      </c>
      <c r="R1" s="1307" t="s">
        <v>1239</v>
      </c>
    </row>
    <row r="2" spans="1:23" ht="15.45" customHeight="1" x14ac:dyDescent="0.2">
      <c r="B2" s="1002"/>
      <c r="E2" s="1003"/>
      <c r="F2" s="1003"/>
      <c r="G2" s="1003"/>
      <c r="Q2" s="1307">
        <v>73</v>
      </c>
      <c r="R2" s="1307" t="s">
        <v>1239</v>
      </c>
    </row>
    <row r="3" spans="1:23" ht="44.7" customHeight="1" x14ac:dyDescent="0.2">
      <c r="A3" s="1308"/>
      <c r="B3" s="1309"/>
      <c r="C3" s="1309"/>
      <c r="D3" s="1309"/>
      <c r="E3" s="1309"/>
      <c r="F3" s="1309"/>
      <c r="G3" s="1309"/>
      <c r="Q3" s="1307">
        <v>74</v>
      </c>
      <c r="R3" s="1307" t="s">
        <v>1239</v>
      </c>
    </row>
    <row r="4" spans="1:23" ht="15.45" customHeight="1" thickBot="1" x14ac:dyDescent="0.25">
      <c r="B4" s="1002"/>
      <c r="E4" s="1003"/>
      <c r="F4" s="1003"/>
      <c r="G4" s="1003"/>
    </row>
    <row r="5" spans="1:23" ht="25.5" customHeight="1" thickBot="1" x14ac:dyDescent="0.25">
      <c r="A5" s="1004" t="s">
        <v>1534</v>
      </c>
      <c r="B5" s="1005"/>
      <c r="C5" s="1006"/>
      <c r="D5" s="1662"/>
      <c r="E5" s="1004" t="s">
        <v>1535</v>
      </c>
      <c r="F5" s="1007"/>
      <c r="G5" s="1006"/>
      <c r="H5" s="1008" t="s">
        <v>993</v>
      </c>
      <c r="I5" s="1009"/>
      <c r="J5" s="1009"/>
      <c r="K5" s="1009"/>
      <c r="L5" s="1009"/>
      <c r="N5" s="1010"/>
      <c r="O5" s="1010"/>
      <c r="P5" s="1010"/>
      <c r="Q5" s="1010"/>
    </row>
    <row r="6" spans="1:23" ht="17.100000000000001" customHeight="1" x14ac:dyDescent="0.2">
      <c r="A6" s="1011" t="s">
        <v>319</v>
      </c>
      <c r="B6" s="1012" t="s">
        <v>320</v>
      </c>
      <c r="C6" s="1013" t="s">
        <v>432</v>
      </c>
      <c r="D6" s="1014"/>
      <c r="E6" s="1011" t="s">
        <v>319</v>
      </c>
      <c r="F6" s="1015" t="s">
        <v>320</v>
      </c>
      <c r="G6" s="1016" t="s">
        <v>432</v>
      </c>
      <c r="H6" s="2064" t="str">
        <f>IF(AND(SUMIF($S:$S,"SQ9",$R:$R)=0,ISBLANK('SICI(1)'!F13),ISBLANK('SICI(1)'!F17)),"OK",IF(AND(ABS(SUMIF($S:$S,"SQ9",$R:$R))&gt;0,ISBLANK('SICI(1)'!F13),ISBLANK('SICI(1)'!F17)),"Attenzione: inserire le voci di costituzione del fondo unicamente in presenza di certificazione dello stesso (cfr. SICI GEN353 o GEN355) !",IF(AND(SUMIF($S:$S,"SQ9",$R:$R)=0,SUM('SICI(1)'!F13,'SICI(1)'!F17)&gt;0),"Attenzione: in presenza di date di certificazione del fondo (cfr. SICI GEN353 o GEN355) è necessario compilare il lato costituzione di T15 !","OK")))</f>
        <v>OK</v>
      </c>
      <c r="I6" s="1009"/>
      <c r="J6" s="1009"/>
      <c r="K6" s="1009"/>
      <c r="L6" s="1009"/>
      <c r="M6" s="1017"/>
      <c r="N6" s="1017"/>
      <c r="O6" s="1017"/>
      <c r="P6" s="1017"/>
      <c r="Q6" s="1017"/>
    </row>
    <row r="7" spans="1:23" ht="17.100000000000001" customHeight="1" x14ac:dyDescent="0.3">
      <c r="A7" s="1018" t="s">
        <v>1236</v>
      </c>
      <c r="B7" s="1019"/>
      <c r="C7" s="1020"/>
      <c r="D7" s="1014"/>
      <c r="E7" s="1018" t="str">
        <f>A7</f>
        <v>Fondo per la retribuzione degli incarichi</v>
      </c>
      <c r="F7" s="1021"/>
      <c r="G7" s="1022"/>
      <c r="H7" s="2065"/>
      <c r="I7" s="1010"/>
      <c r="J7" s="1010"/>
      <c r="O7" s="852" t="s">
        <v>994</v>
      </c>
      <c r="P7" s="1023"/>
      <c r="Q7" s="1024"/>
      <c r="R7" s="1024"/>
      <c r="T7" s="852" t="s">
        <v>995</v>
      </c>
      <c r="U7" s="1023"/>
      <c r="V7" s="1024"/>
      <c r="W7" s="1024"/>
    </row>
    <row r="8" spans="1:23" ht="17.100000000000001" customHeight="1" x14ac:dyDescent="0.25">
      <c r="A8" s="1025" t="s">
        <v>996</v>
      </c>
      <c r="B8" s="1026"/>
      <c r="C8" s="1027"/>
      <c r="D8" s="1014"/>
      <c r="E8" s="1028" t="s">
        <v>1379</v>
      </c>
      <c r="F8" s="1026"/>
      <c r="G8" s="1027"/>
      <c r="H8" s="2065"/>
      <c r="I8" s="1010"/>
      <c r="J8" s="1010"/>
      <c r="O8" s="853" t="s">
        <v>997</v>
      </c>
      <c r="P8" s="853" t="s">
        <v>998</v>
      </c>
      <c r="Q8" s="853" t="s">
        <v>999</v>
      </c>
      <c r="R8" s="853" t="s">
        <v>1000</v>
      </c>
      <c r="T8" s="853" t="s">
        <v>997</v>
      </c>
      <c r="U8" s="853" t="s">
        <v>998</v>
      </c>
      <c r="V8" s="853" t="s">
        <v>999</v>
      </c>
      <c r="W8" s="853" t="s">
        <v>1000</v>
      </c>
    </row>
    <row r="9" spans="1:23" ht="17.100000000000001" customHeight="1" x14ac:dyDescent="0.2">
      <c r="A9" s="1029" t="s">
        <v>1380</v>
      </c>
      <c r="B9" s="1015" t="s">
        <v>1238</v>
      </c>
      <c r="C9" s="1030"/>
      <c r="D9" s="1014"/>
      <c r="E9" s="1029" t="s">
        <v>1381</v>
      </c>
      <c r="F9" s="1031" t="s">
        <v>1382</v>
      </c>
      <c r="G9" s="1030"/>
      <c r="H9" s="2065"/>
      <c r="I9" s="1010"/>
      <c r="J9" s="1010"/>
      <c r="O9" s="1032">
        <v>72</v>
      </c>
      <c r="P9" s="1032">
        <v>7</v>
      </c>
      <c r="Q9" s="1033" t="str">
        <f>B9</f>
        <v>F10J</v>
      </c>
      <c r="R9" s="1034">
        <f>ROUND(C9,0)</f>
        <v>0</v>
      </c>
      <c r="S9" s="1032" t="str">
        <f>VLOOKUP(O9,$Q:$R,2,FALSE)</f>
        <v>SQ9</v>
      </c>
      <c r="T9" s="889">
        <v>72</v>
      </c>
      <c r="U9" s="889">
        <v>61</v>
      </c>
      <c r="V9" s="1035" t="str">
        <f t="shared" ref="V9:V15" si="0">F9</f>
        <v>U448</v>
      </c>
      <c r="W9" s="1034">
        <f t="shared" ref="W9:W15" si="1">ROUND(G9,0)</f>
        <v>0</v>
      </c>
    </row>
    <row r="10" spans="1:23" ht="17.100000000000001" customHeight="1" x14ac:dyDescent="0.2">
      <c r="A10" s="1029" t="s">
        <v>1240</v>
      </c>
      <c r="B10" s="1015" t="s">
        <v>1241</v>
      </c>
      <c r="C10" s="1030"/>
      <c r="D10" s="1014"/>
      <c r="E10" s="1029" t="s">
        <v>1115</v>
      </c>
      <c r="F10" s="1015" t="s">
        <v>742</v>
      </c>
      <c r="G10" s="1030"/>
      <c r="H10" s="2065"/>
      <c r="I10" s="1010"/>
      <c r="J10" s="1010"/>
      <c r="O10" s="1032">
        <v>72</v>
      </c>
      <c r="P10" s="1032">
        <v>7</v>
      </c>
      <c r="Q10" s="1033" t="str">
        <f t="shared" ref="Q10:Q15" si="2">B10</f>
        <v>F12R</v>
      </c>
      <c r="R10" s="1034">
        <f t="shared" ref="R10:R15" si="3">ROUND(C10,0)</f>
        <v>0</v>
      </c>
      <c r="S10" s="1032" t="str">
        <f t="shared" ref="S10:S20" si="4">VLOOKUP(O10,$Q:$R,2,FALSE)</f>
        <v>SQ9</v>
      </c>
      <c r="T10" s="889">
        <v>72</v>
      </c>
      <c r="U10" s="889">
        <v>61</v>
      </c>
      <c r="V10" s="1035" t="str">
        <f t="shared" si="0"/>
        <v>U268</v>
      </c>
      <c r="W10" s="1034">
        <f t="shared" si="1"/>
        <v>0</v>
      </c>
    </row>
    <row r="11" spans="1:23" ht="17.100000000000001" customHeight="1" x14ac:dyDescent="0.2">
      <c r="A11" s="1029" t="s">
        <v>1875</v>
      </c>
      <c r="B11" s="1015" t="s">
        <v>1876</v>
      </c>
      <c r="C11" s="1030"/>
      <c r="D11" s="1014"/>
      <c r="E11" s="1029" t="s">
        <v>1383</v>
      </c>
      <c r="F11" s="1015" t="s">
        <v>1244</v>
      </c>
      <c r="G11" s="1030"/>
      <c r="H11" s="2065"/>
      <c r="I11" s="1010"/>
      <c r="J11" s="1010"/>
      <c r="O11" s="1032">
        <v>72</v>
      </c>
      <c r="P11" s="1032">
        <v>7</v>
      </c>
      <c r="Q11" s="1033" t="str">
        <f>B11</f>
        <v>F24Q</v>
      </c>
      <c r="R11" s="1034">
        <f>ROUND(C11,0)</f>
        <v>0</v>
      </c>
      <c r="S11" s="1032" t="str">
        <f t="shared" si="4"/>
        <v>SQ9</v>
      </c>
      <c r="T11" s="889">
        <v>72</v>
      </c>
      <c r="U11" s="889">
        <v>61</v>
      </c>
      <c r="V11" s="1035" t="str">
        <f t="shared" si="0"/>
        <v>U04X</v>
      </c>
      <c r="W11" s="1034">
        <f t="shared" si="1"/>
        <v>0</v>
      </c>
    </row>
    <row r="12" spans="1:23" ht="17.100000000000001" customHeight="1" thickBot="1" x14ac:dyDescent="0.25">
      <c r="A12" s="1029" t="s">
        <v>1242</v>
      </c>
      <c r="B12" s="1015" t="s">
        <v>1243</v>
      </c>
      <c r="C12" s="1030"/>
      <c r="D12" s="1014"/>
      <c r="E12" s="1029" t="s">
        <v>1384</v>
      </c>
      <c r="F12" s="1015" t="s">
        <v>1247</v>
      </c>
      <c r="G12" s="1030"/>
      <c r="H12" s="2066"/>
      <c r="I12" s="1010"/>
      <c r="J12" s="1010"/>
      <c r="O12" s="1032">
        <v>72</v>
      </c>
      <c r="P12" s="1032">
        <v>7</v>
      </c>
      <c r="Q12" s="1033" t="str">
        <f t="shared" si="2"/>
        <v>F12S</v>
      </c>
      <c r="R12" s="1034">
        <f t="shared" si="3"/>
        <v>0</v>
      </c>
      <c r="S12" s="1032" t="str">
        <f t="shared" si="4"/>
        <v>SQ9</v>
      </c>
      <c r="T12" s="889">
        <v>72</v>
      </c>
      <c r="U12" s="889">
        <v>61</v>
      </c>
      <c r="V12" s="1035" t="str">
        <f t="shared" si="0"/>
        <v>U04Y</v>
      </c>
      <c r="W12" s="1034">
        <f t="shared" si="1"/>
        <v>0</v>
      </c>
    </row>
    <row r="13" spans="1:23" ht="17.100000000000001" customHeight="1" thickBot="1" x14ac:dyDescent="0.25">
      <c r="A13" s="1029" t="s">
        <v>1245</v>
      </c>
      <c r="B13" s="1015" t="s">
        <v>1246</v>
      </c>
      <c r="C13" s="1030"/>
      <c r="D13" s="1014"/>
      <c r="E13" s="1029" t="s">
        <v>1114</v>
      </c>
      <c r="F13" s="1015" t="s">
        <v>741</v>
      </c>
      <c r="G13" s="1030"/>
      <c r="H13" s="1036" t="s">
        <v>1059</v>
      </c>
      <c r="I13" s="1010"/>
      <c r="J13" s="1010"/>
      <c r="O13" s="1032">
        <v>72</v>
      </c>
      <c r="P13" s="1032">
        <v>7</v>
      </c>
      <c r="Q13" s="1033" t="str">
        <f t="shared" si="2"/>
        <v>F12T</v>
      </c>
      <c r="R13" s="1034">
        <f t="shared" si="3"/>
        <v>0</v>
      </c>
      <c r="S13" s="1032" t="str">
        <f t="shared" si="4"/>
        <v>SQ9</v>
      </c>
      <c r="T13" s="889">
        <v>72</v>
      </c>
      <c r="U13" s="889">
        <v>61</v>
      </c>
      <c r="V13" s="1035" t="str">
        <f t="shared" si="0"/>
        <v>U267</v>
      </c>
      <c r="W13" s="1034">
        <f t="shared" si="1"/>
        <v>0</v>
      </c>
    </row>
    <row r="14" spans="1:23" ht="17.100000000000001" customHeight="1" x14ac:dyDescent="0.2">
      <c r="A14" s="1029" t="s">
        <v>1248</v>
      </c>
      <c r="B14" s="1015" t="s">
        <v>1249</v>
      </c>
      <c r="C14" s="1030"/>
      <c r="D14" s="1014"/>
      <c r="E14" s="1029" t="s">
        <v>1385</v>
      </c>
      <c r="F14" s="1015" t="s">
        <v>1252</v>
      </c>
      <c r="G14" s="1030"/>
      <c r="H14" s="2064" t="str">
        <f>IF(LEN(H16&amp;H17&amp;H18&amp;H22&amp;H23&amp;H24&amp;H19&amp;H20&amp;H21&amp;H25&amp;H26&amp;H27)&gt;0,"Attenzione, le seguenti voci creano incongruenza perché magg. del 10% del totale:","OK")</f>
        <v>OK</v>
      </c>
      <c r="I14" s="1010"/>
      <c r="J14" s="1010"/>
      <c r="O14" s="1032">
        <v>72</v>
      </c>
      <c r="P14" s="1032">
        <v>7</v>
      </c>
      <c r="Q14" s="1033" t="str">
        <f t="shared" si="2"/>
        <v>F12U</v>
      </c>
      <c r="R14" s="1034">
        <f t="shared" si="3"/>
        <v>0</v>
      </c>
      <c r="S14" s="1032" t="str">
        <f t="shared" si="4"/>
        <v>SQ9</v>
      </c>
      <c r="T14" s="889">
        <v>72</v>
      </c>
      <c r="U14" s="889">
        <v>61</v>
      </c>
      <c r="V14" s="1035" t="str">
        <f t="shared" si="0"/>
        <v>U05B</v>
      </c>
      <c r="W14" s="1034">
        <f t="shared" si="1"/>
        <v>0</v>
      </c>
    </row>
    <row r="15" spans="1:23" ht="17.100000000000001" customHeight="1" x14ac:dyDescent="0.2">
      <c r="A15" s="1029" t="s">
        <v>1250</v>
      </c>
      <c r="B15" s="1015" t="s">
        <v>1251</v>
      </c>
      <c r="C15" s="1030"/>
      <c r="D15" s="1014"/>
      <c r="E15" s="1029" t="s">
        <v>1076</v>
      </c>
      <c r="F15" s="1031" t="s">
        <v>1077</v>
      </c>
      <c r="G15" s="1030"/>
      <c r="H15" s="2065"/>
      <c r="I15" s="1010"/>
      <c r="J15" s="1010"/>
      <c r="O15" s="1032">
        <v>72</v>
      </c>
      <c r="P15" s="1032">
        <v>7</v>
      </c>
      <c r="Q15" s="1033" t="str">
        <f t="shared" si="2"/>
        <v>F14R</v>
      </c>
      <c r="R15" s="1034">
        <f t="shared" si="3"/>
        <v>0</v>
      </c>
      <c r="S15" s="1032" t="str">
        <f t="shared" si="4"/>
        <v>SQ9</v>
      </c>
      <c r="T15" s="1038">
        <v>72</v>
      </c>
      <c r="U15" s="1038">
        <v>61</v>
      </c>
      <c r="V15" s="1039" t="str">
        <f t="shared" si="0"/>
        <v>U998</v>
      </c>
      <c r="W15" s="1040">
        <f t="shared" si="1"/>
        <v>0</v>
      </c>
    </row>
    <row r="16" spans="1:23" ht="17.100000000000001" customHeight="1" thickBot="1" x14ac:dyDescent="0.3">
      <c r="A16" s="1029" t="s">
        <v>1414</v>
      </c>
      <c r="B16" s="1015" t="s">
        <v>1175</v>
      </c>
      <c r="C16" s="1030"/>
      <c r="D16" s="1014"/>
      <c r="E16" s="1041" t="s">
        <v>1386</v>
      </c>
      <c r="F16" s="1042"/>
      <c r="G16" s="1043">
        <f>SUM(G9:G15)</f>
        <v>0</v>
      </c>
      <c r="H16" s="1037" t="str">
        <f>IF(C34&lt;&gt;0,IF(R20/ABS(C$34)&gt;0.1,"Fondo incarichi - Altre risorse fisse - F00O",""),"")</f>
        <v/>
      </c>
      <c r="I16" s="1010"/>
      <c r="J16" s="1010"/>
      <c r="O16" s="1032">
        <v>72</v>
      </c>
      <c r="P16" s="1032">
        <v>7</v>
      </c>
      <c r="Q16" s="1033" t="str">
        <f>B16</f>
        <v>F10O</v>
      </c>
      <c r="R16" s="1034">
        <f>ROUND(C16,0)</f>
        <v>0</v>
      </c>
      <c r="S16" s="1032" t="str">
        <f t="shared" si="4"/>
        <v>SQ9</v>
      </c>
    </row>
    <row r="17" spans="1:23" ht="17.100000000000001" customHeight="1" thickBot="1" x14ac:dyDescent="0.3">
      <c r="A17" s="1029" t="s">
        <v>1877</v>
      </c>
      <c r="B17" s="1015" t="s">
        <v>1253</v>
      </c>
      <c r="C17" s="1030"/>
      <c r="D17" s="1014"/>
      <c r="E17" s="1045" t="str">
        <f>A34</f>
        <v>Totale Fondo incarichi</v>
      </c>
      <c r="F17" s="1046"/>
      <c r="G17" s="1047">
        <f>G16</f>
        <v>0</v>
      </c>
      <c r="H17" s="1037" t="str">
        <f>IF(C34&lt;&gt;0,IF(R25/ABS(C$34)&gt;0.1,"Fondo incarichi - Altre risorse variabili - F00O",""),"")</f>
        <v/>
      </c>
      <c r="I17" s="1044"/>
      <c r="J17" s="1044"/>
      <c r="O17" s="1032">
        <v>72</v>
      </c>
      <c r="P17" s="1032">
        <v>7</v>
      </c>
      <c r="Q17" s="1033" t="str">
        <f>B17</f>
        <v>F12W</v>
      </c>
      <c r="R17" s="1034">
        <f>ROUND(C17,0)</f>
        <v>0</v>
      </c>
      <c r="S17" s="1032" t="str">
        <f t="shared" si="4"/>
        <v>SQ9</v>
      </c>
      <c r="T17" s="1035"/>
      <c r="U17" s="1035"/>
      <c r="V17" s="1035"/>
      <c r="W17" s="1035"/>
    </row>
    <row r="18" spans="1:23" ht="17.100000000000001" customHeight="1" x14ac:dyDescent="0.25">
      <c r="A18" s="1029" t="s">
        <v>1878</v>
      </c>
      <c r="B18" s="1015" t="s">
        <v>1257</v>
      </c>
      <c r="C18" s="1030"/>
      <c r="D18" s="1014"/>
      <c r="E18" s="1049"/>
      <c r="F18" s="1050"/>
      <c r="G18" s="1051"/>
      <c r="H18" s="1048" t="str">
        <f>IF(C34&lt;&gt;0,IF(R32/ABS(C$34)&gt;0.1,"Fondo incarichi - Altre decurtazioni - F01P",""),"")</f>
        <v/>
      </c>
      <c r="I18" s="1044"/>
      <c r="J18" s="1044"/>
      <c r="O18" s="1032">
        <v>72</v>
      </c>
      <c r="P18" s="1032">
        <v>7</v>
      </c>
      <c r="Q18" s="1033" t="str">
        <f>B18</f>
        <v>F12Y</v>
      </c>
      <c r="R18" s="1034">
        <f>ROUND(C18,0)</f>
        <v>0</v>
      </c>
      <c r="S18" s="1032" t="str">
        <f t="shared" si="4"/>
        <v>SQ9</v>
      </c>
      <c r="T18" s="1035"/>
      <c r="U18" s="1035"/>
      <c r="V18" s="1035"/>
      <c r="W18" s="1035"/>
    </row>
    <row r="19" spans="1:23" ht="17.100000000000001" customHeight="1" x14ac:dyDescent="0.2">
      <c r="A19" s="1029" t="s">
        <v>1387</v>
      </c>
      <c r="B19" s="1031" t="s">
        <v>1489</v>
      </c>
      <c r="C19" s="1030"/>
      <c r="D19" s="1014"/>
      <c r="E19" s="1057"/>
      <c r="F19" s="1058"/>
      <c r="G19" s="1059"/>
      <c r="H19" s="1060" t="str">
        <f>IF(C63&lt;&gt;0,IF(R46/ABS(C$63)&gt;0.1,"Fondo condizioni di lavoro altre risorse fisse - F00O",""),"")</f>
        <v/>
      </c>
      <c r="I19" s="1044"/>
      <c r="J19" s="1044"/>
      <c r="O19" s="1032">
        <v>72</v>
      </c>
      <c r="P19" s="1032">
        <v>7</v>
      </c>
      <c r="Q19" s="1033" t="str">
        <f>B19</f>
        <v>F16L</v>
      </c>
      <c r="R19" s="1034">
        <f>ROUND(C19,0)</f>
        <v>0</v>
      </c>
      <c r="S19" s="1032" t="str">
        <f t="shared" si="4"/>
        <v>SQ9</v>
      </c>
      <c r="T19" s="1035"/>
      <c r="U19" s="1035"/>
      <c r="V19" s="1035"/>
      <c r="W19" s="1035"/>
    </row>
    <row r="20" spans="1:23" ht="17.100000000000001" customHeight="1" x14ac:dyDescent="0.2">
      <c r="A20" s="1029" t="s">
        <v>1388</v>
      </c>
      <c r="B20" s="1031" t="s">
        <v>1389</v>
      </c>
      <c r="C20" s="1030"/>
      <c r="D20" s="1014"/>
      <c r="E20" s="1057"/>
      <c r="F20" s="1058"/>
      <c r="G20" s="1059"/>
      <c r="H20" s="1064" t="str">
        <f>IF(C63&lt;&gt;0,IF(R54/ABS(C$63)&gt;0.1,"Fondo condizioni di lavoro altre risorse variabili - F00O",""),"")</f>
        <v/>
      </c>
      <c r="I20" s="1044"/>
      <c r="J20" s="1044"/>
      <c r="O20" s="1053">
        <v>72</v>
      </c>
      <c r="P20" s="1053">
        <v>7</v>
      </c>
      <c r="Q20" s="1054" t="str">
        <f>B20</f>
        <v>F00O</v>
      </c>
      <c r="R20" s="1040">
        <f>ROUND(C20,0)</f>
        <v>0</v>
      </c>
      <c r="S20" s="1032" t="str">
        <f t="shared" si="4"/>
        <v>SQ9</v>
      </c>
      <c r="T20" s="1032"/>
      <c r="U20" s="889"/>
      <c r="V20" s="1035"/>
      <c r="W20" s="1034"/>
    </row>
    <row r="21" spans="1:23" ht="17.100000000000001" customHeight="1" thickBot="1" x14ac:dyDescent="0.25">
      <c r="A21" s="1055" t="s">
        <v>738</v>
      </c>
      <c r="B21" s="1056"/>
      <c r="C21" s="1043">
        <f>SUM(C9:C20)</f>
        <v>0</v>
      </c>
      <c r="D21" s="1014"/>
      <c r="E21" s="1057"/>
      <c r="F21" s="1058"/>
      <c r="G21" s="1059"/>
      <c r="H21" s="1060" t="str">
        <f>IF(C63&lt;&gt;0,IF(R61/ABS(C$63)&gt;0.1,"Fondo condizioni di lavoro altre decurtazioni - F01P",""),"")</f>
        <v/>
      </c>
      <c r="I21" s="1044"/>
      <c r="J21" s="1044"/>
      <c r="O21" s="1032"/>
      <c r="P21" s="1032"/>
      <c r="Q21" s="1033"/>
      <c r="R21" s="1034"/>
    </row>
    <row r="22" spans="1:23" ht="17.100000000000001" customHeight="1" x14ac:dyDescent="0.25">
      <c r="A22" s="1061" t="s">
        <v>739</v>
      </c>
      <c r="B22" s="1062"/>
      <c r="C22" s="1063"/>
      <c r="D22" s="1014"/>
      <c r="E22" s="1057"/>
      <c r="F22" s="1058"/>
      <c r="G22" s="1059"/>
      <c r="H22" s="1052" t="str">
        <f>IF(C97&lt;&gt;0,IF(R74/ABS(C$97)&gt;0.1,"Fondo risultato - Altre risorse fisse - F00O",""),"")</f>
        <v/>
      </c>
      <c r="I22" s="1044"/>
      <c r="J22" s="1044"/>
    </row>
    <row r="23" spans="1:23" ht="17.100000000000001" customHeight="1" x14ac:dyDescent="0.2">
      <c r="A23" s="1029" t="s">
        <v>1255</v>
      </c>
      <c r="B23" s="1015" t="s">
        <v>1256</v>
      </c>
      <c r="C23" s="1030"/>
      <c r="D23" s="1014"/>
      <c r="E23" s="1057"/>
      <c r="F23" s="1058"/>
      <c r="G23" s="1059"/>
      <c r="H23" s="1060" t="str">
        <f>IF(C97&lt;&gt;0,IF(R86/ABS(C$97)&gt;0.1,"Fondo risultato - Altre risorse variabili - F00O",""),"")</f>
        <v/>
      </c>
      <c r="I23" s="1044"/>
      <c r="J23" s="1044"/>
      <c r="O23" s="1032">
        <v>72</v>
      </c>
      <c r="P23" s="1032">
        <v>9</v>
      </c>
      <c r="Q23" s="1033" t="str">
        <f>B23</f>
        <v>F12X</v>
      </c>
      <c r="R23" s="1034">
        <f>ROUND(C23,0)</f>
        <v>0</v>
      </c>
      <c r="S23" s="1032" t="str">
        <f>VLOOKUP(O23,$Q:$R,2,FALSE)</f>
        <v>SQ9</v>
      </c>
    </row>
    <row r="24" spans="1:23" ht="17.100000000000001" customHeight="1" x14ac:dyDescent="0.2">
      <c r="A24" s="1029" t="s">
        <v>1258</v>
      </c>
      <c r="B24" s="1015" t="s">
        <v>1259</v>
      </c>
      <c r="C24" s="1030"/>
      <c r="D24" s="1014"/>
      <c r="E24" s="1057"/>
      <c r="F24" s="1058"/>
      <c r="G24" s="1059"/>
      <c r="H24" s="1060" t="str">
        <f>IF(C97&lt;&gt;0,IF(R95/ABS(C$97)&gt;0.1,"Fondo risultato - Altre risorse decurtazioni - F01P",""),"")</f>
        <v/>
      </c>
      <c r="I24" s="1044"/>
      <c r="J24" s="1044"/>
      <c r="O24" s="1032">
        <v>72</v>
      </c>
      <c r="P24" s="1032">
        <v>9</v>
      </c>
      <c r="Q24" s="1033" t="str">
        <f>B24</f>
        <v>F12Z</v>
      </c>
      <c r="R24" s="1034">
        <f>ROUND(C24,0)</f>
        <v>0</v>
      </c>
      <c r="S24" s="1032" t="str">
        <f>VLOOKUP(O24,$Q:$R,2,FALSE)</f>
        <v>SQ9</v>
      </c>
    </row>
    <row r="25" spans="1:23" ht="17.100000000000001" customHeight="1" x14ac:dyDescent="0.2">
      <c r="A25" s="1029" t="s">
        <v>1388</v>
      </c>
      <c r="B25" s="1031" t="s">
        <v>1389</v>
      </c>
      <c r="C25" s="1030"/>
      <c r="D25" s="1014"/>
      <c r="E25" s="1057"/>
      <c r="F25" s="1058"/>
      <c r="G25" s="1059"/>
      <c r="H25" s="1060" t="str">
        <f>IF(G17&lt;&gt;0,IF(W15/ABS(G17)&gt;0.1,"Fondo incarichi - Altre destinazioni - U998",""),"")</f>
        <v/>
      </c>
      <c r="I25" s="1044"/>
      <c r="J25" s="1044"/>
      <c r="O25" s="1053">
        <v>72</v>
      </c>
      <c r="P25" s="1053">
        <v>9</v>
      </c>
      <c r="Q25" s="1054" t="str">
        <f>B25</f>
        <v>F00O</v>
      </c>
      <c r="R25" s="1040">
        <f>ROUND(C25,0)</f>
        <v>0</v>
      </c>
      <c r="S25" s="1032" t="str">
        <f>VLOOKUP(O25,$Q:$R,2,FALSE)</f>
        <v>SQ9</v>
      </c>
    </row>
    <row r="26" spans="1:23" ht="17.100000000000001" customHeight="1" thickBot="1" x14ac:dyDescent="0.25">
      <c r="A26" s="1055" t="s">
        <v>740</v>
      </c>
      <c r="B26" s="1056"/>
      <c r="C26" s="1043">
        <f>SUM(C23:C25)</f>
        <v>0</v>
      </c>
      <c r="D26" s="1014"/>
      <c r="E26" s="1057"/>
      <c r="F26" s="1058"/>
      <c r="G26" s="1059"/>
      <c r="H26" s="1060" t="str">
        <f>IF(G72&lt;&gt;0,IF(W70/ABS(G72)&gt;0.1,"Fondo risultato - Altre destinazioni - U998",""),"")</f>
        <v/>
      </c>
      <c r="I26" s="1044"/>
      <c r="J26" s="1044"/>
      <c r="O26" s="1032"/>
      <c r="P26" s="1032"/>
      <c r="Q26" s="1033"/>
      <c r="R26" s="1034"/>
      <c r="S26" s="1032"/>
    </row>
    <row r="27" spans="1:23" ht="17.100000000000001" customHeight="1" x14ac:dyDescent="0.25">
      <c r="A27" s="1065" t="s">
        <v>1058</v>
      </c>
      <c r="B27" s="1026"/>
      <c r="C27" s="1027"/>
      <c r="D27" s="1014"/>
      <c r="E27" s="1057"/>
      <c r="F27" s="1058"/>
      <c r="G27" s="1059"/>
      <c r="H27" s="1060" t="str">
        <f>IF(G42&lt;&gt;0,IF(W40/ABS(G42)&gt;0.1,"Fondo condizioni di lavoro - Altre destinazioni - U998",""),"")</f>
        <v/>
      </c>
      <c r="I27" s="1044"/>
      <c r="J27" s="1044"/>
      <c r="O27" s="1032"/>
      <c r="P27" s="1032"/>
      <c r="Q27" s="1033"/>
      <c r="R27" s="1034"/>
    </row>
    <row r="28" spans="1:23" ht="17.100000000000001" customHeight="1" thickBot="1" x14ac:dyDescent="0.25">
      <c r="A28" s="1029" t="s">
        <v>1078</v>
      </c>
      <c r="B28" s="1015" t="s">
        <v>965</v>
      </c>
      <c r="C28" s="1030"/>
      <c r="D28" s="1014"/>
      <c r="E28" s="1057"/>
      <c r="F28" s="1058"/>
      <c r="G28" s="1059"/>
      <c r="H28" s="1066"/>
      <c r="I28" s="1010"/>
      <c r="J28" s="1010"/>
      <c r="O28" s="1032">
        <v>72</v>
      </c>
      <c r="P28" s="1032">
        <v>81</v>
      </c>
      <c r="Q28" s="1033" t="str">
        <f>B28</f>
        <v>F27I</v>
      </c>
      <c r="R28" s="1034">
        <f>ROUND(C28,0)</f>
        <v>0</v>
      </c>
      <c r="S28" s="1032" t="str">
        <f>VLOOKUP(O28,$Q:$R,2,FALSE)</f>
        <v>SQ9</v>
      </c>
    </row>
    <row r="29" spans="1:23" ht="17.100000000000001" customHeight="1" thickBot="1" x14ac:dyDescent="0.25">
      <c r="A29" s="1029" t="s">
        <v>1079</v>
      </c>
      <c r="B29" s="1015" t="s">
        <v>1060</v>
      </c>
      <c r="C29" s="1030"/>
      <c r="D29" s="1014"/>
      <c r="E29" s="1057"/>
      <c r="F29" s="1058"/>
      <c r="G29" s="1059"/>
      <c r="H29" s="1036" t="s">
        <v>1536</v>
      </c>
      <c r="I29" s="1010"/>
      <c r="J29" s="1010"/>
      <c r="O29" s="1032">
        <v>72</v>
      </c>
      <c r="P29" s="1032">
        <v>81</v>
      </c>
      <c r="Q29" s="1033" t="str">
        <f>B29</f>
        <v>F00P</v>
      </c>
      <c r="R29" s="1034">
        <f>ROUND(C29,0)</f>
        <v>0</v>
      </c>
      <c r="S29" s="1032" t="str">
        <f>VLOOKUP(O29,$Q:$R,2,FALSE)</f>
        <v>SQ9</v>
      </c>
    </row>
    <row r="30" spans="1:23" ht="17.100000000000001" customHeight="1" x14ac:dyDescent="0.2">
      <c r="A30" s="1029" t="s">
        <v>1398</v>
      </c>
      <c r="B30" s="1015" t="s">
        <v>1399</v>
      </c>
      <c r="C30" s="1030"/>
      <c r="D30" s="1014"/>
      <c r="E30" s="1057"/>
      <c r="F30" s="1058"/>
      <c r="G30" s="1059"/>
      <c r="H30" s="2064" t="str">
        <f>IF(AND(SUM($R:$R)&lt;&gt;0,SUM('SICI(1)'!$F$13,'SICI(1)'!$F$17)&gt;0),IF(SUM($R:$R)-(SUMIF($P:$P,"81",$R:$R)*2)-SUM($W:$W)&lt;0,"Attenzione, le destinazioni risultano superiori alle relative risorse e generano pertanto squadratura 8. ","OK"),"OK")</f>
        <v>OK</v>
      </c>
      <c r="I30" s="1010"/>
      <c r="J30" s="1010"/>
      <c r="O30" s="1032">
        <v>72</v>
      </c>
      <c r="P30" s="1032">
        <v>81</v>
      </c>
      <c r="Q30" s="1033" t="str">
        <f>B30</f>
        <v>F19T</v>
      </c>
      <c r="R30" s="1034">
        <f>ROUND(C30,0)</f>
        <v>0</v>
      </c>
      <c r="S30" s="1032" t="str">
        <f>VLOOKUP(O30,$Q:$R,2,FALSE)</f>
        <v>SQ9</v>
      </c>
    </row>
    <row r="31" spans="1:23" ht="17.100000000000001" customHeight="1" x14ac:dyDescent="0.2">
      <c r="A31" s="1029" t="s">
        <v>1082</v>
      </c>
      <c r="B31" s="1015" t="s">
        <v>1083</v>
      </c>
      <c r="C31" s="1030"/>
      <c r="D31" s="1014"/>
      <c r="E31" s="1057"/>
      <c r="F31" s="1058"/>
      <c r="G31" s="1059"/>
      <c r="H31" s="2065"/>
      <c r="I31" s="1010"/>
      <c r="J31" s="1010"/>
      <c r="O31" s="1032">
        <v>72</v>
      </c>
      <c r="P31" s="1032">
        <v>81</v>
      </c>
      <c r="Q31" s="1033" t="str">
        <f>B31</f>
        <v>F01S</v>
      </c>
      <c r="R31" s="1034">
        <f>ROUND(C31,0)</f>
        <v>0</v>
      </c>
      <c r="S31" s="1032" t="str">
        <f>VLOOKUP(O31,$Q:$R,2,FALSE)</f>
        <v>SQ9</v>
      </c>
    </row>
    <row r="32" spans="1:23" ht="17.100000000000001" customHeight="1" x14ac:dyDescent="0.2">
      <c r="A32" s="1029" t="s">
        <v>1390</v>
      </c>
      <c r="B32" s="1031" t="s">
        <v>1061</v>
      </c>
      <c r="C32" s="1030"/>
      <c r="D32" s="1014"/>
      <c r="E32" s="1057"/>
      <c r="F32" s="1058"/>
      <c r="G32" s="1059"/>
      <c r="H32" s="2065"/>
      <c r="I32" s="1010"/>
      <c r="J32" s="1010"/>
      <c r="O32" s="1053">
        <v>72</v>
      </c>
      <c r="P32" s="1053">
        <v>81</v>
      </c>
      <c r="Q32" s="1054" t="str">
        <f>B32</f>
        <v>F01P</v>
      </c>
      <c r="R32" s="1040">
        <f>ROUND(C32,0)</f>
        <v>0</v>
      </c>
      <c r="S32" s="1032" t="str">
        <f>VLOOKUP(O32,$Q:$R,2,FALSE)</f>
        <v>SQ9</v>
      </c>
    </row>
    <row r="33" spans="1:23" ht="17.100000000000001" customHeight="1" thickBot="1" x14ac:dyDescent="0.25">
      <c r="A33" s="1055" t="s">
        <v>1062</v>
      </c>
      <c r="B33" s="1056"/>
      <c r="C33" s="1043">
        <f>SUM(C28:C32)</f>
        <v>0</v>
      </c>
      <c r="D33" s="1014"/>
      <c r="E33" s="1057"/>
      <c r="F33" s="1058"/>
      <c r="G33" s="1059"/>
      <c r="H33" s="2066"/>
      <c r="I33" s="1310"/>
      <c r="J33" s="1010"/>
      <c r="O33" s="1032"/>
      <c r="P33" s="1032"/>
      <c r="Q33" s="1033"/>
      <c r="R33" s="1034"/>
    </row>
    <row r="34" spans="1:23" ht="17.100000000000001" customHeight="1" thickBot="1" x14ac:dyDescent="0.3">
      <c r="A34" s="1067" t="s">
        <v>1262</v>
      </c>
      <c r="B34" s="1068"/>
      <c r="C34" s="1069">
        <f>C21+C26-C33</f>
        <v>0</v>
      </c>
      <c r="D34" s="1014"/>
      <c r="E34" s="1070"/>
      <c r="F34" s="1071"/>
      <c r="G34" s="1072"/>
      <c r="H34" s="1311"/>
      <c r="I34" s="1010"/>
      <c r="J34" s="1010"/>
      <c r="O34" s="1032"/>
      <c r="P34" s="1032"/>
      <c r="Q34" s="1033"/>
      <c r="R34" s="1034"/>
    </row>
    <row r="35" spans="1:23" ht="17.100000000000001" customHeight="1" x14ac:dyDescent="0.3">
      <c r="A35" s="1073" t="s">
        <v>1285</v>
      </c>
      <c r="B35" s="1074"/>
      <c r="C35" s="1075"/>
      <c r="D35" s="1014"/>
      <c r="E35" s="1073" t="str">
        <f>A35</f>
        <v>Fondo per la retribuzione delle condizioni di lavoro</v>
      </c>
      <c r="F35" s="1074"/>
      <c r="G35" s="1075"/>
      <c r="H35" s="1311"/>
      <c r="I35" s="1010"/>
      <c r="J35" s="1010"/>
      <c r="O35" s="1032"/>
      <c r="P35" s="1032"/>
      <c r="Q35" s="1033"/>
      <c r="R35" s="1034"/>
    </row>
    <row r="36" spans="1:23" ht="17.100000000000001" customHeight="1" x14ac:dyDescent="0.25">
      <c r="A36" s="1025" t="s">
        <v>996</v>
      </c>
      <c r="B36" s="1026"/>
      <c r="C36" s="1027"/>
      <c r="D36" s="1014"/>
      <c r="E36" s="1028" t="s">
        <v>1379</v>
      </c>
      <c r="F36" s="1026"/>
      <c r="G36" s="1027"/>
      <c r="O36" s="1032"/>
      <c r="P36" s="1032"/>
      <c r="Q36" s="1033"/>
      <c r="R36" s="1034"/>
    </row>
    <row r="37" spans="1:23" ht="17.100000000000001" customHeight="1" x14ac:dyDescent="0.2">
      <c r="A37" s="1029" t="s">
        <v>1394</v>
      </c>
      <c r="B37" s="1015" t="s">
        <v>1286</v>
      </c>
      <c r="C37" s="1030"/>
      <c r="D37" s="1014"/>
      <c r="E37" s="1029" t="s">
        <v>1395</v>
      </c>
      <c r="F37" s="1015" t="s">
        <v>1396</v>
      </c>
      <c r="G37" s="1030"/>
      <c r="O37" s="1032">
        <v>74</v>
      </c>
      <c r="P37" s="1032">
        <v>7</v>
      </c>
      <c r="Q37" s="1033" t="str">
        <f t="shared" ref="Q37:Q46" si="5">B37</f>
        <v>F13X</v>
      </c>
      <c r="R37" s="1034">
        <f t="shared" ref="R37:R46" si="6">ROUND(C37,0)</f>
        <v>0</v>
      </c>
      <c r="S37" s="1032" t="str">
        <f t="shared" ref="S37:S46" si="7">VLOOKUP(O37,$Q:$R,2,FALSE)</f>
        <v>SQ9</v>
      </c>
      <c r="T37" s="1032">
        <v>74</v>
      </c>
      <c r="U37" s="889">
        <v>61</v>
      </c>
      <c r="V37" s="1035" t="str">
        <f>F37</f>
        <v>U07C</v>
      </c>
      <c r="W37" s="1034">
        <f>ROUND(G37,0)</f>
        <v>0</v>
      </c>
    </row>
    <row r="38" spans="1:23" ht="17.100000000000001" customHeight="1" x14ac:dyDescent="0.2">
      <c r="A38" s="1029" t="s">
        <v>1287</v>
      </c>
      <c r="B38" s="1015" t="s">
        <v>1288</v>
      </c>
      <c r="C38" s="1030"/>
      <c r="D38" s="1014"/>
      <c r="E38" s="1029" t="s">
        <v>1397</v>
      </c>
      <c r="F38" s="1015" t="s">
        <v>1264</v>
      </c>
      <c r="G38" s="1030"/>
      <c r="O38" s="1032">
        <v>74</v>
      </c>
      <c r="P38" s="1032">
        <v>7</v>
      </c>
      <c r="Q38" s="1033" t="str">
        <f t="shared" si="5"/>
        <v>F13Y</v>
      </c>
      <c r="R38" s="1034">
        <f t="shared" si="6"/>
        <v>0</v>
      </c>
      <c r="S38" s="1032" t="str">
        <f t="shared" si="7"/>
        <v>SQ9</v>
      </c>
      <c r="T38" s="1032">
        <v>74</v>
      </c>
      <c r="U38" s="889">
        <v>61</v>
      </c>
      <c r="V38" s="1035" t="str">
        <f>F38</f>
        <v>U05K</v>
      </c>
      <c r="W38" s="1034">
        <f>ROUND(G38,0)</f>
        <v>0</v>
      </c>
    </row>
    <row r="39" spans="1:23" ht="17.100000000000001" customHeight="1" x14ac:dyDescent="0.2">
      <c r="A39" s="1029" t="s">
        <v>1879</v>
      </c>
      <c r="B39" s="1015" t="s">
        <v>1880</v>
      </c>
      <c r="C39" s="1030"/>
      <c r="D39" s="1014"/>
      <c r="E39" s="1029" t="s">
        <v>1384</v>
      </c>
      <c r="F39" s="1015" t="s">
        <v>1247</v>
      </c>
      <c r="G39" s="1030"/>
      <c r="O39" s="1032">
        <v>74</v>
      </c>
      <c r="P39" s="1032">
        <v>7</v>
      </c>
      <c r="Q39" s="1033" t="str">
        <f t="shared" si="5"/>
        <v>F24R</v>
      </c>
      <c r="R39" s="1034">
        <f t="shared" si="6"/>
        <v>0</v>
      </c>
      <c r="S39" s="1032" t="str">
        <f t="shared" si="7"/>
        <v>SQ9</v>
      </c>
      <c r="T39" s="1032">
        <v>74</v>
      </c>
      <c r="U39" s="889">
        <v>61</v>
      </c>
      <c r="V39" s="1035" t="str">
        <f>F39</f>
        <v>U04Y</v>
      </c>
      <c r="W39" s="1034">
        <f>ROUND(G39,0)</f>
        <v>0</v>
      </c>
    </row>
    <row r="40" spans="1:23" ht="17.100000000000001" customHeight="1" x14ac:dyDescent="0.2">
      <c r="A40" s="1029" t="s">
        <v>1881</v>
      </c>
      <c r="B40" s="1015" t="s">
        <v>1289</v>
      </c>
      <c r="C40" s="1030"/>
      <c r="D40" s="1014"/>
      <c r="E40" s="1029" t="s">
        <v>1076</v>
      </c>
      <c r="F40" s="1031" t="s">
        <v>1077</v>
      </c>
      <c r="G40" s="1030"/>
      <c r="O40" s="1032">
        <v>74</v>
      </c>
      <c r="P40" s="1032">
        <v>7</v>
      </c>
      <c r="Q40" s="1033" t="str">
        <f t="shared" si="5"/>
        <v>F13Z</v>
      </c>
      <c r="R40" s="1034">
        <f t="shared" si="6"/>
        <v>0</v>
      </c>
      <c r="S40" s="1032" t="str">
        <f t="shared" si="7"/>
        <v>SQ9</v>
      </c>
      <c r="T40" s="1053">
        <v>74</v>
      </c>
      <c r="U40" s="1038">
        <v>61</v>
      </c>
      <c r="V40" s="1039" t="str">
        <f>F40</f>
        <v>U998</v>
      </c>
      <c r="W40" s="1040">
        <f>ROUND(G40,0)</f>
        <v>0</v>
      </c>
    </row>
    <row r="41" spans="1:23" ht="17.100000000000001" customHeight="1" thickBot="1" x14ac:dyDescent="0.25">
      <c r="A41" s="1029" t="s">
        <v>1290</v>
      </c>
      <c r="B41" s="1015" t="s">
        <v>1291</v>
      </c>
      <c r="C41" s="1030"/>
      <c r="D41" s="1014"/>
      <c r="E41" s="1041" t="s">
        <v>1386</v>
      </c>
      <c r="F41" s="1056"/>
      <c r="G41" s="1043">
        <f>SUM(G37:G40)</f>
        <v>0</v>
      </c>
      <c r="O41" s="1032">
        <v>74</v>
      </c>
      <c r="P41" s="1032">
        <v>7</v>
      </c>
      <c r="Q41" s="1033" t="str">
        <f t="shared" si="5"/>
        <v>F14J</v>
      </c>
      <c r="R41" s="1034">
        <f t="shared" si="6"/>
        <v>0</v>
      </c>
      <c r="S41" s="1032" t="str">
        <f t="shared" si="7"/>
        <v>SQ9</v>
      </c>
      <c r="U41" s="889"/>
      <c r="V41" s="1035"/>
      <c r="W41" s="1034"/>
    </row>
    <row r="42" spans="1:23" ht="17.100000000000001" customHeight="1" thickBot="1" x14ac:dyDescent="0.3">
      <c r="A42" s="1029" t="s">
        <v>1882</v>
      </c>
      <c r="B42" s="1015" t="s">
        <v>1292</v>
      </c>
      <c r="C42" s="1030"/>
      <c r="D42" s="1014"/>
      <c r="E42" s="1067" t="str">
        <f>A63</f>
        <v>Totale Fondo condizioni di lavoro</v>
      </c>
      <c r="F42" s="1086"/>
      <c r="G42" s="1087">
        <f>G41</f>
        <v>0</v>
      </c>
      <c r="O42" s="1032">
        <v>74</v>
      </c>
      <c r="P42" s="1032">
        <v>7</v>
      </c>
      <c r="Q42" s="1033" t="str">
        <f t="shared" si="5"/>
        <v>F14T</v>
      </c>
      <c r="R42" s="1034">
        <f t="shared" si="6"/>
        <v>0</v>
      </c>
      <c r="S42" s="1032" t="str">
        <f t="shared" si="7"/>
        <v>SQ9</v>
      </c>
    </row>
    <row r="43" spans="1:23" ht="17.100000000000001" customHeight="1" x14ac:dyDescent="0.25">
      <c r="A43" s="1029" t="s">
        <v>1414</v>
      </c>
      <c r="B43" s="1015" t="s">
        <v>1175</v>
      </c>
      <c r="C43" s="1030"/>
      <c r="D43" s="1014"/>
      <c r="E43" s="1088"/>
      <c r="F43" s="1089"/>
      <c r="G43" s="1090"/>
      <c r="O43" s="1032">
        <v>74</v>
      </c>
      <c r="P43" s="1032">
        <v>7</v>
      </c>
      <c r="Q43" s="1033" t="str">
        <f t="shared" si="5"/>
        <v>F10O</v>
      </c>
      <c r="R43" s="1034">
        <f t="shared" si="6"/>
        <v>0</v>
      </c>
      <c r="S43" s="1032" t="str">
        <f t="shared" si="7"/>
        <v>SQ9</v>
      </c>
    </row>
    <row r="44" spans="1:23" ht="17.100000000000001" customHeight="1" x14ac:dyDescent="0.25">
      <c r="A44" s="1029" t="s">
        <v>1883</v>
      </c>
      <c r="B44" s="1015" t="s">
        <v>1293</v>
      </c>
      <c r="C44" s="1030"/>
      <c r="D44" s="1014"/>
      <c r="E44" s="1091"/>
      <c r="F44" s="1092"/>
      <c r="G44" s="1093"/>
      <c r="O44" s="1032">
        <v>74</v>
      </c>
      <c r="P44" s="1032">
        <v>7</v>
      </c>
      <c r="Q44" s="1033" t="str">
        <f t="shared" si="5"/>
        <v>F14L</v>
      </c>
      <c r="R44" s="1034">
        <f t="shared" si="6"/>
        <v>0</v>
      </c>
      <c r="S44" s="1032" t="str">
        <f t="shared" si="7"/>
        <v>SQ9</v>
      </c>
      <c r="T44" s="1032"/>
      <c r="U44" s="889"/>
      <c r="V44" s="1035"/>
      <c r="W44" s="1034"/>
    </row>
    <row r="45" spans="1:23" ht="17.100000000000001" customHeight="1" x14ac:dyDescent="0.25">
      <c r="A45" s="1029" t="s">
        <v>1387</v>
      </c>
      <c r="B45" s="1031" t="s">
        <v>1489</v>
      </c>
      <c r="C45" s="1030"/>
      <c r="D45" s="1014"/>
      <c r="E45" s="1091"/>
      <c r="F45" s="1092"/>
      <c r="G45" s="1093"/>
      <c r="O45" s="1032">
        <v>74</v>
      </c>
      <c r="P45" s="1032">
        <v>7</v>
      </c>
      <c r="Q45" s="1033" t="str">
        <f t="shared" si="5"/>
        <v>F16L</v>
      </c>
      <c r="R45" s="1034">
        <f t="shared" si="6"/>
        <v>0</v>
      </c>
      <c r="S45" s="1032" t="str">
        <f t="shared" si="7"/>
        <v>SQ9</v>
      </c>
      <c r="T45" s="1032"/>
      <c r="U45" s="889"/>
      <c r="V45" s="1035"/>
      <c r="W45" s="1034"/>
    </row>
    <row r="46" spans="1:23" ht="17.100000000000001" customHeight="1" x14ac:dyDescent="0.2">
      <c r="A46" s="1029" t="s">
        <v>1388</v>
      </c>
      <c r="B46" s="1031" t="s">
        <v>1389</v>
      </c>
      <c r="C46" s="1030"/>
      <c r="D46" s="1014"/>
      <c r="E46" s="1057"/>
      <c r="F46" s="1058"/>
      <c r="G46" s="1059"/>
      <c r="O46" s="1053">
        <v>74</v>
      </c>
      <c r="P46" s="1053">
        <v>7</v>
      </c>
      <c r="Q46" s="1054" t="str">
        <f t="shared" si="5"/>
        <v>F00O</v>
      </c>
      <c r="R46" s="1040">
        <f t="shared" si="6"/>
        <v>0</v>
      </c>
      <c r="S46" s="1032" t="str">
        <f t="shared" si="7"/>
        <v>SQ9</v>
      </c>
      <c r="U46" s="1035"/>
      <c r="V46" s="1035"/>
      <c r="W46" s="1035"/>
    </row>
    <row r="47" spans="1:23" ht="17.100000000000001" customHeight="1" thickBot="1" x14ac:dyDescent="0.25">
      <c r="A47" s="1055" t="s">
        <v>738</v>
      </c>
      <c r="B47" s="1094"/>
      <c r="C47" s="1095">
        <f>SUM(C37:C46)</f>
        <v>0</v>
      </c>
      <c r="D47" s="1014"/>
      <c r="E47" s="1057"/>
      <c r="F47" s="1058"/>
      <c r="G47" s="1059"/>
      <c r="O47" s="1032"/>
      <c r="P47" s="1032"/>
      <c r="Q47" s="1033"/>
      <c r="R47" s="1034"/>
      <c r="U47" s="1035"/>
      <c r="V47" s="1035"/>
      <c r="W47" s="1035"/>
    </row>
    <row r="48" spans="1:23" ht="17.100000000000001" customHeight="1" x14ac:dyDescent="0.25">
      <c r="A48" s="1061" t="s">
        <v>739</v>
      </c>
      <c r="B48" s="1062"/>
      <c r="C48" s="1063"/>
      <c r="D48" s="1014"/>
      <c r="E48" s="1057"/>
      <c r="F48" s="1058"/>
      <c r="G48" s="1059"/>
      <c r="O48" s="1032"/>
      <c r="P48" s="1032"/>
      <c r="Q48" s="1033"/>
      <c r="R48" s="1034"/>
      <c r="T48" s="1035"/>
      <c r="U48" s="1035"/>
      <c r="V48" s="1035"/>
      <c r="W48" s="1035"/>
    </row>
    <row r="49" spans="1:23" ht="17.100000000000001" customHeight="1" x14ac:dyDescent="0.2">
      <c r="A49" s="1029" t="s">
        <v>1294</v>
      </c>
      <c r="B49" s="1015" t="s">
        <v>1295</v>
      </c>
      <c r="C49" s="1030"/>
      <c r="D49" s="1014"/>
      <c r="E49" s="1057"/>
      <c r="F49" s="1058"/>
      <c r="G49" s="1059"/>
      <c r="O49" s="1032">
        <v>74</v>
      </c>
      <c r="P49" s="1032">
        <v>9</v>
      </c>
      <c r="Q49" s="1033" t="str">
        <f t="shared" ref="Q49:Q54" si="8">B49</f>
        <v>F14M</v>
      </c>
      <c r="R49" s="1034">
        <f t="shared" ref="R49:R54" si="9">ROUND(C49,0)</f>
        <v>0</v>
      </c>
      <c r="S49" s="1032" t="str">
        <f t="shared" ref="S49:S54" si="10">VLOOKUP(O49,$Q:$R,2,FALSE)</f>
        <v>SQ9</v>
      </c>
      <c r="T49" s="1035"/>
      <c r="U49" s="1035"/>
      <c r="V49" s="1035"/>
      <c r="W49" s="1035"/>
    </row>
    <row r="50" spans="1:23" ht="17.100000000000001" customHeight="1" x14ac:dyDescent="0.2">
      <c r="A50" s="1693" t="s">
        <v>1884</v>
      </c>
      <c r="B50" s="1015" t="s">
        <v>1885</v>
      </c>
      <c r="C50" s="1030"/>
      <c r="D50" s="1014"/>
      <c r="E50" s="1057"/>
      <c r="F50" s="1058"/>
      <c r="G50" s="1059"/>
      <c r="O50" s="1032">
        <v>74</v>
      </c>
      <c r="P50" s="1032">
        <v>9</v>
      </c>
      <c r="Q50" s="1033" t="str">
        <f t="shared" si="8"/>
        <v>F24S</v>
      </c>
      <c r="R50" s="1034">
        <f t="shared" si="9"/>
        <v>0</v>
      </c>
      <c r="S50" s="1032" t="str">
        <f t="shared" si="10"/>
        <v>SQ9</v>
      </c>
    </row>
    <row r="51" spans="1:23" ht="17.100000000000001" customHeight="1" x14ac:dyDescent="0.2">
      <c r="A51" s="1029" t="s">
        <v>1886</v>
      </c>
      <c r="B51" s="1015" t="s">
        <v>1887</v>
      </c>
      <c r="C51" s="1030"/>
      <c r="D51" s="1014"/>
      <c r="E51" s="1057"/>
      <c r="F51" s="1058"/>
      <c r="G51" s="1059"/>
      <c r="O51" s="1032">
        <v>74</v>
      </c>
      <c r="P51" s="1032">
        <v>9</v>
      </c>
      <c r="Q51" s="1033" t="str">
        <f t="shared" si="8"/>
        <v>F26T</v>
      </c>
      <c r="R51" s="1034">
        <f t="shared" si="9"/>
        <v>0</v>
      </c>
      <c r="S51" s="1032" t="str">
        <f t="shared" si="10"/>
        <v>SQ9</v>
      </c>
    </row>
    <row r="52" spans="1:23" ht="17.100000000000001" customHeight="1" x14ac:dyDescent="0.2">
      <c r="A52" s="1029" t="s">
        <v>1296</v>
      </c>
      <c r="B52" s="1015" t="s">
        <v>1297</v>
      </c>
      <c r="C52" s="1030"/>
      <c r="D52" s="1014"/>
      <c r="E52" s="1057"/>
      <c r="F52" s="1058"/>
      <c r="G52" s="1059"/>
      <c r="O52" s="1032">
        <v>74</v>
      </c>
      <c r="P52" s="1032">
        <v>9</v>
      </c>
      <c r="Q52" s="1033" t="str">
        <f t="shared" si="8"/>
        <v>F14O</v>
      </c>
      <c r="R52" s="1034">
        <f t="shared" si="9"/>
        <v>0</v>
      </c>
      <c r="S52" s="1032" t="str">
        <f t="shared" si="10"/>
        <v>SQ9</v>
      </c>
    </row>
    <row r="53" spans="1:23" ht="17.100000000000001" customHeight="1" x14ac:dyDescent="0.25">
      <c r="A53" s="1029" t="s">
        <v>1888</v>
      </c>
      <c r="B53" s="1015" t="s">
        <v>1298</v>
      </c>
      <c r="C53" s="1030"/>
      <c r="D53" s="1014"/>
      <c r="E53" s="1080"/>
      <c r="F53" s="1081"/>
      <c r="G53" s="1082"/>
      <c r="O53" s="1032">
        <v>74</v>
      </c>
      <c r="P53" s="1032">
        <v>9</v>
      </c>
      <c r="Q53" s="1033" t="str">
        <f t="shared" si="8"/>
        <v>F14P</v>
      </c>
      <c r="R53" s="1034">
        <f t="shared" si="9"/>
        <v>0</v>
      </c>
      <c r="S53" s="1032" t="str">
        <f t="shared" si="10"/>
        <v>SQ9</v>
      </c>
    </row>
    <row r="54" spans="1:23" ht="17.100000000000001" customHeight="1" x14ac:dyDescent="0.25">
      <c r="A54" s="1029" t="s">
        <v>1388</v>
      </c>
      <c r="B54" s="1031" t="s">
        <v>1389</v>
      </c>
      <c r="C54" s="1030"/>
      <c r="D54" s="1014"/>
      <c r="E54" s="1080"/>
      <c r="F54" s="1081"/>
      <c r="G54" s="1082"/>
      <c r="O54" s="1053">
        <v>74</v>
      </c>
      <c r="P54" s="1053">
        <v>9</v>
      </c>
      <c r="Q54" s="1054" t="str">
        <f t="shared" si="8"/>
        <v>F00O</v>
      </c>
      <c r="R54" s="1040">
        <f t="shared" si="9"/>
        <v>0</v>
      </c>
      <c r="S54" s="1032" t="str">
        <f t="shared" si="10"/>
        <v>SQ9</v>
      </c>
      <c r="T54" s="1035"/>
      <c r="U54" s="1035"/>
      <c r="V54" s="1035"/>
      <c r="W54" s="1035"/>
    </row>
    <row r="55" spans="1:23" ht="17.100000000000001" customHeight="1" thickBot="1" x14ac:dyDescent="0.3">
      <c r="A55" s="1055" t="s">
        <v>740</v>
      </c>
      <c r="B55" s="1056"/>
      <c r="C55" s="1043">
        <f>SUM(C49:C54)</f>
        <v>0</v>
      </c>
      <c r="D55" s="1014"/>
      <c r="E55" s="1080"/>
      <c r="F55" s="1081"/>
      <c r="G55" s="1082"/>
      <c r="T55" s="1035"/>
      <c r="U55" s="1035"/>
      <c r="V55" s="1035"/>
      <c r="W55" s="1035"/>
    </row>
    <row r="56" spans="1:23" ht="17.100000000000001" customHeight="1" x14ac:dyDescent="0.25">
      <c r="A56" s="1065" t="s">
        <v>1058</v>
      </c>
      <c r="B56" s="1026"/>
      <c r="C56" s="1027"/>
      <c r="D56" s="1014"/>
      <c r="E56" s="1080"/>
      <c r="F56" s="1081"/>
      <c r="G56" s="1082"/>
      <c r="O56" s="1032"/>
      <c r="P56" s="1032"/>
      <c r="Q56" s="1033"/>
      <c r="R56" s="1034"/>
      <c r="T56" s="1035"/>
      <c r="U56" s="1035"/>
      <c r="V56" s="1035"/>
      <c r="W56" s="1035"/>
    </row>
    <row r="57" spans="1:23" ht="17.100000000000001" customHeight="1" x14ac:dyDescent="0.25">
      <c r="A57" s="1029" t="s">
        <v>1078</v>
      </c>
      <c r="B57" s="1015" t="s">
        <v>965</v>
      </c>
      <c r="C57" s="1030"/>
      <c r="D57" s="1014"/>
      <c r="E57" s="1080"/>
      <c r="F57" s="1081"/>
      <c r="G57" s="1082"/>
      <c r="O57" s="1032">
        <v>74</v>
      </c>
      <c r="P57" s="1032">
        <v>81</v>
      </c>
      <c r="Q57" s="1033" t="str">
        <f>B57</f>
        <v>F27I</v>
      </c>
      <c r="R57" s="1034">
        <f>ROUND(C57,0)</f>
        <v>0</v>
      </c>
      <c r="S57" s="1032" t="str">
        <f>VLOOKUP(O57,$Q:$R,2,FALSE)</f>
        <v>SQ9</v>
      </c>
    </row>
    <row r="58" spans="1:23" ht="17.100000000000001" customHeight="1" x14ac:dyDescent="0.25">
      <c r="A58" s="1029" t="s">
        <v>1079</v>
      </c>
      <c r="B58" s="1015" t="s">
        <v>1060</v>
      </c>
      <c r="C58" s="1030"/>
      <c r="D58" s="1014"/>
      <c r="E58" s="1080"/>
      <c r="F58" s="1081"/>
      <c r="G58" s="1082"/>
      <c r="O58" s="1032">
        <v>74</v>
      </c>
      <c r="P58" s="1032">
        <v>81</v>
      </c>
      <c r="Q58" s="1033" t="str">
        <f>B58</f>
        <v>F00P</v>
      </c>
      <c r="R58" s="1034">
        <f>ROUND(C58,0)</f>
        <v>0</v>
      </c>
      <c r="S58" s="1032" t="str">
        <f>VLOOKUP(O58,$Q:$R,2,FALSE)</f>
        <v>SQ9</v>
      </c>
    </row>
    <row r="59" spans="1:23" ht="17.100000000000001" customHeight="1" x14ac:dyDescent="0.25">
      <c r="A59" s="1029" t="s">
        <v>1539</v>
      </c>
      <c r="B59" s="1015" t="s">
        <v>1540</v>
      </c>
      <c r="C59" s="1030"/>
      <c r="D59" s="1014"/>
      <c r="E59" s="1080"/>
      <c r="F59" s="1081"/>
      <c r="G59" s="1082"/>
      <c r="O59" s="1032">
        <v>74</v>
      </c>
      <c r="P59" s="1032">
        <v>81</v>
      </c>
      <c r="Q59" s="1033" t="str">
        <f>B59</f>
        <v>F20X</v>
      </c>
      <c r="R59" s="1034">
        <f>ROUND(C59,0)</f>
        <v>0</v>
      </c>
      <c r="S59" s="1032" t="str">
        <f>VLOOKUP(O59,$Q:$R,2,FALSE)</f>
        <v>SQ9</v>
      </c>
    </row>
    <row r="60" spans="1:23" ht="17.100000000000001" customHeight="1" x14ac:dyDescent="0.25">
      <c r="A60" s="1029" t="s">
        <v>1082</v>
      </c>
      <c r="B60" s="1015" t="s">
        <v>1083</v>
      </c>
      <c r="C60" s="1030"/>
      <c r="D60" s="1014"/>
      <c r="E60" s="1080"/>
      <c r="F60" s="1081"/>
      <c r="G60" s="1082"/>
      <c r="O60" s="1032">
        <v>74</v>
      </c>
      <c r="P60" s="1032">
        <v>81</v>
      </c>
      <c r="Q60" s="1033" t="str">
        <f>B60</f>
        <v>F01S</v>
      </c>
      <c r="R60" s="1034">
        <f>ROUND(C60,0)</f>
        <v>0</v>
      </c>
      <c r="S60" s="1032" t="str">
        <f>VLOOKUP(O60,$Q:$R,2,FALSE)</f>
        <v>SQ9</v>
      </c>
    </row>
    <row r="61" spans="1:23" ht="17.100000000000001" customHeight="1" x14ac:dyDescent="0.25">
      <c r="A61" s="1029" t="s">
        <v>1390</v>
      </c>
      <c r="B61" s="1031" t="s">
        <v>1061</v>
      </c>
      <c r="C61" s="1030"/>
      <c r="D61" s="1014"/>
      <c r="E61" s="1080"/>
      <c r="F61" s="1081"/>
      <c r="G61" s="1082"/>
      <c r="O61" s="1053">
        <v>74</v>
      </c>
      <c r="P61" s="1053">
        <v>81</v>
      </c>
      <c r="Q61" s="1054" t="str">
        <f>B61</f>
        <v>F01P</v>
      </c>
      <c r="R61" s="1040">
        <f>ROUND(C61,0)</f>
        <v>0</v>
      </c>
      <c r="S61" s="1032" t="str">
        <f>VLOOKUP(O61,$Q:$R,2,FALSE)</f>
        <v>SQ9</v>
      </c>
    </row>
    <row r="62" spans="1:23" ht="17.100000000000001" customHeight="1" thickBot="1" x14ac:dyDescent="0.3">
      <c r="A62" s="1055" t="s">
        <v>1062</v>
      </c>
      <c r="B62" s="1056"/>
      <c r="C62" s="1043">
        <f>SUM(C57:C61)</f>
        <v>0</v>
      </c>
      <c r="D62" s="1014"/>
      <c r="E62" s="1080"/>
      <c r="F62" s="1081"/>
      <c r="G62" s="1082"/>
    </row>
    <row r="63" spans="1:23" ht="17.25" customHeight="1" thickBot="1" x14ac:dyDescent="0.3">
      <c r="A63" s="1067" t="s">
        <v>920</v>
      </c>
      <c r="B63" s="1068"/>
      <c r="C63" s="1069">
        <f>C47+C55-C62</f>
        <v>0</v>
      </c>
      <c r="D63" s="1014"/>
      <c r="E63" s="1083"/>
      <c r="F63" s="1084"/>
      <c r="G63" s="1085"/>
    </row>
    <row r="64" spans="1:23" ht="17.25" customHeight="1" x14ac:dyDescent="0.3">
      <c r="A64" s="1073" t="s">
        <v>1263</v>
      </c>
      <c r="B64" s="1074"/>
      <c r="C64" s="1075"/>
      <c r="D64" s="1014"/>
      <c r="E64" s="1073" t="str">
        <f>A64</f>
        <v>Fondo per la retribuzione di risultato</v>
      </c>
      <c r="F64" s="1074"/>
      <c r="G64" s="1075"/>
    </row>
    <row r="65" spans="1:23" ht="17.25" customHeight="1" x14ac:dyDescent="0.25">
      <c r="A65" s="1025" t="s">
        <v>996</v>
      </c>
      <c r="B65" s="1026"/>
      <c r="C65" s="1027"/>
      <c r="D65" s="1014"/>
      <c r="E65" s="1028" t="s">
        <v>1237</v>
      </c>
      <c r="F65" s="1026"/>
      <c r="G65" s="1027"/>
    </row>
    <row r="66" spans="1:23" ht="17.100000000000001" customHeight="1" x14ac:dyDescent="0.2">
      <c r="A66" s="1029" t="s">
        <v>1391</v>
      </c>
      <c r="B66" s="1015" t="s">
        <v>1265</v>
      </c>
      <c r="C66" s="1030"/>
      <c r="D66" s="1014"/>
      <c r="E66" s="1029" t="s">
        <v>1117</v>
      </c>
      <c r="F66" s="1015" t="s">
        <v>766</v>
      </c>
      <c r="G66" s="1030"/>
      <c r="H66" s="1310"/>
      <c r="I66" s="1010"/>
      <c r="J66" s="1010"/>
      <c r="O66" s="1032">
        <v>73</v>
      </c>
      <c r="P66" s="1032">
        <v>7</v>
      </c>
      <c r="Q66" s="1033" t="str">
        <f t="shared" ref="Q66:Q74" si="11">B66</f>
        <v>F13J</v>
      </c>
      <c r="R66" s="1034">
        <f t="shared" ref="R66:R74" si="12">ROUND(C66,0)</f>
        <v>0</v>
      </c>
      <c r="S66" s="1032" t="str">
        <f t="shared" ref="S66:S74" si="13">VLOOKUP(O66,$Q:$R,2,FALSE)</f>
        <v>SQ9</v>
      </c>
      <c r="T66" s="1032">
        <v>73</v>
      </c>
      <c r="U66" s="889">
        <v>61</v>
      </c>
      <c r="V66" s="1035" t="str">
        <f>F66</f>
        <v>U449</v>
      </c>
      <c r="W66" s="1034">
        <f>ROUND(G66,0)</f>
        <v>0</v>
      </c>
    </row>
    <row r="67" spans="1:23" ht="17.100000000000001" customHeight="1" x14ac:dyDescent="0.2">
      <c r="A67" s="1029" t="s">
        <v>1266</v>
      </c>
      <c r="B67" s="1015" t="s">
        <v>1267</v>
      </c>
      <c r="C67" s="1030"/>
      <c r="D67" s="1076"/>
      <c r="E67" s="1029" t="s">
        <v>1384</v>
      </c>
      <c r="F67" s="1015" t="s">
        <v>1247</v>
      </c>
      <c r="G67" s="1030"/>
      <c r="H67" s="1010"/>
      <c r="I67" s="1010"/>
      <c r="J67" s="1010"/>
      <c r="O67" s="1032">
        <v>73</v>
      </c>
      <c r="P67" s="1032">
        <v>7</v>
      </c>
      <c r="Q67" s="1033" t="str">
        <f t="shared" si="11"/>
        <v>F13K</v>
      </c>
      <c r="R67" s="1034">
        <f t="shared" si="12"/>
        <v>0</v>
      </c>
      <c r="S67" s="1032" t="str">
        <f t="shared" si="13"/>
        <v>SQ9</v>
      </c>
      <c r="T67" s="1032">
        <v>73</v>
      </c>
      <c r="U67" s="889">
        <v>61</v>
      </c>
      <c r="V67" s="1035" t="str">
        <f>F67</f>
        <v>U04Y</v>
      </c>
      <c r="W67" s="1034">
        <f>ROUND(G67,0)</f>
        <v>0</v>
      </c>
    </row>
    <row r="68" spans="1:23" ht="17.100000000000001" customHeight="1" x14ac:dyDescent="0.2">
      <c r="A68" s="1029" t="s">
        <v>1889</v>
      </c>
      <c r="B68" s="1015" t="s">
        <v>1890</v>
      </c>
      <c r="C68" s="1030"/>
      <c r="D68" s="1076"/>
      <c r="E68" s="1029" t="s">
        <v>1392</v>
      </c>
      <c r="F68" s="1015" t="s">
        <v>1260</v>
      </c>
      <c r="G68" s="1030"/>
      <c r="I68" s="1010"/>
      <c r="J68" s="1010"/>
      <c r="O68" s="1032">
        <v>73</v>
      </c>
      <c r="P68" s="1032">
        <v>7</v>
      </c>
      <c r="Q68" s="1033" t="str">
        <f t="shared" si="11"/>
        <v>F24U</v>
      </c>
      <c r="R68" s="1034">
        <f t="shared" si="12"/>
        <v>0</v>
      </c>
      <c r="S68" s="1032" t="str">
        <f t="shared" si="13"/>
        <v>SQ9</v>
      </c>
      <c r="T68" s="1032">
        <v>73</v>
      </c>
      <c r="U68" s="889">
        <v>61</v>
      </c>
      <c r="V68" s="1035" t="str">
        <f>F68</f>
        <v>U05E</v>
      </c>
      <c r="W68" s="1034">
        <f>ROUND(G68,0)</f>
        <v>0</v>
      </c>
    </row>
    <row r="69" spans="1:23" ht="17.100000000000001" customHeight="1" x14ac:dyDescent="0.2">
      <c r="A69" s="1029" t="s">
        <v>1268</v>
      </c>
      <c r="B69" s="1015" t="s">
        <v>1269</v>
      </c>
      <c r="C69" s="1030"/>
      <c r="D69" s="1076"/>
      <c r="E69" s="1029" t="s">
        <v>1393</v>
      </c>
      <c r="F69" s="1015" t="s">
        <v>1261</v>
      </c>
      <c r="G69" s="1030"/>
      <c r="I69" s="1010"/>
      <c r="J69" s="1010"/>
      <c r="O69" s="1032">
        <v>73</v>
      </c>
      <c r="P69" s="1032">
        <v>7</v>
      </c>
      <c r="Q69" s="1033" t="str">
        <f t="shared" si="11"/>
        <v>F13L</v>
      </c>
      <c r="R69" s="1034">
        <f t="shared" si="12"/>
        <v>0</v>
      </c>
      <c r="S69" s="1032" t="str">
        <f t="shared" si="13"/>
        <v>SQ9</v>
      </c>
      <c r="T69" s="1032">
        <v>73</v>
      </c>
      <c r="U69" s="889">
        <v>61</v>
      </c>
      <c r="V69" s="1035" t="str">
        <f>F69</f>
        <v>U05F</v>
      </c>
      <c r="W69" s="1034">
        <f>ROUND(G69,0)</f>
        <v>0</v>
      </c>
    </row>
    <row r="70" spans="1:23" ht="17.100000000000001" customHeight="1" x14ac:dyDescent="0.2">
      <c r="A70" s="1029" t="s">
        <v>1270</v>
      </c>
      <c r="B70" s="1015" t="s">
        <v>1271</v>
      </c>
      <c r="C70" s="1030"/>
      <c r="D70" s="1076"/>
      <c r="E70" s="1029" t="s">
        <v>1076</v>
      </c>
      <c r="F70" s="1031" t="s">
        <v>1077</v>
      </c>
      <c r="G70" s="1030"/>
      <c r="I70" s="1010"/>
      <c r="J70" s="1010"/>
      <c r="O70" s="1032">
        <v>73</v>
      </c>
      <c r="P70" s="1032">
        <v>7</v>
      </c>
      <c r="Q70" s="1033" t="str">
        <f t="shared" si="11"/>
        <v>F13M</v>
      </c>
      <c r="R70" s="1034">
        <f t="shared" si="12"/>
        <v>0</v>
      </c>
      <c r="S70" s="1032" t="str">
        <f t="shared" si="13"/>
        <v>SQ9</v>
      </c>
      <c r="T70" s="1053">
        <v>73</v>
      </c>
      <c r="U70" s="1038">
        <v>61</v>
      </c>
      <c r="V70" s="1039" t="str">
        <f>F70</f>
        <v>U998</v>
      </c>
      <c r="W70" s="1040">
        <f>ROUND(G70,0)</f>
        <v>0</v>
      </c>
    </row>
    <row r="71" spans="1:23" ht="17.100000000000001" customHeight="1" thickBot="1" x14ac:dyDescent="0.25">
      <c r="A71" s="1029" t="s">
        <v>1272</v>
      </c>
      <c r="B71" s="1015" t="s">
        <v>1273</v>
      </c>
      <c r="C71" s="1030"/>
      <c r="D71" s="1076"/>
      <c r="E71" s="1041" t="s">
        <v>1386</v>
      </c>
      <c r="F71" s="1056"/>
      <c r="G71" s="1043">
        <f>SUM(G66:G70)</f>
        <v>0</v>
      </c>
      <c r="I71" s="1010"/>
      <c r="J71" s="1010"/>
      <c r="O71" s="1032">
        <v>73</v>
      </c>
      <c r="P71" s="1032">
        <v>7</v>
      </c>
      <c r="Q71" s="1033" t="str">
        <f t="shared" si="11"/>
        <v>F14S</v>
      </c>
      <c r="R71" s="1034">
        <f t="shared" si="12"/>
        <v>0</v>
      </c>
      <c r="S71" s="1032" t="str">
        <f t="shared" si="13"/>
        <v>SQ9</v>
      </c>
      <c r="T71" s="1035" t="s">
        <v>868</v>
      </c>
    </row>
    <row r="72" spans="1:23" ht="17.100000000000001" customHeight="1" thickBot="1" x14ac:dyDescent="0.3">
      <c r="A72" s="1029" t="s">
        <v>1414</v>
      </c>
      <c r="B72" s="1015" t="s">
        <v>1175</v>
      </c>
      <c r="C72" s="1030"/>
      <c r="D72" s="1076"/>
      <c r="E72" s="1067" t="str">
        <f>A97</f>
        <v>Totale Fondo risultato</v>
      </c>
      <c r="F72" s="1068"/>
      <c r="G72" s="1069">
        <f>G71</f>
        <v>0</v>
      </c>
      <c r="I72" s="1010"/>
      <c r="J72" s="1010"/>
      <c r="O72" s="1032">
        <v>73</v>
      </c>
      <c r="P72" s="1032">
        <v>7</v>
      </c>
      <c r="Q72" s="1033" t="str">
        <f t="shared" si="11"/>
        <v>F10O</v>
      </c>
      <c r="R72" s="1034">
        <f t="shared" si="12"/>
        <v>0</v>
      </c>
      <c r="S72" s="1032" t="str">
        <f t="shared" si="13"/>
        <v>SQ9</v>
      </c>
      <c r="T72" s="1035"/>
      <c r="U72" s="1035"/>
      <c r="V72" s="1035"/>
      <c r="W72" s="1035"/>
    </row>
    <row r="73" spans="1:23" ht="17.100000000000001" customHeight="1" x14ac:dyDescent="0.2">
      <c r="A73" s="1029" t="s">
        <v>1387</v>
      </c>
      <c r="B73" s="1031" t="s">
        <v>1489</v>
      </c>
      <c r="C73" s="1030"/>
      <c r="D73" s="1076"/>
      <c r="E73" s="1049"/>
      <c r="F73" s="1050"/>
      <c r="G73" s="1051"/>
      <c r="I73" s="1010"/>
      <c r="J73" s="1010"/>
      <c r="O73" s="1032">
        <v>73</v>
      </c>
      <c r="P73" s="1032">
        <v>7</v>
      </c>
      <c r="Q73" s="1033" t="str">
        <f t="shared" si="11"/>
        <v>F16L</v>
      </c>
      <c r="R73" s="1034">
        <f t="shared" si="12"/>
        <v>0</v>
      </c>
      <c r="S73" s="1032" t="str">
        <f t="shared" si="13"/>
        <v>SQ9</v>
      </c>
      <c r="T73" s="889"/>
      <c r="U73" s="889"/>
      <c r="V73" s="1035"/>
      <c r="W73" s="1034"/>
    </row>
    <row r="74" spans="1:23" ht="17.100000000000001" customHeight="1" x14ac:dyDescent="0.2">
      <c r="A74" s="1029" t="s">
        <v>1388</v>
      </c>
      <c r="B74" s="1031" t="s">
        <v>1389</v>
      </c>
      <c r="C74" s="1030"/>
      <c r="D74" s="1076"/>
      <c r="E74" s="1057"/>
      <c r="F74" s="1058"/>
      <c r="G74" s="1059"/>
      <c r="I74" s="1010"/>
      <c r="J74" s="1010"/>
      <c r="O74" s="1053">
        <v>73</v>
      </c>
      <c r="P74" s="1053">
        <v>7</v>
      </c>
      <c r="Q74" s="1054" t="str">
        <f t="shared" si="11"/>
        <v>F00O</v>
      </c>
      <c r="R74" s="1040">
        <f t="shared" si="12"/>
        <v>0</v>
      </c>
      <c r="S74" s="1032" t="str">
        <f t="shared" si="13"/>
        <v>SQ9</v>
      </c>
      <c r="T74" s="889"/>
      <c r="U74" s="889"/>
      <c r="V74" s="1035"/>
      <c r="W74" s="1034"/>
    </row>
    <row r="75" spans="1:23" ht="17.100000000000001" customHeight="1" thickBot="1" x14ac:dyDescent="0.25">
      <c r="A75" s="1055" t="s">
        <v>738</v>
      </c>
      <c r="B75" s="1056"/>
      <c r="C75" s="1043">
        <f>SUM(C66:C74)</f>
        <v>0</v>
      </c>
      <c r="D75" s="1076"/>
      <c r="E75" s="1057"/>
      <c r="F75" s="1058"/>
      <c r="G75" s="1059"/>
      <c r="I75" s="1010"/>
      <c r="J75" s="1010"/>
      <c r="O75" s="1032"/>
      <c r="P75" s="1032"/>
      <c r="Q75" s="1033"/>
      <c r="R75" s="1034"/>
      <c r="T75" s="889"/>
      <c r="U75" s="889"/>
      <c r="V75" s="1035"/>
      <c r="W75" s="1034"/>
    </row>
    <row r="76" spans="1:23" ht="17.100000000000001" customHeight="1" x14ac:dyDescent="0.25">
      <c r="A76" s="1061" t="s">
        <v>739</v>
      </c>
      <c r="B76" s="1062"/>
      <c r="C76" s="1063"/>
      <c r="D76" s="1076"/>
      <c r="E76" s="1057"/>
      <c r="F76" s="1058"/>
      <c r="G76" s="1059"/>
      <c r="I76" s="1010"/>
      <c r="J76" s="1010"/>
      <c r="O76" s="1032"/>
      <c r="P76" s="1032"/>
      <c r="Q76" s="1033"/>
      <c r="R76" s="1034"/>
    </row>
    <row r="77" spans="1:23" ht="17.100000000000001" customHeight="1" x14ac:dyDescent="0.2">
      <c r="A77" s="1029" t="s">
        <v>1274</v>
      </c>
      <c r="B77" s="1015" t="s">
        <v>1275</v>
      </c>
      <c r="C77" s="1030"/>
      <c r="D77" s="1076"/>
      <c r="E77" s="1057"/>
      <c r="F77" s="1058"/>
      <c r="G77" s="1059"/>
      <c r="I77" s="1010"/>
      <c r="J77" s="1010"/>
      <c r="O77" s="1032">
        <v>73</v>
      </c>
      <c r="P77" s="1032">
        <v>9</v>
      </c>
      <c r="Q77" s="1033" t="str">
        <f>B77</f>
        <v>F13O</v>
      </c>
      <c r="R77" s="1034">
        <f>ROUND(C77,0)</f>
        <v>0</v>
      </c>
      <c r="S77" s="1032" t="str">
        <f t="shared" ref="S77:S86" si="14">VLOOKUP(O77,$Q:$R,2,FALSE)</f>
        <v>SQ9</v>
      </c>
    </row>
    <row r="78" spans="1:23" ht="17.100000000000001" customHeight="1" x14ac:dyDescent="0.2">
      <c r="A78" s="1029" t="s">
        <v>1276</v>
      </c>
      <c r="B78" s="1015" t="s">
        <v>1277</v>
      </c>
      <c r="C78" s="1030"/>
      <c r="D78" s="1076"/>
      <c r="E78" s="1057"/>
      <c r="F78" s="1058"/>
      <c r="G78" s="1059"/>
      <c r="I78" s="1010"/>
      <c r="J78" s="1010"/>
      <c r="O78" s="1032">
        <v>73</v>
      </c>
      <c r="P78" s="1032">
        <v>9</v>
      </c>
      <c r="Q78" s="1033" t="str">
        <f t="shared" ref="Q78:Q85" si="15">B78</f>
        <v>F13P</v>
      </c>
      <c r="R78" s="1034">
        <f t="shared" ref="R78:R85" si="16">ROUND(C78,0)</f>
        <v>0</v>
      </c>
      <c r="S78" s="1032" t="str">
        <f t="shared" si="14"/>
        <v>SQ9</v>
      </c>
    </row>
    <row r="79" spans="1:23" ht="17.100000000000001" customHeight="1" x14ac:dyDescent="0.2">
      <c r="A79" s="1029" t="s">
        <v>2023</v>
      </c>
      <c r="B79" s="1015" t="s">
        <v>1278</v>
      </c>
      <c r="C79" s="1030"/>
      <c r="D79" s="1076"/>
      <c r="E79" s="1057"/>
      <c r="F79" s="1058"/>
      <c r="G79" s="1059"/>
      <c r="I79" s="1010"/>
      <c r="J79" s="1010"/>
      <c r="O79" s="1032">
        <v>73</v>
      </c>
      <c r="P79" s="1032">
        <v>9</v>
      </c>
      <c r="Q79" s="1033" t="str">
        <f t="shared" si="15"/>
        <v>F13Q</v>
      </c>
      <c r="R79" s="1034">
        <f t="shared" si="16"/>
        <v>0</v>
      </c>
      <c r="S79" s="1032" t="str">
        <f t="shared" si="14"/>
        <v>SQ9</v>
      </c>
    </row>
    <row r="80" spans="1:23" ht="17.100000000000001" customHeight="1" x14ac:dyDescent="0.2">
      <c r="A80" s="1029" t="s">
        <v>1891</v>
      </c>
      <c r="B80" s="1015" t="s">
        <v>1892</v>
      </c>
      <c r="C80" s="1030"/>
      <c r="D80" s="1076"/>
      <c r="E80" s="1057"/>
      <c r="F80" s="1058"/>
      <c r="G80" s="1059"/>
      <c r="I80" s="1010"/>
      <c r="J80" s="1010"/>
      <c r="O80" s="1032">
        <v>73</v>
      </c>
      <c r="P80" s="1032">
        <v>9</v>
      </c>
      <c r="Q80" s="1033" t="str">
        <f t="shared" si="15"/>
        <v>F24V</v>
      </c>
      <c r="R80" s="1034">
        <f t="shared" si="16"/>
        <v>0</v>
      </c>
      <c r="S80" s="1032" t="str">
        <f t="shared" si="14"/>
        <v>SQ9</v>
      </c>
    </row>
    <row r="81" spans="1:19" ht="17.100000000000001" customHeight="1" x14ac:dyDescent="0.2">
      <c r="A81" s="1029" t="s">
        <v>1893</v>
      </c>
      <c r="B81" s="1015" t="s">
        <v>1887</v>
      </c>
      <c r="C81" s="1030"/>
      <c r="D81" s="1076"/>
      <c r="E81" s="1057"/>
      <c r="F81" s="1058"/>
      <c r="G81" s="1059"/>
      <c r="I81" s="1010"/>
      <c r="J81" s="1010"/>
      <c r="O81" s="1032">
        <v>73</v>
      </c>
      <c r="P81" s="1032">
        <v>9</v>
      </c>
      <c r="Q81" s="1033" t="str">
        <f t="shared" si="15"/>
        <v>F26T</v>
      </c>
      <c r="R81" s="1034">
        <f t="shared" si="16"/>
        <v>0</v>
      </c>
      <c r="S81" s="1032" t="str">
        <f t="shared" si="14"/>
        <v>SQ9</v>
      </c>
    </row>
    <row r="82" spans="1:19" ht="17.100000000000001" customHeight="1" x14ac:dyDescent="0.2">
      <c r="A82" s="1029" t="s">
        <v>1086</v>
      </c>
      <c r="B82" s="1015" t="s">
        <v>796</v>
      </c>
      <c r="C82" s="1030"/>
      <c r="D82" s="1076"/>
      <c r="E82" s="1057"/>
      <c r="F82" s="1058"/>
      <c r="G82" s="1059"/>
      <c r="I82" s="1010"/>
      <c r="J82" s="1010"/>
      <c r="O82" s="1032">
        <v>73</v>
      </c>
      <c r="P82" s="1032">
        <v>9</v>
      </c>
      <c r="Q82" s="1033" t="str">
        <f t="shared" si="15"/>
        <v>F50H</v>
      </c>
      <c r="R82" s="1034">
        <f t="shared" si="16"/>
        <v>0</v>
      </c>
      <c r="S82" s="1032" t="str">
        <f t="shared" si="14"/>
        <v>SQ9</v>
      </c>
    </row>
    <row r="83" spans="1:19" ht="17.100000000000001" customHeight="1" x14ac:dyDescent="0.2">
      <c r="A83" s="1029" t="s">
        <v>1087</v>
      </c>
      <c r="B83" s="1015" t="s">
        <v>922</v>
      </c>
      <c r="C83" s="1030"/>
      <c r="D83" s="1076"/>
      <c r="E83" s="1057"/>
      <c r="F83" s="1058"/>
      <c r="G83" s="1059"/>
      <c r="I83" s="1010"/>
      <c r="J83" s="1010"/>
      <c r="O83" s="1032">
        <v>73</v>
      </c>
      <c r="P83" s="1032">
        <v>9</v>
      </c>
      <c r="Q83" s="1033" t="str">
        <f t="shared" si="15"/>
        <v>F96H</v>
      </c>
      <c r="R83" s="1034">
        <f t="shared" si="16"/>
        <v>0</v>
      </c>
      <c r="S83" s="1032" t="str">
        <f t="shared" si="14"/>
        <v>SQ9</v>
      </c>
    </row>
    <row r="84" spans="1:19" ht="17.100000000000001" customHeight="1" x14ac:dyDescent="0.2">
      <c r="A84" s="1029" t="s">
        <v>1894</v>
      </c>
      <c r="B84" s="1015" t="s">
        <v>1279</v>
      </c>
      <c r="C84" s="1030"/>
      <c r="D84" s="1076"/>
      <c r="E84" s="1057"/>
      <c r="F84" s="1058"/>
      <c r="G84" s="1059"/>
      <c r="O84" s="1032">
        <v>73</v>
      </c>
      <c r="P84" s="1032">
        <v>9</v>
      </c>
      <c r="Q84" s="1033" t="str">
        <f t="shared" si="15"/>
        <v>F13U</v>
      </c>
      <c r="R84" s="1034">
        <f t="shared" si="16"/>
        <v>0</v>
      </c>
      <c r="S84" s="1032" t="str">
        <f t="shared" si="14"/>
        <v>SQ9</v>
      </c>
    </row>
    <row r="85" spans="1:19" ht="17.100000000000001" customHeight="1" x14ac:dyDescent="0.2">
      <c r="A85" s="1029" t="s">
        <v>1895</v>
      </c>
      <c r="B85" s="1015" t="s">
        <v>470</v>
      </c>
      <c r="C85" s="1030"/>
      <c r="D85" s="1076"/>
      <c r="E85" s="1057"/>
      <c r="F85" s="1058"/>
      <c r="G85" s="1059"/>
      <c r="O85" s="1032">
        <v>73</v>
      </c>
      <c r="P85" s="1032">
        <v>9</v>
      </c>
      <c r="Q85" s="1033" t="str">
        <f t="shared" si="15"/>
        <v>F999</v>
      </c>
      <c r="R85" s="1034">
        <f t="shared" si="16"/>
        <v>0</v>
      </c>
      <c r="S85" s="1032" t="str">
        <f t="shared" si="14"/>
        <v>SQ9</v>
      </c>
    </row>
    <row r="86" spans="1:19" ht="17.100000000000001" customHeight="1" x14ac:dyDescent="0.2">
      <c r="A86" s="1029" t="s">
        <v>1388</v>
      </c>
      <c r="B86" s="1031" t="s">
        <v>1389</v>
      </c>
      <c r="C86" s="1030"/>
      <c r="D86" s="1076"/>
      <c r="E86" s="1057"/>
      <c r="F86" s="1058"/>
      <c r="G86" s="1059"/>
      <c r="O86" s="1053">
        <v>73</v>
      </c>
      <c r="P86" s="1053">
        <v>9</v>
      </c>
      <c r="Q86" s="1054" t="str">
        <f>B86</f>
        <v>F00O</v>
      </c>
      <c r="R86" s="1040">
        <f>ROUND(C86,0)</f>
        <v>0</v>
      </c>
      <c r="S86" s="1032" t="str">
        <f t="shared" si="14"/>
        <v>SQ9</v>
      </c>
    </row>
    <row r="87" spans="1:19" ht="17.100000000000001" customHeight="1" thickBot="1" x14ac:dyDescent="0.25">
      <c r="A87" s="1055" t="s">
        <v>740</v>
      </c>
      <c r="B87" s="1056"/>
      <c r="C87" s="1043">
        <f>SUM(C77:C86)</f>
        <v>0</v>
      </c>
      <c r="D87" s="1076"/>
      <c r="E87" s="1057"/>
      <c r="F87" s="1058"/>
      <c r="G87" s="1059"/>
      <c r="O87" s="1032"/>
      <c r="P87" s="1032"/>
      <c r="Q87" s="1033"/>
      <c r="R87" s="1034"/>
    </row>
    <row r="88" spans="1:19" ht="17.100000000000001" customHeight="1" x14ac:dyDescent="0.25">
      <c r="A88" s="1065" t="s">
        <v>1058</v>
      </c>
      <c r="B88" s="1026"/>
      <c r="C88" s="1027"/>
      <c r="D88" s="1076"/>
      <c r="E88" s="1077"/>
      <c r="F88" s="1078"/>
      <c r="G88" s="1079"/>
      <c r="O88" s="1032"/>
      <c r="P88" s="1032"/>
      <c r="Q88" s="1033"/>
      <c r="R88" s="1034"/>
    </row>
    <row r="89" spans="1:19" ht="17.100000000000001" customHeight="1" x14ac:dyDescent="0.25">
      <c r="A89" s="1029" t="s">
        <v>1280</v>
      </c>
      <c r="B89" s="1015" t="s">
        <v>1281</v>
      </c>
      <c r="C89" s="1030"/>
      <c r="D89" s="1076"/>
      <c r="E89" s="1080"/>
      <c r="F89" s="1081"/>
      <c r="G89" s="1082"/>
      <c r="O89" s="1032">
        <v>73</v>
      </c>
      <c r="P89" s="1032">
        <v>81</v>
      </c>
      <c r="Q89" s="1033" t="str">
        <f>B89</f>
        <v>F13V</v>
      </c>
      <c r="R89" s="1034">
        <f t="shared" ref="R89:R95" si="17">ROUND(C89,0)</f>
        <v>0</v>
      </c>
      <c r="S89" s="1032" t="str">
        <f t="shared" ref="S89:S95" si="18">VLOOKUP(O89,$Q:$R,2,FALSE)</f>
        <v>SQ9</v>
      </c>
    </row>
    <row r="90" spans="1:19" ht="17.100000000000001" customHeight="1" x14ac:dyDescent="0.25">
      <c r="A90" s="1029" t="s">
        <v>1896</v>
      </c>
      <c r="B90" s="1015" t="s">
        <v>1282</v>
      </c>
      <c r="C90" s="1030"/>
      <c r="D90" s="1076"/>
      <c r="E90" s="1080"/>
      <c r="F90" s="1081"/>
      <c r="G90" s="1082"/>
      <c r="O90" s="1032">
        <v>73</v>
      </c>
      <c r="P90" s="1032">
        <v>81</v>
      </c>
      <c r="Q90" s="1033" t="str">
        <f t="shared" ref="Q90:Q95" si="19">B90</f>
        <v>F13W</v>
      </c>
      <c r="R90" s="1034">
        <f t="shared" si="17"/>
        <v>0</v>
      </c>
      <c r="S90" s="1032" t="str">
        <f t="shared" si="18"/>
        <v>SQ9</v>
      </c>
    </row>
    <row r="91" spans="1:19" ht="17.100000000000001" customHeight="1" x14ac:dyDescent="0.25">
      <c r="A91" s="1029" t="s">
        <v>1078</v>
      </c>
      <c r="B91" s="1015" t="s">
        <v>965</v>
      </c>
      <c r="C91" s="1030"/>
      <c r="D91" s="1076"/>
      <c r="E91" s="1080"/>
      <c r="F91" s="1081"/>
      <c r="G91" s="1082"/>
      <c r="O91" s="1032">
        <v>73</v>
      </c>
      <c r="P91" s="1032">
        <v>81</v>
      </c>
      <c r="Q91" s="1033" t="str">
        <f t="shared" si="19"/>
        <v>F27I</v>
      </c>
      <c r="R91" s="1034">
        <f t="shared" si="17"/>
        <v>0</v>
      </c>
      <c r="S91" s="1032" t="str">
        <f t="shared" si="18"/>
        <v>SQ9</v>
      </c>
    </row>
    <row r="92" spans="1:19" ht="17.100000000000001" customHeight="1" x14ac:dyDescent="0.25">
      <c r="A92" s="1029" t="s">
        <v>1283</v>
      </c>
      <c r="B92" s="1015" t="s">
        <v>1060</v>
      </c>
      <c r="C92" s="1030"/>
      <c r="D92" s="1076"/>
      <c r="E92" s="1080"/>
      <c r="F92" s="1081"/>
      <c r="G92" s="1082"/>
      <c r="O92" s="1032">
        <v>73</v>
      </c>
      <c r="P92" s="1032">
        <v>81</v>
      </c>
      <c r="Q92" s="1033" t="str">
        <f t="shared" si="19"/>
        <v>F00P</v>
      </c>
      <c r="R92" s="1034">
        <f t="shared" si="17"/>
        <v>0</v>
      </c>
      <c r="S92" s="1032" t="str">
        <f t="shared" si="18"/>
        <v>SQ9</v>
      </c>
    </row>
    <row r="93" spans="1:19" ht="17.100000000000001" customHeight="1" x14ac:dyDescent="0.25">
      <c r="A93" s="1029" t="s">
        <v>1537</v>
      </c>
      <c r="B93" s="1015" t="s">
        <v>1538</v>
      </c>
      <c r="C93" s="1030"/>
      <c r="D93" s="1076"/>
      <c r="E93" s="1080"/>
      <c r="F93" s="1081"/>
      <c r="G93" s="1082"/>
      <c r="O93" s="1032">
        <v>73</v>
      </c>
      <c r="P93" s="1032">
        <v>81</v>
      </c>
      <c r="Q93" s="1033" t="str">
        <f t="shared" si="19"/>
        <v>F20W</v>
      </c>
      <c r="R93" s="1034">
        <f t="shared" si="17"/>
        <v>0</v>
      </c>
      <c r="S93" s="1032" t="str">
        <f t="shared" si="18"/>
        <v>SQ9</v>
      </c>
    </row>
    <row r="94" spans="1:19" ht="17.100000000000001" customHeight="1" x14ac:dyDescent="0.25">
      <c r="A94" s="1029" t="s">
        <v>1284</v>
      </c>
      <c r="B94" s="1015" t="s">
        <v>1083</v>
      </c>
      <c r="C94" s="1030"/>
      <c r="D94" s="1076"/>
      <c r="E94" s="1080"/>
      <c r="F94" s="1081"/>
      <c r="G94" s="1082"/>
      <c r="O94" s="1032">
        <v>73</v>
      </c>
      <c r="P94" s="1032">
        <v>81</v>
      </c>
      <c r="Q94" s="1033" t="str">
        <f t="shared" si="19"/>
        <v>F01S</v>
      </c>
      <c r="R94" s="1034">
        <f t="shared" si="17"/>
        <v>0</v>
      </c>
      <c r="S94" s="1032" t="str">
        <f t="shared" si="18"/>
        <v>SQ9</v>
      </c>
    </row>
    <row r="95" spans="1:19" ht="17.100000000000001" customHeight="1" x14ac:dyDescent="0.25">
      <c r="A95" s="1029" t="s">
        <v>1390</v>
      </c>
      <c r="B95" s="1031" t="s">
        <v>1061</v>
      </c>
      <c r="C95" s="1030"/>
      <c r="D95" s="1076"/>
      <c r="E95" s="1080"/>
      <c r="F95" s="1081"/>
      <c r="G95" s="1082"/>
      <c r="O95" s="1053">
        <v>73</v>
      </c>
      <c r="P95" s="1053">
        <v>81</v>
      </c>
      <c r="Q95" s="1054" t="str">
        <f t="shared" si="19"/>
        <v>F01P</v>
      </c>
      <c r="R95" s="1040">
        <f t="shared" si="17"/>
        <v>0</v>
      </c>
      <c r="S95" s="1032" t="str">
        <f t="shared" si="18"/>
        <v>SQ9</v>
      </c>
    </row>
    <row r="96" spans="1:19" ht="17.100000000000001" customHeight="1" thickBot="1" x14ac:dyDescent="0.3">
      <c r="A96" s="1055" t="s">
        <v>1062</v>
      </c>
      <c r="B96" s="1056"/>
      <c r="C96" s="1043">
        <f>SUM(C89:C95)</f>
        <v>0</v>
      </c>
      <c r="D96" s="1076"/>
      <c r="E96" s="1080"/>
      <c r="F96" s="1081"/>
      <c r="G96" s="1082"/>
      <c r="O96" s="1035" t="s">
        <v>868</v>
      </c>
      <c r="P96" s="1032"/>
      <c r="Q96" s="1033"/>
      <c r="R96" s="1034"/>
    </row>
    <row r="97" spans="1:18" ht="17.100000000000001" customHeight="1" thickBot="1" x14ac:dyDescent="0.3">
      <c r="A97" s="1067" t="s">
        <v>921</v>
      </c>
      <c r="B97" s="1068"/>
      <c r="C97" s="1069">
        <f>C75+C87-C96</f>
        <v>0</v>
      </c>
      <c r="D97" s="1076"/>
      <c r="E97" s="1083"/>
      <c r="F97" s="1084"/>
      <c r="G97" s="1085"/>
      <c r="O97" s="1032"/>
      <c r="P97" s="1032"/>
      <c r="Q97" s="1033"/>
      <c r="R97" s="1034"/>
    </row>
    <row r="98" spans="1:18" ht="17.100000000000001" customHeight="1" thickBot="1" x14ac:dyDescent="0.3">
      <c r="A98" s="1096" t="s">
        <v>1400</v>
      </c>
      <c r="B98" s="1097"/>
      <c r="C98" s="1069">
        <f>C34+C97+C63</f>
        <v>0</v>
      </c>
      <c r="D98" s="1014"/>
      <c r="E98" s="1098" t="s">
        <v>1401</v>
      </c>
      <c r="F98" s="1097"/>
      <c r="G98" s="1087">
        <f>G17+G72+G42</f>
        <v>0</v>
      </c>
      <c r="O98" s="1032"/>
      <c r="P98" s="1032"/>
      <c r="Q98" s="1033"/>
      <c r="R98" s="1034"/>
    </row>
    <row r="99" spans="1:18" ht="5.0999999999999996" customHeight="1" x14ac:dyDescent="0.2">
      <c r="B99" s="1032"/>
    </row>
    <row r="100" spans="1:18" ht="10.5" customHeight="1" x14ac:dyDescent="0.2">
      <c r="A100" s="1001" t="s">
        <v>1550</v>
      </c>
    </row>
    <row r="101" spans="1:18" ht="11.4" x14ac:dyDescent="0.2">
      <c r="A101" s="1001" t="s">
        <v>1897</v>
      </c>
    </row>
    <row r="102" spans="1:18" x14ac:dyDescent="0.2">
      <c r="A102" s="1001" t="s">
        <v>1898</v>
      </c>
    </row>
    <row r="103" spans="1:18" ht="10.5" customHeight="1" x14ac:dyDescent="0.2">
      <c r="A103" s="1001" t="s">
        <v>1548</v>
      </c>
    </row>
    <row r="104" spans="1:18" ht="11.4" x14ac:dyDescent="0.2">
      <c r="A104" s="1001" t="s">
        <v>1899</v>
      </c>
    </row>
  </sheetData>
  <sheetProtection algorithmName="SHA-512" hashValue="OIiPG6kGxtK0MqJvlV6azU2EGX5OuuscagcJl+KGqpbzANORmB2lIJwIxeZijk9kgzG/bSFLNnPXsj6tYpEQIw==" saltValue="sR4yM6dnOZBk+U7xfWjokQ==" spinCount="100000" sheet="1" formatColumns="0" selectLockedCells="1"/>
  <mergeCells count="3">
    <mergeCell ref="H6:H12"/>
    <mergeCell ref="H14:H15"/>
    <mergeCell ref="H30:H33"/>
  </mergeCells>
  <dataValidations count="3">
    <dataValidation type="whole" allowBlank="1" showInputMessage="1" showErrorMessage="1" errorTitle="ERRORE NEL DATO IMMESSO" error="INSERIRE SOLO NUMERI INTERI" sqref="C32 C92 C95" xr:uid="{0198FEB5-AC8D-4553-9AD1-66631C1CACF2}">
      <formula1>0</formula1>
      <formula2>999999999999</formula2>
    </dataValidation>
    <dataValidation type="whole" allowBlank="1" showInputMessage="1" showErrorMessage="1" errorTitle="ERRORE NEL DATO IMMESSO" error="INSERIRE SOLO NUMERI INTERI" sqref="C34 C65056 C47 C65074 G65064 C65065:C65066 C65084:C65085 G65085 G16:G17 G65052:G65053 G71:G72 G65057:G65058 G65067:G65082 C55 C26 G88 G41:G45 C63:C65 C75:C76 C87:C97" xr:uid="{C6462739-B15C-4DDE-AFDD-A9A14BE7AB30}">
      <formula1>-999999999999</formula1>
      <formula2>999999999999</formula2>
    </dataValidation>
    <dataValidation type="whole" allowBlank="1" showInputMessage="1" showErrorMessage="1" errorTitle="ERRORE NEL DATO IMMESSO" error="INSERIRE SOLO NUMERI INTERI POSITIVI" sqref="G65045:G65051 G65060:G65063 G65066 G65055:G65056 C65045:C65055 C65058:C65064 C65068:C65073 C65076:C65083 C89:C91 C93:C94 C49:C54 C23:C25 C57:C61 C28:C30 C77:C86 G37:G40 G9:G15 C66:C74 C9:C21 C37:C46 G66:G70" xr:uid="{2D0DF67F-2BB7-46D7-B233-D03E5A2F02DE}">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38">
    <pageSetUpPr fitToPage="1"/>
  </sheetPr>
  <dimension ref="A1:W72"/>
  <sheetViews>
    <sheetView showGridLines="0" zoomScale="80" zoomScaleNormal="80" workbookViewId="0">
      <selection activeCell="C9" sqref="C9"/>
    </sheetView>
  </sheetViews>
  <sheetFormatPr defaultColWidth="12.28515625" defaultRowHeight="10.199999999999999" x14ac:dyDescent="0.2"/>
  <cols>
    <col min="1" max="1" width="65.7109375" style="1001" customWidth="1"/>
    <col min="2" max="2" width="10.7109375" style="1032" customWidth="1"/>
    <col min="3" max="3" width="20.7109375" style="1001" customWidth="1"/>
    <col min="4" max="4" width="3.28515625" style="1001" customWidth="1"/>
    <col min="5" max="5" width="65.7109375" style="1001" customWidth="1"/>
    <col min="6" max="6" width="10.7109375" style="1001" customWidth="1"/>
    <col min="7" max="7" width="20.7109375" style="1001" customWidth="1"/>
    <col min="8" max="8" width="73.28515625" style="1001" customWidth="1"/>
    <col min="9" max="14" width="12.28515625" style="1001" customWidth="1"/>
    <col min="15" max="23" width="12.7109375" style="1001" hidden="1" customWidth="1"/>
    <col min="24" max="16384" width="12.28515625" style="1001"/>
  </cols>
  <sheetData>
    <row r="1" spans="1:23" ht="87" customHeight="1" x14ac:dyDescent="0.2">
      <c r="A1" s="998" t="str">
        <f>'t1'!A1</f>
        <v>SERVIZIO SANITARIO NAZIONALE - anno 2023</v>
      </c>
      <c r="B1" s="998"/>
      <c r="C1" s="998"/>
      <c r="D1" s="998"/>
      <c r="E1" s="998"/>
      <c r="F1" s="999"/>
      <c r="G1" s="1000"/>
      <c r="H1" s="1099" t="s">
        <v>1299</v>
      </c>
      <c r="Q1" s="1307">
        <v>22</v>
      </c>
      <c r="R1" s="1307" t="s">
        <v>1239</v>
      </c>
    </row>
    <row r="2" spans="1:23" ht="15.45" customHeight="1" x14ac:dyDescent="0.2">
      <c r="B2" s="1002"/>
      <c r="E2" s="1003"/>
      <c r="F2" s="1003"/>
      <c r="G2" s="1003"/>
      <c r="Q2" s="1307">
        <v>87</v>
      </c>
      <c r="R2" s="1307" t="s">
        <v>1239</v>
      </c>
    </row>
    <row r="3" spans="1:23" ht="44.7" customHeight="1" x14ac:dyDescent="0.2">
      <c r="A3" s="1312"/>
      <c r="B3" s="1309"/>
      <c r="C3" s="1309"/>
      <c r="D3" s="1309"/>
      <c r="E3" s="1309"/>
      <c r="F3" s="1309"/>
      <c r="G3" s="1309"/>
    </row>
    <row r="4" spans="1:23" ht="15.45" customHeight="1" thickBot="1" x14ac:dyDescent="0.25">
      <c r="B4" s="1002"/>
      <c r="E4" s="1003"/>
      <c r="F4" s="1003"/>
      <c r="G4" s="1003"/>
    </row>
    <row r="5" spans="1:23" ht="25.5" customHeight="1" thickBot="1" x14ac:dyDescent="0.25">
      <c r="A5" s="1004" t="s">
        <v>1542</v>
      </c>
      <c r="B5" s="1005"/>
      <c r="C5" s="1006"/>
      <c r="D5" s="1662"/>
      <c r="E5" s="1004" t="s">
        <v>1543</v>
      </c>
      <c r="F5" s="1007"/>
      <c r="G5" s="1006"/>
      <c r="H5" s="1100" t="s">
        <v>993</v>
      </c>
      <c r="I5" s="1010"/>
      <c r="J5" s="1010"/>
      <c r="K5" s="1010"/>
      <c r="L5" s="1010"/>
      <c r="N5" s="1010"/>
      <c r="O5" s="1010"/>
      <c r="P5" s="1010"/>
      <c r="Q5" s="1010"/>
    </row>
    <row r="6" spans="1:23" ht="17.100000000000001" customHeight="1" x14ac:dyDescent="0.2">
      <c r="A6" s="1011" t="s">
        <v>319</v>
      </c>
      <c r="B6" s="1012" t="s">
        <v>320</v>
      </c>
      <c r="C6" s="1013" t="s">
        <v>432</v>
      </c>
      <c r="D6" s="1014"/>
      <c r="E6" s="1011" t="s">
        <v>319</v>
      </c>
      <c r="F6" s="1015" t="s">
        <v>320</v>
      </c>
      <c r="G6" s="1016" t="s">
        <v>432</v>
      </c>
      <c r="H6" s="2067" t="str">
        <f>IF(AND(SUMIF($S:$S,"SQ9",$R:$R)=0,ISBLANK('SICI(2)'!F13),ISBLANK('SICI(2)'!F17)),"OK",IF(AND(ABS(SUMIF($S:$S,"SQ9",$R:$R))&gt;0,ISBLANK('SICI(2)'!F13),ISBLANK('SICI(2)'!F17)),"Attenzione: inserire le voci di costituzione del fondo unicamente in presenza di certificazione dello stesso (cfr. SICI GEN353 o GEN355) !",IF(AND(SUMIF($S:$S,"SQ9",$R:$R)=0,SUM('SICI(2)'!F13,'SICI(2)'!F17)&gt;0),"Attenzione: in presenza di date di certificazione del fondo (cfr. SICI GEN353 o GEN355) è necessario compilare il lato costituzione di T15 !","OK")))</f>
        <v>OK</v>
      </c>
      <c r="I6" s="1010"/>
      <c r="J6" s="1010"/>
      <c r="K6" s="1010"/>
      <c r="L6" s="1010"/>
      <c r="M6" s="1017"/>
      <c r="N6" s="1017"/>
      <c r="O6" s="1017"/>
      <c r="P6" s="1017"/>
      <c r="Q6" s="1017"/>
    </row>
    <row r="7" spans="1:23" ht="17.100000000000001" customHeight="1" x14ac:dyDescent="0.3">
      <c r="A7" s="1018" t="s">
        <v>1402</v>
      </c>
      <c r="B7" s="1021"/>
      <c r="C7" s="1022"/>
      <c r="D7" s="1014"/>
      <c r="E7" s="1018" t="str">
        <f>A7</f>
        <v>Fondo retribuzione di posizione</v>
      </c>
      <c r="F7" s="1021"/>
      <c r="G7" s="1022"/>
      <c r="H7" s="2068"/>
      <c r="I7" s="1010"/>
      <c r="J7" s="1010"/>
      <c r="O7" s="852" t="s">
        <v>994</v>
      </c>
      <c r="P7" s="1023"/>
      <c r="Q7" s="1024"/>
      <c r="R7" s="1024"/>
      <c r="S7" s="1101"/>
      <c r="T7" s="852" t="s">
        <v>995</v>
      </c>
      <c r="U7" s="1023"/>
      <c r="V7" s="1024"/>
      <c r="W7" s="1024"/>
    </row>
    <row r="8" spans="1:23" ht="17.100000000000001" customHeight="1" x14ac:dyDescent="0.25">
      <c r="A8" s="1025" t="s">
        <v>996</v>
      </c>
      <c r="B8" s="1026"/>
      <c r="C8" s="1027"/>
      <c r="D8" s="1014"/>
      <c r="E8" s="1028" t="s">
        <v>1237</v>
      </c>
      <c r="F8" s="1026"/>
      <c r="G8" s="1027"/>
      <c r="H8" s="2068"/>
      <c r="I8" s="1010"/>
      <c r="J8" s="1010"/>
      <c r="O8" s="853" t="s">
        <v>997</v>
      </c>
      <c r="P8" s="853" t="s">
        <v>998</v>
      </c>
      <c r="Q8" s="853" t="s">
        <v>999</v>
      </c>
      <c r="R8" s="853" t="s">
        <v>1000</v>
      </c>
      <c r="S8" s="1101"/>
      <c r="T8" s="853" t="s">
        <v>997</v>
      </c>
      <c r="U8" s="853" t="s">
        <v>998</v>
      </c>
      <c r="V8" s="853" t="s">
        <v>999</v>
      </c>
      <c r="W8" s="853" t="s">
        <v>1000</v>
      </c>
    </row>
    <row r="9" spans="1:23" ht="17.100000000000001" customHeight="1" x14ac:dyDescent="0.2">
      <c r="A9" s="1029" t="s">
        <v>1403</v>
      </c>
      <c r="B9" s="1015" t="s">
        <v>1404</v>
      </c>
      <c r="C9" s="1030"/>
      <c r="D9" s="1014"/>
      <c r="E9" s="1029" t="s">
        <v>1405</v>
      </c>
      <c r="F9" s="1031" t="s">
        <v>1382</v>
      </c>
      <c r="G9" s="1030"/>
      <c r="H9" s="2068"/>
      <c r="I9" s="1010"/>
      <c r="J9" s="1010"/>
      <c r="O9" s="1032">
        <v>22</v>
      </c>
      <c r="P9" s="1032">
        <v>7</v>
      </c>
      <c r="Q9" s="1033" t="str">
        <f t="shared" ref="Q9:Q18" si="0">B9</f>
        <v>F18R</v>
      </c>
      <c r="R9" s="1102">
        <f t="shared" ref="R9:R18" si="1">ROUND(C9,0)</f>
        <v>0</v>
      </c>
      <c r="S9" s="1032" t="str">
        <f t="shared" ref="S9:S18" si="2">VLOOKUP(O9,$Q:$R,2,FALSE)</f>
        <v>SQ9</v>
      </c>
      <c r="T9" s="1032">
        <v>22</v>
      </c>
      <c r="U9" s="1032">
        <v>61</v>
      </c>
      <c r="V9" s="1033" t="str">
        <f>F9</f>
        <v>U448</v>
      </c>
      <c r="W9" s="1102">
        <f>ROUND(G9,0)</f>
        <v>0</v>
      </c>
    </row>
    <row r="10" spans="1:23" ht="17.100000000000001" customHeight="1" x14ac:dyDescent="0.2">
      <c r="A10" s="1029" t="s">
        <v>1406</v>
      </c>
      <c r="B10" s="1015" t="s">
        <v>1407</v>
      </c>
      <c r="C10" s="1030"/>
      <c r="D10" s="1014"/>
      <c r="E10" s="1029" t="s">
        <v>1115</v>
      </c>
      <c r="F10" s="1015" t="s">
        <v>742</v>
      </c>
      <c r="G10" s="1030"/>
      <c r="H10" s="2068"/>
      <c r="I10" s="1010"/>
      <c r="J10" s="1010"/>
      <c r="O10" s="1032">
        <v>22</v>
      </c>
      <c r="P10" s="1032">
        <v>7</v>
      </c>
      <c r="Q10" s="1033" t="str">
        <f t="shared" si="0"/>
        <v>F18S</v>
      </c>
      <c r="R10" s="1102">
        <f t="shared" si="1"/>
        <v>0</v>
      </c>
      <c r="S10" s="1032" t="str">
        <f t="shared" si="2"/>
        <v>SQ9</v>
      </c>
      <c r="T10" s="1032">
        <v>22</v>
      </c>
      <c r="U10" s="1032">
        <v>61</v>
      </c>
      <c r="V10" s="1033" t="str">
        <f>F10</f>
        <v>U268</v>
      </c>
      <c r="W10" s="1102">
        <f>ROUND(G10,0)</f>
        <v>0</v>
      </c>
    </row>
    <row r="11" spans="1:23" ht="17.100000000000001" customHeight="1" thickBot="1" x14ac:dyDescent="0.25">
      <c r="A11" s="1029" t="s">
        <v>1544</v>
      </c>
      <c r="B11" s="1015" t="s">
        <v>1545</v>
      </c>
      <c r="C11" s="1030"/>
      <c r="D11" s="1014"/>
      <c r="E11" s="1029" t="s">
        <v>1384</v>
      </c>
      <c r="F11" s="1015" t="s">
        <v>1247</v>
      </c>
      <c r="G11" s="1030"/>
      <c r="H11" s="2069"/>
      <c r="I11" s="1010"/>
      <c r="J11" s="1010"/>
      <c r="O11" s="1032">
        <v>22</v>
      </c>
      <c r="P11" s="1032">
        <v>7</v>
      </c>
      <c r="Q11" s="1033" t="str">
        <f t="shared" si="0"/>
        <v>F20R</v>
      </c>
      <c r="R11" s="1102">
        <f t="shared" si="1"/>
        <v>0</v>
      </c>
      <c r="S11" s="1032" t="str">
        <f t="shared" si="2"/>
        <v>SQ9</v>
      </c>
      <c r="T11" s="1032">
        <v>22</v>
      </c>
      <c r="U11" s="1032">
        <v>61</v>
      </c>
      <c r="V11" s="1033" t="str">
        <f>F11</f>
        <v>U04Y</v>
      </c>
      <c r="W11" s="1102">
        <f>ROUND(G11,0)</f>
        <v>0</v>
      </c>
    </row>
    <row r="12" spans="1:23" ht="17.100000000000001" customHeight="1" thickBot="1" x14ac:dyDescent="0.25">
      <c r="A12" s="1029" t="s">
        <v>1408</v>
      </c>
      <c r="B12" s="1015" t="s">
        <v>1409</v>
      </c>
      <c r="C12" s="1030"/>
      <c r="D12" s="1014"/>
      <c r="E12" s="1029" t="s">
        <v>1385</v>
      </c>
      <c r="F12" s="1015" t="s">
        <v>1252</v>
      </c>
      <c r="G12" s="1030"/>
      <c r="H12" s="1103" t="s">
        <v>1059</v>
      </c>
      <c r="I12" s="1010"/>
      <c r="J12" s="1010"/>
      <c r="O12" s="1032">
        <v>22</v>
      </c>
      <c r="P12" s="1032">
        <v>7</v>
      </c>
      <c r="Q12" s="1033" t="str">
        <f t="shared" si="0"/>
        <v>F18T</v>
      </c>
      <c r="R12" s="1102">
        <f t="shared" si="1"/>
        <v>0</v>
      </c>
      <c r="S12" s="1032" t="str">
        <f t="shared" si="2"/>
        <v>SQ9</v>
      </c>
      <c r="T12" s="1032">
        <v>22</v>
      </c>
      <c r="U12" s="1032">
        <v>61</v>
      </c>
      <c r="V12" s="1033" t="str">
        <f>F12</f>
        <v>U05B</v>
      </c>
      <c r="W12" s="1102">
        <f>ROUND(G12,0)</f>
        <v>0</v>
      </c>
    </row>
    <row r="13" spans="1:23" ht="17.100000000000001" customHeight="1" x14ac:dyDescent="0.2">
      <c r="A13" s="1029" t="s">
        <v>1410</v>
      </c>
      <c r="B13" s="1015" t="s">
        <v>1411</v>
      </c>
      <c r="C13" s="1030"/>
      <c r="D13" s="1014"/>
      <c r="E13" s="1029" t="s">
        <v>1076</v>
      </c>
      <c r="F13" s="1015" t="s">
        <v>1077</v>
      </c>
      <c r="G13" s="1030"/>
      <c r="H13" s="2067" t="str">
        <f>IF(LEN(H15&amp;H16&amp;H17&amp;H18&amp;H19&amp;H20&amp;H21&amp;H22)&gt;0,"Attenzione, le seguenti voci creano incongruenza perché magg. del 10% del totale:","OK")</f>
        <v>OK</v>
      </c>
      <c r="I13" s="1010"/>
      <c r="J13" s="1010"/>
      <c r="O13" s="1032">
        <v>22</v>
      </c>
      <c r="P13" s="1032">
        <v>7</v>
      </c>
      <c r="Q13" s="1033" t="str">
        <f t="shared" si="0"/>
        <v>F18U</v>
      </c>
      <c r="R13" s="1102">
        <f t="shared" si="1"/>
        <v>0</v>
      </c>
      <c r="S13" s="1032" t="str">
        <f t="shared" si="2"/>
        <v>SQ9</v>
      </c>
      <c r="T13" s="1053">
        <v>22</v>
      </c>
      <c r="U13" s="1053">
        <v>61</v>
      </c>
      <c r="V13" s="1054" t="str">
        <f>F13</f>
        <v>U998</v>
      </c>
      <c r="W13" s="1264">
        <f>ROUND(G13,0)</f>
        <v>0</v>
      </c>
    </row>
    <row r="14" spans="1:23" ht="17.100000000000001" customHeight="1" thickBot="1" x14ac:dyDescent="0.25">
      <c r="A14" s="1029" t="s">
        <v>1412</v>
      </c>
      <c r="B14" s="1015" t="s">
        <v>1413</v>
      </c>
      <c r="C14" s="1030"/>
      <c r="D14" s="1014"/>
      <c r="E14" s="1041" t="s">
        <v>1254</v>
      </c>
      <c r="F14" s="1104"/>
      <c r="G14" s="1043">
        <f>SUM(G9:G13)</f>
        <v>0</v>
      </c>
      <c r="H14" s="2068"/>
      <c r="I14" s="1010"/>
      <c r="J14" s="1010"/>
      <c r="O14" s="1032">
        <v>22</v>
      </c>
      <c r="P14" s="1032">
        <v>7</v>
      </c>
      <c r="Q14" s="1033" t="str">
        <f t="shared" si="0"/>
        <v>F18V</v>
      </c>
      <c r="R14" s="1102">
        <f t="shared" si="1"/>
        <v>0</v>
      </c>
      <c r="S14" s="1032" t="str">
        <f t="shared" si="2"/>
        <v>SQ9</v>
      </c>
      <c r="T14" s="1032"/>
      <c r="U14" s="1032"/>
      <c r="V14" s="1033"/>
      <c r="W14" s="1102"/>
    </row>
    <row r="15" spans="1:23" ht="17.100000000000001" customHeight="1" thickBot="1" x14ac:dyDescent="0.3">
      <c r="A15" s="1029" t="s">
        <v>1414</v>
      </c>
      <c r="B15" s="1015" t="s">
        <v>1175</v>
      </c>
      <c r="C15" s="1030"/>
      <c r="D15" s="1014"/>
      <c r="E15" s="1045" t="str">
        <f>A32</f>
        <v>Totale Fondo posizione</v>
      </c>
      <c r="F15" s="1046"/>
      <c r="G15" s="1047">
        <f>G14</f>
        <v>0</v>
      </c>
      <c r="H15" s="1105" t="str">
        <f>IF(C32&lt;&gt;0,IF(R18/ABS(C$32)&gt;0.1,"Fondo posizione - Altre risorse fisse - F00O",""),"")</f>
        <v/>
      </c>
      <c r="I15" s="1010"/>
      <c r="J15" s="1010"/>
      <c r="O15" s="1032">
        <v>22</v>
      </c>
      <c r="P15" s="1032">
        <v>7</v>
      </c>
      <c r="Q15" s="1033" t="str">
        <f t="shared" si="0"/>
        <v>F10O</v>
      </c>
      <c r="R15" s="1102">
        <f t="shared" si="1"/>
        <v>0</v>
      </c>
      <c r="S15" s="1032" t="str">
        <f t="shared" si="2"/>
        <v>SQ9</v>
      </c>
      <c r="T15" s="1032"/>
      <c r="U15" s="1032"/>
      <c r="V15" s="1032"/>
      <c r="W15" s="1032"/>
    </row>
    <row r="16" spans="1:23" ht="17.100000000000001" customHeight="1" x14ac:dyDescent="0.25">
      <c r="A16" s="1029" t="s">
        <v>1387</v>
      </c>
      <c r="B16" s="1031" t="s">
        <v>1489</v>
      </c>
      <c r="C16" s="1030"/>
      <c r="D16" s="1014"/>
      <c r="E16" s="1106"/>
      <c r="F16" s="1107"/>
      <c r="G16" s="1108"/>
      <c r="H16" s="1105" t="str">
        <f>IF(C32&lt;&gt;0,IF(R23/ABS(C$32)&gt;0.1,"Fondo posizione - Altre risorse variabili - F00O",""),"")</f>
        <v/>
      </c>
      <c r="I16" s="1044"/>
      <c r="J16" s="1044"/>
      <c r="O16" s="1032">
        <v>22</v>
      </c>
      <c r="P16" s="1032">
        <v>7</v>
      </c>
      <c r="Q16" s="1033" t="str">
        <f t="shared" si="0"/>
        <v>F16L</v>
      </c>
      <c r="R16" s="1102">
        <f t="shared" si="1"/>
        <v>0</v>
      </c>
      <c r="S16" s="1032" t="str">
        <f t="shared" si="2"/>
        <v>SQ9</v>
      </c>
      <c r="T16" s="1032"/>
      <c r="U16" s="1032"/>
      <c r="V16" s="1032"/>
      <c r="W16" s="1032"/>
    </row>
    <row r="17" spans="1:23" ht="17.100000000000001" customHeight="1" x14ac:dyDescent="0.25">
      <c r="A17" s="1029" t="s">
        <v>1900</v>
      </c>
      <c r="B17" s="1015" t="s">
        <v>1415</v>
      </c>
      <c r="C17" s="1030"/>
      <c r="D17" s="1014"/>
      <c r="E17" s="1109"/>
      <c r="F17" s="1110"/>
      <c r="G17" s="1111"/>
      <c r="H17" s="1052" t="str">
        <f>IF(C32&lt;&gt;0,IF(R30/ABS(C$32)&gt;0.1,"Fondo posizione  - Altre decurtazioni - F01P",""),"")</f>
        <v/>
      </c>
      <c r="I17" s="1044"/>
      <c r="J17" s="1044"/>
      <c r="O17" s="1032">
        <v>22</v>
      </c>
      <c r="P17" s="1032">
        <v>7</v>
      </c>
      <c r="Q17" s="1033" t="str">
        <f t="shared" si="0"/>
        <v>F18W</v>
      </c>
      <c r="R17" s="1102">
        <f t="shared" si="1"/>
        <v>0</v>
      </c>
      <c r="S17" s="1032" t="str">
        <f t="shared" si="2"/>
        <v>SQ9</v>
      </c>
      <c r="T17" s="1032"/>
      <c r="U17" s="1032"/>
      <c r="V17" s="1032"/>
      <c r="W17" s="1032"/>
    </row>
    <row r="18" spans="1:23" ht="17.100000000000001" customHeight="1" x14ac:dyDescent="0.25">
      <c r="A18" s="3" t="s">
        <v>1388</v>
      </c>
      <c r="B18" s="1031" t="s">
        <v>1389</v>
      </c>
      <c r="C18" s="1030"/>
      <c r="D18" s="1014"/>
      <c r="E18" s="1109"/>
      <c r="F18" s="1110"/>
      <c r="G18" s="1111"/>
      <c r="H18" s="1105" t="str">
        <f>IF(C65&lt;&gt;0,IF(R42/ABS(C$65)&gt;0.1,"Fondo risultato  - Altre risorse fisse - F00O",""),"")</f>
        <v/>
      </c>
      <c r="I18" s="1044"/>
      <c r="J18" s="1044"/>
      <c r="O18" s="1053">
        <v>22</v>
      </c>
      <c r="P18" s="1053">
        <v>7</v>
      </c>
      <c r="Q18" s="1054" t="str">
        <f t="shared" si="0"/>
        <v>F00O</v>
      </c>
      <c r="R18" s="1264">
        <f t="shared" si="1"/>
        <v>0</v>
      </c>
      <c r="S18" s="1032" t="str">
        <f t="shared" si="2"/>
        <v>SQ9</v>
      </c>
    </row>
    <row r="19" spans="1:23" ht="17.100000000000001" customHeight="1" thickBot="1" x14ac:dyDescent="0.3">
      <c r="A19" s="1055" t="s">
        <v>738</v>
      </c>
      <c r="B19" s="1112"/>
      <c r="C19" s="1113">
        <f>SUM(C9:C18)</f>
        <v>0</v>
      </c>
      <c r="D19" s="1014"/>
      <c r="E19" s="1109"/>
      <c r="F19" s="1110"/>
      <c r="G19" s="1111"/>
      <c r="H19" s="1060" t="str">
        <f>IF(C65&lt;&gt;0,IF(R55/ABS(C$65)&gt;0.1,"Fondo risultato  - Altre risorse variabili - F00O",""),"")</f>
        <v/>
      </c>
      <c r="I19" s="1044"/>
      <c r="J19" s="1044"/>
      <c r="O19" s="1032"/>
      <c r="P19" s="1032"/>
      <c r="Q19" s="1033"/>
      <c r="R19" s="1102"/>
      <c r="S19" s="1032"/>
    </row>
    <row r="20" spans="1:23" ht="17.100000000000001" customHeight="1" x14ac:dyDescent="0.25">
      <c r="A20" s="1061" t="s">
        <v>739</v>
      </c>
      <c r="B20" s="1062"/>
      <c r="C20" s="1063"/>
      <c r="D20" s="1014"/>
      <c r="E20" s="1109"/>
      <c r="F20" s="1110"/>
      <c r="G20" s="1111"/>
      <c r="H20" s="1060" t="str">
        <f>IF(C65&lt;&gt;0,IF(R63/ABS(C$65)&gt;0.1,"Fondo risultato  - Altre decurtazioni - F01P",""),"")</f>
        <v/>
      </c>
      <c r="I20" s="1044"/>
      <c r="J20" s="1044"/>
      <c r="O20" s="1032"/>
      <c r="P20" s="1032"/>
      <c r="Q20" s="1033"/>
      <c r="R20" s="1102"/>
      <c r="S20" s="1032"/>
    </row>
    <row r="21" spans="1:23" ht="17.100000000000001" customHeight="1" x14ac:dyDescent="0.2">
      <c r="A21" s="1029" t="s">
        <v>1416</v>
      </c>
      <c r="B21" s="1015" t="s">
        <v>1417</v>
      </c>
      <c r="C21" s="1030"/>
      <c r="D21" s="1014"/>
      <c r="E21" s="1109"/>
      <c r="F21" s="1110"/>
      <c r="G21" s="1111"/>
      <c r="H21" s="1060" t="str">
        <f>IF(G15&lt;&gt;0,IF(W13/ABS(G15)&gt;0.1,"Fondo posizione - Altre destinazioni - U998",""),"")</f>
        <v/>
      </c>
      <c r="I21" s="1044"/>
      <c r="J21" s="1044"/>
      <c r="O21" s="1032">
        <v>22</v>
      </c>
      <c r="P21" s="1032">
        <v>9</v>
      </c>
      <c r="Q21" s="1033" t="str">
        <f>B21</f>
        <v>F18X</v>
      </c>
      <c r="R21" s="1102">
        <f>ROUND(C21,0)</f>
        <v>0</v>
      </c>
      <c r="S21" s="1032" t="str">
        <f>VLOOKUP(O21,$Q:$R,2,FALSE)</f>
        <v>SQ9</v>
      </c>
    </row>
    <row r="22" spans="1:23" ht="16.5" customHeight="1" x14ac:dyDescent="0.2">
      <c r="A22" s="1029" t="s">
        <v>1418</v>
      </c>
      <c r="B22" s="1015" t="s">
        <v>1419</v>
      </c>
      <c r="C22" s="1030"/>
      <c r="D22" s="1014"/>
      <c r="E22" s="1109"/>
      <c r="F22" s="1110"/>
      <c r="G22" s="1111"/>
      <c r="H22" s="1060" t="str">
        <f>IF(G41&lt;&gt;0,IF(W39/ABS(G41)&gt;0.1,"Fondo posizione - Altre destinazioni - U998",""),"")</f>
        <v/>
      </c>
      <c r="I22" s="1044"/>
      <c r="J22" s="1044"/>
      <c r="O22" s="1032">
        <v>22</v>
      </c>
      <c r="P22" s="1032">
        <v>9</v>
      </c>
      <c r="Q22" s="1033" t="str">
        <f>B22</f>
        <v>F18Y</v>
      </c>
      <c r="R22" s="1102">
        <f>ROUND(C22,0)</f>
        <v>0</v>
      </c>
      <c r="S22" s="1032" t="str">
        <f>VLOOKUP(O22,$Q:$R,2,FALSE)</f>
        <v>SQ9</v>
      </c>
    </row>
    <row r="23" spans="1:23" ht="17.100000000000001" customHeight="1" thickBot="1" x14ac:dyDescent="0.25">
      <c r="A23" s="3" t="s">
        <v>1388</v>
      </c>
      <c r="B23" s="1031" t="s">
        <v>1389</v>
      </c>
      <c r="C23" s="1030"/>
      <c r="D23" s="1014"/>
      <c r="E23" s="1109"/>
      <c r="F23" s="1110"/>
      <c r="G23" s="1111"/>
      <c r="H23" s="1066"/>
      <c r="I23" s="1044"/>
      <c r="J23" s="1044"/>
      <c r="O23" s="1053">
        <v>22</v>
      </c>
      <c r="P23" s="1053">
        <v>9</v>
      </c>
      <c r="Q23" s="1054" t="str">
        <f>B23</f>
        <v>F00O</v>
      </c>
      <c r="R23" s="1264">
        <f>ROUND(C23,0)</f>
        <v>0</v>
      </c>
      <c r="S23" s="1032" t="str">
        <f>VLOOKUP(O23,$Q:$R,2,FALSE)</f>
        <v>SQ9</v>
      </c>
    </row>
    <row r="24" spans="1:23" ht="17.100000000000001" customHeight="1" thickBot="1" x14ac:dyDescent="0.25">
      <c r="A24" s="1055" t="s">
        <v>740</v>
      </c>
      <c r="B24" s="1056"/>
      <c r="C24" s="1113">
        <f>SUM(C21:C23)</f>
        <v>0</v>
      </c>
      <c r="D24" s="1014"/>
      <c r="E24" s="1109"/>
      <c r="F24" s="1110"/>
      <c r="G24" s="1111"/>
      <c r="H24" s="1036" t="s">
        <v>1536</v>
      </c>
      <c r="I24" s="1044"/>
      <c r="J24" s="1044"/>
      <c r="O24" s="1032"/>
      <c r="P24" s="1032"/>
      <c r="Q24" s="1033"/>
      <c r="R24" s="1102"/>
      <c r="S24" s="1032"/>
    </row>
    <row r="25" spans="1:23" ht="17.100000000000001" customHeight="1" x14ac:dyDescent="0.3">
      <c r="A25" s="1065" t="s">
        <v>1058</v>
      </c>
      <c r="B25" s="1026"/>
      <c r="C25" s="1027"/>
      <c r="D25" s="1014"/>
      <c r="E25" s="1109"/>
      <c r="F25" s="1110"/>
      <c r="G25" s="1111"/>
      <c r="H25" s="2064" t="str">
        <f>IF(AND(SUM($R:$R)&lt;&gt;0,SUM('SICI(2)'!$F$13,'SICI(2)'!$F$17)&gt;0),IF(SUM($R:$R)-(SUMIF($P:$P,"81",$R:$R)*2)-SUM($W:$W)&lt;0,"Attenzione, le destinazioni risultano superiori alle relative risorse e generano pertanto squadratura 8. ","OK"),"OK")</f>
        <v>OK</v>
      </c>
      <c r="I25" s="1044"/>
      <c r="J25" s="1044"/>
      <c r="O25" s="1114"/>
      <c r="P25" s="1114"/>
      <c r="Q25" s="1032"/>
      <c r="R25" s="1032"/>
      <c r="S25" s="1032"/>
    </row>
    <row r="26" spans="1:23" ht="17.100000000000001" customHeight="1" x14ac:dyDescent="0.2">
      <c r="A26" s="1029" t="s">
        <v>1078</v>
      </c>
      <c r="B26" s="1015" t="s">
        <v>965</v>
      </c>
      <c r="C26" s="1030"/>
      <c r="D26" s="1014"/>
      <c r="E26" s="1109"/>
      <c r="F26" s="1110"/>
      <c r="G26" s="1111"/>
      <c r="H26" s="2065"/>
      <c r="I26" s="1044"/>
      <c r="J26" s="1044"/>
      <c r="O26" s="1032">
        <v>22</v>
      </c>
      <c r="P26" s="1032">
        <v>81</v>
      </c>
      <c r="Q26" s="1033" t="str">
        <f>B26</f>
        <v>F27I</v>
      </c>
      <c r="R26" s="1102">
        <f>ROUND(C26,0)</f>
        <v>0</v>
      </c>
      <c r="S26" s="1032" t="str">
        <f>VLOOKUP(O26,$Q:$R,2,FALSE)</f>
        <v>SQ9</v>
      </c>
    </row>
    <row r="27" spans="1:23" ht="17.100000000000001" customHeight="1" x14ac:dyDescent="0.2">
      <c r="A27" s="1029" t="s">
        <v>1079</v>
      </c>
      <c r="B27" s="1015" t="s">
        <v>1060</v>
      </c>
      <c r="C27" s="1030"/>
      <c r="D27" s="1014"/>
      <c r="E27" s="1109"/>
      <c r="F27" s="1110"/>
      <c r="G27" s="1111"/>
      <c r="H27" s="2065"/>
      <c r="I27" s="1010"/>
      <c r="J27" s="1010"/>
      <c r="O27" s="1032">
        <v>22</v>
      </c>
      <c r="P27" s="1032">
        <v>81</v>
      </c>
      <c r="Q27" s="1033" t="str">
        <f>B27</f>
        <v>F00P</v>
      </c>
      <c r="R27" s="1102">
        <f>ROUND(C27,0)</f>
        <v>0</v>
      </c>
      <c r="S27" s="1032" t="str">
        <f>VLOOKUP(O27,$Q:$R,2,FALSE)</f>
        <v>SQ9</v>
      </c>
    </row>
    <row r="28" spans="1:23" ht="17.100000000000001" customHeight="1" thickBot="1" x14ac:dyDescent="0.25">
      <c r="A28" s="3" t="s">
        <v>1441</v>
      </c>
      <c r="B28" s="1015" t="s">
        <v>1442</v>
      </c>
      <c r="C28" s="1030"/>
      <c r="D28" s="1014"/>
      <c r="E28" s="1109"/>
      <c r="F28" s="1110"/>
      <c r="G28" s="1111"/>
      <c r="H28" s="2066"/>
      <c r="I28" s="1010"/>
      <c r="J28" s="1010"/>
      <c r="O28" s="1032">
        <v>22</v>
      </c>
      <c r="P28" s="1032">
        <v>81</v>
      </c>
      <c r="Q28" s="1033" t="str">
        <f>B28</f>
        <v>F19U</v>
      </c>
      <c r="R28" s="1102">
        <f>ROUND(C28,0)</f>
        <v>0</v>
      </c>
      <c r="S28" s="1032" t="str">
        <f>VLOOKUP(O28,$Q:$R,2,FALSE)</f>
        <v>SQ9</v>
      </c>
    </row>
    <row r="29" spans="1:23" ht="17.100000000000001" customHeight="1" x14ac:dyDescent="0.2">
      <c r="A29" s="1029" t="s">
        <v>1082</v>
      </c>
      <c r="B29" s="1015" t="s">
        <v>1083</v>
      </c>
      <c r="C29" s="1030"/>
      <c r="D29" s="1014"/>
      <c r="E29" s="1109"/>
      <c r="F29" s="1110"/>
      <c r="G29" s="1111"/>
      <c r="H29" s="1313"/>
      <c r="I29" s="1010"/>
      <c r="J29" s="1010"/>
      <c r="O29" s="1032">
        <v>22</v>
      </c>
      <c r="P29" s="1032">
        <v>81</v>
      </c>
      <c r="Q29" s="1033" t="str">
        <f>B29</f>
        <v>F01S</v>
      </c>
      <c r="R29" s="1102">
        <f>ROUND(C29,0)</f>
        <v>0</v>
      </c>
      <c r="S29" s="1032" t="str">
        <f>VLOOKUP(O29,$Q:$R,2,FALSE)</f>
        <v>SQ9</v>
      </c>
    </row>
    <row r="30" spans="1:23" ht="17.100000000000001" customHeight="1" x14ac:dyDescent="0.2">
      <c r="A30" s="1029" t="s">
        <v>1390</v>
      </c>
      <c r="B30" s="1015" t="s">
        <v>1061</v>
      </c>
      <c r="C30" s="1030"/>
      <c r="D30" s="1014"/>
      <c r="E30" s="1109"/>
      <c r="F30" s="1110"/>
      <c r="G30" s="1111"/>
      <c r="H30" s="1314"/>
      <c r="I30" s="1010"/>
      <c r="J30" s="1010"/>
      <c r="O30" s="1053">
        <v>22</v>
      </c>
      <c r="P30" s="1053">
        <v>81</v>
      </c>
      <c r="Q30" s="1054" t="str">
        <f>B30</f>
        <v>F01P</v>
      </c>
      <c r="R30" s="1264">
        <f>ROUND(C30,0)</f>
        <v>0</v>
      </c>
      <c r="S30" s="1032" t="str">
        <f>VLOOKUP(O30,$Q:$R,2,FALSE)</f>
        <v>SQ9</v>
      </c>
    </row>
    <row r="31" spans="1:23" ht="17.100000000000001" customHeight="1" thickBot="1" x14ac:dyDescent="0.35">
      <c r="A31" s="1055" t="s">
        <v>1062</v>
      </c>
      <c r="B31" s="1115"/>
      <c r="C31" s="1113">
        <f>SUM(C26:C30)</f>
        <v>0</v>
      </c>
      <c r="D31" s="1014"/>
      <c r="E31" s="1109"/>
      <c r="F31" s="1110"/>
      <c r="G31" s="1111"/>
      <c r="H31" s="1315"/>
      <c r="I31" s="1010"/>
      <c r="J31" s="1010"/>
      <c r="O31" s="1032"/>
      <c r="P31" s="1032"/>
      <c r="Q31" s="1033"/>
      <c r="R31" s="1102"/>
      <c r="S31" s="1032"/>
      <c r="T31" s="1032"/>
      <c r="U31" s="1032"/>
      <c r="V31" s="1032"/>
      <c r="W31" s="1032"/>
    </row>
    <row r="32" spans="1:23" ht="17.100000000000001" customHeight="1" thickBot="1" x14ac:dyDescent="0.3">
      <c r="A32" s="1067" t="s">
        <v>919</v>
      </c>
      <c r="B32" s="1068"/>
      <c r="C32" s="1069">
        <f>C19+C24-C31</f>
        <v>0</v>
      </c>
      <c r="D32" s="1014"/>
      <c r="E32" s="1116"/>
      <c r="F32" s="1117"/>
      <c r="G32" s="1118"/>
      <c r="H32" s="1010"/>
      <c r="I32" s="1010"/>
      <c r="J32" s="1010"/>
      <c r="O32" s="1032"/>
      <c r="P32" s="1032"/>
      <c r="Q32" s="1033"/>
      <c r="R32" s="1102"/>
      <c r="S32" s="1032"/>
      <c r="T32" s="1032"/>
      <c r="U32" s="1032"/>
      <c r="V32" s="1032"/>
      <c r="W32" s="1032"/>
    </row>
    <row r="33" spans="1:23" ht="17.100000000000001" customHeight="1" x14ac:dyDescent="0.3">
      <c r="A33" s="1073" t="s">
        <v>1420</v>
      </c>
      <c r="B33" s="1074"/>
      <c r="C33" s="1075"/>
      <c r="D33" s="1014"/>
      <c r="E33" s="1073" t="str">
        <f>A33</f>
        <v>Fondo retribuzione di risultato e altri trattamenti accessori</v>
      </c>
      <c r="F33" s="1074"/>
      <c r="G33" s="1075"/>
      <c r="H33" s="1010"/>
      <c r="I33" s="1010"/>
      <c r="J33" s="1010"/>
      <c r="O33" s="1032"/>
      <c r="P33" s="1032"/>
      <c r="Q33" s="1033"/>
      <c r="R33" s="1102"/>
      <c r="S33" s="1032"/>
      <c r="T33" s="1032"/>
      <c r="U33" s="1032"/>
      <c r="V33" s="1032"/>
      <c r="W33" s="1032"/>
    </row>
    <row r="34" spans="1:23" ht="17.100000000000001" customHeight="1" x14ac:dyDescent="0.25">
      <c r="A34" s="1025" t="s">
        <v>996</v>
      </c>
      <c r="B34" s="1026"/>
      <c r="C34" s="1027"/>
      <c r="D34" s="1014"/>
      <c r="E34" s="1028" t="s">
        <v>1237</v>
      </c>
      <c r="F34" s="1026"/>
      <c r="G34" s="1027"/>
      <c r="H34" s="1010"/>
      <c r="I34" s="1010"/>
      <c r="J34" s="1010"/>
      <c r="O34" s="1032"/>
      <c r="P34" s="1032"/>
      <c r="Q34" s="1033"/>
      <c r="R34" s="1102"/>
      <c r="S34" s="1032"/>
    </row>
    <row r="35" spans="1:23" ht="17.100000000000001" customHeight="1" x14ac:dyDescent="0.2">
      <c r="A35" s="1029" t="s">
        <v>1421</v>
      </c>
      <c r="B35" s="1015" t="s">
        <v>1422</v>
      </c>
      <c r="C35" s="1030"/>
      <c r="D35" s="1014"/>
      <c r="E35" s="1029" t="s">
        <v>1117</v>
      </c>
      <c r="F35" s="1015" t="s">
        <v>766</v>
      </c>
      <c r="G35" s="1030"/>
      <c r="H35" s="1010"/>
      <c r="I35" s="1010"/>
      <c r="J35" s="1010"/>
      <c r="O35" s="1032">
        <v>87</v>
      </c>
      <c r="P35" s="1032">
        <v>7</v>
      </c>
      <c r="Q35" s="1033" t="str">
        <f t="shared" ref="Q35:Q42" si="3">B35</f>
        <v>F18Z</v>
      </c>
      <c r="R35" s="1102">
        <f t="shared" ref="R35:R42" si="4">ROUND(C35,0)</f>
        <v>0</v>
      </c>
      <c r="S35" s="1032" t="str">
        <f t="shared" ref="S35:S42" si="5">VLOOKUP(O35,$Q:$R,2,FALSE)</f>
        <v>SQ9</v>
      </c>
      <c r="T35" s="1032">
        <v>87</v>
      </c>
      <c r="U35" s="1032">
        <v>61</v>
      </c>
      <c r="V35" s="1033" t="str">
        <f>F35</f>
        <v>U449</v>
      </c>
      <c r="W35" s="1102">
        <f>ROUND(G35,0)</f>
        <v>0</v>
      </c>
    </row>
    <row r="36" spans="1:23" ht="17.100000000000001" customHeight="1" x14ac:dyDescent="0.2">
      <c r="A36" s="1029" t="s">
        <v>1423</v>
      </c>
      <c r="B36" s="1015" t="s">
        <v>1424</v>
      </c>
      <c r="C36" s="1030"/>
      <c r="D36" s="1014"/>
      <c r="E36" s="1029" t="s">
        <v>1384</v>
      </c>
      <c r="F36" s="1015" t="s">
        <v>1247</v>
      </c>
      <c r="G36" s="1030"/>
      <c r="H36" s="1010"/>
      <c r="I36" s="1010"/>
      <c r="J36" s="1010"/>
      <c r="O36" s="1032">
        <v>87</v>
      </c>
      <c r="P36" s="1032">
        <v>7</v>
      </c>
      <c r="Q36" s="1033" t="str">
        <f t="shared" si="3"/>
        <v>F19J</v>
      </c>
      <c r="R36" s="1102">
        <f t="shared" si="4"/>
        <v>0</v>
      </c>
      <c r="S36" s="1032" t="str">
        <f t="shared" si="5"/>
        <v>SQ9</v>
      </c>
      <c r="T36" s="1032">
        <v>87</v>
      </c>
      <c r="U36" s="1032">
        <v>61</v>
      </c>
      <c r="V36" s="1033" t="str">
        <f>F36</f>
        <v>U04Y</v>
      </c>
      <c r="W36" s="1102">
        <f>ROUND(G36,0)</f>
        <v>0</v>
      </c>
    </row>
    <row r="37" spans="1:23" ht="17.100000000000001" customHeight="1" x14ac:dyDescent="0.2">
      <c r="A37" s="1029" t="s">
        <v>1425</v>
      </c>
      <c r="B37" s="1015" t="s">
        <v>1426</v>
      </c>
      <c r="C37" s="1030"/>
      <c r="D37" s="1014"/>
      <c r="E37" s="1029" t="s">
        <v>1392</v>
      </c>
      <c r="F37" s="1015" t="s">
        <v>1260</v>
      </c>
      <c r="G37" s="1030"/>
      <c r="H37" s="1010"/>
      <c r="I37" s="1010"/>
      <c r="J37" s="1010"/>
      <c r="O37" s="1032">
        <v>87</v>
      </c>
      <c r="P37" s="1032">
        <v>7</v>
      </c>
      <c r="Q37" s="1033" t="str">
        <f t="shared" si="3"/>
        <v>F19K</v>
      </c>
      <c r="R37" s="1102">
        <f t="shared" si="4"/>
        <v>0</v>
      </c>
      <c r="S37" s="1032" t="str">
        <f t="shared" si="5"/>
        <v>SQ9</v>
      </c>
      <c r="T37" s="1032">
        <v>87</v>
      </c>
      <c r="U37" s="1032">
        <v>61</v>
      </c>
      <c r="V37" s="1033" t="str">
        <f>F37</f>
        <v>U05E</v>
      </c>
      <c r="W37" s="1102">
        <f>ROUND(G37,0)</f>
        <v>0</v>
      </c>
    </row>
    <row r="38" spans="1:23" ht="17.100000000000001" customHeight="1" x14ac:dyDescent="0.2">
      <c r="A38" s="1029" t="s">
        <v>1427</v>
      </c>
      <c r="B38" s="1015" t="s">
        <v>1428</v>
      </c>
      <c r="C38" s="1030"/>
      <c r="D38" s="1014"/>
      <c r="E38" s="1029" t="s">
        <v>1116</v>
      </c>
      <c r="F38" s="1012" t="s">
        <v>743</v>
      </c>
      <c r="G38" s="1030"/>
      <c r="H38" s="1010"/>
      <c r="I38" s="1010"/>
      <c r="J38" s="1010"/>
      <c r="O38" s="1032">
        <v>87</v>
      </c>
      <c r="P38" s="1032">
        <v>7</v>
      </c>
      <c r="Q38" s="1033" t="str">
        <f t="shared" si="3"/>
        <v>F19L</v>
      </c>
      <c r="R38" s="1102">
        <f t="shared" si="4"/>
        <v>0</v>
      </c>
      <c r="S38" s="1032" t="str">
        <f t="shared" si="5"/>
        <v>SQ9</v>
      </c>
      <c r="T38" s="1032">
        <v>87</v>
      </c>
      <c r="U38" s="1032">
        <v>61</v>
      </c>
      <c r="V38" s="1033" t="str">
        <f>F38</f>
        <v>U274</v>
      </c>
      <c r="W38" s="1102">
        <f>ROUND(G38,0)</f>
        <v>0</v>
      </c>
    </row>
    <row r="39" spans="1:23" ht="17.100000000000001" customHeight="1" x14ac:dyDescent="0.2">
      <c r="A39" s="1029" t="s">
        <v>1429</v>
      </c>
      <c r="B39" s="1015" t="s">
        <v>1430</v>
      </c>
      <c r="C39" s="1030"/>
      <c r="D39" s="1014"/>
      <c r="E39" s="1029" t="s">
        <v>1076</v>
      </c>
      <c r="F39" s="1015" t="s">
        <v>1077</v>
      </c>
      <c r="G39" s="1030"/>
      <c r="H39" s="1010"/>
      <c r="I39" s="1010"/>
      <c r="J39" s="1010"/>
      <c r="O39" s="1032">
        <v>87</v>
      </c>
      <c r="P39" s="1032">
        <v>7</v>
      </c>
      <c r="Q39" s="1033" t="str">
        <f t="shared" si="3"/>
        <v>F19M</v>
      </c>
      <c r="R39" s="1102">
        <f t="shared" si="4"/>
        <v>0</v>
      </c>
      <c r="S39" s="1032" t="str">
        <f t="shared" si="5"/>
        <v>SQ9</v>
      </c>
      <c r="T39" s="1053">
        <v>87</v>
      </c>
      <c r="U39" s="1053">
        <v>61</v>
      </c>
      <c r="V39" s="1054" t="str">
        <f>F39</f>
        <v>U998</v>
      </c>
      <c r="W39" s="1264">
        <f>ROUND(G39,0)</f>
        <v>0</v>
      </c>
    </row>
    <row r="40" spans="1:23" ht="17.100000000000001" customHeight="1" thickBot="1" x14ac:dyDescent="0.3">
      <c r="A40" s="1029" t="s">
        <v>1414</v>
      </c>
      <c r="B40" s="1015" t="s">
        <v>1175</v>
      </c>
      <c r="C40" s="1030"/>
      <c r="D40" s="1014"/>
      <c r="E40" s="1041" t="s">
        <v>1254</v>
      </c>
      <c r="F40" s="1104"/>
      <c r="G40" s="1043">
        <f>SUM(G35:G39)</f>
        <v>0</v>
      </c>
      <c r="I40" s="1010"/>
      <c r="J40" s="1010"/>
      <c r="O40" s="1032">
        <v>87</v>
      </c>
      <c r="P40" s="1032">
        <v>7</v>
      </c>
      <c r="Q40" s="1033" t="str">
        <f t="shared" si="3"/>
        <v>F10O</v>
      </c>
      <c r="R40" s="1102">
        <f t="shared" si="4"/>
        <v>0</v>
      </c>
      <c r="S40" s="1032" t="str">
        <f t="shared" si="5"/>
        <v>SQ9</v>
      </c>
      <c r="T40" s="1119" t="s">
        <v>868</v>
      </c>
      <c r="U40" s="1032"/>
      <c r="V40" s="1032"/>
      <c r="W40" s="1032"/>
    </row>
    <row r="41" spans="1:23" ht="17.100000000000001" customHeight="1" thickBot="1" x14ac:dyDescent="0.3">
      <c r="A41" s="1029" t="s">
        <v>1387</v>
      </c>
      <c r="B41" s="1031" t="s">
        <v>1489</v>
      </c>
      <c r="C41" s="1030"/>
      <c r="D41" s="1014"/>
      <c r="E41" s="1067" t="str">
        <f>A65</f>
        <v>Totale Fondo risultato</v>
      </c>
      <c r="F41" s="1068"/>
      <c r="G41" s="1069">
        <f>G40</f>
        <v>0</v>
      </c>
      <c r="I41" s="1010"/>
      <c r="J41" s="1010"/>
      <c r="O41" s="1032">
        <v>87</v>
      </c>
      <c r="P41" s="1032">
        <v>7</v>
      </c>
      <c r="Q41" s="1033" t="str">
        <f t="shared" si="3"/>
        <v>F16L</v>
      </c>
      <c r="R41" s="1102">
        <f t="shared" si="4"/>
        <v>0</v>
      </c>
      <c r="S41" s="1032" t="str">
        <f t="shared" si="5"/>
        <v>SQ9</v>
      </c>
      <c r="T41" s="1032"/>
      <c r="U41" s="1032"/>
      <c r="V41" s="1033"/>
      <c r="W41" s="1102"/>
    </row>
    <row r="42" spans="1:23" ht="17.100000000000001" customHeight="1" x14ac:dyDescent="0.2">
      <c r="A42" s="3" t="s">
        <v>1388</v>
      </c>
      <c r="B42" s="1031" t="s">
        <v>1389</v>
      </c>
      <c r="C42" s="1030"/>
      <c r="D42" s="1014"/>
      <c r="E42" s="1109"/>
      <c r="F42" s="1110"/>
      <c r="G42" s="1111"/>
      <c r="I42" s="1010"/>
      <c r="J42" s="1010"/>
      <c r="O42" s="1053">
        <v>87</v>
      </c>
      <c r="P42" s="1053">
        <v>7</v>
      </c>
      <c r="Q42" s="1054" t="str">
        <f t="shared" si="3"/>
        <v>F00O</v>
      </c>
      <c r="R42" s="1264">
        <f t="shared" si="4"/>
        <v>0</v>
      </c>
      <c r="S42" s="1032" t="str">
        <f t="shared" si="5"/>
        <v>SQ9</v>
      </c>
      <c r="T42" s="1032"/>
      <c r="U42" s="1032"/>
      <c r="V42" s="1033"/>
      <c r="W42" s="1102"/>
    </row>
    <row r="43" spans="1:23" ht="17.100000000000001" customHeight="1" thickBot="1" x14ac:dyDescent="0.25">
      <c r="A43" s="1055" t="s">
        <v>738</v>
      </c>
      <c r="B43" s="1056"/>
      <c r="C43" s="1113">
        <f>SUM(C35:C42)</f>
        <v>0</v>
      </c>
      <c r="D43" s="1014"/>
      <c r="E43" s="1109"/>
      <c r="F43" s="1110"/>
      <c r="G43" s="1111"/>
      <c r="I43" s="1010"/>
      <c r="J43" s="1010"/>
      <c r="O43" s="1032"/>
      <c r="P43" s="1032"/>
      <c r="Q43" s="1033"/>
      <c r="R43" s="1102"/>
      <c r="S43" s="1032"/>
    </row>
    <row r="44" spans="1:23" ht="17.100000000000001" customHeight="1" x14ac:dyDescent="0.25">
      <c r="A44" s="1061" t="s">
        <v>739</v>
      </c>
      <c r="B44" s="1062"/>
      <c r="C44" s="1063"/>
      <c r="D44" s="1014"/>
      <c r="E44" s="1109"/>
      <c r="F44" s="1110"/>
      <c r="G44" s="1111"/>
      <c r="I44" s="1010"/>
      <c r="J44" s="1010"/>
      <c r="O44" s="1032"/>
      <c r="P44" s="1032"/>
      <c r="Q44" s="1033"/>
      <c r="R44" s="1102"/>
      <c r="S44" s="1032"/>
    </row>
    <row r="45" spans="1:23" ht="17.100000000000001" customHeight="1" x14ac:dyDescent="0.2">
      <c r="A45" s="1029" t="s">
        <v>1431</v>
      </c>
      <c r="B45" s="1015" t="s">
        <v>1432</v>
      </c>
      <c r="C45" s="1030"/>
      <c r="D45" s="1014"/>
      <c r="E45" s="1109"/>
      <c r="F45" s="1110"/>
      <c r="G45" s="1111"/>
      <c r="I45" s="1010"/>
      <c r="J45" s="1010"/>
      <c r="O45" s="1032">
        <v>87</v>
      </c>
      <c r="P45" s="1032">
        <v>9</v>
      </c>
      <c r="Q45" s="1033" t="str">
        <f t="shared" ref="Q45:Q55" si="6">B45</f>
        <v>F19N</v>
      </c>
      <c r="R45" s="1102">
        <f t="shared" ref="R45:R55" si="7">ROUND(C45,0)</f>
        <v>0</v>
      </c>
      <c r="S45" s="1032" t="str">
        <f t="shared" ref="S45:S55" si="8">VLOOKUP(O45,$Q:$R,2,FALSE)</f>
        <v>SQ9</v>
      </c>
      <c r="T45" s="1032"/>
      <c r="U45" s="1032"/>
      <c r="V45" s="1032"/>
      <c r="W45" s="1032"/>
    </row>
    <row r="46" spans="1:23" ht="17.100000000000001" customHeight="1" x14ac:dyDescent="0.25">
      <c r="A46" s="1029" t="s">
        <v>1433</v>
      </c>
      <c r="B46" s="1015" t="s">
        <v>1434</v>
      </c>
      <c r="C46" s="1030"/>
      <c r="D46" s="1014"/>
      <c r="E46" s="1120"/>
      <c r="F46" s="1121"/>
      <c r="G46" s="1122"/>
      <c r="I46" s="1010"/>
      <c r="J46" s="1010"/>
      <c r="O46" s="1032">
        <v>87</v>
      </c>
      <c r="P46" s="1032">
        <v>9</v>
      </c>
      <c r="Q46" s="1033" t="str">
        <f t="shared" si="6"/>
        <v>F19O</v>
      </c>
      <c r="R46" s="1102">
        <f t="shared" si="7"/>
        <v>0</v>
      </c>
      <c r="S46" s="1032" t="str">
        <f t="shared" si="8"/>
        <v>SQ9</v>
      </c>
      <c r="T46" s="1032"/>
      <c r="U46" s="1032"/>
      <c r="V46" s="1032"/>
      <c r="W46" s="1032"/>
    </row>
    <row r="47" spans="1:23" ht="17.100000000000001" customHeight="1" x14ac:dyDescent="0.25">
      <c r="A47" s="1029" t="s">
        <v>1901</v>
      </c>
      <c r="B47" s="1015" t="s">
        <v>1435</v>
      </c>
      <c r="C47" s="1030"/>
      <c r="D47" s="1014"/>
      <c r="E47" s="1120"/>
      <c r="F47" s="1121"/>
      <c r="G47" s="1122"/>
      <c r="I47" s="1010"/>
      <c r="J47" s="1010"/>
      <c r="O47" s="1032">
        <v>87</v>
      </c>
      <c r="P47" s="1032">
        <v>9</v>
      </c>
      <c r="Q47" s="1033" t="str">
        <f t="shared" si="6"/>
        <v>F19P</v>
      </c>
      <c r="R47" s="1102">
        <f t="shared" si="7"/>
        <v>0</v>
      </c>
      <c r="S47" s="1032" t="str">
        <f t="shared" si="8"/>
        <v>SQ9</v>
      </c>
      <c r="T47" s="1032"/>
      <c r="U47" s="1032"/>
      <c r="V47" s="1032"/>
      <c r="W47" s="1032"/>
    </row>
    <row r="48" spans="1:23" ht="17.100000000000001" customHeight="1" x14ac:dyDescent="0.25">
      <c r="A48" s="1029" t="s">
        <v>1086</v>
      </c>
      <c r="B48" s="1015" t="s">
        <v>796</v>
      </c>
      <c r="C48" s="1030"/>
      <c r="D48" s="1014"/>
      <c r="E48" s="1120"/>
      <c r="F48" s="1121"/>
      <c r="G48" s="1122"/>
      <c r="I48" s="1010"/>
      <c r="J48" s="1010"/>
      <c r="O48" s="1032">
        <v>87</v>
      </c>
      <c r="P48" s="1032">
        <v>9</v>
      </c>
      <c r="Q48" s="1033" t="str">
        <f t="shared" si="6"/>
        <v>F50H</v>
      </c>
      <c r="R48" s="1102">
        <f t="shared" si="7"/>
        <v>0</v>
      </c>
      <c r="S48" s="1032" t="str">
        <f t="shared" si="8"/>
        <v>SQ9</v>
      </c>
      <c r="T48" s="1032"/>
      <c r="U48" s="1032"/>
      <c r="V48" s="1032"/>
      <c r="W48" s="1032"/>
    </row>
    <row r="49" spans="1:23" ht="17.100000000000001" customHeight="1" x14ac:dyDescent="0.25">
      <c r="A49" s="1029" t="s">
        <v>1087</v>
      </c>
      <c r="B49" s="1031" t="s">
        <v>922</v>
      </c>
      <c r="C49" s="1030"/>
      <c r="D49" s="1014"/>
      <c r="E49" s="1120"/>
      <c r="F49" s="1121"/>
      <c r="G49" s="1122"/>
      <c r="I49" s="1010"/>
      <c r="J49" s="1010"/>
      <c r="O49" s="1032">
        <v>87</v>
      </c>
      <c r="P49" s="1032">
        <v>9</v>
      </c>
      <c r="Q49" s="1033" t="str">
        <f t="shared" si="6"/>
        <v>F96H</v>
      </c>
      <c r="R49" s="1102">
        <f t="shared" si="7"/>
        <v>0</v>
      </c>
      <c r="S49" s="1032" t="str">
        <f t="shared" si="8"/>
        <v>SQ9</v>
      </c>
      <c r="T49" s="1032"/>
      <c r="U49" s="1032"/>
      <c r="V49" s="1032"/>
      <c r="W49" s="1032"/>
    </row>
    <row r="50" spans="1:23" ht="17.100000000000001" customHeight="1" x14ac:dyDescent="0.25">
      <c r="A50" s="1029" t="s">
        <v>1436</v>
      </c>
      <c r="B50" s="1015" t="s">
        <v>1176</v>
      </c>
      <c r="C50" s="1030"/>
      <c r="D50" s="1014"/>
      <c r="E50" s="1120"/>
      <c r="F50" s="1121"/>
      <c r="G50" s="1122"/>
      <c r="I50" s="1010"/>
      <c r="J50" s="1010"/>
      <c r="O50" s="1032">
        <v>87</v>
      </c>
      <c r="P50" s="1032">
        <v>9</v>
      </c>
      <c r="Q50" s="1033" t="str">
        <f t="shared" si="6"/>
        <v>F10M</v>
      </c>
      <c r="R50" s="1102">
        <f t="shared" si="7"/>
        <v>0</v>
      </c>
      <c r="S50" s="1032" t="str">
        <f t="shared" si="8"/>
        <v>SQ9</v>
      </c>
      <c r="T50" s="1032"/>
      <c r="U50" s="1032"/>
      <c r="V50" s="1032"/>
      <c r="W50" s="1032"/>
    </row>
    <row r="51" spans="1:23" ht="17.100000000000001" customHeight="1" x14ac:dyDescent="0.25">
      <c r="A51" s="1029" t="s">
        <v>1437</v>
      </c>
      <c r="B51" s="1015" t="s">
        <v>1177</v>
      </c>
      <c r="C51" s="1030"/>
      <c r="D51" s="1014"/>
      <c r="E51" s="1120"/>
      <c r="F51" s="1121"/>
      <c r="G51" s="1122"/>
      <c r="I51" s="1010"/>
      <c r="J51" s="1010"/>
      <c r="O51" s="1032">
        <v>87</v>
      </c>
      <c r="P51" s="1032">
        <v>9</v>
      </c>
      <c r="Q51" s="1033" t="str">
        <f t="shared" si="6"/>
        <v>F10N</v>
      </c>
      <c r="R51" s="1102">
        <f t="shared" si="7"/>
        <v>0</v>
      </c>
      <c r="S51" s="1032" t="str">
        <f t="shared" si="8"/>
        <v>SQ9</v>
      </c>
      <c r="T51" s="1032"/>
      <c r="U51" s="1032"/>
      <c r="V51" s="1032"/>
      <c r="W51" s="1032"/>
    </row>
    <row r="52" spans="1:23" ht="17.100000000000001" customHeight="1" x14ac:dyDescent="0.25">
      <c r="A52" s="1694" t="s">
        <v>1902</v>
      </c>
      <c r="B52" s="1015" t="s">
        <v>1903</v>
      </c>
      <c r="C52" s="1030"/>
      <c r="D52" s="1014"/>
      <c r="E52" s="1120"/>
      <c r="F52" s="1121"/>
      <c r="G52" s="1122"/>
      <c r="I52" s="1010"/>
      <c r="J52" s="1010"/>
      <c r="O52" s="1032">
        <v>87</v>
      </c>
      <c r="P52" s="1032">
        <v>9</v>
      </c>
      <c r="Q52" s="1033" t="str">
        <f>B52</f>
        <v>F24M</v>
      </c>
      <c r="R52" s="1102">
        <f>ROUND(C52,0)</f>
        <v>0</v>
      </c>
      <c r="S52" s="1032" t="str">
        <f t="shared" si="8"/>
        <v>SQ9</v>
      </c>
      <c r="T52" s="1032"/>
      <c r="U52" s="1032"/>
      <c r="V52" s="1032"/>
      <c r="W52" s="1032"/>
    </row>
    <row r="53" spans="1:23" ht="17.100000000000001" customHeight="1" x14ac:dyDescent="0.25">
      <c r="A53" s="1029" t="s">
        <v>1904</v>
      </c>
      <c r="B53" s="1015" t="s">
        <v>1438</v>
      </c>
      <c r="C53" s="1030"/>
      <c r="D53" s="1014"/>
      <c r="E53" s="1120"/>
      <c r="F53" s="1121"/>
      <c r="G53" s="1122"/>
      <c r="I53" s="1010"/>
      <c r="J53" s="1010"/>
      <c r="O53" s="1032">
        <v>87</v>
      </c>
      <c r="P53" s="1032">
        <v>9</v>
      </c>
      <c r="Q53" s="1033" t="str">
        <f t="shared" si="6"/>
        <v>F19Q</v>
      </c>
      <c r="R53" s="1102">
        <f t="shared" si="7"/>
        <v>0</v>
      </c>
      <c r="S53" s="1032" t="str">
        <f t="shared" si="8"/>
        <v>SQ9</v>
      </c>
      <c r="T53" s="1032"/>
      <c r="U53" s="1032"/>
      <c r="V53" s="1032"/>
      <c r="W53" s="1032"/>
    </row>
    <row r="54" spans="1:23" ht="17.100000000000001" customHeight="1" x14ac:dyDescent="0.25">
      <c r="A54" s="1029" t="s">
        <v>1895</v>
      </c>
      <c r="B54" s="1015" t="s">
        <v>470</v>
      </c>
      <c r="C54" s="1030"/>
      <c r="D54" s="1014"/>
      <c r="E54" s="1120"/>
      <c r="F54" s="1121"/>
      <c r="G54" s="1122"/>
      <c r="I54" s="1010"/>
      <c r="J54" s="1010"/>
      <c r="O54" s="1032">
        <v>87</v>
      </c>
      <c r="P54" s="1032">
        <v>9</v>
      </c>
      <c r="Q54" s="1033" t="str">
        <f t="shared" si="6"/>
        <v>F999</v>
      </c>
      <c r="R54" s="1102">
        <f t="shared" si="7"/>
        <v>0</v>
      </c>
      <c r="S54" s="1032" t="str">
        <f t="shared" si="8"/>
        <v>SQ9</v>
      </c>
      <c r="T54" s="1032"/>
      <c r="U54" s="1032"/>
      <c r="V54" s="1032"/>
      <c r="W54" s="1032"/>
    </row>
    <row r="55" spans="1:23" ht="17.100000000000001" customHeight="1" x14ac:dyDescent="0.25">
      <c r="A55" s="3" t="s">
        <v>1388</v>
      </c>
      <c r="B55" s="1031" t="s">
        <v>1389</v>
      </c>
      <c r="C55" s="1030"/>
      <c r="D55" s="1014"/>
      <c r="E55" s="1120"/>
      <c r="F55" s="1121"/>
      <c r="G55" s="1122"/>
      <c r="O55" s="1053">
        <v>87</v>
      </c>
      <c r="P55" s="1053">
        <v>9</v>
      </c>
      <c r="Q55" s="1054" t="str">
        <f t="shared" si="6"/>
        <v>F00O</v>
      </c>
      <c r="R55" s="1264">
        <f t="shared" si="7"/>
        <v>0</v>
      </c>
      <c r="S55" s="1032" t="str">
        <f t="shared" si="8"/>
        <v>SQ9</v>
      </c>
      <c r="T55" s="1032"/>
      <c r="U55" s="1032"/>
      <c r="V55" s="1032"/>
      <c r="W55" s="1032"/>
    </row>
    <row r="56" spans="1:23" ht="17.100000000000001" customHeight="1" thickBot="1" x14ac:dyDescent="0.3">
      <c r="A56" s="1055" t="s">
        <v>740</v>
      </c>
      <c r="B56" s="1056"/>
      <c r="C56" s="1113">
        <f>SUM(C45:C55)</f>
        <v>0</v>
      </c>
      <c r="D56" s="1014"/>
      <c r="E56" s="1120"/>
      <c r="F56" s="1121"/>
      <c r="G56" s="1122"/>
      <c r="S56" s="1032"/>
      <c r="T56" s="1032"/>
      <c r="U56" s="1032"/>
      <c r="V56" s="1032"/>
      <c r="W56" s="1032"/>
    </row>
    <row r="57" spans="1:23" ht="17.100000000000001" customHeight="1" x14ac:dyDescent="0.25">
      <c r="A57" s="1065" t="s">
        <v>1058</v>
      </c>
      <c r="B57" s="1026"/>
      <c r="C57" s="1027"/>
      <c r="D57" s="1014"/>
      <c r="E57" s="1120"/>
      <c r="F57" s="1121"/>
      <c r="G57" s="1122"/>
      <c r="O57" s="1032"/>
      <c r="P57" s="1032"/>
      <c r="Q57" s="1033"/>
      <c r="R57" s="1102"/>
      <c r="S57" s="1032"/>
      <c r="T57" s="1032"/>
      <c r="U57" s="1032"/>
      <c r="V57" s="1032"/>
      <c r="W57" s="1032"/>
    </row>
    <row r="58" spans="1:23" ht="17.100000000000001" customHeight="1" x14ac:dyDescent="0.25">
      <c r="A58" s="1029" t="s">
        <v>1439</v>
      </c>
      <c r="B58" s="1015" t="s">
        <v>1440</v>
      </c>
      <c r="C58" s="1030"/>
      <c r="D58" s="1014"/>
      <c r="E58" s="1120"/>
      <c r="F58" s="1123"/>
      <c r="G58" s="1124"/>
      <c r="O58" s="1032">
        <v>87</v>
      </c>
      <c r="P58" s="1032">
        <v>81</v>
      </c>
      <c r="Q58" s="1033" t="str">
        <f t="shared" ref="Q58:Q63" si="9">B58</f>
        <v>F19R</v>
      </c>
      <c r="R58" s="1102">
        <f t="shared" ref="R58:R63" si="10">ROUND(C58,0)</f>
        <v>0</v>
      </c>
      <c r="S58" s="1032" t="str">
        <f t="shared" ref="S58:S63" si="11">VLOOKUP(O58,$Q:$R,2,FALSE)</f>
        <v>SQ9</v>
      </c>
    </row>
    <row r="59" spans="1:23" ht="17.100000000000001" customHeight="1" x14ac:dyDescent="0.25">
      <c r="A59" s="1029" t="s">
        <v>1078</v>
      </c>
      <c r="B59" s="1015" t="s">
        <v>965</v>
      </c>
      <c r="C59" s="1030"/>
      <c r="D59" s="1014"/>
      <c r="E59" s="1120"/>
      <c r="F59" s="1121"/>
      <c r="G59" s="1122"/>
      <c r="O59" s="1032">
        <v>87</v>
      </c>
      <c r="P59" s="1032">
        <v>81</v>
      </c>
      <c r="Q59" s="1033" t="str">
        <f t="shared" si="9"/>
        <v>F27I</v>
      </c>
      <c r="R59" s="1102">
        <f t="shared" si="10"/>
        <v>0</v>
      </c>
      <c r="S59" s="1032" t="str">
        <f t="shared" si="11"/>
        <v>SQ9</v>
      </c>
    </row>
    <row r="60" spans="1:23" ht="17.100000000000001" customHeight="1" x14ac:dyDescent="0.25">
      <c r="A60" s="1029" t="s">
        <v>1079</v>
      </c>
      <c r="B60" s="1015" t="s">
        <v>1060</v>
      </c>
      <c r="C60" s="1030"/>
      <c r="D60" s="1014"/>
      <c r="E60" s="1120"/>
      <c r="F60" s="1121"/>
      <c r="G60" s="1122"/>
      <c r="O60" s="1032">
        <v>87</v>
      </c>
      <c r="P60" s="1032">
        <v>81</v>
      </c>
      <c r="Q60" s="1033" t="str">
        <f t="shared" si="9"/>
        <v>F00P</v>
      </c>
      <c r="R60" s="1102">
        <f t="shared" si="10"/>
        <v>0</v>
      </c>
      <c r="S60" s="1032" t="str">
        <f t="shared" si="11"/>
        <v>SQ9</v>
      </c>
    </row>
    <row r="61" spans="1:23" ht="17.100000000000001" customHeight="1" x14ac:dyDescent="0.25">
      <c r="A61" s="3" t="s">
        <v>1546</v>
      </c>
      <c r="B61" s="1015" t="s">
        <v>1547</v>
      </c>
      <c r="C61" s="1030"/>
      <c r="D61" s="1014"/>
      <c r="E61" s="1120"/>
      <c r="F61" s="1121"/>
      <c r="G61" s="1122"/>
      <c r="O61" s="1032">
        <v>87</v>
      </c>
      <c r="P61" s="1032">
        <v>81</v>
      </c>
      <c r="Q61" s="1033" t="str">
        <f t="shared" si="9"/>
        <v>F20Y</v>
      </c>
      <c r="R61" s="1102">
        <f t="shared" si="10"/>
        <v>0</v>
      </c>
      <c r="S61" s="1032" t="str">
        <f t="shared" si="11"/>
        <v>SQ9</v>
      </c>
    </row>
    <row r="62" spans="1:23" ht="17.100000000000001" customHeight="1" x14ac:dyDescent="0.25">
      <c r="A62" s="1029" t="s">
        <v>1082</v>
      </c>
      <c r="B62" s="1015" t="s">
        <v>1083</v>
      </c>
      <c r="C62" s="1030"/>
      <c r="D62" s="1014"/>
      <c r="E62" s="1120"/>
      <c r="F62" s="1121"/>
      <c r="G62" s="1122"/>
      <c r="O62" s="1032">
        <v>87</v>
      </c>
      <c r="P62" s="1032">
        <v>81</v>
      </c>
      <c r="Q62" s="1033" t="str">
        <f t="shared" si="9"/>
        <v>F01S</v>
      </c>
      <c r="R62" s="1102">
        <f t="shared" si="10"/>
        <v>0</v>
      </c>
      <c r="S62" s="1032" t="str">
        <f t="shared" si="11"/>
        <v>SQ9</v>
      </c>
    </row>
    <row r="63" spans="1:23" ht="17.100000000000001" customHeight="1" x14ac:dyDescent="0.25">
      <c r="A63" s="3" t="s">
        <v>1390</v>
      </c>
      <c r="B63" s="1015" t="s">
        <v>1061</v>
      </c>
      <c r="C63" s="1030"/>
      <c r="D63" s="1014"/>
      <c r="E63" s="1120"/>
      <c r="F63" s="1121"/>
      <c r="G63" s="1122"/>
      <c r="O63" s="1053">
        <v>87</v>
      </c>
      <c r="P63" s="1053">
        <v>81</v>
      </c>
      <c r="Q63" s="1054" t="str">
        <f t="shared" si="9"/>
        <v>F01P</v>
      </c>
      <c r="R63" s="1264">
        <f t="shared" si="10"/>
        <v>0</v>
      </c>
      <c r="S63" s="1032" t="str">
        <f t="shared" si="11"/>
        <v>SQ9</v>
      </c>
    </row>
    <row r="64" spans="1:23" ht="17.100000000000001" customHeight="1" thickBot="1" x14ac:dyDescent="0.3">
      <c r="A64" s="1055" t="s">
        <v>1062</v>
      </c>
      <c r="B64" s="1056"/>
      <c r="C64" s="1113">
        <f>SUM(C58:C63)</f>
        <v>0</v>
      </c>
      <c r="D64" s="1014"/>
      <c r="E64" s="1120"/>
      <c r="F64" s="1121"/>
      <c r="G64" s="1122"/>
      <c r="O64" s="1119" t="s">
        <v>868</v>
      </c>
      <c r="P64" s="1032"/>
      <c r="Q64" s="1033"/>
      <c r="R64" s="1102"/>
      <c r="S64" s="1032"/>
    </row>
    <row r="65" spans="1:7" ht="17.25" customHeight="1" thickBot="1" x14ac:dyDescent="0.3">
      <c r="A65" s="1067" t="s">
        <v>921</v>
      </c>
      <c r="B65" s="1068"/>
      <c r="C65" s="1069">
        <f>C43+C56-C64</f>
        <v>0</v>
      </c>
      <c r="D65" s="1014"/>
      <c r="E65" s="1116"/>
      <c r="F65" s="1117"/>
      <c r="G65" s="1118"/>
    </row>
    <row r="66" spans="1:7" ht="17.25" customHeight="1" thickBot="1" x14ac:dyDescent="0.3">
      <c r="A66" s="1096" t="s">
        <v>1400</v>
      </c>
      <c r="B66" s="1097"/>
      <c r="C66" s="1069">
        <f>C32+C65</f>
        <v>0</v>
      </c>
      <c r="D66" s="1014"/>
      <c r="E66" s="1098" t="s">
        <v>1401</v>
      </c>
      <c r="F66" s="1126"/>
      <c r="G66" s="1069">
        <f>G15+G41</f>
        <v>0</v>
      </c>
    </row>
    <row r="67" spans="1:7" ht="5.0999999999999996" customHeight="1" x14ac:dyDescent="0.2">
      <c r="D67" s="1125"/>
      <c r="E67" s="1127"/>
    </row>
    <row r="68" spans="1:7" ht="10.8" x14ac:dyDescent="0.2">
      <c r="A68" s="1001" t="s">
        <v>1541</v>
      </c>
    </row>
    <row r="69" spans="1:7" ht="11.4" x14ac:dyDescent="0.2">
      <c r="A69" s="1001" t="s">
        <v>1897</v>
      </c>
      <c r="B69" s="1033"/>
    </row>
    <row r="70" spans="1:7" x14ac:dyDescent="0.2">
      <c r="A70" s="1001" t="s">
        <v>1898</v>
      </c>
      <c r="B70" s="1033"/>
    </row>
    <row r="71" spans="1:7" ht="11.4" x14ac:dyDescent="0.2">
      <c r="A71" s="1001" t="s">
        <v>1548</v>
      </c>
    </row>
    <row r="72" spans="1:7" ht="11.4" x14ac:dyDescent="0.2">
      <c r="A72" s="1001" t="s">
        <v>1549</v>
      </c>
    </row>
  </sheetData>
  <sheetProtection algorithmName="SHA-512" hashValue="I2ScfOJ74ul6KYzHRbkO4ntInMu0y5+ehQdG/BZu93KYftsrMQSa4Mnl3/TRmBnWOfMhEI52x7QiwULyy7CNcQ==" saltValue="ERjCInVIWHGmEPyIUpJLPA==" spinCount="100000" sheet="1" formatColumns="0" selectLockedCells="1"/>
  <mergeCells count="3">
    <mergeCell ref="H6:H11"/>
    <mergeCell ref="H13:H14"/>
    <mergeCell ref="H25:H28"/>
  </mergeCells>
  <dataValidations count="2">
    <dataValidation type="whole" allowBlank="1" showInputMessage="1" showErrorMessage="1" errorTitle="ERRORE NEL DATO IMMESSO" error="INSERIRE SOLO NUMERI INTERI" sqref="C63 C59:C61" xr:uid="{C599E5ED-1E11-4C93-ADB9-E2547547389A}">
      <formula1>0</formula1>
      <formula2>999999999999</formula2>
    </dataValidation>
    <dataValidation type="whole" allowBlank="1" showInputMessage="1" showErrorMessage="1" errorTitle="ERRORE NEL DATO IMMESSO" error="INSERIRE SOLO NUMERI INTERI POSITIVI" sqref="C9:C18 C26:C30 C35:C42 C45:C55" xr:uid="{3349EB84-98CE-46E0-8AE7-0F9F98D50005}">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39">
    <pageSetUpPr fitToPage="1"/>
  </sheetPr>
  <dimension ref="A1:W95"/>
  <sheetViews>
    <sheetView showGridLines="0" zoomScale="80" zoomScaleNormal="80" workbookViewId="0">
      <selection activeCell="C9" sqref="C9"/>
    </sheetView>
  </sheetViews>
  <sheetFormatPr defaultColWidth="12.28515625" defaultRowHeight="10.199999999999999" x14ac:dyDescent="0.2"/>
  <cols>
    <col min="1" max="1" width="65.7109375" style="1001" customWidth="1"/>
    <col min="2" max="2" width="10.7109375" style="1032" customWidth="1"/>
    <col min="3" max="3" width="20.7109375" style="1001" customWidth="1"/>
    <col min="4" max="4" width="3.28515625" style="1001" customWidth="1"/>
    <col min="5" max="5" width="65.7109375" style="1001" customWidth="1"/>
    <col min="6" max="6" width="10.7109375" style="1001" customWidth="1"/>
    <col min="7" max="7" width="20.7109375" style="1001" customWidth="1"/>
    <col min="8" max="8" width="73.28515625" style="1001" customWidth="1"/>
    <col min="9" max="14" width="12.28515625" style="1001" customWidth="1"/>
    <col min="15" max="23" width="12.7109375" style="1001" hidden="1" customWidth="1"/>
    <col min="24" max="16384" width="12.28515625" style="1001"/>
  </cols>
  <sheetData>
    <row r="1" spans="1:23" ht="87" customHeight="1" x14ac:dyDescent="0.2">
      <c r="A1" s="998" t="str">
        <f>'t1'!A1</f>
        <v>SERVIZIO SANITARIO NAZIONALE - anno 2023</v>
      </c>
      <c r="B1" s="998"/>
      <c r="C1" s="998"/>
      <c r="D1" s="998"/>
      <c r="E1" s="998"/>
      <c r="F1" s="999"/>
      <c r="G1" s="1000"/>
      <c r="H1" s="1099" t="s">
        <v>474</v>
      </c>
      <c r="Q1" s="1307">
        <v>93</v>
      </c>
      <c r="R1" s="1307" t="s">
        <v>1239</v>
      </c>
    </row>
    <row r="2" spans="1:23" ht="15.45" customHeight="1" x14ac:dyDescent="0.2">
      <c r="B2" s="1002"/>
      <c r="E2" s="1003"/>
      <c r="F2" s="1003"/>
      <c r="G2" s="1003"/>
      <c r="Q2" s="1307">
        <v>94</v>
      </c>
      <c r="R2" s="1307" t="s">
        <v>1239</v>
      </c>
    </row>
    <row r="3" spans="1:23" ht="44.7" customHeight="1" x14ac:dyDescent="0.2">
      <c r="A3" s="1308"/>
      <c r="B3" s="1316"/>
      <c r="C3" s="1316"/>
      <c r="D3" s="1316"/>
      <c r="E3" s="1316"/>
      <c r="F3" s="1316"/>
      <c r="G3" s="1316"/>
      <c r="Q3" s="1307">
        <v>69</v>
      </c>
      <c r="R3" s="1307" t="s">
        <v>1239</v>
      </c>
    </row>
    <row r="4" spans="1:23" ht="15.45" customHeight="1" thickBot="1" x14ac:dyDescent="0.25">
      <c r="B4" s="1002"/>
      <c r="E4" s="1003"/>
      <c r="F4" s="1003"/>
      <c r="G4" s="1003"/>
    </row>
    <row r="5" spans="1:23" ht="25.5" customHeight="1" thickBot="1" x14ac:dyDescent="0.25">
      <c r="A5" s="1004" t="s">
        <v>1534</v>
      </c>
      <c r="B5" s="1005"/>
      <c r="C5" s="1006"/>
      <c r="D5" s="1662"/>
      <c r="E5" s="1004" t="s">
        <v>1535</v>
      </c>
      <c r="F5" s="1007"/>
      <c r="G5" s="1006"/>
      <c r="H5" s="1008" t="s">
        <v>993</v>
      </c>
      <c r="I5" s="1010"/>
      <c r="J5" s="1010"/>
      <c r="K5" s="1010"/>
      <c r="L5" s="1010"/>
      <c r="N5" s="1017"/>
      <c r="O5" s="1017"/>
      <c r="P5" s="1017"/>
      <c r="Q5" s="1017"/>
    </row>
    <row r="6" spans="1:23" ht="17.100000000000001" customHeight="1" x14ac:dyDescent="0.2">
      <c r="A6" s="1011" t="s">
        <v>319</v>
      </c>
      <c r="B6" s="1012" t="s">
        <v>320</v>
      </c>
      <c r="C6" s="1013" t="s">
        <v>432</v>
      </c>
      <c r="D6" s="1014"/>
      <c r="E6" s="1011" t="s">
        <v>319</v>
      </c>
      <c r="F6" s="1015" t="s">
        <v>320</v>
      </c>
      <c r="G6" s="1016" t="s">
        <v>432</v>
      </c>
      <c r="H6" s="2064" t="str">
        <f>IF(AND(SUMIF($S:$S,"SQ9",$R:$R)=0,ISBLANK('SICI(3)'!F13),ISBLANK('SICI(3)'!F17)),"OK",IF(AND(ABS(SUMIF($S:$S,"SQ9",$R:$R))&gt;0,ISBLANK('SICI(3)'!F13),ISBLANK('SICI(3)'!F17)),"Attenzione: inserire le voci di costituzione del fondo unicamente in presenza di certificazione dello stesso (cfr. SICI GEN353 o GEN355) !",IF(AND(SUMIF($S:$S,"SQ9",$R:$R)=0,SUM('SICI(3)'!F13,'SICI(3)'!F17)&gt;0),"Attenzione: in presenza di date di certificazione del fondo (cfr. SICI GEN353 o GEN355) è necessario compilare il lato costituzione di T15 !","OK")))</f>
        <v>OK</v>
      </c>
      <c r="I6" s="1010"/>
      <c r="J6" s="1010"/>
      <c r="K6" s="1010"/>
      <c r="L6" s="1010"/>
      <c r="M6" s="1017"/>
      <c r="N6" s="1017"/>
      <c r="O6" s="1017"/>
      <c r="P6" s="1017"/>
      <c r="Q6" s="1017"/>
    </row>
    <row r="7" spans="1:23" ht="31.2" x14ac:dyDescent="0.3">
      <c r="A7" s="1695" t="s">
        <v>1905</v>
      </c>
      <c r="B7" s="1021"/>
      <c r="C7" s="1022"/>
      <c r="D7" s="1014"/>
      <c r="E7" s="1695" t="str">
        <f>A7</f>
        <v>Fondo incarichi, progressioni economiche e indennità professionali</v>
      </c>
      <c r="F7" s="1021"/>
      <c r="G7" s="1022"/>
      <c r="H7" s="2065"/>
      <c r="I7" s="1010"/>
      <c r="J7" s="1010"/>
      <c r="O7" s="852" t="s">
        <v>994</v>
      </c>
      <c r="P7" s="1023"/>
      <c r="Q7" s="1024"/>
      <c r="R7" s="1024"/>
      <c r="S7" s="1101"/>
      <c r="T7" s="852" t="s">
        <v>995</v>
      </c>
      <c r="U7" s="1023"/>
      <c r="V7" s="1024"/>
      <c r="W7" s="1024"/>
    </row>
    <row r="8" spans="1:23" ht="17.100000000000001" customHeight="1" x14ac:dyDescent="0.25">
      <c r="A8" s="1025" t="s">
        <v>996</v>
      </c>
      <c r="B8" s="1026"/>
      <c r="C8" s="1027"/>
      <c r="D8" s="1014"/>
      <c r="E8" s="1028" t="s">
        <v>1237</v>
      </c>
      <c r="F8" s="1026"/>
      <c r="G8" s="1027"/>
      <c r="H8" s="2065"/>
      <c r="I8" s="1010"/>
      <c r="J8" s="1010"/>
      <c r="O8" s="853" t="s">
        <v>997</v>
      </c>
      <c r="P8" s="853" t="s">
        <v>998</v>
      </c>
      <c r="Q8" s="853" t="s">
        <v>999</v>
      </c>
      <c r="R8" s="853" t="s">
        <v>1000</v>
      </c>
      <c r="S8" s="1101"/>
      <c r="T8" s="853" t="s">
        <v>997</v>
      </c>
      <c r="U8" s="853" t="s">
        <v>998</v>
      </c>
      <c r="V8" s="853" t="s">
        <v>999</v>
      </c>
      <c r="W8" s="853" t="s">
        <v>1000</v>
      </c>
    </row>
    <row r="9" spans="1:23" ht="17.399999999999999" x14ac:dyDescent="0.25">
      <c r="A9" s="1693" t="s">
        <v>1906</v>
      </c>
      <c r="B9" s="1696" t="s">
        <v>1907</v>
      </c>
      <c r="C9" s="1030"/>
      <c r="D9" s="1014"/>
      <c r="E9" s="1697" t="s">
        <v>1908</v>
      </c>
      <c r="F9" s="1012" t="s">
        <v>1909</v>
      </c>
      <c r="G9" s="1684"/>
      <c r="H9" s="2065"/>
      <c r="I9" s="1010"/>
      <c r="J9" s="1010"/>
      <c r="O9" s="1663">
        <v>93</v>
      </c>
      <c r="P9" s="1032">
        <v>7</v>
      </c>
      <c r="Q9" s="1033" t="str">
        <f>B9</f>
        <v>F24W</v>
      </c>
      <c r="R9" s="1034">
        <f>ROUND(C9,0)</f>
        <v>0</v>
      </c>
      <c r="S9" s="1032" t="str">
        <f t="shared" ref="S9:S19" si="0">VLOOKUP(O9,$Q:$R,2,FALSE)</f>
        <v>SQ9</v>
      </c>
      <c r="T9" s="1663">
        <v>93</v>
      </c>
      <c r="U9" s="1032">
        <v>61</v>
      </c>
      <c r="V9" s="1033" t="str">
        <f>F9</f>
        <v>U07L</v>
      </c>
      <c r="W9" s="1102">
        <f>ROUND(G9,0)</f>
        <v>0</v>
      </c>
    </row>
    <row r="10" spans="1:23" ht="17.100000000000001" customHeight="1" x14ac:dyDescent="0.25">
      <c r="A10" s="1029" t="s">
        <v>1567</v>
      </c>
      <c r="B10" s="1015" t="s">
        <v>1568</v>
      </c>
      <c r="C10" s="1030"/>
      <c r="D10" s="1014"/>
      <c r="E10" s="1697" t="s">
        <v>2024</v>
      </c>
      <c r="F10" s="1012" t="s">
        <v>1910</v>
      </c>
      <c r="G10" s="1684"/>
      <c r="H10" s="2065"/>
      <c r="I10" s="1010"/>
      <c r="J10" s="1010"/>
      <c r="O10" s="1663">
        <v>93</v>
      </c>
      <c r="P10" s="1032">
        <v>7</v>
      </c>
      <c r="Q10" s="1033" t="str">
        <f t="shared" ref="Q10:Q19" si="1">B10</f>
        <v>F28J</v>
      </c>
      <c r="R10" s="1034">
        <f t="shared" ref="R10:R19" si="2">ROUND(C10,0)</f>
        <v>0</v>
      </c>
      <c r="S10" s="1032" t="str">
        <f t="shared" si="0"/>
        <v>SQ9</v>
      </c>
      <c r="T10" s="1663">
        <v>93</v>
      </c>
      <c r="U10" s="1032">
        <v>61</v>
      </c>
      <c r="V10" s="1033" t="str">
        <f t="shared" ref="V10:V18" si="3">F10</f>
        <v>U07M</v>
      </c>
      <c r="W10" s="1102">
        <f t="shared" ref="W10:W18" si="4">ROUND(G10,0)</f>
        <v>0</v>
      </c>
    </row>
    <row r="11" spans="1:23" ht="17.100000000000001" customHeight="1" x14ac:dyDescent="0.25">
      <c r="A11" s="1693" t="s">
        <v>1911</v>
      </c>
      <c r="B11" s="1015" t="s">
        <v>1912</v>
      </c>
      <c r="C11" s="1030"/>
      <c r="D11" s="1014"/>
      <c r="E11" s="1697" t="s">
        <v>2025</v>
      </c>
      <c r="F11" s="1012" t="s">
        <v>1913</v>
      </c>
      <c r="G11" s="1684"/>
      <c r="H11" s="2065"/>
      <c r="I11" s="1010"/>
      <c r="J11" s="1010"/>
      <c r="O11" s="1663">
        <v>93</v>
      </c>
      <c r="P11" s="1032">
        <v>7</v>
      </c>
      <c r="Q11" s="1033" t="str">
        <f t="shared" si="1"/>
        <v>F24X</v>
      </c>
      <c r="R11" s="1034">
        <f t="shared" si="2"/>
        <v>0</v>
      </c>
      <c r="S11" s="1032" t="str">
        <f t="shared" si="0"/>
        <v>SQ9</v>
      </c>
      <c r="T11" s="1663">
        <v>93</v>
      </c>
      <c r="U11" s="1032">
        <v>61</v>
      </c>
      <c r="V11" s="1033" t="str">
        <f t="shared" si="3"/>
        <v>U07N</v>
      </c>
      <c r="W11" s="1102">
        <f t="shared" si="4"/>
        <v>0</v>
      </c>
    </row>
    <row r="12" spans="1:23" ht="17.100000000000001" customHeight="1" thickBot="1" x14ac:dyDescent="0.25">
      <c r="A12" s="1693" t="s">
        <v>1914</v>
      </c>
      <c r="B12" s="1015" t="s">
        <v>1915</v>
      </c>
      <c r="C12" s="1030"/>
      <c r="D12" s="1014"/>
      <c r="E12" s="1697" t="s">
        <v>1916</v>
      </c>
      <c r="F12" s="1012" t="s">
        <v>1917</v>
      </c>
      <c r="G12" s="1030"/>
      <c r="H12" s="2066"/>
      <c r="I12" s="1010"/>
      <c r="J12" s="1010"/>
      <c r="O12" s="1663">
        <v>93</v>
      </c>
      <c r="P12" s="1032">
        <v>7</v>
      </c>
      <c r="Q12" s="1033" t="str">
        <f t="shared" si="1"/>
        <v>F24Y</v>
      </c>
      <c r="R12" s="1034">
        <f t="shared" si="2"/>
        <v>0</v>
      </c>
      <c r="S12" s="1032" t="str">
        <f t="shared" si="0"/>
        <v>SQ9</v>
      </c>
      <c r="T12" s="1663">
        <v>93</v>
      </c>
      <c r="U12" s="1032">
        <v>61</v>
      </c>
      <c r="V12" s="1033" t="str">
        <f t="shared" si="3"/>
        <v>U07O</v>
      </c>
      <c r="W12" s="1102">
        <f t="shared" si="4"/>
        <v>0</v>
      </c>
    </row>
    <row r="13" spans="1:23" ht="18" thickBot="1" x14ac:dyDescent="0.25">
      <c r="A13" s="1029" t="s">
        <v>1918</v>
      </c>
      <c r="B13" s="1015" t="s">
        <v>1919</v>
      </c>
      <c r="C13" s="1030"/>
      <c r="D13" s="1014"/>
      <c r="E13" s="1697" t="s">
        <v>1920</v>
      </c>
      <c r="F13" s="1012" t="s">
        <v>1921</v>
      </c>
      <c r="G13" s="1030"/>
      <c r="H13" s="1036" t="s">
        <v>1059</v>
      </c>
      <c r="I13" s="1010"/>
      <c r="J13" s="1010"/>
      <c r="O13" s="1663">
        <v>93</v>
      </c>
      <c r="P13" s="1032">
        <v>7</v>
      </c>
      <c r="Q13" s="1033" t="str">
        <f t="shared" si="1"/>
        <v>F24Z</v>
      </c>
      <c r="R13" s="1034">
        <f t="shared" si="2"/>
        <v>0</v>
      </c>
      <c r="S13" s="1032" t="str">
        <f t="shared" si="0"/>
        <v>SQ9</v>
      </c>
      <c r="T13" s="1663">
        <v>93</v>
      </c>
      <c r="U13" s="1032">
        <v>61</v>
      </c>
      <c r="V13" s="1033" t="str">
        <f t="shared" si="3"/>
        <v>U07P</v>
      </c>
      <c r="W13" s="1102">
        <f t="shared" si="4"/>
        <v>0</v>
      </c>
    </row>
    <row r="14" spans="1:23" ht="17.399999999999999" x14ac:dyDescent="0.2">
      <c r="A14" s="1029" t="s">
        <v>1414</v>
      </c>
      <c r="B14" s="1015" t="s">
        <v>1175</v>
      </c>
      <c r="C14" s="1030"/>
      <c r="D14" s="1014"/>
      <c r="E14" s="1697" t="s">
        <v>1922</v>
      </c>
      <c r="F14" s="1012" t="s">
        <v>1923</v>
      </c>
      <c r="G14" s="1030"/>
      <c r="H14" s="2064" t="str">
        <f>IF(LEN(H16&amp;H17&amp;H18&amp;H19&amp;H20&amp;H21&amp;H22)&gt;0,"Attenzione, le seguenti voci creano incongruenza perché magg. del 10% del totale:","OK")</f>
        <v>OK</v>
      </c>
      <c r="I14" s="1010"/>
      <c r="J14" s="1010"/>
      <c r="O14" s="1663">
        <v>93</v>
      </c>
      <c r="P14" s="1032">
        <v>7</v>
      </c>
      <c r="Q14" s="1033" t="str">
        <f t="shared" si="1"/>
        <v>F10O</v>
      </c>
      <c r="R14" s="1034">
        <f t="shared" si="2"/>
        <v>0</v>
      </c>
      <c r="S14" s="1032" t="str">
        <f t="shared" si="0"/>
        <v>SQ9</v>
      </c>
      <c r="T14" s="1663">
        <v>93</v>
      </c>
      <c r="U14" s="1032">
        <v>61</v>
      </c>
      <c r="V14" s="1033" t="str">
        <f t="shared" si="3"/>
        <v>U07Q</v>
      </c>
      <c r="W14" s="1102">
        <f t="shared" si="4"/>
        <v>0</v>
      </c>
    </row>
    <row r="15" spans="1:23" ht="17.399999999999999" x14ac:dyDescent="0.2">
      <c r="A15" s="1029" t="s">
        <v>2026</v>
      </c>
      <c r="B15" s="1031" t="s">
        <v>1489</v>
      </c>
      <c r="C15" s="1030"/>
      <c r="D15" s="1014"/>
      <c r="E15" s="1029" t="s">
        <v>1444</v>
      </c>
      <c r="F15" s="1015" t="s">
        <v>1075</v>
      </c>
      <c r="G15" s="1030"/>
      <c r="H15" s="2065"/>
      <c r="I15" s="1010"/>
      <c r="J15" s="1010"/>
      <c r="O15" s="1663">
        <v>93</v>
      </c>
      <c r="P15" s="1032">
        <v>7</v>
      </c>
      <c r="Q15" s="1033" t="str">
        <f t="shared" si="1"/>
        <v>F16L</v>
      </c>
      <c r="R15" s="1034">
        <f t="shared" si="2"/>
        <v>0</v>
      </c>
      <c r="S15" s="1032" t="str">
        <f t="shared" si="0"/>
        <v>SQ9</v>
      </c>
      <c r="T15" s="1663">
        <v>93</v>
      </c>
      <c r="U15" s="1032">
        <v>61</v>
      </c>
      <c r="V15" s="1033" t="str">
        <f t="shared" si="3"/>
        <v>U01H</v>
      </c>
      <c r="W15" s="1102">
        <f t="shared" si="4"/>
        <v>0</v>
      </c>
    </row>
    <row r="16" spans="1:23" ht="17.399999999999999" x14ac:dyDescent="0.2">
      <c r="A16" s="1029" t="s">
        <v>1924</v>
      </c>
      <c r="B16" s="1015" t="s">
        <v>1925</v>
      </c>
      <c r="C16" s="1030"/>
      <c r="D16" s="1014"/>
      <c r="E16" s="1697" t="s">
        <v>1926</v>
      </c>
      <c r="F16" s="1012" t="s">
        <v>1927</v>
      </c>
      <c r="G16" s="1030"/>
      <c r="H16" s="1128" t="str">
        <f>IF(C28&lt;&gt;0,IF(R19/ABS(C$28)&gt;0.1,"Fondo inc., progr. ec. e inden. - Altre risorse fisse - F00O",""),"")</f>
        <v/>
      </c>
      <c r="I16" s="1010"/>
      <c r="J16" s="1010"/>
      <c r="O16" s="1663">
        <v>93</v>
      </c>
      <c r="P16" s="1032">
        <v>7</v>
      </c>
      <c r="Q16" s="1033" t="str">
        <f t="shared" si="1"/>
        <v>F25B</v>
      </c>
      <c r="R16" s="1034">
        <f t="shared" si="2"/>
        <v>0</v>
      </c>
      <c r="S16" s="1032" t="str">
        <f t="shared" si="0"/>
        <v>SQ9</v>
      </c>
      <c r="T16" s="1663">
        <v>93</v>
      </c>
      <c r="U16" s="1032">
        <v>61</v>
      </c>
      <c r="V16" s="1033" t="str">
        <f t="shared" si="3"/>
        <v>U07R</v>
      </c>
      <c r="W16" s="1102">
        <f t="shared" si="4"/>
        <v>0</v>
      </c>
    </row>
    <row r="17" spans="1:23" ht="17.399999999999999" x14ac:dyDescent="0.2">
      <c r="A17" s="1029" t="s">
        <v>1928</v>
      </c>
      <c r="B17" s="1015" t="s">
        <v>1929</v>
      </c>
      <c r="C17" s="1030"/>
      <c r="D17" s="1014"/>
      <c r="E17" s="1697" t="s">
        <v>1930</v>
      </c>
      <c r="F17" s="1012" t="s">
        <v>1931</v>
      </c>
      <c r="G17" s="1030"/>
      <c r="H17" s="1128" t="str">
        <f>IF(C28&lt;&gt;0,IF(R26/ABS(C$28)&gt;0.1,"Fondo inc., progr. ec. e inden. - Altre decurtazioni - F01P",""),"")</f>
        <v/>
      </c>
      <c r="I17" s="1010"/>
      <c r="J17" s="1010"/>
      <c r="O17" s="1663">
        <v>93</v>
      </c>
      <c r="P17" s="1032">
        <v>7</v>
      </c>
      <c r="Q17" s="1033" t="str">
        <f t="shared" si="1"/>
        <v>F25J</v>
      </c>
      <c r="R17" s="1034">
        <f t="shared" si="2"/>
        <v>0</v>
      </c>
      <c r="S17" s="1032" t="str">
        <f t="shared" si="0"/>
        <v>SQ9</v>
      </c>
      <c r="T17" s="1663">
        <v>93</v>
      </c>
      <c r="U17" s="1032">
        <v>61</v>
      </c>
      <c r="V17" s="1033" t="str">
        <f t="shared" si="3"/>
        <v>U07S</v>
      </c>
      <c r="W17" s="1102">
        <f t="shared" si="4"/>
        <v>0</v>
      </c>
    </row>
    <row r="18" spans="1:23" ht="17.100000000000001" customHeight="1" x14ac:dyDescent="0.2">
      <c r="A18" s="1029" t="s">
        <v>1932</v>
      </c>
      <c r="B18" s="1015" t="s">
        <v>1933</v>
      </c>
      <c r="C18" s="1030"/>
      <c r="D18" s="1014"/>
      <c r="E18" s="1029" t="s">
        <v>1076</v>
      </c>
      <c r="F18" s="1015" t="s">
        <v>1077</v>
      </c>
      <c r="G18" s="1030"/>
      <c r="H18" s="1128" t="str">
        <f>IF(C63&lt;&gt;0,IF(R38/ABS(C$63)&gt;0.1,"Fondo premialità e cond. lavoro - Altre risorse fisse - F00O",""),"")</f>
        <v/>
      </c>
      <c r="I18" s="1010"/>
      <c r="J18" s="1010"/>
      <c r="O18" s="1663">
        <v>93</v>
      </c>
      <c r="P18" s="1032">
        <v>7</v>
      </c>
      <c r="Q18" s="1033" t="str">
        <f t="shared" si="1"/>
        <v>F25K</v>
      </c>
      <c r="R18" s="1034">
        <f t="shared" si="2"/>
        <v>0</v>
      </c>
      <c r="S18" s="1032" t="str">
        <f t="shared" si="0"/>
        <v>SQ9</v>
      </c>
      <c r="T18" s="1664">
        <v>93</v>
      </c>
      <c r="U18" s="1053">
        <v>61</v>
      </c>
      <c r="V18" s="1054" t="str">
        <f t="shared" si="3"/>
        <v>U998</v>
      </c>
      <c r="W18" s="1264">
        <f t="shared" si="4"/>
        <v>0</v>
      </c>
    </row>
    <row r="19" spans="1:23" ht="18" thickBot="1" x14ac:dyDescent="0.25">
      <c r="A19" s="1029" t="s">
        <v>1388</v>
      </c>
      <c r="B19" s="1015" t="s">
        <v>1389</v>
      </c>
      <c r="C19" s="1030"/>
      <c r="D19" s="1014"/>
      <c r="E19" s="1041" t="s">
        <v>1254</v>
      </c>
      <c r="F19" s="1056"/>
      <c r="G19" s="1043">
        <f>SUM(G9:G18)</f>
        <v>0</v>
      </c>
      <c r="H19" s="1128" t="str">
        <f>IF(C63&lt;&gt;0,IF(R52/ABS(C$63)&gt;0.1,"Fondo premialità e cond. lavoro - Altre risorse variabili - F00O",""),"")</f>
        <v/>
      </c>
      <c r="I19" s="1010"/>
      <c r="J19" s="1010"/>
      <c r="O19" s="1664">
        <v>93</v>
      </c>
      <c r="P19" s="1053">
        <v>7</v>
      </c>
      <c r="Q19" s="1054" t="str">
        <f t="shared" si="1"/>
        <v>F00O</v>
      </c>
      <c r="R19" s="1040">
        <f t="shared" si="2"/>
        <v>0</v>
      </c>
      <c r="S19" s="1053" t="str">
        <f t="shared" si="0"/>
        <v>SQ9</v>
      </c>
      <c r="V19" s="1033"/>
      <c r="W19" s="1034"/>
    </row>
    <row r="20" spans="1:23" ht="18" thickBot="1" x14ac:dyDescent="0.3">
      <c r="A20" s="1055" t="s">
        <v>738</v>
      </c>
      <c r="B20" s="1056"/>
      <c r="C20" s="1043">
        <f>SUM(C9:C19)</f>
        <v>0</v>
      </c>
      <c r="D20" s="1014"/>
      <c r="E20" s="1698" t="s">
        <v>1934</v>
      </c>
      <c r="F20" s="1086"/>
      <c r="G20" s="1130">
        <f>G19</f>
        <v>0</v>
      </c>
      <c r="H20" s="1128" t="str">
        <f>IF(C63&lt;&gt;0,IF(R61/ABS(C$63)&gt;0.1,"Fondo premialità e cond. lavoro - Altre decurtazioni - F01P",""),"")</f>
        <v/>
      </c>
      <c r="I20" s="1010"/>
      <c r="J20" s="1010"/>
      <c r="V20" s="1033"/>
    </row>
    <row r="21" spans="1:23" ht="17.399999999999999" x14ac:dyDescent="0.25">
      <c r="A21" s="1065" t="s">
        <v>1058</v>
      </c>
      <c r="B21" s="1026"/>
      <c r="C21" s="1027"/>
      <c r="D21" s="1014"/>
      <c r="E21" s="1131"/>
      <c r="F21" s="1092"/>
      <c r="G21" s="1134"/>
      <c r="H21" s="1128" t="str">
        <f>IF(G20&lt;&gt;0,IF(W18/ABS(G20)&gt;0.1,"Fondo inc., progr. ec. e inden. - Altre destinazioni - U998",""),"")</f>
        <v/>
      </c>
      <c r="I21" s="1010"/>
      <c r="J21" s="1010"/>
    </row>
    <row r="22" spans="1:23" ht="17.100000000000001" customHeight="1" x14ac:dyDescent="0.25">
      <c r="A22" s="1029" t="s">
        <v>1078</v>
      </c>
      <c r="B22" s="1015" t="s">
        <v>965</v>
      </c>
      <c r="C22" s="1030"/>
      <c r="D22" s="1014"/>
      <c r="E22" s="1131"/>
      <c r="F22" s="1092"/>
      <c r="G22" s="1134"/>
      <c r="H22" s="1128" t="str">
        <f>IF(G42&lt;&gt;0,IF(W40/ABS(G42)&gt;0.1,"Fondo premialità e cond. lavoro - Altre destinazioni - U998",""),"")</f>
        <v/>
      </c>
      <c r="I22" s="1010"/>
      <c r="J22" s="1010"/>
      <c r="O22" s="1663">
        <v>93</v>
      </c>
      <c r="P22" s="1032">
        <v>81</v>
      </c>
      <c r="Q22" s="1033" t="str">
        <f>B22</f>
        <v>F27I</v>
      </c>
      <c r="R22" s="1102">
        <f>ROUND(C22,0)</f>
        <v>0</v>
      </c>
      <c r="S22" s="1032" t="str">
        <f>VLOOKUP(O22,$Q:$R,2,FALSE)</f>
        <v>SQ9</v>
      </c>
    </row>
    <row r="23" spans="1:23" ht="17.100000000000001" customHeight="1" thickBot="1" x14ac:dyDescent="0.3">
      <c r="A23" s="1029" t="s">
        <v>1079</v>
      </c>
      <c r="B23" s="1015" t="s">
        <v>1060</v>
      </c>
      <c r="C23" s="1030"/>
      <c r="D23" s="1014"/>
      <c r="E23" s="1131"/>
      <c r="F23" s="1092"/>
      <c r="G23" s="1134"/>
      <c r="H23" s="1135"/>
      <c r="I23" s="1010"/>
      <c r="J23" s="1010"/>
      <c r="O23" s="1663">
        <v>93</v>
      </c>
      <c r="P23" s="1032">
        <v>81</v>
      </c>
      <c r="Q23" s="1033" t="str">
        <f>B23</f>
        <v>F00P</v>
      </c>
      <c r="R23" s="1034">
        <f>ROUND(C23,0)</f>
        <v>0</v>
      </c>
      <c r="S23" s="1032" t="str">
        <f>VLOOKUP(O23,$Q:$R,2,FALSE)</f>
        <v>SQ9</v>
      </c>
    </row>
    <row r="24" spans="1:23" ht="17.100000000000001" customHeight="1" thickBot="1" x14ac:dyDescent="0.3">
      <c r="A24" s="1029" t="s">
        <v>1935</v>
      </c>
      <c r="B24" s="1012" t="s">
        <v>1936</v>
      </c>
      <c r="C24" s="975"/>
      <c r="D24" s="1014"/>
      <c r="E24" s="1131"/>
      <c r="F24" s="1092"/>
      <c r="G24" s="1134"/>
      <c r="H24" s="1036" t="s">
        <v>1536</v>
      </c>
      <c r="I24" s="1010"/>
      <c r="J24" s="1010"/>
      <c r="O24" s="1663">
        <v>93</v>
      </c>
      <c r="P24" s="1032">
        <v>81</v>
      </c>
      <c r="Q24" s="1033" t="str">
        <f>B24</f>
        <v>F255</v>
      </c>
      <c r="R24" s="1034">
        <f>ROUND(C24,0)</f>
        <v>0</v>
      </c>
      <c r="S24" s="1032" t="str">
        <f>VLOOKUP(O24,$Q:$R,2,FALSE)</f>
        <v>SQ9</v>
      </c>
    </row>
    <row r="25" spans="1:23" ht="17.399999999999999" x14ac:dyDescent="0.25">
      <c r="A25" s="1029" t="s">
        <v>1082</v>
      </c>
      <c r="B25" s="1015" t="s">
        <v>1083</v>
      </c>
      <c r="C25" s="1030"/>
      <c r="D25" s="1014"/>
      <c r="E25" s="1131"/>
      <c r="F25" s="1092"/>
      <c r="G25" s="1134"/>
      <c r="H25" s="2064" t="str">
        <f>IF(AND(SUM($R:$R)&lt;&gt;0,SUM('SICI(3)'!$F$13,'SICI(3)'!$F$17)&gt;0),IF(SUM($R:$R)-(SUMIF($P:$P,"81",$R:$R)*2)-SUM($W:$W)&lt;0,"Attenzione, le destinazioni risultano superiori alle relative risorse e generano pertanto squadratura 8. ","OK"),"OK")</f>
        <v>OK</v>
      </c>
      <c r="I25" s="1010"/>
      <c r="J25" s="1010"/>
      <c r="O25" s="1663">
        <v>93</v>
      </c>
      <c r="P25" s="1032">
        <v>81</v>
      </c>
      <c r="Q25" s="1033" t="str">
        <f>B25</f>
        <v>F01S</v>
      </c>
      <c r="R25" s="1034">
        <f>ROUND(C25,0)</f>
        <v>0</v>
      </c>
      <c r="S25" s="1032" t="str">
        <f>VLOOKUP(O25,$Q:$R,2,FALSE)</f>
        <v>SQ9</v>
      </c>
    </row>
    <row r="26" spans="1:23" ht="17.100000000000001" customHeight="1" x14ac:dyDescent="0.25">
      <c r="A26" s="1029" t="s">
        <v>1390</v>
      </c>
      <c r="B26" s="1015" t="s">
        <v>1061</v>
      </c>
      <c r="C26" s="1030"/>
      <c r="D26" s="1014"/>
      <c r="E26" s="1131"/>
      <c r="F26" s="1092"/>
      <c r="G26" s="1134"/>
      <c r="H26" s="2065"/>
      <c r="I26" s="1010"/>
      <c r="J26" s="1010"/>
      <c r="O26" s="1664">
        <v>93</v>
      </c>
      <c r="P26" s="1053">
        <v>81</v>
      </c>
      <c r="Q26" s="1054" t="str">
        <f>B26</f>
        <v>F01P</v>
      </c>
      <c r="R26" s="1040">
        <f>ROUND(C26,0)</f>
        <v>0</v>
      </c>
      <c r="S26" s="1053" t="str">
        <f>VLOOKUP(O26,$Q:$R,2,FALSE)</f>
        <v>SQ9</v>
      </c>
    </row>
    <row r="27" spans="1:23" ht="17.100000000000001" customHeight="1" thickBot="1" x14ac:dyDescent="0.3">
      <c r="A27" s="1055" t="s">
        <v>1062</v>
      </c>
      <c r="B27" s="1056"/>
      <c r="C27" s="1043">
        <f>SUM(C22:C26)</f>
        <v>0</v>
      </c>
      <c r="D27" s="1014"/>
      <c r="E27" s="1131"/>
      <c r="F27" s="1092"/>
      <c r="G27" s="1134"/>
      <c r="H27" s="2065"/>
      <c r="I27" s="1010"/>
      <c r="J27" s="1010"/>
      <c r="S27" s="1032"/>
    </row>
    <row r="28" spans="1:23" ht="17.100000000000001" customHeight="1" thickBot="1" x14ac:dyDescent="0.3">
      <c r="A28" s="1699" t="s">
        <v>1934</v>
      </c>
      <c r="B28" s="1700"/>
      <c r="C28" s="1069">
        <f>C20-C27</f>
        <v>0</v>
      </c>
      <c r="D28" s="1014"/>
      <c r="E28" s="1131"/>
      <c r="F28" s="1092"/>
      <c r="G28" s="1136"/>
      <c r="H28" s="2066"/>
      <c r="I28" s="1010"/>
      <c r="J28" s="1010"/>
    </row>
    <row r="29" spans="1:23" ht="17.100000000000001" customHeight="1" x14ac:dyDescent="0.3">
      <c r="A29" s="1073" t="s">
        <v>1937</v>
      </c>
      <c r="B29" s="1074"/>
      <c r="C29" s="1075"/>
      <c r="D29" s="1014"/>
      <c r="E29" s="1073" t="str">
        <f>A29</f>
        <v>Fondo premialità e condizioni di lavoro</v>
      </c>
      <c r="F29" s="1074"/>
      <c r="G29" s="1075"/>
      <c r="H29" s="1317"/>
      <c r="I29" s="1010"/>
      <c r="J29" s="1010"/>
    </row>
    <row r="30" spans="1:23" ht="17.100000000000001" customHeight="1" x14ac:dyDescent="0.25">
      <c r="A30" s="1025" t="s">
        <v>996</v>
      </c>
      <c r="B30" s="1026"/>
      <c r="C30" s="1027"/>
      <c r="D30" s="1014"/>
      <c r="E30" s="1028" t="s">
        <v>1237</v>
      </c>
      <c r="F30" s="1026"/>
      <c r="G30" s="1027"/>
      <c r="H30" s="1318"/>
      <c r="I30" s="1010"/>
      <c r="J30" s="1010"/>
      <c r="U30" s="1032"/>
      <c r="V30" s="1032"/>
    </row>
    <row r="31" spans="1:23" ht="17.399999999999999" x14ac:dyDescent="0.2">
      <c r="A31" s="1693" t="s">
        <v>1938</v>
      </c>
      <c r="B31" s="1696" t="s">
        <v>1907</v>
      </c>
      <c r="C31" s="1030"/>
      <c r="D31" s="1014"/>
      <c r="E31" s="1029" t="s">
        <v>1443</v>
      </c>
      <c r="F31" s="1015" t="s">
        <v>1073</v>
      </c>
      <c r="G31" s="1030"/>
      <c r="H31" s="1310"/>
      <c r="I31" s="1010"/>
      <c r="J31" s="1010"/>
      <c r="O31" s="1663">
        <v>94</v>
      </c>
      <c r="P31" s="1032">
        <v>7</v>
      </c>
      <c r="Q31" s="1033" t="str">
        <f>B31</f>
        <v>F24W</v>
      </c>
      <c r="R31" s="1102">
        <f>ROUND(C31,0)</f>
        <v>0</v>
      </c>
      <c r="S31" s="1032" t="str">
        <f t="shared" ref="S31:S38" si="5">VLOOKUP(O31,$Q:$R,2,FALSE)</f>
        <v>SQ9</v>
      </c>
      <c r="T31" s="1663">
        <v>94</v>
      </c>
      <c r="U31" s="1032">
        <v>61</v>
      </c>
      <c r="V31" s="1033" t="str">
        <f>F31</f>
        <v>U01D</v>
      </c>
      <c r="W31" s="1034">
        <f>ROUND(G31,0)</f>
        <v>0</v>
      </c>
    </row>
    <row r="32" spans="1:23" ht="17.100000000000001" customHeight="1" x14ac:dyDescent="0.2">
      <c r="A32" s="1693" t="s">
        <v>1939</v>
      </c>
      <c r="B32" s="1015" t="s">
        <v>1940</v>
      </c>
      <c r="C32" s="1030"/>
      <c r="D32" s="1014"/>
      <c r="E32" s="1029" t="s">
        <v>1116</v>
      </c>
      <c r="F32" s="1015" t="s">
        <v>1074</v>
      </c>
      <c r="G32" s="1030"/>
      <c r="H32" s="1010"/>
      <c r="I32" s="1010"/>
      <c r="J32" s="1010"/>
      <c r="O32" s="1663">
        <v>94</v>
      </c>
      <c r="P32" s="1032">
        <v>7</v>
      </c>
      <c r="Q32" s="1033" t="str">
        <f>B32</f>
        <v>F25L</v>
      </c>
      <c r="R32" s="1102">
        <f>ROUND(C32,0)</f>
        <v>0</v>
      </c>
      <c r="S32" s="1032" t="str">
        <f t="shared" si="5"/>
        <v>SQ9</v>
      </c>
      <c r="T32" s="1663">
        <v>94</v>
      </c>
      <c r="U32" s="1032">
        <v>61</v>
      </c>
      <c r="V32" s="1033" t="str">
        <f t="shared" ref="V32:V40" si="6">F32</f>
        <v>U01F</v>
      </c>
      <c r="W32" s="1034">
        <f t="shared" ref="W32:W40" si="7">ROUND(G32,0)</f>
        <v>0</v>
      </c>
    </row>
    <row r="33" spans="1:23" ht="17.100000000000001" customHeight="1" x14ac:dyDescent="0.2">
      <c r="A33" s="1693" t="s">
        <v>1941</v>
      </c>
      <c r="B33" s="1015" t="s">
        <v>1942</v>
      </c>
      <c r="C33" s="1030"/>
      <c r="D33" s="1014"/>
      <c r="E33" s="1029" t="s">
        <v>1445</v>
      </c>
      <c r="F33" s="1015" t="s">
        <v>1080</v>
      </c>
      <c r="G33" s="1030"/>
      <c r="H33" s="1010"/>
      <c r="I33" s="1010"/>
      <c r="J33" s="1010"/>
      <c r="O33" s="1663">
        <v>94</v>
      </c>
      <c r="P33" s="1032">
        <v>7</v>
      </c>
      <c r="Q33" s="1033" t="str">
        <f>B33</f>
        <v>F25M</v>
      </c>
      <c r="R33" s="1102">
        <f>ROUND(C33,0)</f>
        <v>0</v>
      </c>
      <c r="S33" s="1032" t="str">
        <f t="shared" si="5"/>
        <v>SQ9</v>
      </c>
      <c r="T33" s="1663">
        <v>94</v>
      </c>
      <c r="U33" s="1032">
        <v>61</v>
      </c>
      <c r="V33" s="1033" t="str">
        <f t="shared" si="6"/>
        <v>U01K</v>
      </c>
      <c r="W33" s="1034">
        <f t="shared" si="7"/>
        <v>0</v>
      </c>
    </row>
    <row r="34" spans="1:23" ht="17.100000000000001" customHeight="1" x14ac:dyDescent="0.2">
      <c r="A34" s="1693" t="s">
        <v>1943</v>
      </c>
      <c r="B34" s="1015" t="s">
        <v>1944</v>
      </c>
      <c r="C34" s="1030"/>
      <c r="D34" s="1014"/>
      <c r="E34" s="1029" t="s">
        <v>1446</v>
      </c>
      <c r="F34" s="1015" t="s">
        <v>1081</v>
      </c>
      <c r="G34" s="1030"/>
      <c r="H34" s="1010"/>
      <c r="I34" s="1010"/>
      <c r="J34" s="1010"/>
      <c r="O34" s="1663">
        <v>94</v>
      </c>
      <c r="P34" s="1032">
        <v>7</v>
      </c>
      <c r="Q34" s="1033" t="str">
        <f>B34</f>
        <v>F25N</v>
      </c>
      <c r="R34" s="1102">
        <f t="shared" ref="R34:R37" si="8">ROUND(C34,0)</f>
        <v>0</v>
      </c>
      <c r="S34" s="1032" t="str">
        <f t="shared" si="5"/>
        <v>SQ9</v>
      </c>
      <c r="T34" s="1663">
        <v>94</v>
      </c>
      <c r="U34" s="1032">
        <v>61</v>
      </c>
      <c r="V34" s="1033" t="str">
        <f t="shared" si="6"/>
        <v>U01L</v>
      </c>
      <c r="W34" s="1034">
        <f t="shared" si="7"/>
        <v>0</v>
      </c>
    </row>
    <row r="35" spans="1:23" ht="17.100000000000001" customHeight="1" x14ac:dyDescent="0.2">
      <c r="A35" s="1029" t="s">
        <v>1414</v>
      </c>
      <c r="B35" s="1015" t="s">
        <v>1175</v>
      </c>
      <c r="C35" s="1030"/>
      <c r="D35" s="1014"/>
      <c r="E35" s="1029" t="s">
        <v>1447</v>
      </c>
      <c r="F35" s="1015" t="s">
        <v>1084</v>
      </c>
      <c r="G35" s="1030"/>
      <c r="H35" s="1010"/>
      <c r="I35" s="1010"/>
      <c r="J35" s="1010"/>
      <c r="O35" s="1663">
        <v>94</v>
      </c>
      <c r="P35" s="1032">
        <v>7</v>
      </c>
      <c r="Q35" s="1033" t="str">
        <f t="shared" ref="Q35:Q38" si="9">B35</f>
        <v>F10O</v>
      </c>
      <c r="R35" s="1102">
        <f t="shared" si="8"/>
        <v>0</v>
      </c>
      <c r="S35" s="1032" t="str">
        <f t="shared" si="5"/>
        <v>SQ9</v>
      </c>
      <c r="T35" s="1663">
        <v>94</v>
      </c>
      <c r="U35" s="1032">
        <v>61</v>
      </c>
      <c r="V35" s="1033" t="str">
        <f t="shared" si="6"/>
        <v>U01N</v>
      </c>
      <c r="W35" s="1034">
        <f t="shared" si="7"/>
        <v>0</v>
      </c>
    </row>
    <row r="36" spans="1:23" ht="17.399999999999999" x14ac:dyDescent="0.2">
      <c r="A36" s="1029" t="s">
        <v>2027</v>
      </c>
      <c r="B36" s="1031" t="s">
        <v>1489</v>
      </c>
      <c r="C36" s="1030"/>
      <c r="D36" s="1014"/>
      <c r="E36" s="1029" t="s">
        <v>1945</v>
      </c>
      <c r="F36" s="1012" t="s">
        <v>1063</v>
      </c>
      <c r="G36" s="1030"/>
      <c r="H36" s="1010"/>
      <c r="I36" s="1010"/>
      <c r="J36" s="1010"/>
      <c r="O36" s="1663">
        <v>94</v>
      </c>
      <c r="P36" s="1032">
        <v>7</v>
      </c>
      <c r="Q36" s="1033" t="str">
        <f t="shared" si="9"/>
        <v>F16L</v>
      </c>
      <c r="R36" s="1102">
        <f t="shared" si="8"/>
        <v>0</v>
      </c>
      <c r="S36" s="1032" t="str">
        <f t="shared" si="5"/>
        <v>SQ9</v>
      </c>
      <c r="T36" s="1663">
        <v>94</v>
      </c>
      <c r="U36" s="1032">
        <v>61</v>
      </c>
      <c r="V36" s="1033" t="str">
        <f t="shared" si="6"/>
        <v>U22I</v>
      </c>
      <c r="W36" s="1034">
        <f t="shared" si="7"/>
        <v>0</v>
      </c>
    </row>
    <row r="37" spans="1:23" ht="17.100000000000001" customHeight="1" x14ac:dyDescent="0.2">
      <c r="A37" s="1693" t="s">
        <v>1946</v>
      </c>
      <c r="B37" s="1015" t="s">
        <v>1569</v>
      </c>
      <c r="C37" s="1030"/>
      <c r="D37" s="1014"/>
      <c r="E37" s="1029" t="s">
        <v>1448</v>
      </c>
      <c r="F37" s="1012" t="s">
        <v>1449</v>
      </c>
      <c r="G37" s="1030"/>
      <c r="H37" s="1010"/>
      <c r="I37" s="1010"/>
      <c r="J37" s="1010"/>
      <c r="O37" s="1663">
        <v>94</v>
      </c>
      <c r="P37" s="1032">
        <v>7</v>
      </c>
      <c r="Q37" s="1033" t="str">
        <f t="shared" si="9"/>
        <v>F28K</v>
      </c>
      <c r="R37" s="1102">
        <f t="shared" si="8"/>
        <v>0</v>
      </c>
      <c r="S37" s="1032" t="str">
        <f t="shared" si="5"/>
        <v>SQ9</v>
      </c>
      <c r="T37" s="1663">
        <v>94</v>
      </c>
      <c r="U37" s="1032">
        <v>61</v>
      </c>
      <c r="V37" s="1033" t="str">
        <f t="shared" si="6"/>
        <v>U07D</v>
      </c>
      <c r="W37" s="1034">
        <f t="shared" si="7"/>
        <v>0</v>
      </c>
    </row>
    <row r="38" spans="1:23" ht="17.100000000000001" customHeight="1" x14ac:dyDescent="0.2">
      <c r="A38" s="1029" t="s">
        <v>1388</v>
      </c>
      <c r="B38" s="1012" t="s">
        <v>1389</v>
      </c>
      <c r="C38" s="1030"/>
      <c r="D38" s="1014"/>
      <c r="E38" s="1029" t="s">
        <v>1947</v>
      </c>
      <c r="F38" s="1012" t="s">
        <v>1948</v>
      </c>
      <c r="G38" s="1030"/>
      <c r="H38" s="1010"/>
      <c r="I38" s="1010"/>
      <c r="J38" s="1010"/>
      <c r="O38" s="1664">
        <v>94</v>
      </c>
      <c r="P38" s="1053">
        <v>7</v>
      </c>
      <c r="Q38" s="1054" t="str">
        <f t="shared" si="9"/>
        <v>F00O</v>
      </c>
      <c r="R38" s="1264">
        <f>ROUND(C38,0)</f>
        <v>0</v>
      </c>
      <c r="S38" s="1053" t="str">
        <f t="shared" si="5"/>
        <v>SQ9</v>
      </c>
      <c r="T38" s="1663">
        <v>94</v>
      </c>
      <c r="U38" s="1032">
        <v>61</v>
      </c>
      <c r="V38" s="1033" t="str">
        <f t="shared" si="6"/>
        <v>U70I</v>
      </c>
      <c r="W38" s="1034">
        <f t="shared" si="7"/>
        <v>0</v>
      </c>
    </row>
    <row r="39" spans="1:23" ht="18" thickBot="1" x14ac:dyDescent="0.25">
      <c r="A39" s="1055" t="s">
        <v>738</v>
      </c>
      <c r="B39" s="1056"/>
      <c r="C39" s="1043">
        <f>SUM(C31:C38)</f>
        <v>0</v>
      </c>
      <c r="D39" s="1014"/>
      <c r="E39" s="1029" t="s">
        <v>1450</v>
      </c>
      <c r="F39" s="1015" t="s">
        <v>1085</v>
      </c>
      <c r="G39" s="1030"/>
      <c r="H39" s="1010"/>
      <c r="I39" s="1010"/>
      <c r="J39" s="1010"/>
      <c r="Q39" s="1033"/>
      <c r="T39" s="1663">
        <v>94</v>
      </c>
      <c r="U39" s="1032">
        <v>61</v>
      </c>
      <c r="V39" s="1033" t="str">
        <f t="shared" si="6"/>
        <v>U01P</v>
      </c>
      <c r="W39" s="1034">
        <f t="shared" si="7"/>
        <v>0</v>
      </c>
    </row>
    <row r="40" spans="1:23" ht="17.100000000000001" customHeight="1" x14ac:dyDescent="0.25">
      <c r="A40" s="1133" t="s">
        <v>739</v>
      </c>
      <c r="B40" s="1062"/>
      <c r="C40" s="1063"/>
      <c r="D40" s="1014"/>
      <c r="E40" s="1029" t="s">
        <v>1076</v>
      </c>
      <c r="F40" s="1012" t="s">
        <v>1077</v>
      </c>
      <c r="G40" s="1030"/>
      <c r="H40" s="1010"/>
      <c r="I40" s="1010"/>
      <c r="J40" s="1010"/>
      <c r="Q40" s="1033"/>
      <c r="T40" s="1664">
        <v>94</v>
      </c>
      <c r="U40" s="1053">
        <v>61</v>
      </c>
      <c r="V40" s="1054" t="str">
        <f t="shared" si="6"/>
        <v>U998</v>
      </c>
      <c r="W40" s="1040">
        <f t="shared" si="7"/>
        <v>0</v>
      </c>
    </row>
    <row r="41" spans="1:23" ht="17.100000000000001" customHeight="1" thickBot="1" x14ac:dyDescent="0.25">
      <c r="A41" s="1029" t="s">
        <v>1570</v>
      </c>
      <c r="B41" s="1012" t="s">
        <v>1571</v>
      </c>
      <c r="C41" s="1030"/>
      <c r="D41" s="1014"/>
      <c r="E41" s="1041" t="s">
        <v>1254</v>
      </c>
      <c r="F41" s="1056"/>
      <c r="G41" s="1043">
        <f>SUM(G31:G40)</f>
        <v>0</v>
      </c>
      <c r="H41" s="1010"/>
      <c r="I41" s="1010"/>
      <c r="J41" s="1010"/>
      <c r="O41" s="1663">
        <v>94</v>
      </c>
      <c r="P41" s="1032">
        <v>9</v>
      </c>
      <c r="Q41" s="1033" t="str">
        <f t="shared" ref="Q41:Q52" si="10">B41</f>
        <v>F28L</v>
      </c>
      <c r="R41" s="1102">
        <f t="shared" ref="R41:R52" si="11">ROUND(C41,0)</f>
        <v>0</v>
      </c>
      <c r="S41" s="1032" t="str">
        <f t="shared" ref="S41:S52" si="12">VLOOKUP(O41,$Q:$R,2,FALSE)</f>
        <v>SQ9</v>
      </c>
      <c r="T41" s="1032"/>
      <c r="U41" s="1032"/>
      <c r="V41" s="1032"/>
    </row>
    <row r="42" spans="1:23" ht="18" thickBot="1" x14ac:dyDescent="0.3">
      <c r="A42" s="1029" t="s">
        <v>2028</v>
      </c>
      <c r="B42" s="1012" t="s">
        <v>1949</v>
      </c>
      <c r="C42" s="1030"/>
      <c r="D42" s="1014"/>
      <c r="E42" s="1129" t="str">
        <f>A63</f>
        <v>Totale Fondo premialità e condizioni di lavoro</v>
      </c>
      <c r="F42" s="1068"/>
      <c r="G42" s="1130">
        <f>G41</f>
        <v>0</v>
      </c>
      <c r="H42" s="1010"/>
      <c r="I42" s="1010"/>
      <c r="J42" s="1010"/>
      <c r="O42" s="1663">
        <v>94</v>
      </c>
      <c r="P42" s="1032">
        <v>9</v>
      </c>
      <c r="Q42" s="1033" t="str">
        <f t="shared" si="10"/>
        <v>F25O</v>
      </c>
      <c r="R42" s="1102">
        <f t="shared" si="11"/>
        <v>0</v>
      </c>
      <c r="S42" s="1032" t="str">
        <f t="shared" si="12"/>
        <v>SQ9</v>
      </c>
      <c r="T42" s="1032"/>
      <c r="U42" s="1032"/>
      <c r="V42" s="1032"/>
    </row>
    <row r="43" spans="1:23" ht="17.399999999999999" x14ac:dyDescent="0.25">
      <c r="A43" s="1029" t="s">
        <v>1086</v>
      </c>
      <c r="B43" s="1015" t="s">
        <v>796</v>
      </c>
      <c r="C43" s="1030"/>
      <c r="D43" s="1014"/>
      <c r="E43" s="1131"/>
      <c r="F43" s="1092"/>
      <c r="G43" s="1134"/>
      <c r="I43" s="1010"/>
      <c r="J43" s="1010"/>
      <c r="O43" s="1663">
        <v>94</v>
      </c>
      <c r="P43" s="1032">
        <v>9</v>
      </c>
      <c r="Q43" s="1033" t="str">
        <f t="shared" si="10"/>
        <v>F50H</v>
      </c>
      <c r="R43" s="1102">
        <f t="shared" si="11"/>
        <v>0</v>
      </c>
      <c r="S43" s="1032" t="str">
        <f t="shared" si="12"/>
        <v>SQ9</v>
      </c>
      <c r="T43" s="1032"/>
      <c r="U43" s="1032"/>
      <c r="V43" s="1032"/>
    </row>
    <row r="44" spans="1:23" ht="17.399999999999999" x14ac:dyDescent="0.25">
      <c r="A44" s="1029" t="s">
        <v>1087</v>
      </c>
      <c r="B44" s="1015" t="s">
        <v>922</v>
      </c>
      <c r="C44" s="1030"/>
      <c r="D44" s="1014"/>
      <c r="E44" s="1131"/>
      <c r="F44" s="1092"/>
      <c r="G44" s="1134"/>
      <c r="I44" s="1010"/>
      <c r="J44" s="1010"/>
      <c r="O44" s="1663">
        <v>94</v>
      </c>
      <c r="P44" s="1032">
        <v>9</v>
      </c>
      <c r="Q44" s="1033" t="str">
        <f t="shared" si="10"/>
        <v>F96H</v>
      </c>
      <c r="R44" s="1102">
        <f t="shared" si="11"/>
        <v>0</v>
      </c>
      <c r="S44" s="1032" t="str">
        <f t="shared" si="12"/>
        <v>SQ9</v>
      </c>
      <c r="T44" s="1032"/>
      <c r="U44" s="1032"/>
      <c r="V44" s="1032"/>
    </row>
    <row r="45" spans="1:23" ht="17.399999999999999" x14ac:dyDescent="0.25">
      <c r="A45" s="1029" t="s">
        <v>1436</v>
      </c>
      <c r="B45" s="1012" t="s">
        <v>1176</v>
      </c>
      <c r="C45" s="1030"/>
      <c r="D45" s="1014"/>
      <c r="E45" s="1131"/>
      <c r="F45" s="1092"/>
      <c r="G45" s="1134"/>
      <c r="I45" s="1010"/>
      <c r="J45" s="1010"/>
      <c r="O45" s="1663">
        <v>94</v>
      </c>
      <c r="P45" s="1032">
        <v>9</v>
      </c>
      <c r="Q45" s="1033" t="str">
        <f t="shared" si="10"/>
        <v>F10M</v>
      </c>
      <c r="R45" s="1102">
        <f t="shared" si="11"/>
        <v>0</v>
      </c>
      <c r="S45" s="1032" t="str">
        <f t="shared" si="12"/>
        <v>SQ9</v>
      </c>
      <c r="T45" s="1032"/>
      <c r="U45" s="1032"/>
      <c r="V45" s="1032"/>
    </row>
    <row r="46" spans="1:23" ht="17.100000000000001" customHeight="1" x14ac:dyDescent="0.25">
      <c r="A46" s="1029" t="s">
        <v>1437</v>
      </c>
      <c r="B46" s="1012" t="s">
        <v>1177</v>
      </c>
      <c r="C46" s="1030"/>
      <c r="D46" s="1014"/>
      <c r="E46" s="1131"/>
      <c r="F46" s="1092"/>
      <c r="G46" s="1134"/>
      <c r="I46" s="1010"/>
      <c r="J46" s="1010"/>
      <c r="O46" s="1663">
        <v>94</v>
      </c>
      <c r="P46" s="1032">
        <v>9</v>
      </c>
      <c r="Q46" s="1033" t="str">
        <f t="shared" si="10"/>
        <v>F10N</v>
      </c>
      <c r="R46" s="1102">
        <f t="shared" si="11"/>
        <v>0</v>
      </c>
      <c r="S46" s="1032" t="str">
        <f t="shared" si="12"/>
        <v>SQ9</v>
      </c>
      <c r="T46" s="1032"/>
      <c r="U46" s="1032"/>
      <c r="V46" s="1032"/>
    </row>
    <row r="47" spans="1:23" ht="17.100000000000001" customHeight="1" x14ac:dyDescent="0.25">
      <c r="A47" s="1701" t="s">
        <v>2029</v>
      </c>
      <c r="B47" s="1012" t="s">
        <v>1950</v>
      </c>
      <c r="C47" s="1030"/>
      <c r="D47" s="1014"/>
      <c r="E47" s="1131"/>
      <c r="F47" s="1092"/>
      <c r="G47" s="1134"/>
      <c r="I47" s="1010"/>
      <c r="J47" s="1010"/>
      <c r="O47" s="1663">
        <v>94</v>
      </c>
      <c r="P47" s="1032">
        <v>9</v>
      </c>
      <c r="Q47" s="1033" t="str">
        <f t="shared" si="10"/>
        <v>F24O</v>
      </c>
      <c r="R47" s="1102">
        <f t="shared" si="11"/>
        <v>0</v>
      </c>
      <c r="S47" s="1032" t="str">
        <f t="shared" si="12"/>
        <v>SQ9</v>
      </c>
      <c r="T47" s="1032"/>
      <c r="U47" s="1032"/>
      <c r="V47" s="1032"/>
    </row>
    <row r="48" spans="1:23" ht="17.100000000000001" customHeight="1" x14ac:dyDescent="0.25">
      <c r="A48" s="1702" t="s">
        <v>2030</v>
      </c>
      <c r="B48" s="1012" t="s">
        <v>1951</v>
      </c>
      <c r="C48" s="1030"/>
      <c r="D48" s="1014"/>
      <c r="E48" s="1131"/>
      <c r="F48" s="1092"/>
      <c r="G48" s="1134"/>
      <c r="I48" s="1010"/>
      <c r="J48" s="1010"/>
      <c r="O48" s="1663">
        <v>94</v>
      </c>
      <c r="P48" s="1032">
        <v>9</v>
      </c>
      <c r="Q48" s="1033" t="str">
        <f t="shared" si="10"/>
        <v>F24P</v>
      </c>
      <c r="R48" s="1102">
        <f t="shared" si="11"/>
        <v>0</v>
      </c>
      <c r="S48" s="1032" t="str">
        <f t="shared" si="12"/>
        <v>SQ9</v>
      </c>
      <c r="T48" s="1032"/>
      <c r="U48" s="1032"/>
      <c r="V48" s="1032"/>
    </row>
    <row r="49" spans="1:22" ht="17.100000000000001" customHeight="1" x14ac:dyDescent="0.25">
      <c r="A49" s="1703" t="s">
        <v>2031</v>
      </c>
      <c r="B49" s="1012" t="s">
        <v>1952</v>
      </c>
      <c r="C49" s="1030"/>
      <c r="D49" s="1014"/>
      <c r="E49" s="1131"/>
      <c r="F49" s="1092"/>
      <c r="G49" s="1134"/>
      <c r="I49" s="1010"/>
      <c r="J49" s="1010"/>
      <c r="O49" s="1663">
        <v>94</v>
      </c>
      <c r="P49" s="1032">
        <v>9</v>
      </c>
      <c r="Q49" s="1033" t="str">
        <f t="shared" si="10"/>
        <v>F25P</v>
      </c>
      <c r="R49" s="1102">
        <f t="shared" si="11"/>
        <v>0</v>
      </c>
      <c r="S49" s="1032" t="str">
        <f t="shared" si="12"/>
        <v>SQ9</v>
      </c>
      <c r="T49" s="1032"/>
      <c r="U49" s="1032"/>
      <c r="V49" s="1032"/>
    </row>
    <row r="50" spans="1:22" ht="17.100000000000001" customHeight="1" x14ac:dyDescent="0.25">
      <c r="A50" s="1029" t="s">
        <v>1953</v>
      </c>
      <c r="B50" s="1012" t="s">
        <v>1954</v>
      </c>
      <c r="C50" s="1030"/>
      <c r="D50" s="1014"/>
      <c r="E50" s="1131"/>
      <c r="F50" s="1092"/>
      <c r="G50" s="1134"/>
      <c r="I50" s="1010"/>
      <c r="J50" s="1010"/>
      <c r="O50" s="1663">
        <v>94</v>
      </c>
      <c r="P50" s="1032">
        <v>9</v>
      </c>
      <c r="Q50" s="1033" t="str">
        <f t="shared" si="10"/>
        <v>F25Q</v>
      </c>
      <c r="R50" s="1102">
        <f t="shared" si="11"/>
        <v>0</v>
      </c>
      <c r="S50" s="1032" t="str">
        <f t="shared" si="12"/>
        <v>SQ9</v>
      </c>
      <c r="T50" s="1032"/>
      <c r="U50" s="1032"/>
      <c r="V50" s="1032"/>
    </row>
    <row r="51" spans="1:22" ht="17.100000000000001" customHeight="1" x14ac:dyDescent="0.25">
      <c r="A51" s="1029" t="s">
        <v>1895</v>
      </c>
      <c r="B51" s="1015" t="s">
        <v>470</v>
      </c>
      <c r="C51" s="1030"/>
      <c r="D51" s="1014"/>
      <c r="E51" s="1131"/>
      <c r="F51" s="1092"/>
      <c r="G51" s="1134"/>
      <c r="I51" s="1010"/>
      <c r="J51" s="1010"/>
      <c r="O51" s="1663">
        <v>94</v>
      </c>
      <c r="P51" s="1032">
        <v>9</v>
      </c>
      <c r="Q51" s="1033" t="str">
        <f t="shared" si="10"/>
        <v>F999</v>
      </c>
      <c r="R51" s="1102">
        <f t="shared" si="11"/>
        <v>0</v>
      </c>
      <c r="S51" s="1032" t="str">
        <f t="shared" si="12"/>
        <v>SQ9</v>
      </c>
      <c r="T51" s="1032"/>
      <c r="U51" s="1032"/>
      <c r="V51" s="1032"/>
    </row>
    <row r="52" spans="1:22" ht="17.100000000000001" customHeight="1" x14ac:dyDescent="0.25">
      <c r="A52" s="1029" t="s">
        <v>1388</v>
      </c>
      <c r="B52" s="1015" t="s">
        <v>1389</v>
      </c>
      <c r="C52" s="1030"/>
      <c r="D52" s="1014"/>
      <c r="E52" s="1131"/>
      <c r="F52" s="1092"/>
      <c r="G52" s="1134"/>
      <c r="I52" s="1010"/>
      <c r="J52" s="1010"/>
      <c r="O52" s="1664">
        <v>94</v>
      </c>
      <c r="P52" s="1053">
        <v>9</v>
      </c>
      <c r="Q52" s="1054" t="str">
        <f t="shared" si="10"/>
        <v>F00O</v>
      </c>
      <c r="R52" s="1264">
        <f t="shared" si="11"/>
        <v>0</v>
      </c>
      <c r="S52" s="1053" t="str">
        <f t="shared" si="12"/>
        <v>SQ9</v>
      </c>
      <c r="T52" s="1032"/>
      <c r="U52" s="1032"/>
      <c r="V52" s="1032"/>
    </row>
    <row r="53" spans="1:22" ht="18" thickBot="1" x14ac:dyDescent="0.3">
      <c r="A53" s="1055" t="s">
        <v>740</v>
      </c>
      <c r="B53" s="1056"/>
      <c r="C53" s="1043">
        <f>SUM(C41:C52)</f>
        <v>0</v>
      </c>
      <c r="D53" s="1014"/>
      <c r="E53" s="1131"/>
      <c r="F53" s="1092"/>
      <c r="G53" s="1134"/>
      <c r="I53" s="1010"/>
      <c r="J53" s="1010"/>
      <c r="T53" s="1032"/>
      <c r="U53" s="1032"/>
      <c r="V53" s="1032"/>
    </row>
    <row r="54" spans="1:22" ht="17.100000000000001" customHeight="1" x14ac:dyDescent="0.25">
      <c r="A54" s="1065" t="s">
        <v>1058</v>
      </c>
      <c r="B54" s="1026"/>
      <c r="C54" s="1027"/>
      <c r="D54" s="1014"/>
      <c r="E54" s="1131"/>
      <c r="F54" s="1092"/>
      <c r="G54" s="1134"/>
      <c r="I54" s="1010"/>
      <c r="J54" s="1010"/>
      <c r="T54" s="1032"/>
      <c r="U54" s="1032"/>
      <c r="V54" s="1032"/>
    </row>
    <row r="55" spans="1:22" ht="17.100000000000001" customHeight="1" x14ac:dyDescent="0.25">
      <c r="A55" s="1029" t="s">
        <v>1088</v>
      </c>
      <c r="B55" s="1015" t="s">
        <v>965</v>
      </c>
      <c r="C55" s="1030"/>
      <c r="D55" s="1014"/>
      <c r="E55" s="1131"/>
      <c r="F55" s="1092"/>
      <c r="G55" s="1134"/>
      <c r="I55" s="1010"/>
      <c r="J55" s="1010"/>
      <c r="O55" s="1663">
        <v>94</v>
      </c>
      <c r="P55" s="1032">
        <v>81</v>
      </c>
      <c r="Q55" s="1033" t="str">
        <f t="shared" ref="Q55:Q61" si="13">B55</f>
        <v>F27I</v>
      </c>
      <c r="R55" s="1102">
        <f t="shared" ref="R55:R61" si="14">ROUND(C55,0)</f>
        <v>0</v>
      </c>
      <c r="S55" s="1032" t="str">
        <f t="shared" ref="S55:S61" si="15">VLOOKUP(O55,$Q:$R,2,FALSE)</f>
        <v>SQ9</v>
      </c>
      <c r="T55" s="1032"/>
      <c r="U55" s="1032"/>
      <c r="V55" s="1032"/>
    </row>
    <row r="56" spans="1:22" ht="17.100000000000001" customHeight="1" x14ac:dyDescent="0.25">
      <c r="A56" s="1029" t="s">
        <v>1079</v>
      </c>
      <c r="B56" s="1015" t="s">
        <v>1060</v>
      </c>
      <c r="C56" s="1030"/>
      <c r="D56" s="1014"/>
      <c r="E56" s="1131"/>
      <c r="F56" s="1092"/>
      <c r="G56" s="1134"/>
      <c r="I56" s="1010"/>
      <c r="J56" s="1010"/>
      <c r="O56" s="1663">
        <v>94</v>
      </c>
      <c r="P56" s="1032">
        <v>81</v>
      </c>
      <c r="Q56" s="1033" t="str">
        <f t="shared" si="13"/>
        <v>F00P</v>
      </c>
      <c r="R56" s="1102">
        <f t="shared" si="14"/>
        <v>0</v>
      </c>
      <c r="S56" s="1032" t="str">
        <f t="shared" si="15"/>
        <v>SQ9</v>
      </c>
      <c r="T56" s="1032"/>
      <c r="U56" s="1032"/>
      <c r="V56" s="1032"/>
    </row>
    <row r="57" spans="1:22" ht="17.100000000000001" customHeight="1" x14ac:dyDescent="0.25">
      <c r="A57" s="1029" t="s">
        <v>1955</v>
      </c>
      <c r="B57" s="1012" t="s">
        <v>1956</v>
      </c>
      <c r="C57" s="1030"/>
      <c r="D57" s="1014"/>
      <c r="E57" s="1131"/>
      <c r="F57" s="1092"/>
      <c r="G57" s="1134"/>
      <c r="I57" s="1010"/>
      <c r="J57" s="1010"/>
      <c r="O57" s="1663">
        <v>94</v>
      </c>
      <c r="P57" s="1032">
        <v>81</v>
      </c>
      <c r="Q57" s="1033" t="str">
        <f t="shared" si="13"/>
        <v>F25R</v>
      </c>
      <c r="R57" s="1102">
        <f t="shared" si="14"/>
        <v>0</v>
      </c>
      <c r="S57" s="1032" t="str">
        <f t="shared" si="15"/>
        <v>SQ9</v>
      </c>
    </row>
    <row r="58" spans="1:22" ht="17.100000000000001" customHeight="1" x14ac:dyDescent="0.25">
      <c r="A58" s="1029" t="s">
        <v>1957</v>
      </c>
      <c r="B58" s="1015" t="s">
        <v>1958</v>
      </c>
      <c r="C58" s="1030"/>
      <c r="D58" s="1014"/>
      <c r="E58" s="1131"/>
      <c r="F58" s="1092"/>
      <c r="G58" s="1134"/>
      <c r="I58" s="1010"/>
      <c r="J58" s="1010"/>
      <c r="O58" s="1663">
        <v>94</v>
      </c>
      <c r="P58" s="1032">
        <v>81</v>
      </c>
      <c r="Q58" s="1033" t="str">
        <f t="shared" si="13"/>
        <v>F25S</v>
      </c>
      <c r="R58" s="1102">
        <f t="shared" si="14"/>
        <v>0</v>
      </c>
      <c r="S58" s="1032" t="str">
        <f t="shared" si="15"/>
        <v>SQ9</v>
      </c>
    </row>
    <row r="59" spans="1:22" ht="17.100000000000001" customHeight="1" x14ac:dyDescent="0.25">
      <c r="A59" s="1029" t="s">
        <v>1959</v>
      </c>
      <c r="B59" s="1015" t="s">
        <v>1960</v>
      </c>
      <c r="C59" s="1030"/>
      <c r="D59" s="1014"/>
      <c r="E59" s="1131"/>
      <c r="F59" s="1092"/>
      <c r="G59" s="1134"/>
      <c r="I59" s="1010"/>
      <c r="J59" s="1010"/>
      <c r="O59" s="1663">
        <v>94</v>
      </c>
      <c r="P59" s="1032">
        <v>81</v>
      </c>
      <c r="Q59" s="1033" t="str">
        <f t="shared" si="13"/>
        <v>F25T</v>
      </c>
      <c r="R59" s="1102">
        <f t="shared" si="14"/>
        <v>0</v>
      </c>
      <c r="S59" s="1032" t="str">
        <f t="shared" si="15"/>
        <v>SQ9</v>
      </c>
    </row>
    <row r="60" spans="1:22" ht="17.100000000000001" customHeight="1" x14ac:dyDescent="0.25">
      <c r="A60" s="1029" t="s">
        <v>1082</v>
      </c>
      <c r="B60" s="1015" t="s">
        <v>1083</v>
      </c>
      <c r="C60" s="1030"/>
      <c r="D60" s="1014"/>
      <c r="E60" s="1131"/>
      <c r="F60" s="1092"/>
      <c r="G60" s="1134"/>
      <c r="I60" s="1010"/>
      <c r="J60" s="1010"/>
      <c r="O60" s="1663">
        <v>94</v>
      </c>
      <c r="P60" s="1032">
        <v>81</v>
      </c>
      <c r="Q60" s="1033" t="str">
        <f t="shared" si="13"/>
        <v>F01S</v>
      </c>
      <c r="R60" s="1102">
        <f t="shared" si="14"/>
        <v>0</v>
      </c>
      <c r="S60" s="1032" t="str">
        <f t="shared" si="15"/>
        <v>SQ9</v>
      </c>
    </row>
    <row r="61" spans="1:22" ht="17.100000000000001" customHeight="1" x14ac:dyDescent="0.25">
      <c r="A61" s="1029" t="s">
        <v>1390</v>
      </c>
      <c r="B61" s="1015" t="s">
        <v>1061</v>
      </c>
      <c r="C61" s="1030"/>
      <c r="D61" s="1014"/>
      <c r="E61" s="1131"/>
      <c r="F61" s="1092"/>
      <c r="G61" s="1134"/>
      <c r="I61" s="1010"/>
      <c r="J61" s="1010"/>
      <c r="O61" s="1664">
        <v>94</v>
      </c>
      <c r="P61" s="1053">
        <v>81</v>
      </c>
      <c r="Q61" s="1054" t="str">
        <f t="shared" si="13"/>
        <v>F01P</v>
      </c>
      <c r="R61" s="1264">
        <f t="shared" si="14"/>
        <v>0</v>
      </c>
      <c r="S61" s="1053" t="str">
        <f t="shared" si="15"/>
        <v>SQ9</v>
      </c>
    </row>
    <row r="62" spans="1:22" ht="17.25" customHeight="1" thickBot="1" x14ac:dyDescent="0.3">
      <c r="A62" s="1055" t="s">
        <v>1062</v>
      </c>
      <c r="B62" s="1056"/>
      <c r="C62" s="1043">
        <f>SUM(C55:C61)</f>
        <v>0</v>
      </c>
      <c r="D62" s="1014"/>
      <c r="E62" s="1131"/>
      <c r="F62" s="1092"/>
      <c r="G62" s="1134"/>
    </row>
    <row r="63" spans="1:22" ht="17.100000000000001" customHeight="1" thickBot="1" x14ac:dyDescent="0.3">
      <c r="A63" s="1067" t="s">
        <v>1961</v>
      </c>
      <c r="B63" s="1068"/>
      <c r="C63" s="1069">
        <f>C39+C53-C62</f>
        <v>0</v>
      </c>
      <c r="D63" s="1014"/>
      <c r="E63" s="1131"/>
      <c r="F63" s="1092"/>
      <c r="G63" s="1134"/>
    </row>
    <row r="64" spans="1:22" ht="17.100000000000001" customHeight="1" x14ac:dyDescent="0.3">
      <c r="A64" s="1018" t="s">
        <v>1178</v>
      </c>
      <c r="B64" s="1021"/>
      <c r="C64" s="1022"/>
      <c r="D64" s="1014"/>
      <c r="E64" s="1073" t="str">
        <f>A64</f>
        <v>Trattamento accessorio ruolo Ricerca IRCCS/IZS</v>
      </c>
      <c r="F64" s="1074"/>
      <c r="G64" s="1075"/>
    </row>
    <row r="65" spans="1:23" ht="17.100000000000001" customHeight="1" x14ac:dyDescent="0.25">
      <c r="A65" s="1025" t="s">
        <v>996</v>
      </c>
      <c r="B65" s="1026"/>
      <c r="C65" s="1027"/>
      <c r="D65" s="1014"/>
      <c r="E65" s="1028" t="s">
        <v>1237</v>
      </c>
      <c r="F65" s="1026"/>
      <c r="G65" s="1027"/>
    </row>
    <row r="66" spans="1:23" ht="17.100000000000001" customHeight="1" x14ac:dyDescent="0.2">
      <c r="A66" s="1029" t="s">
        <v>1184</v>
      </c>
      <c r="B66" s="1012" t="s">
        <v>1185</v>
      </c>
      <c r="C66" s="1030"/>
      <c r="D66" s="1014"/>
      <c r="E66" s="1029" t="s">
        <v>1451</v>
      </c>
      <c r="F66" s="1015" t="s">
        <v>1179</v>
      </c>
      <c r="G66" s="1030"/>
      <c r="O66" s="1032">
        <v>69</v>
      </c>
      <c r="P66" s="1032">
        <v>7</v>
      </c>
      <c r="Q66" s="1033" t="str">
        <f>B66</f>
        <v>F10U</v>
      </c>
      <c r="R66" s="1102">
        <f>ROUND(C66,0)</f>
        <v>0</v>
      </c>
      <c r="S66" s="1032" t="str">
        <f>VLOOKUP(O66,$Q:$R,2,FALSE)</f>
        <v>SQ9</v>
      </c>
      <c r="T66" s="1032">
        <v>69</v>
      </c>
      <c r="U66" s="1032">
        <v>61</v>
      </c>
      <c r="V66" s="1033" t="str">
        <f>F66</f>
        <v>U04D</v>
      </c>
      <c r="W66" s="1034">
        <f>ROUND(G66,0)</f>
        <v>0</v>
      </c>
    </row>
    <row r="67" spans="1:23" ht="17.100000000000001" customHeight="1" thickBot="1" x14ac:dyDescent="0.25">
      <c r="A67" s="1055" t="s">
        <v>738</v>
      </c>
      <c r="B67" s="1138"/>
      <c r="C67" s="1095">
        <f>SUM(C66)</f>
        <v>0</v>
      </c>
      <c r="D67" s="1014"/>
      <c r="E67" s="1029" t="s">
        <v>1452</v>
      </c>
      <c r="F67" s="1015" t="s">
        <v>1180</v>
      </c>
      <c r="G67" s="1030"/>
      <c r="O67" s="1032"/>
      <c r="P67" s="1032"/>
      <c r="Q67" s="1032"/>
      <c r="R67" s="1032"/>
      <c r="S67" s="1032"/>
      <c r="T67" s="1032">
        <v>69</v>
      </c>
      <c r="U67" s="1032">
        <v>61</v>
      </c>
      <c r="V67" s="1033" t="str">
        <f>F67</f>
        <v>U04E</v>
      </c>
      <c r="W67" s="1034">
        <f>ROUND(G67,0)</f>
        <v>0</v>
      </c>
    </row>
    <row r="68" spans="1:23" ht="17.100000000000001" customHeight="1" x14ac:dyDescent="0.25">
      <c r="A68" s="1133" t="s">
        <v>739</v>
      </c>
      <c r="B68" s="1062"/>
      <c r="C68" s="1063"/>
      <c r="D68" s="1014"/>
      <c r="E68" s="1029" t="s">
        <v>1453</v>
      </c>
      <c r="F68" s="1015" t="s">
        <v>1181</v>
      </c>
      <c r="G68" s="1030"/>
      <c r="O68" s="1032"/>
      <c r="P68" s="1032"/>
      <c r="Q68" s="1032"/>
      <c r="R68" s="1032"/>
      <c r="S68" s="1032"/>
      <c r="T68" s="1032">
        <v>69</v>
      </c>
      <c r="U68" s="1032">
        <v>61</v>
      </c>
      <c r="V68" s="1033" t="str">
        <f>F68</f>
        <v>U04F</v>
      </c>
      <c r="W68" s="1034">
        <f>ROUND(G68,0)</f>
        <v>0</v>
      </c>
    </row>
    <row r="69" spans="1:23" ht="17.100000000000001" customHeight="1" x14ac:dyDescent="0.2">
      <c r="A69" s="1029" t="s">
        <v>1086</v>
      </c>
      <c r="B69" s="1015" t="s">
        <v>796</v>
      </c>
      <c r="C69" s="1030"/>
      <c r="D69" s="1014"/>
      <c r="E69" s="1029" t="s">
        <v>1454</v>
      </c>
      <c r="F69" s="1015" t="s">
        <v>1182</v>
      </c>
      <c r="G69" s="1030"/>
      <c r="O69" s="1032">
        <v>69</v>
      </c>
      <c r="P69" s="1032">
        <v>9</v>
      </c>
      <c r="Q69" s="1033" t="str">
        <f>B69</f>
        <v>F50H</v>
      </c>
      <c r="R69" s="1102">
        <f>ROUND(C69,0)</f>
        <v>0</v>
      </c>
      <c r="S69" s="1032" t="str">
        <f>VLOOKUP(O69,$Q:$R,2,FALSE)</f>
        <v>SQ9</v>
      </c>
      <c r="T69" s="1032">
        <v>69</v>
      </c>
      <c r="U69" s="1032">
        <v>61</v>
      </c>
      <c r="V69" s="1033" t="str">
        <f>F69</f>
        <v>U04G</v>
      </c>
      <c r="W69" s="1034">
        <f>ROUND(G69,0)</f>
        <v>0</v>
      </c>
    </row>
    <row r="70" spans="1:23" ht="17.25" customHeight="1" thickBot="1" x14ac:dyDescent="0.25">
      <c r="A70" s="1029" t="s">
        <v>1186</v>
      </c>
      <c r="B70" s="1012" t="s">
        <v>1187</v>
      </c>
      <c r="C70" s="1030"/>
      <c r="D70" s="1014"/>
      <c r="E70" s="1041" t="s">
        <v>1254</v>
      </c>
      <c r="F70" s="1056"/>
      <c r="G70" s="1043">
        <f>SUM(G66:G69)</f>
        <v>0</v>
      </c>
      <c r="K70" s="1032"/>
      <c r="L70" s="1032"/>
      <c r="M70" s="1032"/>
      <c r="N70" s="1032"/>
      <c r="O70" s="1032">
        <v>69</v>
      </c>
      <c r="P70" s="1032">
        <v>9</v>
      </c>
      <c r="Q70" s="1033" t="str">
        <f>B70</f>
        <v>F10R</v>
      </c>
      <c r="R70" s="1102">
        <f>ROUND(C70,0)</f>
        <v>0</v>
      </c>
      <c r="S70" s="1032" t="str">
        <f>VLOOKUP(O70,$Q:$R,2,FALSE)</f>
        <v>SQ9</v>
      </c>
      <c r="T70" s="1137" t="s">
        <v>868</v>
      </c>
    </row>
    <row r="71" spans="1:23" ht="17.25" customHeight="1" thickBot="1" x14ac:dyDescent="0.3">
      <c r="A71" s="1029" t="s">
        <v>1300</v>
      </c>
      <c r="B71" s="1012" t="s">
        <v>1188</v>
      </c>
      <c r="C71" s="1139"/>
      <c r="D71" s="1014"/>
      <c r="E71" s="1129" t="s">
        <v>1183</v>
      </c>
      <c r="F71" s="1068"/>
      <c r="G71" s="1130">
        <f>G70</f>
        <v>0</v>
      </c>
      <c r="O71" s="1032">
        <v>69</v>
      </c>
      <c r="P71" s="1032">
        <v>9</v>
      </c>
      <c r="Q71" s="1033" t="str">
        <f>B71</f>
        <v>F10T</v>
      </c>
      <c r="R71" s="1102">
        <f>ROUND(C71,0)</f>
        <v>0</v>
      </c>
      <c r="S71" s="1032" t="str">
        <f>VLOOKUP(O71,$Q:$R,2,FALSE)</f>
        <v>SQ9</v>
      </c>
    </row>
    <row r="72" spans="1:23" ht="17.100000000000001" customHeight="1" thickBot="1" x14ac:dyDescent="0.3">
      <c r="A72" s="1055" t="s">
        <v>740</v>
      </c>
      <c r="B72" s="1056"/>
      <c r="C72" s="1043">
        <f>SUM(C69:C71)</f>
        <v>0</v>
      </c>
      <c r="D72" s="1014"/>
      <c r="E72" s="1140"/>
      <c r="F72" s="1089"/>
      <c r="G72" s="1132"/>
      <c r="O72" s="1119" t="s">
        <v>868</v>
      </c>
      <c r="P72" s="1032"/>
      <c r="Q72" s="1032"/>
      <c r="R72" s="1032"/>
      <c r="S72" s="1032"/>
    </row>
    <row r="73" spans="1:23" ht="15.6" customHeight="1" thickBot="1" x14ac:dyDescent="0.3">
      <c r="A73" s="1067" t="s">
        <v>1183</v>
      </c>
      <c r="B73" s="1068"/>
      <c r="C73" s="1069">
        <f>C67+C72</f>
        <v>0</v>
      </c>
      <c r="D73" s="1014"/>
      <c r="E73" s="1141"/>
      <c r="F73" s="1142"/>
      <c r="G73" s="1136"/>
      <c r="O73" s="1032"/>
      <c r="P73" s="1032"/>
      <c r="Q73" s="1032"/>
      <c r="R73" s="1032"/>
      <c r="S73" s="1032"/>
    </row>
    <row r="74" spans="1:23" ht="17.100000000000001" customHeight="1" thickBot="1" x14ac:dyDescent="0.3">
      <c r="A74" s="1096" t="s">
        <v>1400</v>
      </c>
      <c r="B74" s="1097"/>
      <c r="C74" s="1069">
        <f>C28+C63+C73</f>
        <v>0</v>
      </c>
      <c r="D74" s="1014"/>
      <c r="E74" s="1098" t="s">
        <v>1401</v>
      </c>
      <c r="F74" s="1126"/>
      <c r="G74" s="1069">
        <f>G20+G42+G71</f>
        <v>0</v>
      </c>
      <c r="O74" s="1032"/>
      <c r="P74" s="1032"/>
      <c r="Q74" s="1032"/>
      <c r="R74" s="1032"/>
      <c r="S74" s="1032"/>
    </row>
    <row r="75" spans="1:23" ht="4.95" customHeight="1" x14ac:dyDescent="0.2">
      <c r="C75" s="1127"/>
      <c r="D75" s="1353"/>
      <c r="E75" s="1127"/>
      <c r="O75" s="1032"/>
      <c r="P75" s="1032"/>
      <c r="Q75" s="1032"/>
      <c r="R75" s="1032"/>
      <c r="S75" s="1032"/>
    </row>
    <row r="76" spans="1:23" ht="17.25" customHeight="1" x14ac:dyDescent="0.2">
      <c r="A76" s="1001" t="s">
        <v>1550</v>
      </c>
      <c r="D76" s="1353"/>
      <c r="O76" s="1032"/>
      <c r="P76" s="1032"/>
      <c r="Q76" s="1032"/>
      <c r="R76" s="1032"/>
      <c r="S76" s="1032"/>
    </row>
    <row r="77" spans="1:23" ht="17.25" customHeight="1" x14ac:dyDescent="0.2">
      <c r="A77" s="1001" t="s">
        <v>2032</v>
      </c>
      <c r="D77" s="1353"/>
      <c r="O77" s="1032"/>
      <c r="P77" s="1032"/>
      <c r="Q77" s="1032"/>
      <c r="R77" s="1032"/>
      <c r="S77" s="1032"/>
    </row>
    <row r="78" spans="1:23" ht="17.25" customHeight="1" x14ac:dyDescent="0.2">
      <c r="A78" s="1001" t="s">
        <v>1548</v>
      </c>
      <c r="D78" s="1353"/>
      <c r="O78" s="1032"/>
      <c r="P78" s="1032"/>
      <c r="Q78" s="1032"/>
      <c r="R78" s="1032"/>
      <c r="S78" s="1032"/>
    </row>
    <row r="79" spans="1:23" ht="17.25" customHeight="1" x14ac:dyDescent="0.2">
      <c r="A79" s="1001" t="s">
        <v>2033</v>
      </c>
      <c r="D79" s="1125"/>
      <c r="O79" s="1032"/>
      <c r="P79" s="1032"/>
      <c r="Q79" s="1032"/>
      <c r="R79" s="1032"/>
      <c r="S79" s="1032"/>
    </row>
    <row r="80" spans="1:23" ht="17.25" customHeight="1" x14ac:dyDescent="0.2">
      <c r="A80" s="1001" t="s">
        <v>2034</v>
      </c>
      <c r="D80" s="1125"/>
      <c r="O80" s="1032"/>
      <c r="P80" s="1032"/>
      <c r="Q80" s="1032"/>
      <c r="R80" s="1032"/>
      <c r="S80" s="1032"/>
    </row>
    <row r="81" spans="1:19" ht="17.25" customHeight="1" x14ac:dyDescent="0.2">
      <c r="A81" s="1001" t="s">
        <v>2035</v>
      </c>
      <c r="D81" s="1125"/>
      <c r="O81" s="1032"/>
      <c r="P81" s="1032"/>
      <c r="Q81" s="1032"/>
      <c r="R81" s="1032"/>
      <c r="S81" s="1032"/>
    </row>
    <row r="82" spans="1:19" ht="17.25" customHeight="1" x14ac:dyDescent="0.2">
      <c r="A82" s="1001" t="s">
        <v>2036</v>
      </c>
      <c r="O82" s="1032"/>
      <c r="P82" s="1032"/>
      <c r="Q82" s="1032"/>
      <c r="R82" s="1032"/>
      <c r="S82" s="1032"/>
    </row>
    <row r="83" spans="1:19" ht="15.6" customHeight="1" x14ac:dyDescent="0.2">
      <c r="O83" s="1032"/>
      <c r="P83" s="1032"/>
      <c r="Q83" s="1032"/>
      <c r="R83" s="1032"/>
      <c r="S83" s="1032"/>
    </row>
    <row r="84" spans="1:19" ht="15.6" customHeight="1" x14ac:dyDescent="0.2">
      <c r="O84" s="1032"/>
      <c r="P84" s="1032"/>
      <c r="Q84" s="1032"/>
      <c r="R84" s="1032"/>
      <c r="S84" s="1032"/>
    </row>
    <row r="85" spans="1:19" ht="15.6" customHeight="1" x14ac:dyDescent="0.2">
      <c r="O85" s="1032"/>
      <c r="P85" s="1032"/>
      <c r="Q85" s="1032"/>
      <c r="R85" s="1032"/>
      <c r="S85" s="1032"/>
    </row>
    <row r="86" spans="1:19" ht="15.6" customHeight="1" x14ac:dyDescent="0.2">
      <c r="O86" s="1032"/>
      <c r="P86" s="1032"/>
      <c r="Q86" s="1032"/>
      <c r="R86" s="1032"/>
      <c r="S86" s="1032"/>
    </row>
    <row r="87" spans="1:19" ht="17.100000000000001" customHeight="1" x14ac:dyDescent="0.2">
      <c r="O87" s="1032"/>
      <c r="P87" s="1032"/>
      <c r="Q87" s="1032"/>
      <c r="R87" s="1032"/>
      <c r="S87" s="1032"/>
    </row>
    <row r="88" spans="1:19" ht="17.100000000000001" customHeight="1" x14ac:dyDescent="0.2">
      <c r="O88" s="1032"/>
      <c r="P88" s="1032"/>
      <c r="Q88" s="1032"/>
      <c r="R88" s="1032"/>
      <c r="S88" s="1032"/>
    </row>
    <row r="89" spans="1:19" ht="5.0999999999999996" customHeight="1" x14ac:dyDescent="0.2">
      <c r="O89" s="1032"/>
      <c r="P89" s="1032"/>
      <c r="Q89" s="1032"/>
      <c r="R89" s="1032"/>
      <c r="S89" s="1032"/>
    </row>
    <row r="90" spans="1:19" ht="12.6" customHeight="1" x14ac:dyDescent="0.2"/>
    <row r="91" spans="1:19" ht="12.6" customHeight="1" x14ac:dyDescent="0.2"/>
    <row r="92" spans="1:19" ht="12.6" customHeight="1" x14ac:dyDescent="0.2"/>
    <row r="93" spans="1:19" ht="10.5" customHeight="1" x14ac:dyDescent="0.2"/>
    <row r="94" spans="1:19" ht="12.6" customHeight="1" x14ac:dyDescent="0.2"/>
    <row r="95" spans="1:19" ht="12.6" customHeight="1" x14ac:dyDescent="0.2"/>
  </sheetData>
  <sheetProtection algorithmName="SHA-512" hashValue="95jfgT+LaNWk3ZvamRZasyCyj//wpcEy12cSDhTPuioRSTWjYKG5bxXo/zwZnv4ggceFwIPGuO2SkMuTI+zvTQ==" saltValue="uuHBLb8Biei3EsBnEfysuw==" spinCount="100000" sheet="1" formatColumns="0" selectLockedCells="1"/>
  <mergeCells count="3">
    <mergeCell ref="H6:H12"/>
    <mergeCell ref="H14:H15"/>
    <mergeCell ref="H25:H28"/>
  </mergeCells>
  <dataValidations count="2">
    <dataValidation type="whole" allowBlank="1" showInputMessage="1" showErrorMessage="1" errorTitle="ERRORE NEL DATO IMMESSO" error="INSERIRE SOLO NUMERI INTERI" sqref="C22:C23 C26 C56 C61 C83:C84" xr:uid="{2F373DAF-DB2D-49DB-BC33-E6EFF03FDDC2}">
      <formula1>0</formula1>
      <formula2>999999999999</formula2>
    </dataValidation>
    <dataValidation type="whole" allowBlank="1" showInputMessage="1" showErrorMessage="1" errorTitle="ERRORE NEL DATO IMMESSO" error="INSERIRE SOLO NUMERI INTERI POSITIVI" sqref="C35:C36" xr:uid="{2ABDC467-B4A8-43FD-9FE9-771C6868D7B4}">
      <formula1>0</formula1>
      <formula2>999999999999</formula2>
    </dataValidation>
  </dataValidations>
  <printOptions horizontalCentered="1" verticalCentered="1"/>
  <pageMargins left="0.39370078740157483" right="0.39370078740157483" top="0.39370078740157483" bottom="0.39370078740157483" header="0.51181102362204722" footer="0.51181102362204722"/>
  <pageSetup paperSize="9" scale="61" fitToHeight="2" orientation="portrait" horizontalDpi="300"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oglio41">
    <pageSetUpPr fitToPage="1"/>
  </sheetPr>
  <dimension ref="A1:N87"/>
  <sheetViews>
    <sheetView showGridLines="0" zoomScale="80" zoomScaleNormal="80" zoomScalePageLayoutView="75" workbookViewId="0">
      <selection activeCell="F13" sqref="F13"/>
    </sheetView>
  </sheetViews>
  <sheetFormatPr defaultColWidth="12.7109375" defaultRowHeight="15" x14ac:dyDescent="0.25"/>
  <cols>
    <col min="1" max="1" width="10.7109375" style="881" customWidth="1"/>
    <col min="2" max="2" width="8.7109375" style="881" customWidth="1"/>
    <col min="3" max="3" width="2.7109375" style="855" customWidth="1"/>
    <col min="4" max="4" width="180.7109375" style="855" customWidth="1"/>
    <col min="5" max="5" width="2.7109375" style="855" customWidth="1"/>
    <col min="6" max="6" width="20.7109375" style="882" customWidth="1"/>
    <col min="7" max="7" width="50.7109375" style="854" customWidth="1"/>
    <col min="8" max="10" width="12.7109375" style="855"/>
    <col min="11" max="14" width="12.7109375" style="855" hidden="1" customWidth="1"/>
    <col min="15" max="16384" width="12.7109375" style="855"/>
  </cols>
  <sheetData>
    <row r="1" spans="1:14" s="1148" customFormat="1" ht="35.1" customHeight="1" thickBot="1" x14ac:dyDescent="0.25">
      <c r="A1" s="1143"/>
      <c r="B1" s="1144"/>
      <c r="C1" s="1145"/>
      <c r="D1" s="1145"/>
      <c r="E1" s="1146"/>
      <c r="F1" s="1146"/>
      <c r="G1" s="1008" t="s">
        <v>1301</v>
      </c>
      <c r="H1" s="1147" t="s">
        <v>1235</v>
      </c>
    </row>
    <row r="2" spans="1:14" s="1148" customFormat="1" ht="35.1" customHeight="1" x14ac:dyDescent="0.4">
      <c r="A2" s="1149" t="s">
        <v>1002</v>
      </c>
      <c r="B2" s="1150"/>
      <c r="C2" s="1151"/>
      <c r="D2" s="1151"/>
      <c r="E2" s="1151"/>
      <c r="F2" s="1152"/>
      <c r="G2" s="2064" t="str">
        <f>IF(AND(ISBLANK($F$23),SUM('t15(1)'!$W:$W)+SUM('t15(1)'!$R:$R)&gt;0),"Attenzione: è necessario compilare la domanda LEG428 !!!","OK")</f>
        <v>OK</v>
      </c>
    </row>
    <row r="3" spans="1:14" s="1156" customFormat="1" ht="35.1" customHeight="1" thickBot="1" x14ac:dyDescent="0.45">
      <c r="A3" s="1149" t="s">
        <v>1003</v>
      </c>
      <c r="B3" s="1150"/>
      <c r="C3" s="1153"/>
      <c r="D3" s="1153"/>
      <c r="E3" s="1154"/>
      <c r="F3" s="1155"/>
      <c r="G3" s="2066"/>
    </row>
    <row r="4" spans="1:14" s="1148" customFormat="1" ht="35.1" customHeight="1" thickBot="1" x14ac:dyDescent="0.25">
      <c r="A4" s="1157"/>
      <c r="B4" s="1158"/>
      <c r="C4" s="1159"/>
      <c r="D4" s="1159"/>
      <c r="E4" s="1160"/>
      <c r="F4" s="1160"/>
      <c r="G4" s="1161" t="s">
        <v>1004</v>
      </c>
    </row>
    <row r="5" spans="1:14" s="1148" customFormat="1" ht="35.1" customHeight="1" x14ac:dyDescent="0.2">
      <c r="A5" s="1162" t="str">
        <f>'t1'!A1</f>
        <v>SERVIZIO SANITARIO NAZIONALE - anno 2023</v>
      </c>
      <c r="B5" s="1162"/>
      <c r="C5" s="1163"/>
      <c r="D5" s="1164"/>
      <c r="E5" s="1165"/>
      <c r="F5" s="1165"/>
      <c r="G5" s="2064" t="str">
        <f>IF(AND(ISBLANK(F13),ISBLANK(F17)),"OK",IF(AND(OR(ISBLANK(F13),YEAR(F13)&gt;'t1'!L1-1),OR(ISBLANK(F17),YEAR(F17)&gt;'t1'!L1-1)),"OK","Attenzione: almeno una data di certificazione è antececedente l'anno "&amp;'t1'!L1&amp;", è necessario giustificare"))</f>
        <v>OK</v>
      </c>
    </row>
    <row r="6" spans="1:14" s="1166" customFormat="1" ht="35.1" customHeight="1" thickBot="1" x14ac:dyDescent="0.25">
      <c r="A6" s="1162"/>
      <c r="B6" s="1162"/>
      <c r="D6" s="1164"/>
      <c r="E6" s="1165"/>
      <c r="F6" s="1165"/>
      <c r="G6" s="2070"/>
    </row>
    <row r="7" spans="1:14" s="1166" customFormat="1" ht="35.1" customHeight="1" x14ac:dyDescent="0.2">
      <c r="A7" s="1167"/>
      <c r="B7" s="1167"/>
      <c r="G7" s="1168"/>
      <c r="N7" s="853" t="s">
        <v>1005</v>
      </c>
    </row>
    <row r="8" spans="1:14" s="1166" customFormat="1" ht="35.1" customHeight="1" x14ac:dyDescent="0.2">
      <c r="A8" s="1167"/>
      <c r="B8" s="1167"/>
      <c r="D8" s="1169" t="s">
        <v>1302</v>
      </c>
      <c r="E8" s="1170"/>
      <c r="F8" s="1171"/>
      <c r="G8" s="1172"/>
      <c r="N8" s="1173">
        <f>(COUNTIF(F:F,"&lt;&gt;"&amp;"")+COUNTIF(D84,"&lt;&gt;"&amp;"")+COUNTIF(D87,"&lt;&gt;"&amp;""))</f>
        <v>0</v>
      </c>
    </row>
    <row r="9" spans="1:14" s="1166" customFormat="1" ht="15" customHeight="1" x14ac:dyDescent="0.2">
      <c r="A9" s="1167"/>
      <c r="B9" s="1167"/>
      <c r="D9" s="1174"/>
      <c r="E9" s="1170"/>
      <c r="F9" s="1171"/>
      <c r="G9" s="1172"/>
      <c r="N9" s="1173"/>
    </row>
    <row r="10" spans="1:14" s="1166" customFormat="1" ht="10.35" customHeight="1" x14ac:dyDescent="0.2">
      <c r="A10" s="1167"/>
      <c r="B10" s="1167"/>
      <c r="D10" s="1174"/>
      <c r="E10" s="1170"/>
      <c r="F10" s="1171"/>
      <c r="G10" s="1172"/>
      <c r="N10" s="1173"/>
    </row>
    <row r="11" spans="1:14" s="857" customFormat="1" ht="35.1" customHeight="1" x14ac:dyDescent="0.2">
      <c r="A11" s="1175" t="s">
        <v>1006</v>
      </c>
      <c r="B11" s="1175"/>
      <c r="C11" s="1176"/>
      <c r="D11" s="1176" t="s">
        <v>1007</v>
      </c>
      <c r="E11" s="1177"/>
      <c r="F11" s="1178"/>
      <c r="G11" s="856"/>
      <c r="K11" s="853" t="s">
        <v>1008</v>
      </c>
      <c r="L11" s="853" t="s">
        <v>1009</v>
      </c>
      <c r="M11" s="853" t="s">
        <v>1010</v>
      </c>
      <c r="N11" s="853" t="s">
        <v>1000</v>
      </c>
    </row>
    <row r="12" spans="1:14" s="857" customFormat="1" ht="4.3499999999999996" customHeight="1" x14ac:dyDescent="0.2">
      <c r="A12" s="860"/>
      <c r="B12" s="860"/>
      <c r="D12" s="869"/>
      <c r="E12" s="858"/>
      <c r="F12" s="859"/>
      <c r="G12" s="864"/>
    </row>
    <row r="13" spans="1:14" s="857" customFormat="1" ht="30" customHeight="1" x14ac:dyDescent="0.2">
      <c r="A13" s="912" t="s">
        <v>1064</v>
      </c>
      <c r="B13" s="913" t="s">
        <v>1012</v>
      </c>
      <c r="C13" s="1179"/>
      <c r="D13" s="914" t="s">
        <v>1303</v>
      </c>
      <c r="F13" s="865"/>
      <c r="G13" s="1180" t="str">
        <f ca="1">IF(AND(ISBLANK(F13),C13="x",$N$8&gt;0),"Attenzione: domanda a risposta obbligatoria",IF(ISBLANK(F13),"",IF(AND(F13&gt;=DATE('t1'!$L$1-2,1,1),F13&lt;=TODAY()),"","Digitare una data non anteriore al 1 Gennaio "&amp;'t1'!$L$1-1&amp;" (gg/mm/aaaa)")))</f>
        <v/>
      </c>
      <c r="K13" s="863" t="str">
        <f>LEFT(A13,3)</f>
        <v>GEN</v>
      </c>
      <c r="L13" s="863" t="str">
        <f>RIGHT(A13,3)</f>
        <v>353</v>
      </c>
      <c r="M13" s="863" t="str">
        <f>B13</f>
        <v>DATE</v>
      </c>
      <c r="N13" s="863" t="str">
        <f ca="1">IF(AND(F13&gt;=DATE('t1'!$L$1-1,1,1),F13&lt;=TODAY()),"'"&amp;DAY(F13)&amp;"/"&amp;MONTH(F13)&amp;"/"&amp;YEAR(F13),"")</f>
        <v/>
      </c>
    </row>
    <row r="14" spans="1:14" s="857" customFormat="1" ht="4.3499999999999996" customHeight="1" x14ac:dyDescent="0.2">
      <c r="A14" s="912"/>
      <c r="B14" s="913"/>
      <c r="C14" s="1179"/>
      <c r="D14" s="1181"/>
      <c r="E14" s="858"/>
      <c r="F14" s="859"/>
      <c r="G14" s="920"/>
    </row>
    <row r="15" spans="1:14" s="857" customFormat="1" ht="30" customHeight="1" x14ac:dyDescent="0.2">
      <c r="A15" s="912" t="s">
        <v>1065</v>
      </c>
      <c r="B15" s="913" t="s">
        <v>1012</v>
      </c>
      <c r="C15" s="1179"/>
      <c r="D15" s="914" t="s">
        <v>1304</v>
      </c>
      <c r="F15" s="865"/>
      <c r="G15" s="1180" t="str">
        <f ca="1">IF(AND(ISBLANK(F15),C15="x",$N$8&gt;0),"Attenzione: domanda a risposta obbligatoria",IF(ISBLANK(F15),"",IF(AND(F15&gt;=DATE('t1'!$L$1-2,1,1),F15&lt;=TODAY()),"","Digitare una data non anteriore al 1 Gennaio "&amp;'t1'!$L$1-1&amp;" (gg/mm/aaaa)")))</f>
        <v/>
      </c>
      <c r="K15" s="863" t="str">
        <f>LEFT(A15,3)</f>
        <v>GEN</v>
      </c>
      <c r="L15" s="863" t="str">
        <f>RIGHT(A15,3)</f>
        <v>354</v>
      </c>
      <c r="M15" s="863" t="str">
        <f>B15</f>
        <v>DATE</v>
      </c>
      <c r="N15" s="863" t="str">
        <f ca="1">IF(AND(F15&gt;=DATE('t1'!$L$1-1,1,1),F15&lt;=TODAY()),"'"&amp;DAY(F15)&amp;"/"&amp;MONTH(F15)&amp;"/"&amp;YEAR(F15),"")</f>
        <v/>
      </c>
    </row>
    <row r="16" spans="1:14" s="857" customFormat="1" ht="4.3499999999999996" customHeight="1" x14ac:dyDescent="0.2">
      <c r="A16" s="870"/>
      <c r="B16" s="889"/>
      <c r="C16" s="1179"/>
      <c r="D16" s="914"/>
      <c r="E16" s="858"/>
      <c r="F16" s="859"/>
      <c r="G16" s="920"/>
    </row>
    <row r="17" spans="1:14" s="857" customFormat="1" ht="30" customHeight="1" x14ac:dyDescent="0.2">
      <c r="A17" s="912" t="s">
        <v>1066</v>
      </c>
      <c r="B17" s="913" t="s">
        <v>1012</v>
      </c>
      <c r="C17" s="1179"/>
      <c r="D17" s="914" t="s">
        <v>1305</v>
      </c>
      <c r="E17" s="915"/>
      <c r="F17" s="865"/>
      <c r="G17" s="1180" t="str">
        <f ca="1">IF(AND(ISBLANK(F17),C17="x",$N$8&gt;0),"Attenzione: domanda a risposta obbligatoria",IF(ISBLANK(F17),"",IF(AND(F17&gt;=DATE('t1'!$L$1-2,1,1),F17&lt;=TODAY()),"","Digitare una data non anteriore al 1 Gennaio "&amp;'t1'!$L$1-1&amp;" (gg/mm/aaaa)")))</f>
        <v/>
      </c>
      <c r="K17" s="863" t="str">
        <f>LEFT(A17,3)</f>
        <v>GEN</v>
      </c>
      <c r="L17" s="863" t="str">
        <f>RIGHT(A17,3)</f>
        <v>355</v>
      </c>
      <c r="M17" s="863" t="str">
        <f>B17</f>
        <v>DATE</v>
      </c>
      <c r="N17" s="863" t="str">
        <f ca="1">IF(AND(F17&gt;=DATE('t1'!$L$1-1,1,1),F17&lt;=TODAY()),"'"&amp;DAY(F17)&amp;"/"&amp;MONTH(F17)&amp;"/"&amp;YEAR(F17),"")</f>
        <v/>
      </c>
    </row>
    <row r="18" spans="1:14" s="857" customFormat="1" ht="4.3499999999999996" customHeight="1" x14ac:dyDescent="0.2">
      <c r="A18" s="916"/>
      <c r="B18" s="917"/>
      <c r="C18" s="1179"/>
      <c r="D18" s="1181"/>
      <c r="E18" s="918"/>
      <c r="F18" s="919"/>
      <c r="G18" s="927"/>
    </row>
    <row r="19" spans="1:14" s="857" customFormat="1" ht="30" customHeight="1" x14ac:dyDescent="0.2">
      <c r="A19" s="860" t="s">
        <v>1013</v>
      </c>
      <c r="B19" s="861" t="s">
        <v>1014</v>
      </c>
      <c r="C19" s="1179" t="s">
        <v>1455</v>
      </c>
      <c r="D19" s="914" t="s">
        <v>1015</v>
      </c>
      <c r="F19" s="866"/>
      <c r="G19" s="1182" t="str">
        <f>IF(AND(ISBLANK(F19),C19="x",$N$8&gt;0),"Attenzione: domanda a risposta obbligatoria",IF(AND(SUM(F13:F17)&gt;0,G5="ok",F19&gt;0),"Attenzione, dato incoerente",IF(ISBLANK(F19),"",IF(ISNUMBER(F19),IF(F19-INT(F19)=0,"","  Errore ! Inserire un numero intero senza decimali"),"  Errore ! Inserire un numero intero senza decimali"))))</f>
        <v/>
      </c>
      <c r="K19" s="863" t="str">
        <f>LEFT(A19,3)</f>
        <v>GEN</v>
      </c>
      <c r="L19" s="863" t="str">
        <f>RIGHT(A19,3)</f>
        <v>195</v>
      </c>
      <c r="M19" s="863" t="str">
        <f>B19</f>
        <v>INT</v>
      </c>
      <c r="N19" s="863" t="str">
        <f>IF(ISNUMBER(F19),ROUND(F19,0),"")</f>
        <v/>
      </c>
    </row>
    <row r="20" spans="1:14" s="857" customFormat="1" ht="4.3499999999999996" customHeight="1" x14ac:dyDescent="0.2">
      <c r="A20" s="867"/>
      <c r="B20" s="887"/>
      <c r="C20" s="1179"/>
      <c r="D20" s="858"/>
      <c r="E20" s="858"/>
      <c r="F20" s="859"/>
      <c r="G20" s="969"/>
    </row>
    <row r="21" spans="1:14" s="857" customFormat="1" ht="30" customHeight="1" x14ac:dyDescent="0.2">
      <c r="A21" s="1175" t="s">
        <v>1016</v>
      </c>
      <c r="B21" s="1175"/>
      <c r="C21" s="1183"/>
      <c r="D21" s="1176" t="s">
        <v>1089</v>
      </c>
      <c r="E21" s="1177"/>
      <c r="F21" s="1178"/>
      <c r="G21" s="969"/>
    </row>
    <row r="22" spans="1:14" s="857" customFormat="1" ht="4.3499999999999996" customHeight="1" x14ac:dyDescent="0.2">
      <c r="A22" s="858"/>
      <c r="B22" s="858"/>
      <c r="C22" s="1179"/>
      <c r="D22" s="858"/>
      <c r="E22" s="858"/>
      <c r="F22" s="859"/>
      <c r="G22" s="864"/>
    </row>
    <row r="23" spans="1:14" s="915" customFormat="1" ht="30" customHeight="1" x14ac:dyDescent="0.2">
      <c r="A23" s="912" t="s">
        <v>1306</v>
      </c>
      <c r="B23" s="913" t="s">
        <v>1014</v>
      </c>
      <c r="C23" s="1184" t="s">
        <v>1455</v>
      </c>
      <c r="D23" s="914" t="s">
        <v>1307</v>
      </c>
      <c r="F23" s="1185"/>
      <c r="G23" s="1182" t="str">
        <f>IF(AND(ISBLANK(F23),C23="x",$N$8&gt;0),"Attenzione: domanda a risposta obbligatoria",IF(ISBLANK(F23),"",IF(ISNUMBER(F23),IF(F23-INT(F23)=0,"","  Errore ! Inserire un numero intero senza decimali"),"  Errore ! Inserire un numero intero senza decimali")))</f>
        <v/>
      </c>
      <c r="K23" s="925" t="str">
        <f>LEFT(A23,3)</f>
        <v>LEG</v>
      </c>
      <c r="L23" s="925" t="str">
        <f>RIGHT(A23,3)</f>
        <v>428</v>
      </c>
      <c r="M23" s="925" t="str">
        <f>B23</f>
        <v>INT</v>
      </c>
      <c r="N23" s="925" t="str">
        <f>IF(ISNUMBER(F23),ROUND(F23,0),"")</f>
        <v/>
      </c>
    </row>
    <row r="24" spans="1:14" s="857" customFormat="1" ht="4.3499999999999996" customHeight="1" x14ac:dyDescent="0.2">
      <c r="A24" s="869"/>
      <c r="B24" s="869"/>
      <c r="C24" s="1179"/>
      <c r="D24" s="869"/>
      <c r="E24" s="858"/>
      <c r="F24" s="859"/>
      <c r="G24" s="927"/>
    </row>
    <row r="25" spans="1:14" s="857" customFormat="1" ht="30" customHeight="1" x14ac:dyDescent="0.2">
      <c r="A25" s="912" t="s">
        <v>1308</v>
      </c>
      <c r="B25" s="913" t="s">
        <v>1014</v>
      </c>
      <c r="C25" s="1179"/>
      <c r="D25" s="914" t="s">
        <v>1309</v>
      </c>
      <c r="E25" s="924"/>
      <c r="F25" s="1186"/>
      <c r="G25" s="1182" t="str">
        <f>IF(AND(ISBLANK(F25),C25="x",$N$8&gt;0),"Attenzione: domanda a risposta obbligatoria",IF(ISBLANK(F25),"",IF(ISNUMBER(F25),IF(F25-INT(F25)=0,"","  Errore ! Inserire un numero intero senza decimali"),"  Errore ! Inserire un numero intero senza decimali")))</f>
        <v/>
      </c>
      <c r="K25" s="863" t="str">
        <f>LEFT(A25,3)</f>
        <v>LEG</v>
      </c>
      <c r="L25" s="863" t="str">
        <f>RIGHT(A25,3)</f>
        <v>425</v>
      </c>
      <c r="M25" s="863" t="str">
        <f>B25</f>
        <v>INT</v>
      </c>
      <c r="N25" s="863" t="str">
        <f>IF(ISNUMBER(F25),ROUND(F25,0),"")</f>
        <v/>
      </c>
    </row>
    <row r="26" spans="1:14" s="857" customFormat="1" ht="4.3499999999999996" customHeight="1" x14ac:dyDescent="0.2">
      <c r="A26" s="858"/>
      <c r="B26" s="858"/>
      <c r="C26" s="1179"/>
      <c r="D26" s="869"/>
      <c r="E26" s="858"/>
      <c r="F26" s="859"/>
      <c r="G26" s="886"/>
    </row>
    <row r="27" spans="1:14" s="857" customFormat="1" ht="30" customHeight="1" x14ac:dyDescent="0.2">
      <c r="A27" s="912" t="s">
        <v>1189</v>
      </c>
      <c r="B27" s="913" t="s">
        <v>1014</v>
      </c>
      <c r="C27" s="1179"/>
      <c r="D27" s="1187" t="s">
        <v>1456</v>
      </c>
      <c r="E27" s="924"/>
      <c r="F27" s="1186"/>
      <c r="G27" s="1182" t="str">
        <f>IF(AND(ISBLANK(F27),C27="x",$N$8&gt;0),"Attenzione: domanda a risposta obbligatoria",IF(ISBLANK(F27),"",IF(ISNUMBER(F27),IF(F27-INT(F27)=0,"","  Errore ! Inserire un numero intero senza decimali"),"  Errore ! Inserire un numero intero senza decimali")))</f>
        <v/>
      </c>
      <c r="K27" s="863" t="str">
        <f>LEFT(A27,3)</f>
        <v>LEG</v>
      </c>
      <c r="L27" s="863" t="str">
        <f>RIGHT(A27,3)</f>
        <v>398</v>
      </c>
      <c r="M27" s="863" t="str">
        <f>B27</f>
        <v>INT</v>
      </c>
      <c r="N27" s="863" t="str">
        <f>IF(ISNUMBER(F27),ROUND(F27,0),"")</f>
        <v/>
      </c>
    </row>
    <row r="28" spans="1:14" s="857" customFormat="1" ht="4.3499999999999996" customHeight="1" x14ac:dyDescent="0.2">
      <c r="A28" s="860"/>
      <c r="B28" s="860"/>
      <c r="C28" s="1179"/>
      <c r="D28" s="869"/>
      <c r="E28" s="858"/>
      <c r="F28" s="859"/>
      <c r="G28" s="927"/>
    </row>
    <row r="29" spans="1:14" s="857" customFormat="1" ht="30" customHeight="1" x14ac:dyDescent="0.2">
      <c r="A29" s="860" t="s">
        <v>1017</v>
      </c>
      <c r="B29" s="861" t="s">
        <v>1014</v>
      </c>
      <c r="C29" s="1179"/>
      <c r="D29" s="868" t="s">
        <v>1107</v>
      </c>
      <c r="F29" s="866"/>
      <c r="G29" s="1182" t="str">
        <f>IF(AND(ISBLANK(F29),C29="x",$N$8&gt;0),"Attenzione: domanda a risposta obbligatoria",IF(ISBLANK(F29),"",IF(ISNUMBER(F29),IF(F29-INT(F29)=0,"","  Errore ! Inserire un numero intero senza decimali"),"  Errore ! Inserire un numero intero senza decimali")))</f>
        <v/>
      </c>
      <c r="K29" s="863" t="str">
        <f>LEFT(A29,3)</f>
        <v>LEG</v>
      </c>
      <c r="L29" s="863" t="str">
        <f>RIGHT(A29,3)</f>
        <v>290</v>
      </c>
      <c r="M29" s="863" t="str">
        <f>B29</f>
        <v>INT</v>
      </c>
      <c r="N29" s="863" t="str">
        <f>IF(ISNUMBER(F29),ROUND(F29,0),"")</f>
        <v/>
      </c>
    </row>
    <row r="30" spans="1:14" s="857" customFormat="1" ht="4.3499999999999996" customHeight="1" x14ac:dyDescent="0.2">
      <c r="A30" s="867"/>
      <c r="B30" s="867"/>
      <c r="C30" s="1179"/>
      <c r="D30" s="858"/>
      <c r="E30" s="858"/>
      <c r="F30" s="859"/>
      <c r="G30" s="864"/>
    </row>
    <row r="31" spans="1:14" s="857" customFormat="1" ht="30" customHeight="1" x14ac:dyDescent="0.2">
      <c r="A31" s="1175" t="s">
        <v>1018</v>
      </c>
      <c r="B31" s="1175"/>
      <c r="C31" s="1183"/>
      <c r="D31" s="1176" t="s">
        <v>1019</v>
      </c>
      <c r="E31" s="1177"/>
      <c r="F31" s="1178"/>
      <c r="G31" s="864"/>
    </row>
    <row r="32" spans="1:14" s="857" customFormat="1" ht="4.3499999999999996" customHeight="1" x14ac:dyDescent="0.2">
      <c r="A32" s="860"/>
      <c r="B32" s="860"/>
      <c r="C32" s="1179"/>
      <c r="D32" s="858"/>
      <c r="E32" s="858"/>
      <c r="F32" s="859"/>
      <c r="G32" s="864"/>
    </row>
    <row r="33" spans="1:14" s="857" customFormat="1" ht="30" customHeight="1" x14ac:dyDescent="0.2">
      <c r="A33" s="912" t="s">
        <v>1310</v>
      </c>
      <c r="B33" s="889" t="s">
        <v>1014</v>
      </c>
      <c r="C33" s="1179"/>
      <c r="D33" s="868" t="s">
        <v>1311</v>
      </c>
      <c r="F33" s="866"/>
      <c r="G33" s="1182" t="str">
        <f>IF(AND(ISBLANK(F33),C33="x",$N$8&gt;0),"Attenzione: domanda a risposta obbligatoria",IF(ISBLANK(F33),"",IF(ISNUMBER(F33),IF(F33-INT(F33)=0,"","  Errore ! Inserire un numero intero senza decimali"),"  Errore ! Inserire un numero intero senza decimali")))</f>
        <v/>
      </c>
      <c r="K33" s="863" t="str">
        <f>LEFT(A33,3)</f>
        <v>ORG</v>
      </c>
      <c r="L33" s="863" t="str">
        <f>RIGHT(A33,3)</f>
        <v>411</v>
      </c>
      <c r="M33" s="863" t="str">
        <f>B33</f>
        <v>INT</v>
      </c>
      <c r="N33" s="863" t="str">
        <f>IF(ISNUMBER(F33),ROUND(F33,0),"")</f>
        <v/>
      </c>
    </row>
    <row r="34" spans="1:14" s="857" customFormat="1" ht="4.3499999999999996" customHeight="1" x14ac:dyDescent="0.2">
      <c r="A34" s="871"/>
      <c r="B34" s="871"/>
      <c r="C34" s="1179"/>
      <c r="D34" s="869"/>
      <c r="E34" s="858"/>
      <c r="F34" s="859"/>
      <c r="G34" s="927"/>
    </row>
    <row r="35" spans="1:14" s="857" customFormat="1" ht="30" customHeight="1" x14ac:dyDescent="0.2">
      <c r="A35" s="870" t="s">
        <v>1021</v>
      </c>
      <c r="B35" s="889" t="s">
        <v>1014</v>
      </c>
      <c r="C35" s="1179"/>
      <c r="D35" s="868" t="s">
        <v>1108</v>
      </c>
      <c r="F35" s="866"/>
      <c r="G35" s="1182" t="str">
        <f>IF(AND(ISBLANK(F35),C35="x",$N$8&gt;0),"Attenzione: domanda a risposta obbligatoria",IF(ISBLANK(F35),"",IF(ISNUMBER(F35),IF(F35-INT(F35)=0,"","  Errore ! Inserire un numero intero senza decimali"),"  Errore ! Inserire un numero intero senza decimali")))</f>
        <v/>
      </c>
      <c r="K35" s="863" t="str">
        <f>LEFT(A35,3)</f>
        <v>ORG</v>
      </c>
      <c r="L35" s="863" t="str">
        <f>RIGHT(A35,3)</f>
        <v>166</v>
      </c>
      <c r="M35" s="863" t="str">
        <f>B35</f>
        <v>INT</v>
      </c>
      <c r="N35" s="863" t="str">
        <f>IF(ISNUMBER(F35),ROUND(F35,0),"")</f>
        <v/>
      </c>
    </row>
    <row r="36" spans="1:14" s="857" customFormat="1" ht="4.3499999999999996" customHeight="1" x14ac:dyDescent="0.2">
      <c r="A36" s="870"/>
      <c r="B36" s="870"/>
      <c r="C36" s="1179"/>
      <c r="D36" s="869"/>
      <c r="E36" s="858"/>
      <c r="F36" s="859"/>
      <c r="G36" s="927"/>
    </row>
    <row r="37" spans="1:14" s="857" customFormat="1" ht="30" customHeight="1" x14ac:dyDescent="0.2">
      <c r="A37" s="912" t="s">
        <v>1312</v>
      </c>
      <c r="B37" s="889" t="s">
        <v>1014</v>
      </c>
      <c r="C37" s="1179"/>
      <c r="D37" s="868" t="s">
        <v>1313</v>
      </c>
      <c r="F37" s="866"/>
      <c r="G37" s="1182" t="str">
        <f>IF(AND(ISBLANK(F37),C37="x",$N$8&gt;0),"Attenzione: domanda a risposta obbligatoria",IF(ISBLANK(F37),"",IF(ISNUMBER(F37),IF(F37-INT(F37)=0,"","  Errore ! Inserire un numero intero senza decimali"),"  Errore ! Inserire un numero intero senza decimali")))</f>
        <v/>
      </c>
      <c r="K37" s="863" t="str">
        <f>LEFT(A37,3)</f>
        <v>ORG</v>
      </c>
      <c r="L37" s="863" t="str">
        <f>RIGHT(A37,3)</f>
        <v>412</v>
      </c>
      <c r="M37" s="863" t="str">
        <f>B37</f>
        <v>INT</v>
      </c>
      <c r="N37" s="863" t="str">
        <f>IF(ISNUMBER(F37),ROUND(F37,0),"")</f>
        <v/>
      </c>
    </row>
    <row r="38" spans="1:14" s="857" customFormat="1" ht="4.3499999999999996" customHeight="1" x14ac:dyDescent="0.2">
      <c r="A38" s="871"/>
      <c r="B38" s="871"/>
      <c r="C38" s="1179"/>
      <c r="D38" s="869"/>
      <c r="E38" s="858"/>
      <c r="F38" s="859"/>
      <c r="G38" s="927"/>
    </row>
    <row r="39" spans="1:14" s="857" customFormat="1" ht="30" customHeight="1" x14ac:dyDescent="0.2">
      <c r="A39" s="870" t="s">
        <v>1314</v>
      </c>
      <c r="B39" s="889" t="s">
        <v>1014</v>
      </c>
      <c r="C39" s="1179"/>
      <c r="D39" s="868" t="s">
        <v>1315</v>
      </c>
      <c r="F39" s="866"/>
      <c r="G39" s="1182" t="str">
        <f>IF(AND(ISBLANK(F39),C39="x",$N$8&gt;0),"Attenzione: domanda a risposta obbligatoria",IF(ISBLANK(F39),"",IF(ISNUMBER(F39),IF(F39-INT(F39)=0,"","  Errore ! Inserire un numero intero senza decimali"),"  Errore ! Inserire un numero intero senza decimali")))</f>
        <v/>
      </c>
      <c r="K39" s="863" t="str">
        <f>LEFT(A39,3)</f>
        <v>ORG</v>
      </c>
      <c r="L39" s="863" t="str">
        <f>RIGHT(A39,3)</f>
        <v>413</v>
      </c>
      <c r="M39" s="863" t="str">
        <f>B39</f>
        <v>INT</v>
      </c>
      <c r="N39" s="863" t="str">
        <f>IF(ISNUMBER(F39),ROUND(F39,0),"")</f>
        <v/>
      </c>
    </row>
    <row r="40" spans="1:14" s="857" customFormat="1" ht="4.3499999999999996" customHeight="1" x14ac:dyDescent="0.2">
      <c r="A40" s="870"/>
      <c r="B40" s="870"/>
      <c r="C40" s="1179"/>
      <c r="D40" s="869"/>
      <c r="E40" s="858"/>
      <c r="F40" s="859"/>
      <c r="G40" s="927"/>
    </row>
    <row r="41" spans="1:14" s="857" customFormat="1" ht="30" customHeight="1" x14ac:dyDescent="0.2">
      <c r="A41" s="912" t="s">
        <v>1316</v>
      </c>
      <c r="B41" s="889" t="s">
        <v>1014</v>
      </c>
      <c r="C41" s="1179"/>
      <c r="D41" s="868" t="s">
        <v>1317</v>
      </c>
      <c r="F41" s="866"/>
      <c r="G41" s="1182" t="str">
        <f>IF(AND(ISBLANK(F41),C41="x",$N$8&gt;0),"Attenzione: domanda a risposta obbligatoria",IF(ISBLANK(F41),"",IF(ISNUMBER(F41),IF(F41-INT(F41)=0,"","  Errore ! Inserire un numero intero senza decimali"),"  Errore ! Inserire un numero intero senza decimali")))</f>
        <v/>
      </c>
      <c r="K41" s="863" t="str">
        <f>LEFT(A41,3)</f>
        <v>ORG</v>
      </c>
      <c r="L41" s="863" t="str">
        <f>RIGHT(A41,3)</f>
        <v>414</v>
      </c>
      <c r="M41" s="863" t="str">
        <f>B41</f>
        <v>INT</v>
      </c>
      <c r="N41" s="863" t="str">
        <f>IF(ISNUMBER(F41),ROUND(F41,0),"")</f>
        <v/>
      </c>
    </row>
    <row r="42" spans="1:14" s="857" customFormat="1" ht="4.3499999999999996" customHeight="1" x14ac:dyDescent="0.2">
      <c r="A42" s="871"/>
      <c r="B42" s="871"/>
      <c r="C42" s="1179"/>
      <c r="D42" s="869"/>
      <c r="E42" s="858"/>
      <c r="F42" s="859"/>
      <c r="G42" s="927"/>
    </row>
    <row r="43" spans="1:14" s="857" customFormat="1" ht="30" customHeight="1" x14ac:dyDescent="0.2">
      <c r="A43" s="912" t="s">
        <v>1318</v>
      </c>
      <c r="B43" s="889" t="s">
        <v>1014</v>
      </c>
      <c r="C43" s="1179"/>
      <c r="D43" s="868" t="s">
        <v>1319</v>
      </c>
      <c r="F43" s="866"/>
      <c r="G43" s="1182" t="str">
        <f>IF(AND(ISBLANK(F43),C43="x",$N$8&gt;0),"Attenzione: domanda a risposta obbligatoria",IF(ISBLANK(F43),"",IF(ISNUMBER(F43),IF(F43-INT(F43)=0,"","  Errore ! Inserire un numero intero senza decimali"),"  Errore ! Inserire un numero intero senza decimali")))</f>
        <v/>
      </c>
      <c r="K43" s="863" t="str">
        <f>LEFT(A43,3)</f>
        <v>ORG</v>
      </c>
      <c r="L43" s="863" t="str">
        <f>RIGHT(A43,3)</f>
        <v>415</v>
      </c>
      <c r="M43" s="863" t="str">
        <f>B43</f>
        <v>INT</v>
      </c>
      <c r="N43" s="863" t="str">
        <f>IF(ISNUMBER(F43),ROUND(F43,0),"")</f>
        <v/>
      </c>
    </row>
    <row r="44" spans="1:14" s="857" customFormat="1" ht="4.3499999999999996" customHeight="1" x14ac:dyDescent="0.2">
      <c r="A44" s="870"/>
      <c r="B44" s="870"/>
      <c r="C44" s="1179"/>
      <c r="D44" s="869"/>
      <c r="E44" s="858"/>
      <c r="F44" s="859"/>
      <c r="G44" s="927"/>
    </row>
    <row r="45" spans="1:14" s="857" customFormat="1" ht="30" customHeight="1" x14ac:dyDescent="0.2">
      <c r="A45" s="912" t="s">
        <v>1320</v>
      </c>
      <c r="B45" s="889" t="s">
        <v>1014</v>
      </c>
      <c r="C45" s="1179"/>
      <c r="D45" s="868" t="s">
        <v>1321</v>
      </c>
      <c r="F45" s="866"/>
      <c r="G45" s="1182" t="str">
        <f>IF(AND(ISBLANK(F45),C45="x",$N$8&gt;0),"Attenzione: domanda a risposta obbligatoria",IF(ISBLANK(F45),"",IF(ISNUMBER(F45),IF(F45-INT(F45)=0,"","  Errore ! Inserire un numero intero senza decimali"),"  Errore ! Inserire un numero intero senza decimali")))</f>
        <v/>
      </c>
      <c r="K45" s="863" t="str">
        <f>LEFT(A45,3)</f>
        <v>ORG</v>
      </c>
      <c r="L45" s="863" t="str">
        <f>RIGHT(A45,3)</f>
        <v>416</v>
      </c>
      <c r="M45" s="863" t="str">
        <f>B45</f>
        <v>INT</v>
      </c>
      <c r="N45" s="863" t="str">
        <f>IF(ISNUMBER(F45),ROUND(F45,0),"")</f>
        <v/>
      </c>
    </row>
    <row r="46" spans="1:14" s="857" customFormat="1" ht="4.3499999999999996" customHeight="1" x14ac:dyDescent="0.2">
      <c r="A46" s="871"/>
      <c r="B46" s="871"/>
      <c r="C46" s="1179"/>
      <c r="D46" s="869"/>
      <c r="E46" s="858"/>
      <c r="F46" s="859"/>
      <c r="G46" s="886"/>
    </row>
    <row r="47" spans="1:14" s="857" customFormat="1" ht="30" customHeight="1" x14ac:dyDescent="0.2">
      <c r="A47" s="912" t="s">
        <v>1322</v>
      </c>
      <c r="B47" s="889" t="s">
        <v>1014</v>
      </c>
      <c r="C47" s="1179"/>
      <c r="D47" s="868" t="s">
        <v>1323</v>
      </c>
      <c r="F47" s="866"/>
      <c r="G47" s="1182" t="str">
        <f>IF(AND(ISBLANK(F47),C47="x",$N$8&gt;0),"Attenzione: domanda a risposta obbligatoria",IF(ISBLANK(F47),"",IF(ISNUMBER(F47),IF(F47-INT(F47)=0,"","  Errore ! Inserire un numero intero senza decimali"),"  Errore ! Inserire un numero intero senza decimali")))</f>
        <v/>
      </c>
      <c r="K47" s="863" t="str">
        <f>LEFT(A47,3)</f>
        <v>ORG</v>
      </c>
      <c r="L47" s="863" t="str">
        <f>RIGHT(A47,3)</f>
        <v>417</v>
      </c>
      <c r="M47" s="863" t="str">
        <f>B47</f>
        <v>INT</v>
      </c>
      <c r="N47" s="863" t="str">
        <f>IF(ISNUMBER(F47),ROUND(F47,0),"")</f>
        <v/>
      </c>
    </row>
    <row r="48" spans="1:14" s="857" customFormat="1" ht="4.3499999999999996" customHeight="1" x14ac:dyDescent="0.2">
      <c r="A48" s="870"/>
      <c r="B48" s="870"/>
      <c r="C48" s="1179"/>
      <c r="D48" s="869"/>
      <c r="E48" s="858"/>
      <c r="F48" s="859"/>
      <c r="G48" s="864"/>
    </row>
    <row r="49" spans="1:14" s="857" customFormat="1" ht="30" customHeight="1" x14ac:dyDescent="0.2">
      <c r="A49" s="912" t="s">
        <v>1324</v>
      </c>
      <c r="B49" s="889" t="s">
        <v>1014</v>
      </c>
      <c r="C49" s="1179"/>
      <c r="D49" s="868" t="s">
        <v>1325</v>
      </c>
      <c r="F49" s="866"/>
      <c r="G49" s="1182" t="str">
        <f>IF(AND(ISBLANK(F49),C49="x",$N$8&gt;0),"Attenzione: domanda a risposta obbligatoria",IF(ISBLANK(F49),"",IF(ISNUMBER(F49),IF(F49-INT(F49)=0,"","  Errore ! Inserire un numero intero senza decimali"),"  Errore ! Inserire un numero intero senza decimali")))</f>
        <v/>
      </c>
      <c r="K49" s="863" t="str">
        <f>LEFT(A49,3)</f>
        <v>ORG</v>
      </c>
      <c r="L49" s="863" t="str">
        <f>RIGHT(A49,3)</f>
        <v>418</v>
      </c>
      <c r="M49" s="863" t="str">
        <f>B49</f>
        <v>INT</v>
      </c>
      <c r="N49" s="863" t="str">
        <f>IF(ISNUMBER(F49),ROUND(F49,0),"")</f>
        <v/>
      </c>
    </row>
    <row r="50" spans="1:14" s="857" customFormat="1" ht="4.3499999999999996" customHeight="1" x14ac:dyDescent="0.2">
      <c r="A50" s="871"/>
      <c r="B50" s="871"/>
      <c r="C50" s="1179"/>
      <c r="D50" s="869"/>
      <c r="E50" s="858"/>
      <c r="F50" s="859"/>
      <c r="G50" s="927"/>
    </row>
    <row r="51" spans="1:14" s="857" customFormat="1" ht="30" customHeight="1" x14ac:dyDescent="0.2">
      <c r="A51" s="912" t="s">
        <v>1326</v>
      </c>
      <c r="B51" s="889" t="s">
        <v>1014</v>
      </c>
      <c r="C51" s="1179"/>
      <c r="D51" s="868" t="s">
        <v>1327</v>
      </c>
      <c r="F51" s="866"/>
      <c r="G51" s="1182" t="str">
        <f>IF(AND(ISBLANK(F51),C51="x",$N$8&gt;0),"Attenzione: domanda a risposta obbligatoria",IF(ISBLANK(F51),"",IF(ISNUMBER(F51),IF(F51-INT(F51)=0,"","  Errore ! Inserire un numero intero senza decimali"),"  Errore ! Inserire un numero intero senza decimali")))</f>
        <v/>
      </c>
      <c r="K51" s="863" t="str">
        <f>LEFT(A51,3)</f>
        <v>ORG</v>
      </c>
      <c r="L51" s="863" t="str">
        <f>RIGHT(A51,3)</f>
        <v>419</v>
      </c>
      <c r="M51" s="863" t="str">
        <f>B51</f>
        <v>INT</v>
      </c>
      <c r="N51" s="863" t="str">
        <f>IF(ISNUMBER(F51),ROUND(F51,0),"")</f>
        <v/>
      </c>
    </row>
    <row r="52" spans="1:14" s="857" customFormat="1" ht="4.3499999999999996" customHeight="1" x14ac:dyDescent="0.2">
      <c r="A52" s="870"/>
      <c r="B52" s="870"/>
      <c r="C52" s="1179"/>
      <c r="D52" s="869"/>
      <c r="E52" s="858"/>
      <c r="F52" s="859"/>
      <c r="G52" s="927"/>
    </row>
    <row r="53" spans="1:14" s="857" customFormat="1" ht="30" customHeight="1" x14ac:dyDescent="0.2">
      <c r="A53" s="912" t="s">
        <v>1328</v>
      </c>
      <c r="B53" s="889" t="s">
        <v>1014</v>
      </c>
      <c r="C53" s="1179"/>
      <c r="D53" s="868" t="s">
        <v>1329</v>
      </c>
      <c r="F53" s="866"/>
      <c r="G53" s="1182" t="str">
        <f>IF(AND(ISBLANK(F53),C53="x",$N$8&gt;0),"Attenzione: domanda a risposta obbligatoria",IF(ISBLANK(F53),"",IF(ISNUMBER(F53),IF(F53-INT(F53)=0,"","  Errore ! Inserire un numero intero senza decimali"),"  Errore ! Inserire un numero intero senza decimali")))</f>
        <v/>
      </c>
      <c r="K53" s="863" t="str">
        <f>LEFT(A53,3)</f>
        <v>ORG</v>
      </c>
      <c r="L53" s="863" t="str">
        <f>RIGHT(A53,3)</f>
        <v>420</v>
      </c>
      <c r="M53" s="863" t="str">
        <f>B53</f>
        <v>INT</v>
      </c>
      <c r="N53" s="863" t="str">
        <f>IF(ISNUMBER(F53),ROUND(F53,0),"")</f>
        <v/>
      </c>
    </row>
    <row r="54" spans="1:14" s="857" customFormat="1" ht="4.3499999999999996" customHeight="1" x14ac:dyDescent="0.2">
      <c r="A54" s="871"/>
      <c r="B54" s="871"/>
      <c r="C54" s="1179"/>
      <c r="D54" s="869"/>
      <c r="E54" s="858"/>
      <c r="F54" s="859"/>
      <c r="G54" s="927"/>
    </row>
    <row r="55" spans="1:14" s="857" customFormat="1" ht="30" customHeight="1" x14ac:dyDescent="0.2">
      <c r="A55" s="912" t="s">
        <v>1330</v>
      </c>
      <c r="B55" s="889" t="s">
        <v>1014</v>
      </c>
      <c r="C55" s="1179"/>
      <c r="D55" s="868" t="s">
        <v>1331</v>
      </c>
      <c r="F55" s="866"/>
      <c r="G55" s="1182" t="str">
        <f>IF(AND(ISBLANK(F55),C55="x",$N$8&gt;0),"Attenzione: domanda a risposta obbligatoria",IF(ISBLANK(F55),"",IF(ISNUMBER(F55),IF(F55-INT(F55)=0,"","  Errore ! Inserire un numero intero senza decimali"),"  Errore ! Inserire un numero intero senza decimali")))</f>
        <v/>
      </c>
      <c r="K55" s="863" t="str">
        <f>LEFT(A55,3)</f>
        <v>ORG</v>
      </c>
      <c r="L55" s="863" t="str">
        <f>RIGHT(A55,3)</f>
        <v>421</v>
      </c>
      <c r="M55" s="863" t="str">
        <f>B55</f>
        <v>INT</v>
      </c>
      <c r="N55" s="863" t="str">
        <f>IF(ISNUMBER(F55),ROUND(F55,0),"")</f>
        <v/>
      </c>
    </row>
    <row r="56" spans="1:14" s="857" customFormat="1" ht="4.3499999999999996" customHeight="1" x14ac:dyDescent="0.2">
      <c r="A56" s="870"/>
      <c r="B56" s="870"/>
      <c r="C56" s="1179"/>
      <c r="D56" s="869"/>
      <c r="E56" s="858"/>
      <c r="F56" s="859"/>
      <c r="G56" s="927"/>
    </row>
    <row r="57" spans="1:14" s="857" customFormat="1" ht="30" customHeight="1" x14ac:dyDescent="0.2">
      <c r="A57" s="912" t="s">
        <v>1332</v>
      </c>
      <c r="B57" s="889" t="s">
        <v>1014</v>
      </c>
      <c r="C57" s="1179"/>
      <c r="D57" s="868" t="s">
        <v>1333</v>
      </c>
      <c r="F57" s="866"/>
      <c r="G57" s="1182" t="str">
        <f>IF(AND(ISBLANK(F57),C57="x",$N$8&gt;0),"Attenzione: domanda a risposta obbligatoria",IF(ISBLANK(F57),"",IF(ISNUMBER(F57),IF(F57-INT(F57)=0,"","  Errore ! Inserire un numero intero senza decimali"),"  Errore ! Inserire un numero intero senza decimali")))</f>
        <v/>
      </c>
      <c r="K57" s="863" t="str">
        <f>LEFT(A57,3)</f>
        <v>ORG</v>
      </c>
      <c r="L57" s="863" t="str">
        <f>RIGHT(A57,3)</f>
        <v>422</v>
      </c>
      <c r="M57" s="863" t="str">
        <f>B57</f>
        <v>INT</v>
      </c>
      <c r="N57" s="863" t="str">
        <f>IF(ISNUMBER(F57),ROUND(F57,0),"")</f>
        <v/>
      </c>
    </row>
    <row r="58" spans="1:14" s="857" customFormat="1" ht="4.3499999999999996" customHeight="1" x14ac:dyDescent="0.2">
      <c r="A58" s="871"/>
      <c r="B58" s="871"/>
      <c r="C58" s="1179"/>
      <c r="D58" s="869"/>
      <c r="E58" s="858"/>
      <c r="F58" s="859"/>
      <c r="G58" s="927"/>
    </row>
    <row r="59" spans="1:14" s="857" customFormat="1" ht="30" customHeight="1" x14ac:dyDescent="0.2">
      <c r="A59" s="912" t="s">
        <v>1334</v>
      </c>
      <c r="B59" s="889" t="s">
        <v>1014</v>
      </c>
      <c r="C59" s="1179"/>
      <c r="D59" s="868" t="s">
        <v>1335</v>
      </c>
      <c r="F59" s="866"/>
      <c r="G59" s="1182" t="str">
        <f>IF(AND(ISBLANK(F59),C59="x",$N$8&gt;0),"Attenzione: domanda a risposta obbligatoria",IF(ISBLANK(F59),"",IF(ISNUMBER(F59),IF(F59-INT(F59)=0,"","  Errore ! Inserire un numero intero senza decimali"),"  Errore ! Inserire un numero intero senza decimali")))</f>
        <v/>
      </c>
      <c r="K59" s="863" t="str">
        <f>LEFT(A59,3)</f>
        <v>ORG</v>
      </c>
      <c r="L59" s="863" t="str">
        <f>RIGHT(A59,3)</f>
        <v>423</v>
      </c>
      <c r="M59" s="863" t="str">
        <f>B59</f>
        <v>INT</v>
      </c>
      <c r="N59" s="863" t="str">
        <f>IF(ISNUMBER(F59),ROUND(F59,0),"")</f>
        <v/>
      </c>
    </row>
    <row r="60" spans="1:14" s="857" customFormat="1" ht="4.3499999999999996" customHeight="1" x14ac:dyDescent="0.2">
      <c r="A60" s="870"/>
      <c r="B60" s="870"/>
      <c r="C60" s="1179"/>
      <c r="D60" s="869"/>
      <c r="E60" s="858"/>
      <c r="F60" s="859"/>
      <c r="G60" s="927"/>
    </row>
    <row r="61" spans="1:14" s="857" customFormat="1" ht="30" customHeight="1" x14ac:dyDescent="0.2">
      <c r="A61" s="912" t="s">
        <v>1336</v>
      </c>
      <c r="B61" s="889" t="s">
        <v>1014</v>
      </c>
      <c r="C61" s="1179"/>
      <c r="D61" s="868" t="s">
        <v>1337</v>
      </c>
      <c r="F61" s="866"/>
      <c r="G61" s="1182" t="str">
        <f>IF(AND(ISBLANK(F61),C61="x",$N$8&gt;0),"Attenzione: domanda a risposta obbligatoria",IF(ISBLANK(F61),"",IF(ISNUMBER(F61),IF(F61-INT(F61)=0,"","  Errore ! Inserire un numero intero senza decimali"),"  Errore ! Inserire un numero intero senza decimali")))</f>
        <v/>
      </c>
      <c r="K61" s="863" t="str">
        <f>LEFT(A61,3)</f>
        <v>ORG</v>
      </c>
      <c r="L61" s="863" t="str">
        <f>RIGHT(A61,3)</f>
        <v>424</v>
      </c>
      <c r="M61" s="863" t="str">
        <f>B61</f>
        <v>INT</v>
      </c>
      <c r="N61" s="863" t="str">
        <f>IF(ISNUMBER(F61),ROUND(F61,0),"")</f>
        <v/>
      </c>
    </row>
    <row r="62" spans="1:14" s="857" customFormat="1" ht="4.3499999999999996" customHeight="1" x14ac:dyDescent="0.2">
      <c r="A62" s="871"/>
      <c r="B62" s="871"/>
      <c r="C62" s="1179"/>
      <c r="D62" s="869"/>
      <c r="E62" s="858"/>
      <c r="F62" s="859"/>
      <c r="G62" s="886"/>
    </row>
    <row r="63" spans="1:14" s="857" customFormat="1" ht="30" customHeight="1" x14ac:dyDescent="0.2">
      <c r="A63" s="912" t="s">
        <v>1338</v>
      </c>
      <c r="B63" s="889" t="s">
        <v>1014</v>
      </c>
      <c r="C63" s="1179"/>
      <c r="D63" s="868" t="s">
        <v>1339</v>
      </c>
      <c r="F63" s="866"/>
      <c r="G63" s="1182" t="str">
        <f>IF(AND(ISBLANK(F63),C63="x",$N$8&gt;0),"Attenzione: domanda a risposta obbligatoria",IF(ISBLANK(F63),"",IF(ISNUMBER(F63),IF(F63-INT(F63)=0,"","  Errore ! Inserire un numero intero senza decimali"),"  Errore ! Inserire un numero intero senza decimali")))</f>
        <v/>
      </c>
      <c r="K63" s="863" t="str">
        <f>LEFT(A63,3)</f>
        <v>ORG</v>
      </c>
      <c r="L63" s="863" t="str">
        <f>RIGHT(A63,3)</f>
        <v>430</v>
      </c>
      <c r="M63" s="863" t="str">
        <f>B63</f>
        <v>INT</v>
      </c>
      <c r="N63" s="863" t="str">
        <f>IF(ISNUMBER(F63),ROUND(F63,0),"")</f>
        <v/>
      </c>
    </row>
    <row r="64" spans="1:14" s="857" customFormat="1" ht="4.3499999999999996" customHeight="1" x14ac:dyDescent="0.2">
      <c r="A64" s="870"/>
      <c r="B64" s="870"/>
      <c r="C64" s="1179"/>
      <c r="D64" s="869"/>
      <c r="E64" s="858"/>
      <c r="F64" s="859"/>
      <c r="G64" s="864"/>
    </row>
    <row r="65" spans="1:14" s="857" customFormat="1" ht="30" customHeight="1" x14ac:dyDescent="0.2">
      <c r="A65" s="870" t="s">
        <v>1027</v>
      </c>
      <c r="B65" s="861" t="s">
        <v>1014</v>
      </c>
      <c r="C65" s="1179"/>
      <c r="D65" s="856" t="s">
        <v>1028</v>
      </c>
      <c r="F65" s="866"/>
      <c r="G65" s="1182" t="str">
        <f>IF(AND(ISBLANK(F65),C65="x",$N$8&gt;0),"Attenzione: domanda a risposta obbligatoria",IF(ISBLANK(F65),"",IF(ISNUMBER(F65),IF(F65-INT(F65)=0,"","  Errore ! Inserire un numero intero senza decimali"),"  Errore ! Inserire un numero intero senza decimali")))</f>
        <v/>
      </c>
      <c r="K65" s="863" t="str">
        <f>LEFT(A65,3)</f>
        <v>ORG</v>
      </c>
      <c r="L65" s="863" t="str">
        <f>RIGHT(A65,3)</f>
        <v>271</v>
      </c>
      <c r="M65" s="863" t="str">
        <f>B65</f>
        <v>INT</v>
      </c>
      <c r="N65" s="863" t="str">
        <f>IF(ISNUMBER(F65),ROUND(F65,0),"")</f>
        <v/>
      </c>
    </row>
    <row r="66" spans="1:14" s="857" customFormat="1" ht="4.3499999999999996" customHeight="1" x14ac:dyDescent="0.2">
      <c r="A66" s="870"/>
      <c r="B66" s="870"/>
      <c r="C66" s="1179"/>
      <c r="D66" s="872"/>
      <c r="E66" s="858"/>
      <c r="F66" s="859"/>
      <c r="G66" s="886"/>
    </row>
    <row r="67" spans="1:14" s="857" customFormat="1" ht="30" customHeight="1" x14ac:dyDescent="0.2">
      <c r="A67" s="870" t="s">
        <v>1029</v>
      </c>
      <c r="B67" s="861" t="s">
        <v>1014</v>
      </c>
      <c r="C67" s="1179"/>
      <c r="D67" s="856" t="s">
        <v>1111</v>
      </c>
      <c r="F67" s="866"/>
      <c r="G67" s="1182" t="str">
        <f>IF(AND(ISBLANK(F67),C67="x",$N$8&gt;0),"Attenzione: domanda a risposta obbligatoria",IF(ISBLANK(F67),"",IF(ISNUMBER(F67),IF(F67-INT(F67)=0,"","  Errore ! Inserire un numero intero senza decimali"),"  Errore ! Inserire un numero intero senza decimali")))</f>
        <v/>
      </c>
      <c r="K67" s="863" t="str">
        <f>LEFT(A67,3)</f>
        <v>ORG</v>
      </c>
      <c r="L67" s="863" t="str">
        <f>RIGHT(A67,3)</f>
        <v>272</v>
      </c>
      <c r="M67" s="863" t="str">
        <f>B67</f>
        <v>INT</v>
      </c>
      <c r="N67" s="863" t="str">
        <f>IF(ISNUMBER(F67),ROUND(F67,0),"")</f>
        <v/>
      </c>
    </row>
    <row r="68" spans="1:14" s="857" customFormat="1" ht="4.3499999999999996" customHeight="1" x14ac:dyDescent="0.2">
      <c r="A68" s="860"/>
      <c r="B68" s="860"/>
      <c r="C68" s="1179"/>
      <c r="D68" s="869"/>
      <c r="E68" s="858"/>
      <c r="F68" s="859"/>
      <c r="G68" s="864"/>
    </row>
    <row r="69" spans="1:14" s="857" customFormat="1" ht="30" customHeight="1" x14ac:dyDescent="0.2">
      <c r="A69" s="1175" t="s">
        <v>1030</v>
      </c>
      <c r="B69" s="1175"/>
      <c r="C69" s="1183"/>
      <c r="D69" s="1176" t="s">
        <v>1100</v>
      </c>
      <c r="E69" s="1177"/>
      <c r="F69" s="1178"/>
      <c r="G69" s="864"/>
    </row>
    <row r="70" spans="1:14" s="857" customFormat="1" ht="4.3499999999999996" customHeight="1" x14ac:dyDescent="0.2">
      <c r="A70" s="858"/>
      <c r="B70" s="858"/>
      <c r="C70" s="1179"/>
      <c r="D70" s="858"/>
      <c r="E70" s="858"/>
      <c r="F70" s="859"/>
      <c r="G70" s="864"/>
    </row>
    <row r="71" spans="1:14" s="873" customFormat="1" ht="30" customHeight="1" x14ac:dyDescent="0.2">
      <c r="A71" s="860" t="s">
        <v>1031</v>
      </c>
      <c r="B71" s="861" t="s">
        <v>1014</v>
      </c>
      <c r="C71" s="1179"/>
      <c r="D71" s="868" t="s">
        <v>1112</v>
      </c>
      <c r="F71" s="866"/>
      <c r="G71" s="1182" t="str">
        <f>IF(AND(ISBLANK(F71),C71="x",$N$8&gt;0),"Attenzione: domanda a risposta obbligatoria",IF(ISBLANK(F71),"",IF(ISNUMBER(F71),IF(F71-INT(F71)=0,"","  Errore ! Inserire un numero intero senza decimali"),"  Errore ! Inserire un numero intero senza decimali")))</f>
        <v/>
      </c>
      <c r="H71" s="857"/>
      <c r="I71" s="857"/>
      <c r="J71" s="857"/>
      <c r="K71" s="863" t="str">
        <f>LEFT(A71,3)</f>
        <v>PRD</v>
      </c>
      <c r="L71" s="863" t="str">
        <f>RIGHT(A71,3)</f>
        <v>137</v>
      </c>
      <c r="M71" s="863" t="str">
        <f>B71</f>
        <v>INT</v>
      </c>
      <c r="N71" s="863" t="str">
        <f>IF(ISNUMBER(F71),ROUND(F71,0),"")</f>
        <v/>
      </c>
    </row>
    <row r="72" spans="1:14" s="873" customFormat="1" ht="4.3499999999999996" customHeight="1" x14ac:dyDescent="0.2">
      <c r="A72" s="860"/>
      <c r="B72" s="860"/>
      <c r="C72" s="1179"/>
      <c r="D72" s="869"/>
      <c r="E72" s="869"/>
      <c r="F72" s="874"/>
      <c r="G72" s="886"/>
    </row>
    <row r="73" spans="1:14" s="873" customFormat="1" ht="30" customHeight="1" x14ac:dyDescent="0.2">
      <c r="A73" s="870" t="s">
        <v>1032</v>
      </c>
      <c r="B73" s="889" t="s">
        <v>1014</v>
      </c>
      <c r="C73" s="1704"/>
      <c r="D73" s="868" t="s">
        <v>1113</v>
      </c>
      <c r="F73" s="866"/>
      <c r="G73" s="1182" t="str">
        <f>IF(AND(ISBLANK(F73),C73="x",$N$8&gt;0),"Attenzione: domanda a risposta obbligatoria",IF(ISBLANK(F73),"",IF(ISNUMBER(F73),IF(F73-INT(F73)=0,"","  Errore ! Inserire un numero intero senza decimali"),"  Errore ! Inserire un numero intero senza decimali")))</f>
        <v/>
      </c>
      <c r="H73" s="857"/>
      <c r="I73" s="857"/>
      <c r="J73" s="857"/>
      <c r="K73" s="863" t="str">
        <f>LEFT(A73,3)</f>
        <v>PRD</v>
      </c>
      <c r="L73" s="863" t="str">
        <f>RIGHT(A73,3)</f>
        <v>115</v>
      </c>
      <c r="M73" s="863" t="str">
        <f>B73</f>
        <v>INT</v>
      </c>
      <c r="N73" s="863" t="str">
        <f>IF(ISNUMBER(F73),ROUND(F73,0),"")</f>
        <v/>
      </c>
    </row>
    <row r="74" spans="1:14" s="873" customFormat="1" ht="4.3499999999999996" customHeight="1" x14ac:dyDescent="0.2">
      <c r="A74" s="870"/>
      <c r="B74" s="870"/>
      <c r="C74" s="1704"/>
      <c r="D74" s="869"/>
      <c r="E74" s="869"/>
      <c r="F74" s="874"/>
      <c r="G74" s="875"/>
    </row>
    <row r="75" spans="1:14" s="915" customFormat="1" ht="30" customHeight="1" x14ac:dyDescent="0.2">
      <c r="A75" s="912" t="s">
        <v>1962</v>
      </c>
      <c r="B75" s="913" t="s">
        <v>1011</v>
      </c>
      <c r="C75" s="924"/>
      <c r="D75" s="914" t="s">
        <v>1963</v>
      </c>
      <c r="F75" s="1319"/>
      <c r="G75" s="1182" t="str">
        <f>IF(AND(ISBLANK(F75),C75="x",$N$8&gt;0),"Attenzione: domanda a risposta obbligatoria",IF(ISBLANK(F75),"",IF(AND(LEN(F75)=1,OR(UPPER(F75)="N",UPPER(F75)="S")),"",IF(ISBLANK(F75),"","  Errore ! Inserire S o N"))))</f>
        <v/>
      </c>
      <c r="K75" s="925" t="str">
        <f>LEFT(A75,3)</f>
        <v>PRD</v>
      </c>
      <c r="L75" s="925" t="str">
        <f>RIGHT(A75,3)</f>
        <v>480</v>
      </c>
      <c r="M75" s="925" t="str">
        <f>B75</f>
        <v>FLAG</v>
      </c>
      <c r="N75" s="863" t="str">
        <f>IF(AND(LEN(F75)=1,OR(UPPER(F75)="N",UPPER(F75)="S")),UPPER(F75),"")</f>
        <v/>
      </c>
    </row>
    <row r="76" spans="1:14" s="915" customFormat="1" ht="4.3499999999999996" customHeight="1" x14ac:dyDescent="0.2">
      <c r="A76" s="912"/>
      <c r="B76" s="912"/>
      <c r="C76" s="924"/>
      <c r="D76" s="1181"/>
      <c r="E76" s="918"/>
      <c r="F76" s="919"/>
      <c r="G76" s="927"/>
    </row>
    <row r="77" spans="1:14" s="915" customFormat="1" ht="30" customHeight="1" x14ac:dyDescent="0.2">
      <c r="A77" s="912" t="s">
        <v>1964</v>
      </c>
      <c r="B77" s="913" t="s">
        <v>1014</v>
      </c>
      <c r="C77" s="924"/>
      <c r="D77" s="914" t="s">
        <v>1965</v>
      </c>
      <c r="F77" s="1185"/>
      <c r="G77" s="1182" t="str">
        <f>IF(AND(ISBLANK(F77),C77="x",$N$8&gt;0),"Attenzione: domanda a risposta obbligatoria",IF(ISBLANK(F77),"",IF(ISNUMBER(F77),IF(F77-INT(F77)=0,"","  Errore ! Inserire un numero intero senza decimali"),"  Errore ! Inserire un numero intero senza decimali")))</f>
        <v/>
      </c>
      <c r="K77" s="925" t="str">
        <f>LEFT(A77,3)</f>
        <v>PRD</v>
      </c>
      <c r="L77" s="925" t="str">
        <f>RIGHT(A77,3)</f>
        <v>481</v>
      </c>
      <c r="M77" s="925" t="str">
        <f>B77</f>
        <v>INT</v>
      </c>
      <c r="N77" s="925" t="str">
        <f>IF(ISNUMBER(F77),ROUND(F77,0),"")</f>
        <v/>
      </c>
    </row>
    <row r="78" spans="1:14" s="915" customFormat="1" ht="4.3499999999999996" customHeight="1" x14ac:dyDescent="0.2">
      <c r="A78" s="912"/>
      <c r="B78" s="912"/>
      <c r="C78" s="924"/>
      <c r="D78" s="1181"/>
      <c r="E78" s="918"/>
      <c r="F78" s="919"/>
      <c r="G78" s="927"/>
    </row>
    <row r="79" spans="1:14" s="915" customFormat="1" ht="30" customHeight="1" x14ac:dyDescent="0.2">
      <c r="A79" s="912" t="s">
        <v>1966</v>
      </c>
      <c r="B79" s="913" t="s">
        <v>1014</v>
      </c>
      <c r="C79" s="924"/>
      <c r="D79" s="914" t="s">
        <v>1967</v>
      </c>
      <c r="F79" s="1185"/>
      <c r="G79" s="1182" t="str">
        <f>IF(AND(ISBLANK(F79),C79="x",$N$8&gt;0),"Attenzione: domanda a risposta obbligatoria",IF(ISBLANK(F79),"",IF(ISNUMBER(F79),IF(F79-INT(F79)=0,"","  Errore ! Inserire un numero intero senza decimali"),"  Errore ! Inserire un numero intero senza decimali")))</f>
        <v/>
      </c>
      <c r="K79" s="925" t="str">
        <f>LEFT(A79,3)</f>
        <v>PRD</v>
      </c>
      <c r="L79" s="925" t="str">
        <f>RIGHT(A79,3)</f>
        <v>482</v>
      </c>
      <c r="M79" s="925" t="str">
        <f>B79</f>
        <v>INT</v>
      </c>
      <c r="N79" s="925" t="str">
        <f>IF(ISNUMBER(F79),ROUND(F79,0),"")</f>
        <v/>
      </c>
    </row>
    <row r="80" spans="1:14" s="915" customFormat="1" ht="4.3499999999999996" customHeight="1" x14ac:dyDescent="0.2">
      <c r="A80" s="912"/>
      <c r="B80" s="912"/>
      <c r="D80" s="1181"/>
      <c r="E80" s="918"/>
      <c r="F80" s="919"/>
      <c r="G80" s="927"/>
    </row>
    <row r="81" spans="1:14" s="857" customFormat="1" ht="30" customHeight="1" x14ac:dyDescent="0.2">
      <c r="A81" s="1175" t="s">
        <v>1033</v>
      </c>
      <c r="B81" s="1175"/>
      <c r="C81" s="1176"/>
      <c r="D81" s="1176" t="s">
        <v>1034</v>
      </c>
      <c r="E81" s="1177"/>
      <c r="F81" s="1178"/>
      <c r="G81" s="856"/>
    </row>
    <row r="82" spans="1:14" s="857" customFormat="1" ht="4.3499999999999996" customHeight="1" x14ac:dyDescent="0.2">
      <c r="A82" s="876"/>
      <c r="B82" s="876"/>
      <c r="D82" s="858"/>
      <c r="E82" s="858"/>
      <c r="F82" s="859"/>
      <c r="G82" s="856"/>
    </row>
    <row r="83" spans="1:14" s="857" customFormat="1" x14ac:dyDescent="0.2">
      <c r="A83" s="860" t="s">
        <v>1035</v>
      </c>
      <c r="B83" s="861" t="s">
        <v>811</v>
      </c>
      <c r="D83" s="858" t="s">
        <v>1036</v>
      </c>
      <c r="F83" s="859"/>
      <c r="G83" s="856"/>
      <c r="K83" s="863" t="str">
        <f>LEFT(A83,3)</f>
        <v>INF</v>
      </c>
      <c r="L83" s="863" t="str">
        <f>RIGHT(A83,3)</f>
        <v>209</v>
      </c>
      <c r="M83" s="863" t="str">
        <f>B83</f>
        <v>NOTE</v>
      </c>
      <c r="N83" s="857" t="str">
        <f>IF(ISBLANK(D84),"",LEFT(D84,1500))</f>
        <v/>
      </c>
    </row>
    <row r="84" spans="1:14" s="857" customFormat="1" ht="45" customHeight="1" x14ac:dyDescent="0.2">
      <c r="A84" s="1188"/>
      <c r="B84" s="1188"/>
      <c r="D84" s="2071"/>
      <c r="E84" s="2072"/>
      <c r="F84" s="2073"/>
      <c r="G84" s="928" t="str">
        <f>IF(LEN(D84)&gt;1500,"Attenzione, è stato superato il numero massimo di 1500 caratteri","")</f>
        <v/>
      </c>
    </row>
    <row r="85" spans="1:14" x14ac:dyDescent="0.25">
      <c r="A85" s="877"/>
      <c r="B85" s="877"/>
      <c r="D85" s="878"/>
      <c r="E85" s="878"/>
      <c r="F85" s="879"/>
    </row>
    <row r="86" spans="1:14" x14ac:dyDescent="0.25">
      <c r="A86" s="860" t="s">
        <v>1037</v>
      </c>
      <c r="B86" s="861" t="s">
        <v>811</v>
      </c>
      <c r="C86" s="857"/>
      <c r="D86" s="858" t="s">
        <v>1038</v>
      </c>
      <c r="F86" s="859"/>
      <c r="G86" s="856"/>
      <c r="H86" s="857"/>
      <c r="I86" s="857"/>
      <c r="J86" s="857"/>
      <c r="K86" s="863" t="str">
        <f>LEFT(A86,3)</f>
        <v>INF</v>
      </c>
      <c r="L86" s="863" t="str">
        <f>RIGHT(A86,3)</f>
        <v>127</v>
      </c>
      <c r="M86" s="863" t="str">
        <f>B86</f>
        <v>NOTE</v>
      </c>
      <c r="N86" s="857" t="str">
        <f>IF(ISBLANK(D87),"",LEFT(D87,1500))</f>
        <v/>
      </c>
    </row>
    <row r="87" spans="1:14" ht="45" customHeight="1" x14ac:dyDescent="0.25">
      <c r="A87" s="1189"/>
      <c r="B87" s="1189"/>
      <c r="D87" s="2071"/>
      <c r="E87" s="2072"/>
      <c r="F87" s="2073"/>
      <c r="G87" s="928" t="str">
        <f>IF(LEN(D87)&gt;1500,"Attenzione, è stato superato il numero massimo di 1500 caratteri","")</f>
        <v/>
      </c>
      <c r="K87" s="880" t="s">
        <v>868</v>
      </c>
    </row>
  </sheetData>
  <sheetProtection algorithmName="SHA-512" hashValue="Rw7olEqviU7Vk+hO6fANF80D45QYr1KJmD5tcgGwkfRJaXUYvBb1bTTcJC0RezOb+yjjJv9FdT+QrgxNdyouxw==" saltValue="wYZtGEzv0lFO7iBRmIWM1A==" spinCount="100000" sheet="1" formatColumns="0" selectLockedCells="1"/>
  <mergeCells count="4">
    <mergeCell ref="G2:G3"/>
    <mergeCell ref="G5:G6"/>
    <mergeCell ref="D84:F84"/>
    <mergeCell ref="D87:F87"/>
  </mergeCells>
  <dataValidations count="4">
    <dataValidation type="textLength" allowBlank="1" showInputMessage="1" showErrorMessage="1" error="Inserire massimo 1500 caratteri" sqref="D87:F87 D84:F84" xr:uid="{A7774E83-33DE-46B3-9678-FC8EC859C02C}">
      <formula1>0</formula1>
      <formula2>1500</formula2>
    </dataValidation>
    <dataValidation type="list" allowBlank="1" showDropDown="1" showInputMessage="1" showErrorMessage="1" errorTitle="Errore di digitazione" error="Digitare 'S' o 'N' o lasciare in bianco" sqref="F75" xr:uid="{5451783E-F879-443E-8122-12BFE379E885}">
      <formula1>"s,n,S,N"</formula1>
    </dataValidation>
    <dataValidation type="whole" operator="lessThan" allowBlank="1" showInputMessage="1" showErrorMessage="1" errorTitle="Errore di digitazione" error="Inserire solo numeri interi o lasciare vuoto." sqref="F19 F73 F33 F37 F65 F35 F43 F67 F71 F29 F63 F23 F25 F41 F39 F45 F47 F49 F51 F53 F55 F57 F59 F61 F27 F77 F79" xr:uid="{61E04F0A-B9B8-4D79-B474-494F1134FBBA}">
      <formula1>100000000000000</formula1>
    </dataValidation>
    <dataValidation type="date" allowBlank="1" showInputMessage="1" showErrorMessage="1" errorTitle="Errore di digitazione" error="Digitare una data non anteriore al 1 Gennaio dell'anno precedente quello di rilevazione (gg/mm/aaaa)" sqref="F13 F17 F15" xr:uid="{6DECCB23-F2F6-410D-9D32-6521E0A8748F}">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48" orientation="portrait" r:id="rId1"/>
  <colBreaks count="1" manualBreakCount="1">
    <brk id="5"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42">
    <pageSetUpPr fitToPage="1"/>
  </sheetPr>
  <dimension ref="A1:N67"/>
  <sheetViews>
    <sheetView showGridLines="0" topLeftCell="A11" zoomScale="80" zoomScaleNormal="80" workbookViewId="0">
      <selection activeCell="F13" sqref="F13"/>
    </sheetView>
  </sheetViews>
  <sheetFormatPr defaultColWidth="12.7109375" defaultRowHeight="15" x14ac:dyDescent="0.25"/>
  <cols>
    <col min="1" max="1" width="10.7109375" style="881" customWidth="1"/>
    <col min="2" max="2" width="8.7109375" style="893" customWidth="1"/>
    <col min="3" max="3" width="2.7109375" style="855" customWidth="1"/>
    <col min="4" max="4" width="180.7109375" style="855" customWidth="1"/>
    <col min="5" max="5" width="2.7109375" style="855" customWidth="1"/>
    <col min="6" max="6" width="20.7109375" style="882" customWidth="1"/>
    <col min="7" max="7" width="50.7109375" style="883" customWidth="1"/>
    <col min="8" max="10" width="12.7109375" style="855"/>
    <col min="11" max="14" width="12.7109375" style="855" hidden="1" customWidth="1"/>
    <col min="15" max="16384" width="12.7109375" style="855"/>
  </cols>
  <sheetData>
    <row r="1" spans="1:14" s="1148" customFormat="1" ht="35.1" customHeight="1" thickBot="1" x14ac:dyDescent="0.25">
      <c r="A1" s="1143"/>
      <c r="B1" s="1144"/>
      <c r="C1" s="1145"/>
      <c r="D1" s="1145"/>
      <c r="E1" s="1146"/>
      <c r="F1" s="1146"/>
      <c r="G1" s="1008" t="s">
        <v>1301</v>
      </c>
      <c r="H1" s="1147" t="s">
        <v>1299</v>
      </c>
    </row>
    <row r="2" spans="1:14" s="1148" customFormat="1" ht="35.1" customHeight="1" x14ac:dyDescent="0.4">
      <c r="A2" s="1190" t="s">
        <v>1002</v>
      </c>
      <c r="B2" s="1150"/>
      <c r="C2" s="1151"/>
      <c r="D2" s="1151"/>
      <c r="E2" s="1151"/>
      <c r="F2" s="1191"/>
      <c r="G2" s="2064" t="str">
        <f>IF(AND(ISBLANK($F$23),SUM('t15(2)'!$W:$W)+SUM('t15(2)'!$R:$R)&gt;0),"Attenzione: è necessario compilare la domanda LEG428 !!!","OK")</f>
        <v>OK</v>
      </c>
    </row>
    <row r="3" spans="1:14" s="1156" customFormat="1" ht="35.1" customHeight="1" thickBot="1" x14ac:dyDescent="0.45">
      <c r="A3" s="1190" t="s">
        <v>1003</v>
      </c>
      <c r="B3" s="1150"/>
      <c r="C3" s="1153"/>
      <c r="D3" s="1153"/>
      <c r="E3" s="1154"/>
      <c r="F3" s="1192"/>
      <c r="G3" s="2074"/>
    </row>
    <row r="4" spans="1:14" s="1166" customFormat="1" ht="35.1" customHeight="1" thickBot="1" x14ac:dyDescent="0.45">
      <c r="A4" s="1193"/>
      <c r="B4" s="1194"/>
      <c r="C4" s="1195"/>
      <c r="D4" s="1195"/>
      <c r="E4" s="1196"/>
      <c r="F4" s="1197"/>
      <c r="G4" s="1161" t="s">
        <v>1004</v>
      </c>
    </row>
    <row r="5" spans="1:14" s="1148" customFormat="1" ht="35.1" customHeight="1" x14ac:dyDescent="0.2">
      <c r="A5" s="1162" t="str">
        <f>'t1'!A1</f>
        <v>SERVIZIO SANITARIO NAZIONALE - anno 2023</v>
      </c>
      <c r="B5" s="1198"/>
      <c r="C5" s="1163"/>
      <c r="D5" s="1164"/>
      <c r="E5" s="1165"/>
      <c r="F5" s="1165"/>
      <c r="G5" s="2064" t="str">
        <f>IF(AND(ISBLANK(F13),ISBLANK(F17)),"OK",IF(AND(OR(ISBLANK(F13),YEAR(F13)&gt;'t1'!L1-1),OR(ISBLANK(F17),YEAR(F17)&gt;'t1'!L1-1)),"OK","Attenzione: almeno una data di certificazione è antececedente l'anno "&amp;'t1'!L1&amp;", è necessario giustificare"))</f>
        <v>OK</v>
      </c>
    </row>
    <row r="6" spans="1:14" s="1166" customFormat="1" ht="35.1" customHeight="1" thickBot="1" x14ac:dyDescent="0.25">
      <c r="A6" s="1165"/>
      <c r="B6" s="1199"/>
      <c r="D6" s="1164"/>
      <c r="E6" s="1164"/>
      <c r="F6" s="1200"/>
      <c r="G6" s="2070"/>
    </row>
    <row r="7" spans="1:14" s="1166" customFormat="1" ht="35.1" customHeight="1" x14ac:dyDescent="0.2">
      <c r="G7" s="1168"/>
      <c r="N7" s="853" t="s">
        <v>1005</v>
      </c>
    </row>
    <row r="8" spans="1:14" s="1166" customFormat="1" ht="35.1" customHeight="1" x14ac:dyDescent="0.2">
      <c r="A8" s="1167"/>
      <c r="B8" s="1201"/>
      <c r="D8" s="1169" t="s">
        <v>1367</v>
      </c>
      <c r="G8" s="1172"/>
      <c r="N8" s="1173">
        <f>(COUNTIF(F:F,"&lt;&gt;"&amp;"")+COUNTIF(D64,"&lt;&gt;"&amp;"")+COUNTIF(D67,"&lt;&gt;"&amp;""))</f>
        <v>0</v>
      </c>
    </row>
    <row r="9" spans="1:14" s="1166" customFormat="1" ht="15" customHeight="1" x14ac:dyDescent="0.2">
      <c r="A9" s="1167"/>
      <c r="B9" s="1201"/>
      <c r="D9" s="1174"/>
      <c r="G9" s="1172"/>
      <c r="N9" s="1173"/>
    </row>
    <row r="10" spans="1:14" s="1166" customFormat="1" ht="10.35" customHeight="1" x14ac:dyDescent="0.2">
      <c r="A10" s="1167"/>
      <c r="B10" s="1201"/>
      <c r="D10" s="1174"/>
      <c r="G10" s="1172"/>
      <c r="N10" s="1173"/>
    </row>
    <row r="11" spans="1:14" s="857" customFormat="1" ht="35.1" customHeight="1" x14ac:dyDescent="0.2">
      <c r="A11" s="1175" t="s">
        <v>1006</v>
      </c>
      <c r="B11" s="1175"/>
      <c r="C11" s="1176"/>
      <c r="D11" s="1176" t="s">
        <v>1007</v>
      </c>
      <c r="E11" s="1177"/>
      <c r="F11" s="1178"/>
      <c r="G11" s="884"/>
      <c r="K11" s="853" t="s">
        <v>1008</v>
      </c>
      <c r="L11" s="853" t="s">
        <v>1009</v>
      </c>
      <c r="M11" s="853" t="s">
        <v>1010</v>
      </c>
      <c r="N11" s="853" t="s">
        <v>1000</v>
      </c>
    </row>
    <row r="12" spans="1:14" s="857" customFormat="1" ht="4.3499999999999996" customHeight="1" x14ac:dyDescent="0.2">
      <c r="A12" s="860"/>
      <c r="B12" s="861"/>
      <c r="D12" s="869"/>
      <c r="E12" s="858"/>
      <c r="F12" s="859"/>
      <c r="G12" s="886"/>
    </row>
    <row r="13" spans="1:14" s="857" customFormat="1" ht="30" customHeight="1" x14ac:dyDescent="0.2">
      <c r="A13" s="912" t="s">
        <v>1064</v>
      </c>
      <c r="B13" s="913" t="s">
        <v>1012</v>
      </c>
      <c r="C13" s="1179"/>
      <c r="D13" s="914" t="s">
        <v>1303</v>
      </c>
      <c r="F13" s="865"/>
      <c r="G13" s="1180" t="str">
        <f ca="1">IF(AND(ISBLANK(F13),C13="x",$N$8&gt;0),"Attenzione: domanda a risposta obbligatoria",IF(ISBLANK(F13),"",IF(AND(F13&gt;=DATE('t1'!$L$1-2,1,1),F13&lt;=TODAY()),"","Digitare una data non anteriore al 1 Gennaio "&amp;'t1'!$L$1-1&amp;" (gg/mm/aaaa)")))</f>
        <v/>
      </c>
      <c r="K13" s="863" t="str">
        <f>LEFT(A13,3)</f>
        <v>GEN</v>
      </c>
      <c r="L13" s="863" t="str">
        <f>RIGHT(A13,3)</f>
        <v>353</v>
      </c>
      <c r="M13" s="863" t="str">
        <f>B13</f>
        <v>DATE</v>
      </c>
      <c r="N13" s="863" t="str">
        <f ca="1">IF(AND(F13&gt;=DATE('t1'!$L$1-1,1,1),F13&lt;=TODAY()),"'"&amp;DAY(F13)&amp;"/"&amp;MONTH(F13)&amp;"/"&amp;YEAR(F13),"")</f>
        <v/>
      </c>
    </row>
    <row r="14" spans="1:14" s="857" customFormat="1" ht="4.3499999999999996" customHeight="1" x14ac:dyDescent="0.2">
      <c r="A14" s="912"/>
      <c r="B14" s="913"/>
      <c r="C14" s="1179"/>
      <c r="D14" s="1181"/>
      <c r="E14" s="858"/>
      <c r="F14" s="859"/>
      <c r="G14" s="920"/>
    </row>
    <row r="15" spans="1:14" s="857" customFormat="1" ht="30" customHeight="1" x14ac:dyDescent="0.2">
      <c r="A15" s="912" t="s">
        <v>1065</v>
      </c>
      <c r="B15" s="913" t="s">
        <v>1012</v>
      </c>
      <c r="C15" s="1179"/>
      <c r="D15" s="914" t="s">
        <v>1304</v>
      </c>
      <c r="F15" s="865"/>
      <c r="G15" s="1180" t="str">
        <f ca="1">IF(AND(ISBLANK(F15),C15="x",$N$8&gt;0),"Attenzione: domanda a risposta obbligatoria",IF(ISBLANK(F15),"",IF(AND(F15&gt;=DATE('t1'!$L$1-2,1,1),F15&lt;=TODAY()),"","Digitare una data non anteriore al 1 Gennaio "&amp;'t1'!$L$1-1&amp;" (gg/mm/aaaa)")))</f>
        <v/>
      </c>
      <c r="K15" s="863" t="str">
        <f>LEFT(A15,3)</f>
        <v>GEN</v>
      </c>
      <c r="L15" s="863" t="str">
        <f>RIGHT(A15,3)</f>
        <v>354</v>
      </c>
      <c r="M15" s="863" t="str">
        <f>B15</f>
        <v>DATE</v>
      </c>
      <c r="N15" s="863" t="str">
        <f ca="1">IF(AND(F15&gt;=DATE('t1'!$L$1-1,1,1),F15&lt;=TODAY()),"'"&amp;DAY(F15)&amp;"/"&amp;MONTH(F15)&amp;"/"&amp;YEAR(F15),"")</f>
        <v/>
      </c>
    </row>
    <row r="16" spans="1:14" s="857" customFormat="1" ht="4.3499999999999996" customHeight="1" x14ac:dyDescent="0.2">
      <c r="A16" s="870"/>
      <c r="B16" s="889"/>
      <c r="C16" s="1179"/>
      <c r="D16" s="914"/>
      <c r="E16" s="858"/>
      <c r="F16" s="859"/>
      <c r="G16" s="920"/>
    </row>
    <row r="17" spans="1:14" s="857" customFormat="1" ht="30" customHeight="1" x14ac:dyDescent="0.2">
      <c r="A17" s="912" t="s">
        <v>1066</v>
      </c>
      <c r="B17" s="913" t="s">
        <v>1012</v>
      </c>
      <c r="C17" s="1179"/>
      <c r="D17" s="914" t="s">
        <v>1305</v>
      </c>
      <c r="E17" s="915"/>
      <c r="F17" s="865"/>
      <c r="G17" s="1180" t="str">
        <f ca="1">IF(AND(ISBLANK(F17),C17="x",$N$8&gt;0),"Attenzione: domanda a risposta obbligatoria",IF(ISBLANK(F17),"",IF(AND(F17&gt;=DATE('t1'!$L$1-2,1,1),F17&lt;=TODAY()),"","Digitare una data non anteriore al 1 Gennaio "&amp;'t1'!$L$1-1&amp;" (gg/mm/aaaa)")))</f>
        <v/>
      </c>
      <c r="K17" s="863" t="str">
        <f>LEFT(A17,3)</f>
        <v>GEN</v>
      </c>
      <c r="L17" s="863" t="str">
        <f>RIGHT(A17,3)</f>
        <v>355</v>
      </c>
      <c r="M17" s="863" t="str">
        <f>B17</f>
        <v>DATE</v>
      </c>
      <c r="N17" s="863" t="str">
        <f ca="1">IF(AND(F17&gt;=DATE('t1'!$L$1-1,1,1),F17&lt;=TODAY()),"'"&amp;DAY(F17)&amp;"/"&amp;MONTH(F17)&amp;"/"&amp;YEAR(F17),"")</f>
        <v/>
      </c>
    </row>
    <row r="18" spans="1:14" s="857" customFormat="1" ht="4.3499999999999996" customHeight="1" x14ac:dyDescent="0.2">
      <c r="A18" s="916"/>
      <c r="B18" s="917"/>
      <c r="C18" s="1179"/>
      <c r="D18" s="1181"/>
      <c r="E18" s="918"/>
      <c r="F18" s="919"/>
      <c r="G18" s="927"/>
    </row>
    <row r="19" spans="1:14" s="857" customFormat="1" ht="30" customHeight="1" x14ac:dyDescent="0.2">
      <c r="A19" s="860" t="s">
        <v>1013</v>
      </c>
      <c r="B19" s="861" t="s">
        <v>1014</v>
      </c>
      <c r="C19" s="1179" t="s">
        <v>1455</v>
      </c>
      <c r="D19" s="914" t="s">
        <v>1015</v>
      </c>
      <c r="F19" s="866"/>
      <c r="G19" s="1182" t="str">
        <f>IF(AND(ISBLANK(F19),C19="x",$N$8&gt;0),"Attenzione: domanda a risposta obbligatoria",IF(AND(SUM(F13:F17)&gt;0,G5="ok",F19&gt;0),"Attenzione, dato incoerente",IF(ISBLANK(F19),"",IF(ISNUMBER(F19),IF(F19-INT(F19)=0,"","  Errore ! Inserire un numero intero senza decimali"),"  Errore ! Inserire un numero intero senza decimali"))))</f>
        <v/>
      </c>
      <c r="K19" s="863" t="str">
        <f>LEFT(A19,3)</f>
        <v>GEN</v>
      </c>
      <c r="L19" s="863" t="str">
        <f>RIGHT(A19,3)</f>
        <v>195</v>
      </c>
      <c r="M19" s="863" t="str">
        <f>B19</f>
        <v>INT</v>
      </c>
      <c r="N19" s="863" t="str">
        <f>IF(ISNUMBER(F19),ROUND(F19,0),"")</f>
        <v/>
      </c>
    </row>
    <row r="20" spans="1:14" s="857" customFormat="1" ht="4.3499999999999996" customHeight="1" x14ac:dyDescent="0.2">
      <c r="A20" s="867"/>
      <c r="B20" s="887"/>
      <c r="C20" s="1179"/>
      <c r="D20" s="858"/>
      <c r="E20" s="858"/>
      <c r="F20" s="859"/>
      <c r="G20" s="969"/>
    </row>
    <row r="21" spans="1:14" s="857" customFormat="1" ht="30" customHeight="1" x14ac:dyDescent="0.2">
      <c r="A21" s="1175" t="s">
        <v>1016</v>
      </c>
      <c r="B21" s="1175"/>
      <c r="C21" s="1183"/>
      <c r="D21" s="1176" t="s">
        <v>1089</v>
      </c>
      <c r="E21" s="1177"/>
      <c r="F21" s="1178"/>
      <c r="G21" s="969"/>
    </row>
    <row r="22" spans="1:14" s="857" customFormat="1" ht="4.3499999999999996" customHeight="1" x14ac:dyDescent="0.2">
      <c r="A22" s="858"/>
      <c r="B22" s="885"/>
      <c r="C22" s="1179"/>
      <c r="D22" s="858"/>
      <c r="E22" s="858"/>
      <c r="F22" s="859"/>
      <c r="G22" s="864"/>
    </row>
    <row r="23" spans="1:14" s="915" customFormat="1" ht="30" customHeight="1" x14ac:dyDescent="0.2">
      <c r="A23" s="912" t="s">
        <v>1306</v>
      </c>
      <c r="B23" s="913" t="s">
        <v>1014</v>
      </c>
      <c r="C23" s="1184" t="s">
        <v>1455</v>
      </c>
      <c r="D23" s="914" t="s">
        <v>1307</v>
      </c>
      <c r="F23" s="1185"/>
      <c r="G23" s="1182" t="str">
        <f>IF(AND(ISBLANK(F23),C23="x",$N$8&gt;0),"Attenzione: domanda a risposta obbligatoria",IF(ISBLANK(F23),"",IF(ISNUMBER(F23),IF(F23-INT(F23)=0,"","  Errore ! Inserire un numero intero senza decimali"),"  Errore ! Inserire un numero intero senza decimali")))</f>
        <v/>
      </c>
      <c r="K23" s="925" t="str">
        <f>LEFT(A23,3)</f>
        <v>LEG</v>
      </c>
      <c r="L23" s="925" t="str">
        <f>RIGHT(A23,3)</f>
        <v>428</v>
      </c>
      <c r="M23" s="925" t="str">
        <f>B23</f>
        <v>INT</v>
      </c>
      <c r="N23" s="925" t="str">
        <f>IF(ISNUMBER(F23),ROUND(F23,0),"")</f>
        <v/>
      </c>
    </row>
    <row r="24" spans="1:14" s="857" customFormat="1" ht="4.3499999999999996" customHeight="1" x14ac:dyDescent="0.2">
      <c r="A24" s="869"/>
      <c r="B24" s="869"/>
      <c r="C24" s="1179"/>
      <c r="D24" s="869"/>
      <c r="E24" s="858"/>
      <c r="F24" s="859"/>
      <c r="G24" s="927"/>
    </row>
    <row r="25" spans="1:14" s="857" customFormat="1" ht="30" customHeight="1" x14ac:dyDescent="0.2">
      <c r="A25" s="912" t="s">
        <v>1308</v>
      </c>
      <c r="B25" s="913" t="s">
        <v>1014</v>
      </c>
      <c r="C25" s="1179"/>
      <c r="D25" s="914" t="s">
        <v>1309</v>
      </c>
      <c r="E25" s="924"/>
      <c r="F25" s="1186"/>
      <c r="G25" s="1182" t="str">
        <f>IF(AND(ISBLANK(F25),C25="x",$N$8&gt;0),"Attenzione: domanda a risposta obbligatoria",IF(ISBLANK(F25),"",IF(ISNUMBER(F25),IF(F25-INT(F25)=0,"","  Errore ! Inserire un numero intero senza decimali"),"  Errore ! Inserire un numero intero senza decimali")))</f>
        <v/>
      </c>
      <c r="K25" s="863" t="str">
        <f>LEFT(A25,3)</f>
        <v>LEG</v>
      </c>
      <c r="L25" s="863" t="str">
        <f>RIGHT(A25,3)</f>
        <v>425</v>
      </c>
      <c r="M25" s="863" t="str">
        <f>B25</f>
        <v>INT</v>
      </c>
      <c r="N25" s="863" t="str">
        <f>IF(ISNUMBER(F25),ROUND(F25,0),"")</f>
        <v/>
      </c>
    </row>
    <row r="26" spans="1:14" s="857" customFormat="1" ht="4.3499999999999996" customHeight="1" x14ac:dyDescent="0.2">
      <c r="A26" s="869"/>
      <c r="B26" s="1202"/>
      <c r="C26" s="1179"/>
      <c r="D26" s="869"/>
      <c r="E26" s="858"/>
      <c r="F26" s="859"/>
      <c r="G26" s="886"/>
    </row>
    <row r="27" spans="1:14" s="857" customFormat="1" ht="30" customHeight="1" x14ac:dyDescent="0.2">
      <c r="A27" s="912" t="s">
        <v>1189</v>
      </c>
      <c r="B27" s="913" t="s">
        <v>1014</v>
      </c>
      <c r="C27" s="1179"/>
      <c r="D27" s="1187" t="s">
        <v>1456</v>
      </c>
      <c r="E27" s="924"/>
      <c r="F27" s="1186"/>
      <c r="G27" s="1182" t="str">
        <f>IF(AND(ISBLANK(F27),C27="x",$N$8&gt;0),"Attenzione: domanda a risposta obbligatoria",IF(ISBLANK(F27),"",IF(ISNUMBER(F27),IF(F27-INT(F27)=0,"","  Errore ! Inserire un numero intero senza decimali"),"  Errore ! Inserire un numero intero senza decimali")))</f>
        <v/>
      </c>
      <c r="K27" s="863" t="str">
        <f>LEFT(A27,3)</f>
        <v>LEG</v>
      </c>
      <c r="L27" s="863" t="str">
        <f>RIGHT(A27,3)</f>
        <v>398</v>
      </c>
      <c r="M27" s="863" t="str">
        <f>B27</f>
        <v>INT</v>
      </c>
      <c r="N27" s="863" t="str">
        <f>IF(ISNUMBER(F27),ROUND(F27,0),"")</f>
        <v/>
      </c>
    </row>
    <row r="28" spans="1:14" s="857" customFormat="1" ht="4.3499999999999996" customHeight="1" x14ac:dyDescent="0.2">
      <c r="A28" s="860"/>
      <c r="B28" s="861"/>
      <c r="C28" s="1179"/>
      <c r="D28" s="869"/>
      <c r="E28" s="858"/>
      <c r="F28" s="859"/>
      <c r="G28" s="927"/>
    </row>
    <row r="29" spans="1:14" s="857" customFormat="1" ht="30" customHeight="1" x14ac:dyDescent="0.2">
      <c r="A29" s="860" t="s">
        <v>1017</v>
      </c>
      <c r="B29" s="861" t="s">
        <v>1014</v>
      </c>
      <c r="C29" s="1179"/>
      <c r="D29" s="868" t="s">
        <v>1107</v>
      </c>
      <c r="F29" s="866"/>
      <c r="G29" s="1182" t="str">
        <f>IF(AND(ISBLANK(F29),C29="x",$N$8&gt;0),"Attenzione: domanda a risposta obbligatoria",IF(ISBLANK(F29),"",IF(ISNUMBER(F29),IF(F29-INT(F29)=0,"","  Errore ! Inserire un numero intero senza decimali"),"  Errore ! Inserire un numero intero senza decimali")))</f>
        <v/>
      </c>
      <c r="K29" s="863" t="str">
        <f>LEFT(A29,3)</f>
        <v>LEG</v>
      </c>
      <c r="L29" s="863" t="str">
        <f>RIGHT(A29,3)</f>
        <v>290</v>
      </c>
      <c r="M29" s="863" t="str">
        <f>B29</f>
        <v>INT</v>
      </c>
      <c r="N29" s="863" t="str">
        <f>IF(ISNUMBER(F29),ROUND(F29,0),"")</f>
        <v/>
      </c>
    </row>
    <row r="30" spans="1:14" s="857" customFormat="1" ht="4.3499999999999996" customHeight="1" x14ac:dyDescent="0.2">
      <c r="A30" s="867"/>
      <c r="B30" s="887"/>
      <c r="C30" s="1179"/>
      <c r="D30" s="858"/>
      <c r="E30" s="858"/>
      <c r="F30" s="859"/>
      <c r="G30" s="886"/>
    </row>
    <row r="31" spans="1:14" s="857" customFormat="1" ht="30" customHeight="1" x14ac:dyDescent="0.2">
      <c r="A31" s="1175" t="s">
        <v>1018</v>
      </c>
      <c r="B31" s="1175"/>
      <c r="C31" s="1183"/>
      <c r="D31" s="1176" t="s">
        <v>1019</v>
      </c>
      <c r="E31" s="1177"/>
      <c r="F31" s="1178"/>
      <c r="G31" s="886"/>
    </row>
    <row r="32" spans="1:14" s="857" customFormat="1" ht="4.3499999999999996" customHeight="1" x14ac:dyDescent="0.2">
      <c r="A32" s="860"/>
      <c r="B32" s="861"/>
      <c r="C32" s="1179"/>
      <c r="D32" s="858"/>
      <c r="E32" s="858"/>
      <c r="F32" s="859"/>
      <c r="G32" s="886"/>
    </row>
    <row r="33" spans="1:14" s="857" customFormat="1" ht="30" customHeight="1" x14ac:dyDescent="0.2">
      <c r="A33" s="870" t="s">
        <v>1020</v>
      </c>
      <c r="B33" s="861" t="s">
        <v>1014</v>
      </c>
      <c r="C33" s="1179"/>
      <c r="D33" s="856" t="s">
        <v>1457</v>
      </c>
      <c r="F33" s="866"/>
      <c r="G33" s="1182" t="str">
        <f>IF(AND(ISBLANK(F33),C33="x",$N$8&gt;0),"Attenzione: domanda a risposta obbligatoria",IF(ISBLANK(F33),"",IF(ISNUMBER(F33),IF(F33-INT(F33)=0,"","  Errore ! Inserire un numero intero senza decimali"),"  Errore ! Inserire un numero intero senza decimali")))</f>
        <v/>
      </c>
      <c r="K33" s="863" t="str">
        <f>LEFT(A33,3)</f>
        <v>ORG</v>
      </c>
      <c r="L33" s="863" t="str">
        <f>RIGHT(A33,3)</f>
        <v>138</v>
      </c>
      <c r="M33" s="863" t="str">
        <f>B33</f>
        <v>INT</v>
      </c>
      <c r="N33" s="863" t="str">
        <f>IF(ISNUMBER(F33),ROUND(F33,0),"")</f>
        <v/>
      </c>
    </row>
    <row r="34" spans="1:14" s="857" customFormat="1" ht="4.3499999999999996" customHeight="1" x14ac:dyDescent="0.2">
      <c r="A34" s="871"/>
      <c r="B34" s="888"/>
      <c r="C34" s="1179"/>
      <c r="D34" s="858"/>
      <c r="E34" s="858"/>
      <c r="F34" s="859"/>
      <c r="G34" s="927"/>
    </row>
    <row r="35" spans="1:14" s="857" customFormat="1" ht="30" customHeight="1" x14ac:dyDescent="0.2">
      <c r="A35" s="870" t="s">
        <v>1021</v>
      </c>
      <c r="B35" s="861" t="s">
        <v>1014</v>
      </c>
      <c r="C35" s="1179"/>
      <c r="D35" s="856" t="s">
        <v>1108</v>
      </c>
      <c r="F35" s="866"/>
      <c r="G35" s="1182" t="str">
        <f>IF(AND(ISBLANK(F35),C35="x",$N$8&gt;0),"Attenzione: domanda a risposta obbligatoria",IF(ISBLANK(F35),"",IF(ISNUMBER(F35),IF(F35-INT(F35)=0,"","  Errore ! Inserire un numero intero senza decimali"),"  Errore ! Inserire un numero intero senza decimali")))</f>
        <v/>
      </c>
      <c r="K35" s="863" t="str">
        <f>LEFT(A35,3)</f>
        <v>ORG</v>
      </c>
      <c r="L35" s="863" t="str">
        <f>RIGHT(A35,3)</f>
        <v>166</v>
      </c>
      <c r="M35" s="863" t="str">
        <f>B35</f>
        <v>INT</v>
      </c>
      <c r="N35" s="863" t="str">
        <f>IF(ISNUMBER(F35),ROUND(F35,0),"")</f>
        <v/>
      </c>
    </row>
    <row r="36" spans="1:14" s="857" customFormat="1" ht="4.3499999999999996" customHeight="1" x14ac:dyDescent="0.2">
      <c r="A36" s="870"/>
      <c r="B36" s="889"/>
      <c r="C36" s="1179"/>
      <c r="D36" s="872"/>
      <c r="E36" s="858"/>
      <c r="F36" s="859"/>
      <c r="G36" s="927"/>
    </row>
    <row r="37" spans="1:14" s="857" customFormat="1" ht="30" customHeight="1" x14ac:dyDescent="0.2">
      <c r="A37" s="870" t="s">
        <v>1022</v>
      </c>
      <c r="B37" s="861" t="s">
        <v>1014</v>
      </c>
      <c r="C37" s="1179"/>
      <c r="D37" s="856" t="s">
        <v>1458</v>
      </c>
      <c r="F37" s="866"/>
      <c r="G37" s="1182" t="str">
        <f>IF(AND(ISBLANK(F37),C37="x",$N$8&gt;0),"Attenzione: domanda a risposta obbligatoria",IF(ISBLANK(F37),"",IF(ISNUMBER(F37),IF(F37-INT(F37)=0,"","  Errore ! Inserire un numero intero senza decimali"),"  Errore ! Inserire un numero intero senza decimali")))</f>
        <v/>
      </c>
      <c r="K37" s="863" t="str">
        <f>LEFT(A37,3)</f>
        <v>ORG</v>
      </c>
      <c r="L37" s="863" t="str">
        <f>RIGHT(A37,3)</f>
        <v>132</v>
      </c>
      <c r="M37" s="863" t="str">
        <f>B37</f>
        <v>INT</v>
      </c>
      <c r="N37" s="863" t="str">
        <f>IF(ISNUMBER(F37),ROUND(F37,0),"")</f>
        <v/>
      </c>
    </row>
    <row r="38" spans="1:14" s="857" customFormat="1" ht="4.3499999999999996" customHeight="1" x14ac:dyDescent="0.2">
      <c r="A38" s="871"/>
      <c r="B38" s="888"/>
      <c r="C38" s="1179"/>
      <c r="D38" s="858"/>
      <c r="E38" s="858"/>
      <c r="F38" s="859"/>
      <c r="G38" s="927"/>
    </row>
    <row r="39" spans="1:14" s="857" customFormat="1" ht="30" customHeight="1" x14ac:dyDescent="0.2">
      <c r="A39" s="870" t="s">
        <v>1023</v>
      </c>
      <c r="B39" s="861" t="s">
        <v>1014</v>
      </c>
      <c r="C39" s="1179"/>
      <c r="D39" s="856" t="s">
        <v>1109</v>
      </c>
      <c r="F39" s="866"/>
      <c r="G39" s="1182" t="str">
        <f>IF(AND(ISBLANK(F39),C39="x",$N$8&gt;0),"Attenzione: domanda a risposta obbligatoria",IF(ISBLANK(F39),"",IF(ISNUMBER(F39),IF(F39-INT(F39)=0,"","  Errore ! Inserire un numero intero senza decimali"),"  Errore ! Inserire un numero intero senza decimali")))</f>
        <v/>
      </c>
      <c r="K39" s="863" t="str">
        <f>LEFT(A39,3)</f>
        <v>ORG</v>
      </c>
      <c r="L39" s="863" t="str">
        <f>RIGHT(A39,3)</f>
        <v>143</v>
      </c>
      <c r="M39" s="863" t="str">
        <f>B39</f>
        <v>INT</v>
      </c>
      <c r="N39" s="863" t="str">
        <f>IF(ISNUMBER(F39),ROUND(F39,0),"")</f>
        <v/>
      </c>
    </row>
    <row r="40" spans="1:14" s="857" customFormat="1" ht="4.3499999999999996" customHeight="1" x14ac:dyDescent="0.2">
      <c r="A40" s="870"/>
      <c r="B40" s="889"/>
      <c r="C40" s="1179"/>
      <c r="D40" s="869"/>
      <c r="E40" s="858"/>
      <c r="F40" s="859"/>
      <c r="G40" s="927"/>
    </row>
    <row r="41" spans="1:14" s="857" customFormat="1" ht="30" customHeight="1" x14ac:dyDescent="0.2">
      <c r="A41" s="870" t="s">
        <v>1024</v>
      </c>
      <c r="B41" s="861" t="s">
        <v>1014</v>
      </c>
      <c r="C41" s="1179"/>
      <c r="D41" s="856" t="s">
        <v>1025</v>
      </c>
      <c r="F41" s="866"/>
      <c r="G41" s="1182" t="str">
        <f>IF(AND(ISBLANK(F41),C41="x",$N$8&gt;0),"Attenzione: domanda a risposta obbligatoria",IF(ISBLANK(F41),"",IF(ISNUMBER(F41),IF(F41-INT(F41)=0,"","  Errore ! Inserire un numero intero senza decimali"),"  Errore ! Inserire un numero intero senza decimali")))</f>
        <v/>
      </c>
      <c r="K41" s="863" t="str">
        <f>LEFT(A41,3)</f>
        <v>ORG</v>
      </c>
      <c r="L41" s="863" t="str">
        <f>RIGHT(A41,3)</f>
        <v>202</v>
      </c>
      <c r="M41" s="863" t="str">
        <f>B41</f>
        <v>INT</v>
      </c>
      <c r="N41" s="863" t="str">
        <f>IF(ISNUMBER(F41),ROUND(F41,0),"")</f>
        <v/>
      </c>
    </row>
    <row r="42" spans="1:14" s="857" customFormat="1" ht="4.3499999999999996" customHeight="1" x14ac:dyDescent="0.2">
      <c r="A42" s="870"/>
      <c r="B42" s="889"/>
      <c r="C42" s="1179"/>
      <c r="D42" s="858"/>
      <c r="E42" s="858"/>
      <c r="F42" s="859"/>
      <c r="G42" s="927"/>
    </row>
    <row r="43" spans="1:14" s="857" customFormat="1" ht="30" customHeight="1" x14ac:dyDescent="0.2">
      <c r="A43" s="870" t="s">
        <v>1026</v>
      </c>
      <c r="B43" s="861" t="s">
        <v>1014</v>
      </c>
      <c r="C43" s="1179"/>
      <c r="D43" s="856" t="s">
        <v>1110</v>
      </c>
      <c r="F43" s="866"/>
      <c r="G43" s="1182" t="str">
        <f>IF(AND(ISBLANK(F43),C43="x",$N$8&gt;0),"Attenzione: domanda a risposta obbligatoria",IF(ISBLANK(F43),"",IF(ISNUMBER(F43),IF(F43-INT(F43)=0,"","  Errore ! Inserire un numero intero senza decimali"),"  Errore ! Inserire un numero intero senza decimali")))</f>
        <v/>
      </c>
      <c r="K43" s="863" t="str">
        <f>LEFT(A43,3)</f>
        <v>ORG</v>
      </c>
      <c r="L43" s="863" t="str">
        <f>RIGHT(A43,3)</f>
        <v>130</v>
      </c>
      <c r="M43" s="863" t="str">
        <f>B43</f>
        <v>INT</v>
      </c>
      <c r="N43" s="863" t="str">
        <f>IF(ISNUMBER(F43),ROUND(F43,0),"")</f>
        <v/>
      </c>
    </row>
    <row r="44" spans="1:14" s="857" customFormat="1" ht="4.3499999999999996" customHeight="1" x14ac:dyDescent="0.2">
      <c r="A44" s="870"/>
      <c r="B44" s="889"/>
      <c r="C44" s="1179"/>
      <c r="D44" s="869"/>
      <c r="E44" s="858"/>
      <c r="F44" s="859"/>
      <c r="G44" s="927"/>
    </row>
    <row r="45" spans="1:14" s="857" customFormat="1" ht="30" customHeight="1" x14ac:dyDescent="0.2">
      <c r="A45" s="870" t="s">
        <v>1027</v>
      </c>
      <c r="B45" s="861" t="s">
        <v>1014</v>
      </c>
      <c r="C45" s="1179"/>
      <c r="D45" s="856" t="s">
        <v>1028</v>
      </c>
      <c r="F45" s="866"/>
      <c r="G45" s="1182" t="str">
        <f>IF(AND(ISBLANK(F45),C45="x",$N$8&gt;0),"Attenzione: domanda a risposta obbligatoria",IF(ISBLANK(F45),"",IF(ISNUMBER(F45),IF(F45-INT(F45)=0,"","  Errore ! Inserire un numero intero senza decimali"),"  Errore ! Inserire un numero intero senza decimali")))</f>
        <v/>
      </c>
      <c r="K45" s="863" t="str">
        <f>LEFT(A45,3)</f>
        <v>ORG</v>
      </c>
      <c r="L45" s="863" t="str">
        <f>RIGHT(A45,3)</f>
        <v>271</v>
      </c>
      <c r="M45" s="863" t="str">
        <f>B45</f>
        <v>INT</v>
      </c>
      <c r="N45" s="863" t="str">
        <f>IF(ISNUMBER(F45),ROUND(F45,0),"")</f>
        <v/>
      </c>
    </row>
    <row r="46" spans="1:14" s="857" customFormat="1" ht="4.3499999999999996" customHeight="1" x14ac:dyDescent="0.2">
      <c r="A46" s="870"/>
      <c r="B46" s="889"/>
      <c r="C46" s="1179"/>
      <c r="D46" s="872"/>
      <c r="E46" s="858"/>
      <c r="F46" s="859"/>
      <c r="G46" s="886"/>
    </row>
    <row r="47" spans="1:14" s="857" customFormat="1" ht="30" customHeight="1" x14ac:dyDescent="0.2">
      <c r="A47" s="870" t="s">
        <v>1029</v>
      </c>
      <c r="B47" s="861" t="s">
        <v>1014</v>
      </c>
      <c r="C47" s="1179"/>
      <c r="D47" s="856" t="s">
        <v>1111</v>
      </c>
      <c r="F47" s="866"/>
      <c r="G47" s="1182" t="str">
        <f>IF(AND(ISBLANK(F47),C47="x",$N$8&gt;0),"Attenzione: domanda a risposta obbligatoria",IF(ISBLANK(F47),"",IF(ISNUMBER(F47),IF(F47-INT(F47)=0,"","  Errore ! Inserire un numero intero senza decimali"),"  Errore ! Inserire un numero intero senza decimali")))</f>
        <v/>
      </c>
      <c r="K47" s="863" t="str">
        <f>LEFT(A47,3)</f>
        <v>ORG</v>
      </c>
      <c r="L47" s="863" t="str">
        <f>RIGHT(A47,3)</f>
        <v>272</v>
      </c>
      <c r="M47" s="863" t="str">
        <f>B47</f>
        <v>INT</v>
      </c>
      <c r="N47" s="863" t="str">
        <f>IF(ISNUMBER(F47),ROUND(F47,0),"")</f>
        <v/>
      </c>
    </row>
    <row r="48" spans="1:14" s="857" customFormat="1" ht="4.3499999999999996" customHeight="1" x14ac:dyDescent="0.2">
      <c r="A48" s="860"/>
      <c r="B48" s="861"/>
      <c r="C48" s="1179"/>
      <c r="D48" s="869"/>
      <c r="E48" s="858"/>
      <c r="F48" s="859"/>
      <c r="G48" s="886"/>
    </row>
    <row r="49" spans="1:14" s="857" customFormat="1" ht="30" customHeight="1" x14ac:dyDescent="0.2">
      <c r="A49" s="1175" t="s">
        <v>1030</v>
      </c>
      <c r="B49" s="1175"/>
      <c r="C49" s="1183"/>
      <c r="D49" s="1176" t="s">
        <v>1100</v>
      </c>
      <c r="E49" s="1177"/>
      <c r="F49" s="1178"/>
      <c r="G49" s="886"/>
    </row>
    <row r="50" spans="1:14" s="857" customFormat="1" ht="4.3499999999999996" customHeight="1" x14ac:dyDescent="0.2">
      <c r="A50" s="858"/>
      <c r="B50" s="885"/>
      <c r="C50" s="1179"/>
      <c r="D50" s="858"/>
      <c r="E50" s="858"/>
      <c r="F50" s="859"/>
      <c r="G50" s="886"/>
    </row>
    <row r="51" spans="1:14" s="873" customFormat="1" ht="30" customHeight="1" x14ac:dyDescent="0.2">
      <c r="A51" s="860" t="s">
        <v>1031</v>
      </c>
      <c r="B51" s="861" t="s">
        <v>1014</v>
      </c>
      <c r="C51" s="1179"/>
      <c r="D51" s="868" t="s">
        <v>1112</v>
      </c>
      <c r="F51" s="866"/>
      <c r="G51" s="1182" t="str">
        <f>IF(AND(ISBLANK(F51),C51="x",$N$8&gt;0),"Attenzione: domanda a risposta obbligatoria",IF(ISBLANK(F51),"",IF(ISNUMBER(F51),IF(F51-INT(F51)=0,"","  Errore ! Inserire un numero intero senza decimali"),"  Errore ! Inserire un numero intero senza decimali")))</f>
        <v/>
      </c>
      <c r="H51" s="857"/>
      <c r="I51" s="857"/>
      <c r="J51" s="857"/>
      <c r="K51" s="863" t="str">
        <f>LEFT(A51,3)</f>
        <v>PRD</v>
      </c>
      <c r="L51" s="863" t="str">
        <f>RIGHT(A51,3)</f>
        <v>137</v>
      </c>
      <c r="M51" s="863" t="str">
        <f>B51</f>
        <v>INT</v>
      </c>
      <c r="N51" s="863" t="str">
        <f>IF(ISNUMBER(F51),ROUND(F51,0),"")</f>
        <v/>
      </c>
    </row>
    <row r="52" spans="1:14" s="873" customFormat="1" ht="4.3499999999999996" customHeight="1" x14ac:dyDescent="0.2">
      <c r="A52" s="860"/>
      <c r="B52" s="861"/>
      <c r="C52" s="1179"/>
      <c r="D52" s="869"/>
      <c r="E52" s="869"/>
      <c r="F52" s="874"/>
      <c r="G52" s="886"/>
    </row>
    <row r="53" spans="1:14" s="873" customFormat="1" ht="30" customHeight="1" x14ac:dyDescent="0.2">
      <c r="A53" s="870" t="s">
        <v>1032</v>
      </c>
      <c r="B53" s="889" t="s">
        <v>1014</v>
      </c>
      <c r="C53" s="1704"/>
      <c r="D53" s="868" t="s">
        <v>1113</v>
      </c>
      <c r="F53" s="866"/>
      <c r="G53" s="1182" t="str">
        <f>IF(AND(ISBLANK(F53),C53="x",$N$8&gt;0),"Attenzione: domanda a risposta obbligatoria",IF(ISBLANK(F53),"",IF(ISNUMBER(F53),IF(F53-INT(F53)=0,"","  Errore ! Inserire un numero intero senza decimali"),"  Errore ! Inserire un numero intero senza decimali")))</f>
        <v/>
      </c>
      <c r="H53" s="857"/>
      <c r="I53" s="857"/>
      <c r="J53" s="857"/>
      <c r="K53" s="863" t="str">
        <f>LEFT(A53,3)</f>
        <v>PRD</v>
      </c>
      <c r="L53" s="863" t="str">
        <f>RIGHT(A53,3)</f>
        <v>115</v>
      </c>
      <c r="M53" s="863" t="str">
        <f>B53</f>
        <v>INT</v>
      </c>
      <c r="N53" s="863" t="str">
        <f>IF(ISNUMBER(F53),ROUND(F53,0),"")</f>
        <v/>
      </c>
    </row>
    <row r="54" spans="1:14" s="873" customFormat="1" ht="4.3499999999999996" customHeight="1" x14ac:dyDescent="0.2">
      <c r="A54" s="870"/>
      <c r="B54" s="889"/>
      <c r="C54" s="1704"/>
      <c r="D54" s="869"/>
      <c r="E54" s="869"/>
      <c r="F54" s="874"/>
      <c r="G54" s="890"/>
    </row>
    <row r="55" spans="1:14" s="915" customFormat="1" ht="30" customHeight="1" x14ac:dyDescent="0.2">
      <c r="A55" s="912" t="s">
        <v>1962</v>
      </c>
      <c r="B55" s="913" t="s">
        <v>1011</v>
      </c>
      <c r="C55" s="924"/>
      <c r="D55" s="914" t="s">
        <v>1963</v>
      </c>
      <c r="F55" s="1319"/>
      <c r="G55" s="1182" t="str">
        <f>IF(AND(ISBLANK(F55),C55="x",$N$8&gt;0),"Attenzione: domanda a risposta obbligatoria",IF(ISBLANK(F55),"",IF(AND(LEN(F55)=1,OR(UPPER(F55)="N",UPPER(F55)="S")),"",IF(ISBLANK(F55),"","  Errore ! Inserire S o N"))))</f>
        <v/>
      </c>
      <c r="K55" s="925" t="str">
        <f>LEFT(A55,3)</f>
        <v>PRD</v>
      </c>
      <c r="L55" s="925" t="str">
        <f>RIGHT(A55,3)</f>
        <v>480</v>
      </c>
      <c r="M55" s="925" t="str">
        <f>B55</f>
        <v>FLAG</v>
      </c>
      <c r="N55" s="863" t="str">
        <f>IF(AND(LEN(F55)=1,OR(UPPER(F55)="N",UPPER(F55)="S")),UPPER(F55),"")</f>
        <v/>
      </c>
    </row>
    <row r="56" spans="1:14" s="915" customFormat="1" ht="4.3499999999999996" customHeight="1" x14ac:dyDescent="0.2">
      <c r="A56" s="912"/>
      <c r="B56" s="912"/>
      <c r="C56" s="924"/>
      <c r="D56" s="1181"/>
      <c r="E56" s="918"/>
      <c r="F56" s="919"/>
      <c r="G56" s="927"/>
    </row>
    <row r="57" spans="1:14" s="915" customFormat="1" ht="30" customHeight="1" x14ac:dyDescent="0.2">
      <c r="A57" s="912" t="s">
        <v>1964</v>
      </c>
      <c r="B57" s="913" t="s">
        <v>1014</v>
      </c>
      <c r="C57" s="924"/>
      <c r="D57" s="914" t="s">
        <v>1965</v>
      </c>
      <c r="F57" s="1185"/>
      <c r="G57" s="1182" t="str">
        <f>IF(AND(ISBLANK(F57),C57="x",$N$8&gt;0),"Attenzione: domanda a risposta obbligatoria",IF(ISBLANK(F57),"",IF(ISNUMBER(F57),IF(F57-INT(F57)=0,"","  Errore ! Inserire un numero intero senza decimali"),"  Errore ! Inserire un numero intero senza decimali")))</f>
        <v/>
      </c>
      <c r="K57" s="925" t="str">
        <f>LEFT(A57,3)</f>
        <v>PRD</v>
      </c>
      <c r="L57" s="925" t="str">
        <f>RIGHT(A57,3)</f>
        <v>481</v>
      </c>
      <c r="M57" s="925" t="str">
        <f>B57</f>
        <v>INT</v>
      </c>
      <c r="N57" s="925" t="str">
        <f>IF(ISNUMBER(F57),ROUND(F57,0),"")</f>
        <v/>
      </c>
    </row>
    <row r="58" spans="1:14" s="915" customFormat="1" ht="4.3499999999999996" customHeight="1" x14ac:dyDescent="0.2">
      <c r="A58" s="912"/>
      <c r="B58" s="912"/>
      <c r="C58" s="924"/>
      <c r="D58" s="1181"/>
      <c r="E58" s="918"/>
      <c r="F58" s="919"/>
      <c r="G58" s="927"/>
    </row>
    <row r="59" spans="1:14" s="915" customFormat="1" ht="30" customHeight="1" x14ac:dyDescent="0.2">
      <c r="A59" s="912" t="s">
        <v>1966</v>
      </c>
      <c r="B59" s="913" t="s">
        <v>1014</v>
      </c>
      <c r="C59" s="924"/>
      <c r="D59" s="914" t="s">
        <v>1967</v>
      </c>
      <c r="F59" s="1185"/>
      <c r="G59" s="1182" t="str">
        <f>IF(AND(ISBLANK(F59),C59="x",$N$8&gt;0),"Attenzione: domanda a risposta obbligatoria",IF(ISBLANK(F59),"",IF(ISNUMBER(F59),IF(F59-INT(F59)=0,"","  Errore ! Inserire un numero intero senza decimali"),"  Errore ! Inserire un numero intero senza decimali")))</f>
        <v/>
      </c>
      <c r="K59" s="925" t="str">
        <f>LEFT(A59,3)</f>
        <v>PRD</v>
      </c>
      <c r="L59" s="925" t="str">
        <f>RIGHT(A59,3)</f>
        <v>482</v>
      </c>
      <c r="M59" s="925" t="str">
        <f>B59</f>
        <v>INT</v>
      </c>
      <c r="N59" s="925" t="str">
        <f>IF(ISNUMBER(F59),ROUND(F59,0),"")</f>
        <v/>
      </c>
    </row>
    <row r="60" spans="1:14" s="915" customFormat="1" ht="4.3499999999999996" customHeight="1" x14ac:dyDescent="0.2">
      <c r="A60" s="912"/>
      <c r="B60" s="912"/>
      <c r="D60" s="1181"/>
      <c r="E60" s="918"/>
      <c r="F60" s="919"/>
      <c r="G60" s="927"/>
    </row>
    <row r="61" spans="1:14" s="857" customFormat="1" ht="30" customHeight="1" x14ac:dyDescent="0.2">
      <c r="A61" s="1175" t="s">
        <v>1033</v>
      </c>
      <c r="B61" s="1175"/>
      <c r="C61" s="1176"/>
      <c r="D61" s="1176" t="s">
        <v>1034</v>
      </c>
      <c r="E61" s="1177"/>
      <c r="F61" s="1178"/>
      <c r="G61" s="884"/>
    </row>
    <row r="62" spans="1:14" s="857" customFormat="1" ht="4.3499999999999996" customHeight="1" x14ac:dyDescent="0.2">
      <c r="A62" s="876"/>
      <c r="B62" s="891"/>
      <c r="D62" s="858"/>
      <c r="E62" s="858"/>
      <c r="F62" s="859"/>
      <c r="G62" s="884"/>
    </row>
    <row r="63" spans="1:14" s="857" customFormat="1" x14ac:dyDescent="0.2">
      <c r="A63" s="860" t="s">
        <v>1035</v>
      </c>
      <c r="B63" s="861" t="s">
        <v>811</v>
      </c>
      <c r="D63" s="858" t="s">
        <v>1036</v>
      </c>
      <c r="F63" s="859"/>
      <c r="G63" s="856"/>
      <c r="K63" s="863" t="str">
        <f>LEFT(A63,3)</f>
        <v>INF</v>
      </c>
      <c r="L63" s="863" t="str">
        <f>RIGHT(A63,3)</f>
        <v>209</v>
      </c>
      <c r="M63" s="863" t="str">
        <f>B63</f>
        <v>NOTE</v>
      </c>
      <c r="N63" s="857" t="str">
        <f>IF(ISBLANK(D64),"",LEFT(D64,1500))</f>
        <v/>
      </c>
    </row>
    <row r="64" spans="1:14" s="857" customFormat="1" ht="45" customHeight="1" x14ac:dyDescent="0.2">
      <c r="A64" s="1188"/>
      <c r="B64" s="1203"/>
      <c r="D64" s="2071"/>
      <c r="E64" s="2072"/>
      <c r="F64" s="2073"/>
      <c r="G64" s="928" t="str">
        <f>IF(LEN(D64)&gt;1500,"Attenzione, è stato superato il numero massimo di 1500 caratteri","")</f>
        <v/>
      </c>
    </row>
    <row r="65" spans="1:14" x14ac:dyDescent="0.25">
      <c r="A65" s="877"/>
      <c r="B65" s="892"/>
      <c r="D65" s="878"/>
      <c r="E65" s="878"/>
      <c r="F65" s="879"/>
    </row>
    <row r="66" spans="1:14" x14ac:dyDescent="0.25">
      <c r="A66" s="860" t="s">
        <v>1037</v>
      </c>
      <c r="B66" s="861" t="s">
        <v>811</v>
      </c>
      <c r="C66" s="857"/>
      <c r="D66" s="858" t="s">
        <v>1038</v>
      </c>
      <c r="F66" s="859"/>
      <c r="G66" s="856"/>
      <c r="H66" s="857"/>
      <c r="I66" s="857"/>
      <c r="J66" s="857"/>
      <c r="K66" s="863" t="str">
        <f>LEFT(A66,3)</f>
        <v>INF</v>
      </c>
      <c r="L66" s="863" t="str">
        <f>RIGHT(A66,3)</f>
        <v>127</v>
      </c>
      <c r="M66" s="863" t="str">
        <f>B66</f>
        <v>NOTE</v>
      </c>
      <c r="N66" s="857" t="str">
        <f>IF(ISBLANK(D67),"",LEFT(D67,1500))</f>
        <v/>
      </c>
    </row>
    <row r="67" spans="1:14" ht="45" customHeight="1" x14ac:dyDescent="0.25">
      <c r="A67" s="1189"/>
      <c r="B67" s="1204"/>
      <c r="D67" s="2071"/>
      <c r="E67" s="2072"/>
      <c r="F67" s="2073"/>
      <c r="G67" s="928" t="str">
        <f>IF(LEN(D67)&gt;1500,"Attenzione, è stato superato il numero massimo di 1500 caratteri","")</f>
        <v/>
      </c>
      <c r="K67" s="880" t="s">
        <v>868</v>
      </c>
    </row>
  </sheetData>
  <sheetProtection algorithmName="SHA-512" hashValue="YIZkGkWuNn3b/qjWVSKJa9CVXkR8oNQZ0k2h62chb8qcv4kN+hzyFGSDrMcmKPbe0/OW4Fe6g9M9PDG16yR85g==" saltValue="yD4LldG2CUnNfTR7l0zmSg==" spinCount="100000" sheet="1" formatColumns="0" selectLockedCells="1"/>
  <mergeCells count="4">
    <mergeCell ref="G2:G3"/>
    <mergeCell ref="G5:G6"/>
    <mergeCell ref="D64:F64"/>
    <mergeCell ref="D67:F67"/>
  </mergeCells>
  <dataValidations count="4">
    <dataValidation type="textLength" allowBlank="1" showInputMessage="1" showErrorMessage="1" error="Inserire massimo 1500 caratteri" sqref="D67:F67 D64:F64" xr:uid="{FF4CB83F-80D2-4346-A6D8-4A605AAC8649}">
      <formula1>0</formula1>
      <formula2>1500</formula2>
    </dataValidation>
    <dataValidation type="list" allowBlank="1" showDropDown="1" showInputMessage="1" showErrorMessage="1" errorTitle="Errore di digitazione" error="Digitare 'S' o 'N' o lasciare in bianco" sqref="F55" xr:uid="{0D2D3046-2C5A-466E-8BFD-3B73B716C808}">
      <formula1>"s,n,S,N"</formula1>
    </dataValidation>
    <dataValidation type="whole" operator="lessThan" allowBlank="1" showInputMessage="1" showErrorMessage="1" errorTitle="Errore di digitazione" error="Inserire solo numeri interi o lasciare vuoto." sqref="F19 F53 F33 F37 F41 F45 F35 F39 F43 F47 F51 F29 F27 F23 F25 F57 F59" xr:uid="{933EBC0F-56A5-45A8-8F9E-77824383FB8A}">
      <formula1>100000000000000</formula1>
    </dataValidation>
    <dataValidation type="date" allowBlank="1" showInputMessage="1" showErrorMessage="1" errorTitle="Errore di digitazione" error="Digitare una data non anteriore al 1 Gennaio dell'anno precedente quello di rilevazione (gg/mm/aaaa)" sqref="F13 F15 F17" xr:uid="{1259D911-6E16-44A3-A93C-C66FAFC5EC3C}">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53" orientation="portrait" r:id="rId1"/>
  <rowBreaks count="1" manualBreakCount="1">
    <brk id="3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3F45C-FECF-4AD7-913E-2EF0B73D5192}">
  <sheetPr>
    <pageSetUpPr fitToPage="1"/>
  </sheetPr>
  <dimension ref="A1:Q46"/>
  <sheetViews>
    <sheetView showGridLines="0" zoomScaleNormal="100" workbookViewId="0">
      <selection activeCell="C9" sqref="C9"/>
    </sheetView>
  </sheetViews>
  <sheetFormatPr defaultColWidth="11.28515625" defaultRowHeight="15.6" x14ac:dyDescent="0.3"/>
  <cols>
    <col min="1" max="1" width="51.85546875" style="1402" customWidth="1"/>
    <col min="2" max="2" width="8" style="1447" bestFit="1" customWidth="1"/>
    <col min="3" max="16" width="11.28515625" style="1402" customWidth="1"/>
    <col min="17" max="17" width="11.28515625" style="1510"/>
    <col min="18" max="256" width="11.28515625" style="1402"/>
    <col min="257" max="257" width="47.7109375" style="1402" customWidth="1"/>
    <col min="258" max="258" width="8" style="1402" bestFit="1" customWidth="1"/>
    <col min="259" max="512" width="11.28515625" style="1402"/>
    <col min="513" max="513" width="47.7109375" style="1402" customWidth="1"/>
    <col min="514" max="514" width="8" style="1402" bestFit="1" customWidth="1"/>
    <col min="515" max="768" width="11.28515625" style="1402"/>
    <col min="769" max="769" width="47.7109375" style="1402" customWidth="1"/>
    <col min="770" max="770" width="8" style="1402" bestFit="1" customWidth="1"/>
    <col min="771" max="1024" width="11.28515625" style="1402"/>
    <col min="1025" max="1025" width="47.7109375" style="1402" customWidth="1"/>
    <col min="1026" max="1026" width="8" style="1402" bestFit="1" customWidth="1"/>
    <col min="1027" max="1280" width="11.28515625" style="1402"/>
    <col min="1281" max="1281" width="47.7109375" style="1402" customWidth="1"/>
    <col min="1282" max="1282" width="8" style="1402" bestFit="1" customWidth="1"/>
    <col min="1283" max="1536" width="11.28515625" style="1402"/>
    <col min="1537" max="1537" width="47.7109375" style="1402" customWidth="1"/>
    <col min="1538" max="1538" width="8" style="1402" bestFit="1" customWidth="1"/>
    <col min="1539" max="1792" width="11.28515625" style="1402"/>
    <col min="1793" max="1793" width="47.7109375" style="1402" customWidth="1"/>
    <col min="1794" max="1794" width="8" style="1402" bestFit="1" customWidth="1"/>
    <col min="1795" max="2048" width="11.28515625" style="1402"/>
    <col min="2049" max="2049" width="47.7109375" style="1402" customWidth="1"/>
    <col min="2050" max="2050" width="8" style="1402" bestFit="1" customWidth="1"/>
    <col min="2051" max="2304" width="11.28515625" style="1402"/>
    <col min="2305" max="2305" width="47.7109375" style="1402" customWidth="1"/>
    <col min="2306" max="2306" width="8" style="1402" bestFit="1" customWidth="1"/>
    <col min="2307" max="2560" width="11.28515625" style="1402"/>
    <col min="2561" max="2561" width="47.7109375" style="1402" customWidth="1"/>
    <col min="2562" max="2562" width="8" style="1402" bestFit="1" customWidth="1"/>
    <col min="2563" max="2816" width="11.28515625" style="1402"/>
    <col min="2817" max="2817" width="47.7109375" style="1402" customWidth="1"/>
    <col min="2818" max="2818" width="8" style="1402" bestFit="1" customWidth="1"/>
    <col min="2819" max="3072" width="11.28515625" style="1402"/>
    <col min="3073" max="3073" width="47.7109375" style="1402" customWidth="1"/>
    <col min="3074" max="3074" width="8" style="1402" bestFit="1" customWidth="1"/>
    <col min="3075" max="3328" width="11.28515625" style="1402"/>
    <col min="3329" max="3329" width="47.7109375" style="1402" customWidth="1"/>
    <col min="3330" max="3330" width="8" style="1402" bestFit="1" customWidth="1"/>
    <col min="3331" max="3584" width="11.28515625" style="1402"/>
    <col min="3585" max="3585" width="47.7109375" style="1402" customWidth="1"/>
    <col min="3586" max="3586" width="8" style="1402" bestFit="1" customWidth="1"/>
    <col min="3587" max="3840" width="11.28515625" style="1402"/>
    <col min="3841" max="3841" width="47.7109375" style="1402" customWidth="1"/>
    <col min="3842" max="3842" width="8" style="1402" bestFit="1" customWidth="1"/>
    <col min="3843" max="4096" width="11.28515625" style="1402"/>
    <col min="4097" max="4097" width="47.7109375" style="1402" customWidth="1"/>
    <col min="4098" max="4098" width="8" style="1402" bestFit="1" customWidth="1"/>
    <col min="4099" max="4352" width="11.28515625" style="1402"/>
    <col min="4353" max="4353" width="47.7109375" style="1402" customWidth="1"/>
    <col min="4354" max="4354" width="8" style="1402" bestFit="1" customWidth="1"/>
    <col min="4355" max="4608" width="11.28515625" style="1402"/>
    <col min="4609" max="4609" width="47.7109375" style="1402" customWidth="1"/>
    <col min="4610" max="4610" width="8" style="1402" bestFit="1" customWidth="1"/>
    <col min="4611" max="4864" width="11.28515625" style="1402"/>
    <col min="4865" max="4865" width="47.7109375" style="1402" customWidth="1"/>
    <col min="4866" max="4866" width="8" style="1402" bestFit="1" customWidth="1"/>
    <col min="4867" max="5120" width="11.28515625" style="1402"/>
    <col min="5121" max="5121" width="47.7109375" style="1402" customWidth="1"/>
    <col min="5122" max="5122" width="8" style="1402" bestFit="1" customWidth="1"/>
    <col min="5123" max="5376" width="11.28515625" style="1402"/>
    <col min="5377" max="5377" width="47.7109375" style="1402" customWidth="1"/>
    <col min="5378" max="5378" width="8" style="1402" bestFit="1" customWidth="1"/>
    <col min="5379" max="5632" width="11.28515625" style="1402"/>
    <col min="5633" max="5633" width="47.7109375" style="1402" customWidth="1"/>
    <col min="5634" max="5634" width="8" style="1402" bestFit="1" customWidth="1"/>
    <col min="5635" max="5888" width="11.28515625" style="1402"/>
    <col min="5889" max="5889" width="47.7109375" style="1402" customWidth="1"/>
    <col min="5890" max="5890" width="8" style="1402" bestFit="1" customWidth="1"/>
    <col min="5891" max="6144" width="11.28515625" style="1402"/>
    <col min="6145" max="6145" width="47.7109375" style="1402" customWidth="1"/>
    <col min="6146" max="6146" width="8" style="1402" bestFit="1" customWidth="1"/>
    <col min="6147" max="6400" width="11.28515625" style="1402"/>
    <col min="6401" max="6401" width="47.7109375" style="1402" customWidth="1"/>
    <col min="6402" max="6402" width="8" style="1402" bestFit="1" customWidth="1"/>
    <col min="6403" max="6656" width="11.28515625" style="1402"/>
    <col min="6657" max="6657" width="47.7109375" style="1402" customWidth="1"/>
    <col min="6658" max="6658" width="8" style="1402" bestFit="1" customWidth="1"/>
    <col min="6659" max="6912" width="11.28515625" style="1402"/>
    <col min="6913" max="6913" width="47.7109375" style="1402" customWidth="1"/>
    <col min="6914" max="6914" width="8" style="1402" bestFit="1" customWidth="1"/>
    <col min="6915" max="7168" width="11.28515625" style="1402"/>
    <col min="7169" max="7169" width="47.7109375" style="1402" customWidth="1"/>
    <col min="7170" max="7170" width="8" style="1402" bestFit="1" customWidth="1"/>
    <col min="7171" max="7424" width="11.28515625" style="1402"/>
    <col min="7425" max="7425" width="47.7109375" style="1402" customWidth="1"/>
    <col min="7426" max="7426" width="8" style="1402" bestFit="1" customWidth="1"/>
    <col min="7427" max="7680" width="11.28515625" style="1402"/>
    <col min="7681" max="7681" width="47.7109375" style="1402" customWidth="1"/>
    <col min="7682" max="7682" width="8" style="1402" bestFit="1" customWidth="1"/>
    <col min="7683" max="7936" width="11.28515625" style="1402"/>
    <col min="7937" max="7937" width="47.7109375" style="1402" customWidth="1"/>
    <col min="7938" max="7938" width="8" style="1402" bestFit="1" customWidth="1"/>
    <col min="7939" max="8192" width="11.28515625" style="1402"/>
    <col min="8193" max="8193" width="47.7109375" style="1402" customWidth="1"/>
    <col min="8194" max="8194" width="8" style="1402" bestFit="1" customWidth="1"/>
    <col min="8195" max="8448" width="11.28515625" style="1402"/>
    <col min="8449" max="8449" width="47.7109375" style="1402" customWidth="1"/>
    <col min="8450" max="8450" width="8" style="1402" bestFit="1" customWidth="1"/>
    <col min="8451" max="8704" width="11.28515625" style="1402"/>
    <col min="8705" max="8705" width="47.7109375" style="1402" customWidth="1"/>
    <col min="8706" max="8706" width="8" style="1402" bestFit="1" customWidth="1"/>
    <col min="8707" max="8960" width="11.28515625" style="1402"/>
    <col min="8961" max="8961" width="47.7109375" style="1402" customWidth="1"/>
    <col min="8962" max="8962" width="8" style="1402" bestFit="1" customWidth="1"/>
    <col min="8963" max="9216" width="11.28515625" style="1402"/>
    <col min="9217" max="9217" width="47.7109375" style="1402" customWidth="1"/>
    <col min="9218" max="9218" width="8" style="1402" bestFit="1" customWidth="1"/>
    <col min="9219" max="9472" width="11.28515625" style="1402"/>
    <col min="9473" max="9473" width="47.7109375" style="1402" customWidth="1"/>
    <col min="9474" max="9474" width="8" style="1402" bestFit="1" customWidth="1"/>
    <col min="9475" max="9728" width="11.28515625" style="1402"/>
    <col min="9729" max="9729" width="47.7109375" style="1402" customWidth="1"/>
    <col min="9730" max="9730" width="8" style="1402" bestFit="1" customWidth="1"/>
    <col min="9731" max="9984" width="11.28515625" style="1402"/>
    <col min="9985" max="9985" width="47.7109375" style="1402" customWidth="1"/>
    <col min="9986" max="9986" width="8" style="1402" bestFit="1" customWidth="1"/>
    <col min="9987" max="10240" width="11.28515625" style="1402"/>
    <col min="10241" max="10241" width="47.7109375" style="1402" customWidth="1"/>
    <col min="10242" max="10242" width="8" style="1402" bestFit="1" customWidth="1"/>
    <col min="10243" max="10496" width="11.28515625" style="1402"/>
    <col min="10497" max="10497" width="47.7109375" style="1402" customWidth="1"/>
    <col min="10498" max="10498" width="8" style="1402" bestFit="1" customWidth="1"/>
    <col min="10499" max="10752" width="11.28515625" style="1402"/>
    <col min="10753" max="10753" width="47.7109375" style="1402" customWidth="1"/>
    <col min="10754" max="10754" width="8" style="1402" bestFit="1" customWidth="1"/>
    <col min="10755" max="11008" width="11.28515625" style="1402"/>
    <col min="11009" max="11009" width="47.7109375" style="1402" customWidth="1"/>
    <col min="11010" max="11010" width="8" style="1402" bestFit="1" customWidth="1"/>
    <col min="11011" max="11264" width="11.28515625" style="1402"/>
    <col min="11265" max="11265" width="47.7109375" style="1402" customWidth="1"/>
    <col min="11266" max="11266" width="8" style="1402" bestFit="1" customWidth="1"/>
    <col min="11267" max="11520" width="11.28515625" style="1402"/>
    <col min="11521" max="11521" width="47.7109375" style="1402" customWidth="1"/>
    <col min="11522" max="11522" width="8" style="1402" bestFit="1" customWidth="1"/>
    <col min="11523" max="11776" width="11.28515625" style="1402"/>
    <col min="11777" max="11777" width="47.7109375" style="1402" customWidth="1"/>
    <col min="11778" max="11778" width="8" style="1402" bestFit="1" customWidth="1"/>
    <col min="11779" max="12032" width="11.28515625" style="1402"/>
    <col min="12033" max="12033" width="47.7109375" style="1402" customWidth="1"/>
    <col min="12034" max="12034" width="8" style="1402" bestFit="1" customWidth="1"/>
    <col min="12035" max="12288" width="11.28515625" style="1402"/>
    <col min="12289" max="12289" width="47.7109375" style="1402" customWidth="1"/>
    <col min="12290" max="12290" width="8" style="1402" bestFit="1" customWidth="1"/>
    <col min="12291" max="12544" width="11.28515625" style="1402"/>
    <col min="12545" max="12545" width="47.7109375" style="1402" customWidth="1"/>
    <col min="12546" max="12546" width="8" style="1402" bestFit="1" customWidth="1"/>
    <col min="12547" max="12800" width="11.28515625" style="1402"/>
    <col min="12801" max="12801" width="47.7109375" style="1402" customWidth="1"/>
    <col min="12802" max="12802" width="8" style="1402" bestFit="1" customWidth="1"/>
    <col min="12803" max="13056" width="11.28515625" style="1402"/>
    <col min="13057" max="13057" width="47.7109375" style="1402" customWidth="1"/>
    <col min="13058" max="13058" width="8" style="1402" bestFit="1" customWidth="1"/>
    <col min="13059" max="13312" width="11.28515625" style="1402"/>
    <col min="13313" max="13313" width="47.7109375" style="1402" customWidth="1"/>
    <col min="13314" max="13314" width="8" style="1402" bestFit="1" customWidth="1"/>
    <col min="13315" max="13568" width="11.28515625" style="1402"/>
    <col min="13569" max="13569" width="47.7109375" style="1402" customWidth="1"/>
    <col min="13570" max="13570" width="8" style="1402" bestFit="1" customWidth="1"/>
    <col min="13571" max="13824" width="11.28515625" style="1402"/>
    <col min="13825" max="13825" width="47.7109375" style="1402" customWidth="1"/>
    <col min="13826" max="13826" width="8" style="1402" bestFit="1" customWidth="1"/>
    <col min="13827" max="14080" width="11.28515625" style="1402"/>
    <col min="14081" max="14081" width="47.7109375" style="1402" customWidth="1"/>
    <col min="14082" max="14082" width="8" style="1402" bestFit="1" customWidth="1"/>
    <col min="14083" max="14336" width="11.28515625" style="1402"/>
    <col min="14337" max="14337" width="47.7109375" style="1402" customWidth="1"/>
    <col min="14338" max="14338" width="8" style="1402" bestFit="1" customWidth="1"/>
    <col min="14339" max="14592" width="11.28515625" style="1402"/>
    <col min="14593" max="14593" width="47.7109375" style="1402" customWidth="1"/>
    <col min="14594" max="14594" width="8" style="1402" bestFit="1" customWidth="1"/>
    <col min="14595" max="14848" width="11.28515625" style="1402"/>
    <col min="14849" max="14849" width="47.7109375" style="1402" customWidth="1"/>
    <col min="14850" max="14850" width="8" style="1402" bestFit="1" customWidth="1"/>
    <col min="14851" max="15104" width="11.28515625" style="1402"/>
    <col min="15105" max="15105" width="47.7109375" style="1402" customWidth="1"/>
    <col min="15106" max="15106" width="8" style="1402" bestFit="1" customWidth="1"/>
    <col min="15107" max="15360" width="11.28515625" style="1402"/>
    <col min="15361" max="15361" width="47.7109375" style="1402" customWidth="1"/>
    <col min="15362" max="15362" width="8" style="1402" bestFit="1" customWidth="1"/>
    <col min="15363" max="15616" width="11.28515625" style="1402"/>
    <col min="15617" max="15617" width="47.7109375" style="1402" customWidth="1"/>
    <col min="15618" max="15618" width="8" style="1402" bestFit="1" customWidth="1"/>
    <col min="15619" max="15872" width="11.28515625" style="1402"/>
    <col min="15873" max="15873" width="47.7109375" style="1402" customWidth="1"/>
    <col min="15874" max="15874" width="8" style="1402" bestFit="1" customWidth="1"/>
    <col min="15875" max="16128" width="11.28515625" style="1402"/>
    <col min="16129" max="16129" width="47.7109375" style="1402" customWidth="1"/>
    <col min="16130" max="16130" width="8" style="1402" bestFit="1" customWidth="1"/>
    <col min="16131" max="16384" width="11.28515625" style="1402"/>
  </cols>
  <sheetData>
    <row r="1" spans="1:17" s="1400" customFormat="1" ht="16.5" customHeight="1" x14ac:dyDescent="0.3">
      <c r="A1" s="1400" t="str">
        <f>'t1'!A1</f>
        <v>SERVIZIO SANITARIO NAZIONALE - anno 2023</v>
      </c>
      <c r="B1" s="1401"/>
      <c r="Q1" s="1510"/>
    </row>
    <row r="2" spans="1:17" ht="70.5" customHeight="1" x14ac:dyDescent="0.3">
      <c r="B2" s="1403"/>
      <c r="F2" s="1875" t="str">
        <f>IF(COUNTIF(Q9:Q45,"ERRORE")=0,"","ATTENZIONE!   Il numero delle unità di personale 'comandato ad altri Enti', per ciascuna figura professionale, non può essere superiore al 'Personale al 31/12' ")</f>
        <v/>
      </c>
      <c r="G2" s="1875"/>
      <c r="H2" s="1875"/>
      <c r="I2" s="1875"/>
      <c r="J2" s="1875"/>
      <c r="K2" s="1875"/>
      <c r="L2" s="1875"/>
      <c r="M2" s="1875"/>
      <c r="N2" s="1875"/>
      <c r="O2" s="1875"/>
      <c r="P2" s="1875"/>
    </row>
    <row r="3" spans="1:17" ht="51" customHeight="1" thickBot="1" x14ac:dyDescent="0.35">
      <c r="A3" s="1511" t="s">
        <v>664</v>
      </c>
      <c r="B3" s="1403"/>
    </row>
    <row r="4" spans="1:17" s="1266" customFormat="1" ht="10.8" thickBot="1" x14ac:dyDescent="0.25">
      <c r="A4" s="1512" t="s">
        <v>1818</v>
      </c>
      <c r="B4" s="1513" t="s">
        <v>320</v>
      </c>
      <c r="C4" s="1404" t="s">
        <v>666</v>
      </c>
      <c r="D4" s="1404"/>
      <c r="E4" s="1514"/>
      <c r="F4" s="1514"/>
      <c r="G4" s="1404" t="s">
        <v>667</v>
      </c>
      <c r="H4" s="1404"/>
      <c r="I4" s="1405"/>
      <c r="J4" s="1405"/>
      <c r="K4" s="1406" t="s">
        <v>668</v>
      </c>
      <c r="L4" s="1406"/>
      <c r="M4" s="1406" t="s">
        <v>771</v>
      </c>
      <c r="N4" s="1406"/>
      <c r="O4" s="1407" t="s">
        <v>665</v>
      </c>
      <c r="P4" s="1407"/>
      <c r="Q4" s="1408"/>
    </row>
    <row r="5" spans="1:17" s="1266" customFormat="1" ht="10.8" thickBot="1" x14ac:dyDescent="0.25">
      <c r="A5" s="1515"/>
      <c r="B5" s="1516"/>
      <c r="C5" s="1517" t="s">
        <v>769</v>
      </c>
      <c r="D5" s="1518"/>
      <c r="E5" s="1876" t="s">
        <v>770</v>
      </c>
      <c r="F5" s="1877"/>
      <c r="G5" s="1517" t="s">
        <v>769</v>
      </c>
      <c r="H5" s="1518"/>
      <c r="I5" s="1876" t="s">
        <v>770</v>
      </c>
      <c r="J5" s="1877"/>
      <c r="K5" s="1519" t="s">
        <v>672</v>
      </c>
      <c r="L5" s="1519"/>
      <c r="M5" s="1519" t="s">
        <v>672</v>
      </c>
      <c r="N5" s="1519"/>
      <c r="O5" s="1520" t="str">
        <f>" 31/12/"&amp;'t1'!L1</f>
        <v xml:space="preserve"> 31/12/2023</v>
      </c>
      <c r="P5" s="1520"/>
      <c r="Q5" s="1408"/>
    </row>
    <row r="6" spans="1:17" s="1266" customFormat="1" ht="10.8" thickBot="1" x14ac:dyDescent="0.25">
      <c r="A6" s="1521"/>
      <c r="B6" s="1522"/>
      <c r="C6" s="1523" t="s">
        <v>263</v>
      </c>
      <c r="D6" s="1524" t="s">
        <v>264</v>
      </c>
      <c r="E6" s="1523" t="s">
        <v>263</v>
      </c>
      <c r="F6" s="1524" t="s">
        <v>264</v>
      </c>
      <c r="G6" s="1523" t="s">
        <v>263</v>
      </c>
      <c r="H6" s="1524" t="s">
        <v>264</v>
      </c>
      <c r="I6" s="1523" t="s">
        <v>263</v>
      </c>
      <c r="J6" s="1524" t="s">
        <v>264</v>
      </c>
      <c r="K6" s="1523" t="s">
        <v>263</v>
      </c>
      <c r="L6" s="1524" t="s">
        <v>264</v>
      </c>
      <c r="M6" s="1523" t="s">
        <v>263</v>
      </c>
      <c r="N6" s="1524" t="s">
        <v>264</v>
      </c>
      <c r="O6" s="1523" t="s">
        <v>263</v>
      </c>
      <c r="P6" s="1525" t="s">
        <v>264</v>
      </c>
      <c r="Q6" s="1408"/>
    </row>
    <row r="7" spans="1:17" s="1266" customFormat="1" ht="4.95" customHeight="1" thickBot="1" x14ac:dyDescent="0.25">
      <c r="A7" s="1786"/>
      <c r="B7" s="1535"/>
      <c r="C7" s="1555"/>
      <c r="D7" s="1555"/>
      <c r="E7" s="1555"/>
      <c r="F7" s="1555"/>
      <c r="G7" s="1555"/>
      <c r="H7" s="1555"/>
      <c r="I7" s="1555"/>
      <c r="J7" s="1555"/>
      <c r="K7" s="1555"/>
      <c r="L7" s="1555"/>
      <c r="M7" s="1555"/>
      <c r="N7" s="1555"/>
      <c r="O7" s="1555"/>
      <c r="P7" s="1555"/>
      <c r="Q7" s="1408"/>
    </row>
    <row r="8" spans="1:17" s="1266" customFormat="1" ht="10.8" thickBot="1" x14ac:dyDescent="0.25">
      <c r="A8" s="1526" t="s">
        <v>673</v>
      </c>
      <c r="B8" s="1527"/>
      <c r="C8" s="1528" t="s">
        <v>300</v>
      </c>
      <c r="D8" s="1528" t="s">
        <v>300</v>
      </c>
      <c r="E8" s="1528" t="s">
        <v>300</v>
      </c>
      <c r="F8" s="1528" t="s">
        <v>300</v>
      </c>
      <c r="G8" s="1528" t="s">
        <v>300</v>
      </c>
      <c r="H8" s="1528" t="s">
        <v>300</v>
      </c>
      <c r="I8" s="1528" t="s">
        <v>300</v>
      </c>
      <c r="J8" s="1528" t="s">
        <v>300</v>
      </c>
      <c r="K8" s="1528" t="s">
        <v>300</v>
      </c>
      <c r="L8" s="1528" t="s">
        <v>300</v>
      </c>
      <c r="M8" s="1528" t="s">
        <v>300</v>
      </c>
      <c r="N8" s="1528" t="s">
        <v>300</v>
      </c>
      <c r="O8" s="1528" t="s">
        <v>300</v>
      </c>
      <c r="P8" s="1529" t="s">
        <v>300</v>
      </c>
      <c r="Q8" s="1408"/>
    </row>
    <row r="9" spans="1:17" s="1266" customFormat="1" ht="12" customHeight="1" x14ac:dyDescent="0.2">
      <c r="A9" s="1530" t="s">
        <v>674</v>
      </c>
      <c r="B9" s="1531" t="s">
        <v>675</v>
      </c>
      <c r="C9" s="1409"/>
      <c r="D9" s="1410"/>
      <c r="E9" s="1409"/>
      <c r="F9" s="1410"/>
      <c r="G9" s="1409"/>
      <c r="H9" s="1410"/>
      <c r="I9" s="1409"/>
      <c r="J9" s="1410"/>
      <c r="K9" s="1409"/>
      <c r="L9" s="1410"/>
      <c r="M9" s="1409"/>
      <c r="N9" s="1410"/>
      <c r="O9" s="1715">
        <f t="shared" ref="O9:P10" si="0">C9+E9</f>
        <v>0</v>
      </c>
      <c r="P9" s="1716">
        <f t="shared" si="0"/>
        <v>0</v>
      </c>
      <c r="Q9" s="1408" t="str">
        <f>IF(M9&gt;O9,"ERRORE",IF(N9&gt;P9,"ERRORE",""))</f>
        <v/>
      </c>
    </row>
    <row r="10" spans="1:17" s="1534" customFormat="1" ht="12" customHeight="1" thickBot="1" x14ac:dyDescent="0.25">
      <c r="A10" s="1532" t="s">
        <v>677</v>
      </c>
      <c r="B10" s="1533" t="s">
        <v>678</v>
      </c>
      <c r="C10" s="1411"/>
      <c r="D10" s="1412"/>
      <c r="E10" s="1411"/>
      <c r="F10" s="1412"/>
      <c r="G10" s="1411"/>
      <c r="H10" s="1412"/>
      <c r="I10" s="1411"/>
      <c r="J10" s="1412"/>
      <c r="K10" s="1411"/>
      <c r="L10" s="1412"/>
      <c r="M10" s="1411"/>
      <c r="N10" s="1412"/>
      <c r="O10" s="1717">
        <f t="shared" si="0"/>
        <v>0</v>
      </c>
      <c r="P10" s="1718">
        <f t="shared" si="0"/>
        <v>0</v>
      </c>
      <c r="Q10" s="1408" t="str">
        <f>IF(M10&gt;O10,"ERRORE",IF(N10&gt;P10,"ERRORE",""))</f>
        <v/>
      </c>
    </row>
    <row r="11" spans="1:17" s="1266" customFormat="1" ht="10.8" thickBot="1" x14ac:dyDescent="0.25">
      <c r="A11" s="1526" t="s">
        <v>1819</v>
      </c>
      <c r="B11" s="1535"/>
      <c r="C11" s="1536" t="s">
        <v>300</v>
      </c>
      <c r="D11" s="1536" t="s">
        <v>300</v>
      </c>
      <c r="E11" s="1536" t="s">
        <v>300</v>
      </c>
      <c r="F11" s="1536" t="s">
        <v>300</v>
      </c>
      <c r="G11" s="1536" t="s">
        <v>300</v>
      </c>
      <c r="H11" s="1536" t="s">
        <v>300</v>
      </c>
      <c r="I11" s="1536" t="s">
        <v>300</v>
      </c>
      <c r="J11" s="1536" t="s">
        <v>300</v>
      </c>
      <c r="K11" s="1536" t="s">
        <v>300</v>
      </c>
      <c r="L11" s="1536" t="s">
        <v>300</v>
      </c>
      <c r="M11" s="1536" t="s">
        <v>300</v>
      </c>
      <c r="N11" s="1536" t="s">
        <v>300</v>
      </c>
      <c r="O11" s="1536" t="s">
        <v>300</v>
      </c>
      <c r="P11" s="1537" t="s">
        <v>300</v>
      </c>
      <c r="Q11" s="1408"/>
    </row>
    <row r="12" spans="1:17" s="1266" customFormat="1" ht="12" customHeight="1" thickBot="1" x14ac:dyDescent="0.25">
      <c r="A12" s="1538" t="s">
        <v>676</v>
      </c>
      <c r="B12" s="1539" t="s">
        <v>1820</v>
      </c>
      <c r="C12" s="1413"/>
      <c r="D12" s="1414"/>
      <c r="E12" s="1413"/>
      <c r="F12" s="1414"/>
      <c r="G12" s="1413"/>
      <c r="H12" s="1414"/>
      <c r="I12" s="1413"/>
      <c r="J12" s="1414"/>
      <c r="K12" s="1413"/>
      <c r="L12" s="1414"/>
      <c r="M12" s="1413"/>
      <c r="N12" s="1414"/>
      <c r="O12" s="1719">
        <f>C12+E12</f>
        <v>0</v>
      </c>
      <c r="P12" s="1720">
        <f>D12+F12</f>
        <v>0</v>
      </c>
      <c r="Q12" s="1408" t="str">
        <f>IF(M12&gt;O12,"ERRORE",IF(N12&gt;P12,"ERRORE",""))</f>
        <v/>
      </c>
    </row>
    <row r="13" spans="1:17" s="1266" customFormat="1" ht="10.8" thickBot="1" x14ac:dyDescent="0.25">
      <c r="A13" s="1526" t="s">
        <v>1821</v>
      </c>
      <c r="B13" s="1542"/>
      <c r="P13" s="1543"/>
      <c r="Q13" s="1408"/>
    </row>
    <row r="14" spans="1:17" s="1534" customFormat="1" ht="12" customHeight="1" x14ac:dyDescent="0.2">
      <c r="A14" s="1544" t="s">
        <v>684</v>
      </c>
      <c r="B14" s="1545" t="s">
        <v>685</v>
      </c>
      <c r="C14" s="1415"/>
      <c r="D14" s="1416"/>
      <c r="E14" s="1415"/>
      <c r="F14" s="1416"/>
      <c r="G14" s="1415"/>
      <c r="H14" s="1416"/>
      <c r="I14" s="1415"/>
      <c r="J14" s="1416"/>
      <c r="K14" s="1415"/>
      <c r="L14" s="1416"/>
      <c r="M14" s="1415"/>
      <c r="N14" s="1417"/>
      <c r="O14" s="1721">
        <f t="shared" ref="O14:P27" si="1">C14+E14</f>
        <v>0</v>
      </c>
      <c r="P14" s="1722">
        <f t="shared" si="1"/>
        <v>0</v>
      </c>
      <c r="Q14" s="1408" t="str">
        <f t="shared" ref="Q14:Q27" si="2">IF(M14&gt;O14,"ERRORE",IF(N14&gt;P14,"ERRORE",""))</f>
        <v/>
      </c>
    </row>
    <row r="15" spans="1:17" s="1266" customFormat="1" ht="12" customHeight="1" x14ac:dyDescent="0.2">
      <c r="A15" s="1544" t="s">
        <v>686</v>
      </c>
      <c r="B15" s="1546" t="s">
        <v>687</v>
      </c>
      <c r="C15" s="1418"/>
      <c r="D15" s="1419"/>
      <c r="E15" s="1418"/>
      <c r="F15" s="1419"/>
      <c r="G15" s="1418"/>
      <c r="H15" s="1419"/>
      <c r="I15" s="1418"/>
      <c r="J15" s="1419"/>
      <c r="K15" s="1418"/>
      <c r="L15" s="1419"/>
      <c r="M15" s="1418"/>
      <c r="N15" s="1420"/>
      <c r="O15" s="1723">
        <f t="shared" si="1"/>
        <v>0</v>
      </c>
      <c r="P15" s="1724">
        <f t="shared" si="1"/>
        <v>0</v>
      </c>
      <c r="Q15" s="1408" t="str">
        <f t="shared" si="2"/>
        <v/>
      </c>
    </row>
    <row r="16" spans="1:17" s="1534" customFormat="1" ht="12" customHeight="1" x14ac:dyDescent="0.2">
      <c r="A16" s="1544" t="s">
        <v>688</v>
      </c>
      <c r="B16" s="1546" t="s">
        <v>689</v>
      </c>
      <c r="C16" s="1418"/>
      <c r="D16" s="1419"/>
      <c r="E16" s="1418"/>
      <c r="F16" s="1419"/>
      <c r="G16" s="1418"/>
      <c r="H16" s="1419"/>
      <c r="I16" s="1418"/>
      <c r="J16" s="1419"/>
      <c r="K16" s="1418"/>
      <c r="L16" s="1419"/>
      <c r="M16" s="1418"/>
      <c r="N16" s="1420"/>
      <c r="O16" s="1723">
        <f t="shared" si="1"/>
        <v>0</v>
      </c>
      <c r="P16" s="1724">
        <f t="shared" si="1"/>
        <v>0</v>
      </c>
      <c r="Q16" s="1408" t="str">
        <f t="shared" si="2"/>
        <v/>
      </c>
    </row>
    <row r="17" spans="1:17" s="1534" customFormat="1" ht="12" customHeight="1" x14ac:dyDescent="0.2">
      <c r="A17" s="1544" t="s">
        <v>690</v>
      </c>
      <c r="B17" s="1546" t="s">
        <v>691</v>
      </c>
      <c r="C17" s="1418"/>
      <c r="D17" s="1419"/>
      <c r="E17" s="1418"/>
      <c r="F17" s="1419"/>
      <c r="G17" s="1418"/>
      <c r="H17" s="1419"/>
      <c r="I17" s="1418"/>
      <c r="J17" s="1419"/>
      <c r="K17" s="1418"/>
      <c r="L17" s="1419"/>
      <c r="M17" s="1418"/>
      <c r="N17" s="1420"/>
      <c r="O17" s="1723">
        <f t="shared" si="1"/>
        <v>0</v>
      </c>
      <c r="P17" s="1724">
        <f t="shared" si="1"/>
        <v>0</v>
      </c>
      <c r="Q17" s="1408" t="str">
        <f t="shared" si="2"/>
        <v/>
      </c>
    </row>
    <row r="18" spans="1:17" s="1534" customFormat="1" ht="12" customHeight="1" x14ac:dyDescent="0.2">
      <c r="A18" s="1547" t="s">
        <v>694</v>
      </c>
      <c r="B18" s="1546" t="s">
        <v>695</v>
      </c>
      <c r="C18" s="1421"/>
      <c r="D18" s="1422"/>
      <c r="E18" s="1421"/>
      <c r="F18" s="1422"/>
      <c r="G18" s="1421"/>
      <c r="H18" s="1422"/>
      <c r="I18" s="1421"/>
      <c r="J18" s="1422"/>
      <c r="K18" s="1421"/>
      <c r="L18" s="1422"/>
      <c r="M18" s="1421"/>
      <c r="N18" s="1423"/>
      <c r="O18" s="1723">
        <f t="shared" si="1"/>
        <v>0</v>
      </c>
      <c r="P18" s="1725">
        <f t="shared" si="1"/>
        <v>0</v>
      </c>
      <c r="Q18" s="1408" t="str">
        <f t="shared" si="2"/>
        <v/>
      </c>
    </row>
    <row r="19" spans="1:17" s="1534" customFormat="1" ht="12" customHeight="1" x14ac:dyDescent="0.2">
      <c r="A19" s="1544" t="s">
        <v>696</v>
      </c>
      <c r="B19" s="1548" t="s">
        <v>697</v>
      </c>
      <c r="C19" s="1418"/>
      <c r="D19" s="1419"/>
      <c r="E19" s="1418"/>
      <c r="F19" s="1419"/>
      <c r="G19" s="1418"/>
      <c r="H19" s="1419"/>
      <c r="I19" s="1418"/>
      <c r="J19" s="1419"/>
      <c r="K19" s="1418"/>
      <c r="L19" s="1419"/>
      <c r="M19" s="1418"/>
      <c r="N19" s="1420"/>
      <c r="O19" s="1723">
        <f t="shared" si="1"/>
        <v>0</v>
      </c>
      <c r="P19" s="1724">
        <f t="shared" si="1"/>
        <v>0</v>
      </c>
      <c r="Q19" s="1408" t="str">
        <f t="shared" si="2"/>
        <v/>
      </c>
    </row>
    <row r="20" spans="1:17" s="1534" customFormat="1" ht="12" customHeight="1" x14ac:dyDescent="0.2">
      <c r="A20" s="1544" t="s">
        <v>698</v>
      </c>
      <c r="B20" s="1548" t="s">
        <v>699</v>
      </c>
      <c r="C20" s="1418"/>
      <c r="D20" s="1419"/>
      <c r="E20" s="1418"/>
      <c r="F20" s="1419"/>
      <c r="G20" s="1418"/>
      <c r="H20" s="1419"/>
      <c r="I20" s="1418"/>
      <c r="J20" s="1419"/>
      <c r="K20" s="1418"/>
      <c r="L20" s="1419"/>
      <c r="M20" s="1418"/>
      <c r="N20" s="1420"/>
      <c r="O20" s="1723">
        <f t="shared" si="1"/>
        <v>0</v>
      </c>
      <c r="P20" s="1724">
        <f t="shared" si="1"/>
        <v>0</v>
      </c>
      <c r="Q20" s="1408" t="str">
        <f t="shared" si="2"/>
        <v/>
      </c>
    </row>
    <row r="21" spans="1:17" s="1534" customFormat="1" ht="12" customHeight="1" x14ac:dyDescent="0.2">
      <c r="A21" s="1544" t="s">
        <v>700</v>
      </c>
      <c r="B21" s="1548" t="s">
        <v>701</v>
      </c>
      <c r="C21" s="1418"/>
      <c r="D21" s="1419"/>
      <c r="E21" s="1418"/>
      <c r="F21" s="1419"/>
      <c r="G21" s="1418"/>
      <c r="H21" s="1419"/>
      <c r="I21" s="1418"/>
      <c r="J21" s="1419"/>
      <c r="K21" s="1418"/>
      <c r="L21" s="1419"/>
      <c r="M21" s="1418"/>
      <c r="N21" s="1420"/>
      <c r="O21" s="1723">
        <f t="shared" si="1"/>
        <v>0</v>
      </c>
      <c r="P21" s="1724">
        <f t="shared" si="1"/>
        <v>0</v>
      </c>
      <c r="Q21" s="1408" t="str">
        <f t="shared" si="2"/>
        <v/>
      </c>
    </row>
    <row r="22" spans="1:17" s="1551" customFormat="1" ht="12" customHeight="1" x14ac:dyDescent="0.2">
      <c r="A22" s="1549" t="s">
        <v>706</v>
      </c>
      <c r="B22" s="1550" t="s">
        <v>707</v>
      </c>
      <c r="C22" s="1424"/>
      <c r="D22" s="1425"/>
      <c r="E22" s="1424"/>
      <c r="F22" s="1425"/>
      <c r="G22" s="1424"/>
      <c r="H22" s="1425"/>
      <c r="I22" s="1424"/>
      <c r="J22" s="1425"/>
      <c r="K22" s="1424"/>
      <c r="L22" s="1425"/>
      <c r="M22" s="1424"/>
      <c r="N22" s="1426"/>
      <c r="O22" s="1726">
        <f t="shared" si="1"/>
        <v>0</v>
      </c>
      <c r="P22" s="1727">
        <f t="shared" si="1"/>
        <v>0</v>
      </c>
      <c r="Q22" s="1427" t="str">
        <f t="shared" si="2"/>
        <v/>
      </c>
    </row>
    <row r="23" spans="1:17" s="1534" customFormat="1" ht="12" customHeight="1" x14ac:dyDescent="0.2">
      <c r="A23" s="1552" t="s">
        <v>702</v>
      </c>
      <c r="B23" s="1546" t="s">
        <v>703</v>
      </c>
      <c r="C23" s="1421"/>
      <c r="D23" s="1422"/>
      <c r="E23" s="1421"/>
      <c r="F23" s="1422"/>
      <c r="G23" s="1421"/>
      <c r="H23" s="1422"/>
      <c r="I23" s="1421"/>
      <c r="J23" s="1422"/>
      <c r="K23" s="1421"/>
      <c r="L23" s="1422"/>
      <c r="M23" s="1421"/>
      <c r="N23" s="1423"/>
      <c r="O23" s="1728">
        <f t="shared" si="1"/>
        <v>0</v>
      </c>
      <c r="P23" s="1725">
        <f t="shared" si="1"/>
        <v>0</v>
      </c>
      <c r="Q23" s="1408" t="str">
        <f t="shared" si="2"/>
        <v/>
      </c>
    </row>
    <row r="24" spans="1:17" s="1534" customFormat="1" ht="12" customHeight="1" thickBot="1" x14ac:dyDescent="0.25">
      <c r="A24" s="1553" t="s">
        <v>704</v>
      </c>
      <c r="B24" s="1548" t="s">
        <v>705</v>
      </c>
      <c r="C24" s="1418"/>
      <c r="D24" s="1419"/>
      <c r="E24" s="1418"/>
      <c r="F24" s="1419"/>
      <c r="G24" s="1418"/>
      <c r="H24" s="1419"/>
      <c r="I24" s="1418"/>
      <c r="J24" s="1419"/>
      <c r="K24" s="1418"/>
      <c r="L24" s="1419"/>
      <c r="M24" s="1418"/>
      <c r="N24" s="1420"/>
      <c r="O24" s="1729">
        <f t="shared" si="1"/>
        <v>0</v>
      </c>
      <c r="P24" s="1730">
        <f t="shared" si="1"/>
        <v>0</v>
      </c>
      <c r="Q24" s="1408" t="str">
        <f t="shared" si="2"/>
        <v/>
      </c>
    </row>
    <row r="25" spans="1:17" s="1266" customFormat="1" ht="10.8" thickBot="1" x14ac:dyDescent="0.25">
      <c r="A25" s="1554" t="s">
        <v>1822</v>
      </c>
      <c r="B25" s="1555"/>
      <c r="C25" s="1428"/>
      <c r="D25" s="1428"/>
      <c r="E25" s="1428"/>
      <c r="F25" s="1428"/>
      <c r="G25" s="1428"/>
      <c r="H25" s="1428"/>
      <c r="I25" s="1428"/>
      <c r="J25" s="1428"/>
      <c r="K25" s="1428"/>
      <c r="L25" s="1428"/>
      <c r="M25" s="1428"/>
      <c r="N25" s="1428"/>
      <c r="P25" s="1543"/>
      <c r="Q25" s="1408"/>
    </row>
    <row r="26" spans="1:17" s="1534" customFormat="1" ht="12" customHeight="1" x14ac:dyDescent="0.2">
      <c r="A26" s="1556" t="s">
        <v>692</v>
      </c>
      <c r="B26" s="1557" t="s">
        <v>1823</v>
      </c>
      <c r="C26" s="1429"/>
      <c r="D26" s="1430"/>
      <c r="E26" s="1429"/>
      <c r="F26" s="1430"/>
      <c r="G26" s="1429"/>
      <c r="H26" s="1430"/>
      <c r="I26" s="1429"/>
      <c r="J26" s="1430"/>
      <c r="K26" s="1429"/>
      <c r="L26" s="1430"/>
      <c r="M26" s="1429"/>
      <c r="N26" s="1430"/>
      <c r="O26" s="1715">
        <f t="shared" si="1"/>
        <v>0</v>
      </c>
      <c r="P26" s="1722">
        <f t="shared" si="1"/>
        <v>0</v>
      </c>
      <c r="Q26" s="1408" t="str">
        <f t="shared" si="2"/>
        <v/>
      </c>
    </row>
    <row r="27" spans="1:17" s="1534" customFormat="1" ht="12" customHeight="1" thickBot="1" x14ac:dyDescent="0.25">
      <c r="A27" s="1558" t="s">
        <v>693</v>
      </c>
      <c r="B27" s="1559" t="s">
        <v>1824</v>
      </c>
      <c r="C27" s="1431"/>
      <c r="D27" s="1432"/>
      <c r="E27" s="1431"/>
      <c r="F27" s="1432"/>
      <c r="G27" s="1431"/>
      <c r="H27" s="1432"/>
      <c r="I27" s="1431"/>
      <c r="J27" s="1432"/>
      <c r="K27" s="1431"/>
      <c r="L27" s="1432"/>
      <c r="M27" s="1431"/>
      <c r="N27" s="1432"/>
      <c r="O27" s="1717">
        <f t="shared" si="1"/>
        <v>0</v>
      </c>
      <c r="P27" s="1731">
        <f t="shared" si="1"/>
        <v>0</v>
      </c>
      <c r="Q27" s="1408" t="str">
        <f t="shared" si="2"/>
        <v/>
      </c>
    </row>
    <row r="28" spans="1:17" s="1266" customFormat="1" ht="10.8" thickBot="1" x14ac:dyDescent="0.25">
      <c r="A28" s="1560" t="s">
        <v>708</v>
      </c>
      <c r="B28" s="1542"/>
      <c r="P28" s="1543"/>
      <c r="Q28" s="1408"/>
    </row>
    <row r="29" spans="1:17" s="1534" customFormat="1" ht="12" customHeight="1" x14ac:dyDescent="0.2">
      <c r="A29" s="1530" t="s">
        <v>2</v>
      </c>
      <c r="B29" s="1531" t="s">
        <v>3</v>
      </c>
      <c r="C29" s="1429"/>
      <c r="D29" s="1430"/>
      <c r="E29" s="1429"/>
      <c r="F29" s="1430"/>
      <c r="G29" s="1429"/>
      <c r="H29" s="1430"/>
      <c r="I29" s="1429"/>
      <c r="J29" s="1430"/>
      <c r="K29" s="1429"/>
      <c r="L29" s="1430"/>
      <c r="M29" s="1429"/>
      <c r="N29" s="1430"/>
      <c r="O29" s="1715">
        <f t="shared" ref="O29:P37" si="3">C29+E29</f>
        <v>0</v>
      </c>
      <c r="P29" s="1722">
        <f t="shared" si="3"/>
        <v>0</v>
      </c>
      <c r="Q29" s="1408" t="str">
        <f t="shared" ref="Q29:Q37" si="4">IF(M29&gt;O29,"ERRORE",IF(N29&gt;P29,"ERRORE",""))</f>
        <v/>
      </c>
    </row>
    <row r="30" spans="1:17" s="1534" customFormat="1" ht="12" customHeight="1" x14ac:dyDescent="0.2">
      <c r="A30" s="1538" t="s">
        <v>4</v>
      </c>
      <c r="B30" s="1561" t="s">
        <v>5</v>
      </c>
      <c r="C30" s="1418"/>
      <c r="D30" s="1419"/>
      <c r="E30" s="1418"/>
      <c r="F30" s="1419"/>
      <c r="G30" s="1418"/>
      <c r="H30" s="1419"/>
      <c r="I30" s="1418"/>
      <c r="J30" s="1419"/>
      <c r="K30" s="1418"/>
      <c r="L30" s="1419"/>
      <c r="M30" s="1418"/>
      <c r="N30" s="1419"/>
      <c r="O30" s="1732">
        <f t="shared" si="3"/>
        <v>0</v>
      </c>
      <c r="P30" s="1724">
        <f t="shared" si="3"/>
        <v>0</v>
      </c>
      <c r="Q30" s="1408" t="str">
        <f t="shared" si="4"/>
        <v/>
      </c>
    </row>
    <row r="31" spans="1:17" s="1534" customFormat="1" ht="12" customHeight="1" x14ac:dyDescent="0.2">
      <c r="A31" s="1538" t="s">
        <v>6</v>
      </c>
      <c r="B31" s="1561" t="s">
        <v>7</v>
      </c>
      <c r="C31" s="1418"/>
      <c r="D31" s="1419"/>
      <c r="E31" s="1418"/>
      <c r="F31" s="1419"/>
      <c r="G31" s="1418"/>
      <c r="H31" s="1419"/>
      <c r="I31" s="1418"/>
      <c r="J31" s="1419"/>
      <c r="K31" s="1418"/>
      <c r="L31" s="1419"/>
      <c r="M31" s="1418"/>
      <c r="N31" s="1419"/>
      <c r="O31" s="1732">
        <f t="shared" si="3"/>
        <v>0</v>
      </c>
      <c r="P31" s="1724">
        <f t="shared" si="3"/>
        <v>0</v>
      </c>
      <c r="Q31" s="1408" t="str">
        <f t="shared" si="4"/>
        <v/>
      </c>
    </row>
    <row r="32" spans="1:17" s="1534" customFormat="1" ht="12" customHeight="1" x14ac:dyDescent="0.2">
      <c r="A32" s="1562" t="s">
        <v>8</v>
      </c>
      <c r="B32" s="1561" t="s">
        <v>9</v>
      </c>
      <c r="C32" s="1418"/>
      <c r="D32" s="1419"/>
      <c r="E32" s="1418"/>
      <c r="F32" s="1419"/>
      <c r="G32" s="1418"/>
      <c r="H32" s="1419"/>
      <c r="I32" s="1418"/>
      <c r="J32" s="1419"/>
      <c r="K32" s="1418"/>
      <c r="L32" s="1419"/>
      <c r="M32" s="1418"/>
      <c r="N32" s="1419"/>
      <c r="O32" s="1732">
        <f t="shared" si="3"/>
        <v>0</v>
      </c>
      <c r="P32" s="1724">
        <f t="shared" si="3"/>
        <v>0</v>
      </c>
      <c r="Q32" s="1408" t="str">
        <f t="shared" si="4"/>
        <v/>
      </c>
    </row>
    <row r="33" spans="1:17" s="1534" customFormat="1" ht="12" customHeight="1" x14ac:dyDescent="0.2">
      <c r="A33" s="1538" t="s">
        <v>10</v>
      </c>
      <c r="B33" s="1563" t="s">
        <v>11</v>
      </c>
      <c r="C33" s="1418"/>
      <c r="D33" s="1419"/>
      <c r="E33" s="1418"/>
      <c r="F33" s="1419"/>
      <c r="G33" s="1418"/>
      <c r="H33" s="1419"/>
      <c r="I33" s="1418"/>
      <c r="J33" s="1419"/>
      <c r="K33" s="1418"/>
      <c r="L33" s="1419"/>
      <c r="M33" s="1418"/>
      <c r="N33" s="1419"/>
      <c r="O33" s="1732">
        <f t="shared" si="3"/>
        <v>0</v>
      </c>
      <c r="P33" s="1724">
        <f t="shared" si="3"/>
        <v>0</v>
      </c>
      <c r="Q33" s="1408" t="str">
        <f t="shared" si="4"/>
        <v/>
      </c>
    </row>
    <row r="34" spans="1:17" s="1534" customFormat="1" ht="12" customHeight="1" x14ac:dyDescent="0.2">
      <c r="A34" s="1538" t="s">
        <v>12</v>
      </c>
      <c r="B34" s="1561" t="s">
        <v>13</v>
      </c>
      <c r="C34" s="1418"/>
      <c r="D34" s="1419"/>
      <c r="E34" s="1418"/>
      <c r="F34" s="1419"/>
      <c r="G34" s="1418"/>
      <c r="H34" s="1419"/>
      <c r="I34" s="1418"/>
      <c r="J34" s="1419"/>
      <c r="K34" s="1418"/>
      <c r="L34" s="1419"/>
      <c r="M34" s="1418"/>
      <c r="N34" s="1419"/>
      <c r="O34" s="1732">
        <f t="shared" si="3"/>
        <v>0</v>
      </c>
      <c r="P34" s="1724">
        <f t="shared" si="3"/>
        <v>0</v>
      </c>
      <c r="Q34" s="1408" t="str">
        <f t="shared" si="4"/>
        <v/>
      </c>
    </row>
    <row r="35" spans="1:17" s="1534" customFormat="1" ht="12" customHeight="1" x14ac:dyDescent="0.2">
      <c r="A35" s="1538" t="s">
        <v>14</v>
      </c>
      <c r="B35" s="1564" t="s">
        <v>15</v>
      </c>
      <c r="C35" s="1433"/>
      <c r="D35" s="1434"/>
      <c r="E35" s="1433"/>
      <c r="F35" s="1434"/>
      <c r="G35" s="1433"/>
      <c r="H35" s="1434"/>
      <c r="I35" s="1433"/>
      <c r="J35" s="1434"/>
      <c r="K35" s="1433"/>
      <c r="L35" s="1434"/>
      <c r="M35" s="1433"/>
      <c r="N35" s="1434"/>
      <c r="O35" s="1732">
        <f t="shared" si="3"/>
        <v>0</v>
      </c>
      <c r="P35" s="1733">
        <f t="shared" si="3"/>
        <v>0</v>
      </c>
      <c r="Q35" s="1408" t="str">
        <f t="shared" si="4"/>
        <v/>
      </c>
    </row>
    <row r="36" spans="1:17" s="1534" customFormat="1" ht="12" customHeight="1" x14ac:dyDescent="0.2">
      <c r="A36" s="1565" t="s">
        <v>18</v>
      </c>
      <c r="B36" s="1566" t="s">
        <v>1825</v>
      </c>
      <c r="C36" s="1433"/>
      <c r="D36" s="1434"/>
      <c r="E36" s="1433"/>
      <c r="F36" s="1434"/>
      <c r="G36" s="1433"/>
      <c r="H36" s="1434"/>
      <c r="I36" s="1433"/>
      <c r="J36" s="1434"/>
      <c r="K36" s="1433"/>
      <c r="L36" s="1434"/>
      <c r="M36" s="1433"/>
      <c r="N36" s="1434"/>
      <c r="O36" s="1732">
        <f t="shared" si="3"/>
        <v>0</v>
      </c>
      <c r="P36" s="1733">
        <f t="shared" si="3"/>
        <v>0</v>
      </c>
      <c r="Q36" s="1408" t="str">
        <f t="shared" si="4"/>
        <v/>
      </c>
    </row>
    <row r="37" spans="1:17" s="1534" customFormat="1" ht="12" customHeight="1" thickBot="1" x14ac:dyDescent="0.25">
      <c r="A37" s="1532" t="s">
        <v>16</v>
      </c>
      <c r="B37" s="1533" t="s">
        <v>17</v>
      </c>
      <c r="C37" s="1411"/>
      <c r="D37" s="1412"/>
      <c r="E37" s="1411"/>
      <c r="F37" s="1412"/>
      <c r="G37" s="1411"/>
      <c r="H37" s="1412"/>
      <c r="I37" s="1411"/>
      <c r="J37" s="1412"/>
      <c r="K37" s="1411"/>
      <c r="L37" s="1412"/>
      <c r="M37" s="1411"/>
      <c r="N37" s="1412"/>
      <c r="O37" s="1717">
        <f t="shared" si="3"/>
        <v>0</v>
      </c>
      <c r="P37" s="1730">
        <f t="shared" si="3"/>
        <v>0</v>
      </c>
      <c r="Q37" s="1408" t="str">
        <f t="shared" si="4"/>
        <v/>
      </c>
    </row>
    <row r="38" spans="1:17" s="1266" customFormat="1" ht="19.8" thickBot="1" x14ac:dyDescent="0.25">
      <c r="A38" s="1567" t="s">
        <v>1826</v>
      </c>
      <c r="B38" s="1542"/>
      <c r="P38" s="1543"/>
      <c r="Q38" s="1408"/>
    </row>
    <row r="39" spans="1:17" s="1551" customFormat="1" ht="12" customHeight="1" x14ac:dyDescent="0.2">
      <c r="A39" s="1568" t="s">
        <v>20</v>
      </c>
      <c r="B39" s="1569" t="s">
        <v>21</v>
      </c>
      <c r="C39" s="1435"/>
      <c r="D39" s="1436"/>
      <c r="E39" s="1437"/>
      <c r="F39" s="1436"/>
      <c r="G39" s="1437"/>
      <c r="H39" s="1436"/>
      <c r="I39" s="1437"/>
      <c r="J39" s="1436"/>
      <c r="K39" s="1437"/>
      <c r="L39" s="1436"/>
      <c r="M39" s="1437"/>
      <c r="N39" s="1436"/>
      <c r="O39" s="1734">
        <f>C39+E39</f>
        <v>0</v>
      </c>
      <c r="P39" s="1735">
        <f>D39+F39</f>
        <v>0</v>
      </c>
      <c r="Q39" s="1427" t="str">
        <f>IF(M39&gt;O39,"ERRORE",IF(N39&gt;P39,"ERRORE",""))</f>
        <v/>
      </c>
    </row>
    <row r="40" spans="1:17" s="1534" customFormat="1" ht="12" customHeight="1" x14ac:dyDescent="0.2">
      <c r="A40" s="1570" t="s">
        <v>679</v>
      </c>
      <c r="B40" s="1571" t="s">
        <v>1827</v>
      </c>
      <c r="C40" s="1438"/>
      <c r="D40" s="1422"/>
      <c r="E40" s="1421"/>
      <c r="F40" s="1422"/>
      <c r="G40" s="1421"/>
      <c r="H40" s="1422"/>
      <c r="I40" s="1421"/>
      <c r="J40" s="1422"/>
      <c r="K40" s="1421"/>
      <c r="L40" s="1422"/>
      <c r="M40" s="1421"/>
      <c r="N40" s="1422"/>
      <c r="O40" s="1736">
        <f t="shared" ref="O40:P42" si="5">C40+E40</f>
        <v>0</v>
      </c>
      <c r="P40" s="1737">
        <f t="shared" si="5"/>
        <v>0</v>
      </c>
      <c r="Q40" s="1408" t="str">
        <f>IF(M40&gt;O40,"ERRORE",IF(N40&gt;P40,"ERRORE",""))</f>
        <v/>
      </c>
    </row>
    <row r="41" spans="1:17" s="1534" customFormat="1" ht="12" customHeight="1" x14ac:dyDescent="0.2">
      <c r="A41" s="1565" t="s">
        <v>680</v>
      </c>
      <c r="B41" s="1572" t="s">
        <v>1828</v>
      </c>
      <c r="C41" s="1439"/>
      <c r="D41" s="1419"/>
      <c r="E41" s="1418"/>
      <c r="F41" s="1419"/>
      <c r="G41" s="1418"/>
      <c r="H41" s="1419"/>
      <c r="I41" s="1418"/>
      <c r="J41" s="1419"/>
      <c r="K41" s="1418"/>
      <c r="L41" s="1419"/>
      <c r="M41" s="1418"/>
      <c r="N41" s="1419"/>
      <c r="O41" s="1732">
        <f t="shared" si="5"/>
        <v>0</v>
      </c>
      <c r="P41" s="1738">
        <f t="shared" si="5"/>
        <v>0</v>
      </c>
      <c r="Q41" s="1408" t="str">
        <f>IF(M41&gt;O41,"ERRORE",IF(N41&gt;P41,"ERRORE",""))</f>
        <v/>
      </c>
    </row>
    <row r="42" spans="1:17" s="1534" customFormat="1" ht="12" customHeight="1" thickBot="1" x14ac:dyDescent="0.25">
      <c r="A42" s="1573" t="s">
        <v>683</v>
      </c>
      <c r="B42" s="1574" t="s">
        <v>1829</v>
      </c>
      <c r="C42" s="1440"/>
      <c r="D42" s="1412"/>
      <c r="E42" s="1411"/>
      <c r="F42" s="1412"/>
      <c r="G42" s="1411"/>
      <c r="H42" s="1412"/>
      <c r="I42" s="1411"/>
      <c r="J42" s="1412"/>
      <c r="K42" s="1411"/>
      <c r="L42" s="1412"/>
      <c r="M42" s="1411"/>
      <c r="N42" s="1412"/>
      <c r="O42" s="1717">
        <f t="shared" si="5"/>
        <v>0</v>
      </c>
      <c r="P42" s="1718">
        <f t="shared" si="5"/>
        <v>0</v>
      </c>
      <c r="Q42" s="1408" t="str">
        <f>IF(M42&gt;O42,"ERRORE",IF(N42&gt;P42,"ERRORE",""))</f>
        <v/>
      </c>
    </row>
    <row r="43" spans="1:17" s="1534" customFormat="1" ht="12" customHeight="1" thickBot="1" x14ac:dyDescent="0.25">
      <c r="A43" s="1575" t="s">
        <v>1830</v>
      </c>
      <c r="B43" s="1542"/>
      <c r="C43" s="1576"/>
      <c r="D43" s="1576"/>
      <c r="E43" s="1576"/>
      <c r="F43" s="1576"/>
      <c r="G43" s="1576"/>
      <c r="H43" s="1576"/>
      <c r="I43" s="1576"/>
      <c r="J43" s="1576"/>
      <c r="K43" s="1576"/>
      <c r="L43" s="1576"/>
      <c r="M43" s="1576"/>
      <c r="N43" s="1576"/>
      <c r="O43" s="1441"/>
      <c r="P43" s="1577"/>
      <c r="Q43" s="1408"/>
    </row>
    <row r="44" spans="1:17" s="1534" customFormat="1" ht="12" customHeight="1" x14ac:dyDescent="0.2">
      <c r="A44" s="1556" t="s">
        <v>1831</v>
      </c>
      <c r="B44" s="1578" t="s">
        <v>1832</v>
      </c>
      <c r="C44" s="1442"/>
      <c r="D44" s="1443"/>
      <c r="E44" s="1442"/>
      <c r="F44" s="1443"/>
      <c r="G44" s="1442"/>
      <c r="H44" s="1443"/>
      <c r="I44" s="1442"/>
      <c r="J44" s="1443"/>
      <c r="K44" s="1442"/>
      <c r="L44" s="1443"/>
      <c r="M44" s="1442"/>
      <c r="N44" s="1443"/>
      <c r="O44" s="1739">
        <f t="shared" ref="O44:P44" si="6">C44+E44</f>
        <v>0</v>
      </c>
      <c r="P44" s="1740">
        <f t="shared" si="6"/>
        <v>0</v>
      </c>
      <c r="Q44" s="1408" t="str">
        <f>IF(M44&gt;O44,"ERRORE",IF(N44&gt;P44,"ERRORE",""))</f>
        <v/>
      </c>
    </row>
    <row r="45" spans="1:17" s="1534" customFormat="1" ht="12" customHeight="1" thickBot="1" x14ac:dyDescent="0.25">
      <c r="A45" s="1558" t="s">
        <v>1833</v>
      </c>
      <c r="B45" s="1579" t="s">
        <v>1834</v>
      </c>
      <c r="C45" s="1444"/>
      <c r="D45" s="1445"/>
      <c r="E45" s="1444"/>
      <c r="F45" s="1445"/>
      <c r="G45" s="1444"/>
      <c r="H45" s="1445"/>
      <c r="I45" s="1444"/>
      <c r="J45" s="1445"/>
      <c r="K45" s="1444"/>
      <c r="L45" s="1445"/>
      <c r="M45" s="1444"/>
      <c r="N45" s="1445"/>
      <c r="O45" s="1741">
        <f t="shared" ref="O45" si="7">C45+E45</f>
        <v>0</v>
      </c>
      <c r="P45" s="1742">
        <f t="shared" ref="P45" si="8">D45+F45</f>
        <v>0</v>
      </c>
      <c r="Q45" s="1408"/>
    </row>
    <row r="46" spans="1:17" ht="16.2" thickBot="1" x14ac:dyDescent="0.35">
      <c r="A46" s="1446" t="s">
        <v>265</v>
      </c>
      <c r="B46" s="1580"/>
      <c r="C46" s="1540">
        <f>SUM(C44:C45,C39:C42,C29:C37,C26:C27,C14:C24,C12,C9:C10)</f>
        <v>0</v>
      </c>
      <c r="D46" s="1541">
        <f t="shared" ref="D46:P46" si="9">SUM(D44:D45,D39:D42,D29:D37,D26:D27,D14:D24,D12,D9:D10)</f>
        <v>0</v>
      </c>
      <c r="E46" s="1540">
        <f t="shared" si="9"/>
        <v>0</v>
      </c>
      <c r="F46" s="1541">
        <f t="shared" si="9"/>
        <v>0</v>
      </c>
      <c r="G46" s="1540">
        <f t="shared" si="9"/>
        <v>0</v>
      </c>
      <c r="H46" s="1541">
        <f t="shared" si="9"/>
        <v>0</v>
      </c>
      <c r="I46" s="1540">
        <f t="shared" si="9"/>
        <v>0</v>
      </c>
      <c r="J46" s="1541">
        <f t="shared" si="9"/>
        <v>0</v>
      </c>
      <c r="K46" s="1540">
        <f t="shared" si="9"/>
        <v>0</v>
      </c>
      <c r="L46" s="1541">
        <f t="shared" si="9"/>
        <v>0</v>
      </c>
      <c r="M46" s="1540">
        <f t="shared" si="9"/>
        <v>0</v>
      </c>
      <c r="N46" s="1541">
        <f t="shared" si="9"/>
        <v>0</v>
      </c>
      <c r="O46" s="1540">
        <f t="shared" si="9"/>
        <v>0</v>
      </c>
      <c r="P46" s="1541">
        <f t="shared" si="9"/>
        <v>0</v>
      </c>
    </row>
  </sheetData>
  <sheetProtection algorithmName="SHA-512" hashValue="jmgg/lWM+BYrJkHfuQs2l/9aGYYffYwS/Qy7YHzZ+IySPHWGEZV+MBqo/ilLqSVJnu7V8qsh0JIY24w/TL5gsw==" saltValue="6jij7C6hWRmWgu0+QfIESg==" spinCount="100000" sheet="1" formatColumns="0" selectLockedCells="1"/>
  <mergeCells count="3">
    <mergeCell ref="F2:P2"/>
    <mergeCell ref="E5:F5"/>
    <mergeCell ref="I5:J5"/>
  </mergeCells>
  <printOptions horizontalCentered="1"/>
  <pageMargins left="0.39370078740157483" right="0.23622047244094491" top="0.23622047244094491" bottom="0.23622047244094491" header="0.19685039370078741" footer="0.15748031496062992"/>
  <pageSetup paperSize="9" scale="75"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43">
    <pageSetUpPr fitToPage="1"/>
  </sheetPr>
  <dimension ref="A1:N113"/>
  <sheetViews>
    <sheetView showGridLines="0" zoomScale="80" zoomScaleNormal="80" workbookViewId="0">
      <selection activeCell="F13" sqref="F13"/>
    </sheetView>
  </sheetViews>
  <sheetFormatPr defaultColWidth="12.7109375" defaultRowHeight="15" x14ac:dyDescent="0.25"/>
  <cols>
    <col min="1" max="1" width="10.7109375" style="881" customWidth="1"/>
    <col min="2" max="2" width="8.7109375" style="881" customWidth="1"/>
    <col min="3" max="3" width="2.7109375" style="855" customWidth="1"/>
    <col min="4" max="4" width="180.7109375" style="855" customWidth="1"/>
    <col min="5" max="5" width="2.7109375" style="855" customWidth="1"/>
    <col min="6" max="6" width="20.7109375" style="882" customWidth="1"/>
    <col min="7" max="7" width="50.7109375" style="878" customWidth="1"/>
    <col min="8" max="10" width="12.7109375" style="855"/>
    <col min="11" max="14" width="12.7109375" style="855" hidden="1" customWidth="1"/>
    <col min="15" max="16384" width="12.7109375" style="855"/>
  </cols>
  <sheetData>
    <row r="1" spans="1:14" s="1207" customFormat="1" ht="35.1" customHeight="1" thickBot="1" x14ac:dyDescent="0.25">
      <c r="A1" s="1205"/>
      <c r="B1" s="1205"/>
      <c r="C1" s="1145"/>
      <c r="D1" s="1145"/>
      <c r="E1" s="1146"/>
      <c r="F1" s="1146"/>
      <c r="G1" s="1008" t="s">
        <v>1301</v>
      </c>
      <c r="H1" s="1206" t="s">
        <v>474</v>
      </c>
    </row>
    <row r="2" spans="1:14" s="1207" customFormat="1" ht="35.1" customHeight="1" x14ac:dyDescent="0.4">
      <c r="A2" s="1190" t="s">
        <v>1002</v>
      </c>
      <c r="B2" s="1190"/>
      <c r="C2" s="1151"/>
      <c r="D2" s="1151"/>
      <c r="E2" s="1151"/>
      <c r="F2" s="1191"/>
      <c r="G2" s="2064" t="str">
        <f>IF(AND(ISBLANK($F$23),SUM('t15(3)'!$W:$W)+SUM('t15(3)'!$R:$R)&gt;0),"Attenzione: è necessario compilare la domanda LEG428 !!!","OK")</f>
        <v>OK</v>
      </c>
    </row>
    <row r="3" spans="1:14" s="1208" customFormat="1" ht="35.1" customHeight="1" thickBot="1" x14ac:dyDescent="0.45">
      <c r="A3" s="1190" t="s">
        <v>1003</v>
      </c>
      <c r="B3" s="1190"/>
      <c r="C3" s="1153"/>
      <c r="D3" s="1153"/>
      <c r="E3" s="1154"/>
      <c r="F3" s="1192"/>
      <c r="G3" s="2075"/>
    </row>
    <row r="4" spans="1:14" s="1207" customFormat="1" ht="35.1" customHeight="1" thickBot="1" x14ac:dyDescent="0.25">
      <c r="A4" s="1209"/>
      <c r="B4" s="1210"/>
      <c r="C4" s="1159"/>
      <c r="D4" s="1159"/>
      <c r="E4" s="1160"/>
      <c r="F4" s="1211"/>
      <c r="G4" s="1161" t="s">
        <v>1004</v>
      </c>
    </row>
    <row r="5" spans="1:14" s="1170" customFormat="1" ht="35.1" customHeight="1" x14ac:dyDescent="0.2">
      <c r="A5" s="1162" t="str">
        <f>'t1'!A1</f>
        <v>SERVIZIO SANITARIO NAZIONALE - anno 2023</v>
      </c>
      <c r="B5" s="1162"/>
      <c r="C5" s="1164"/>
      <c r="D5" s="1164"/>
      <c r="E5" s="1164"/>
      <c r="F5" s="1164"/>
      <c r="G5" s="2064" t="str">
        <f>IF(AND(ISBLANK(F13),ISBLANK(F17)),"OK",IF(AND(OR(ISBLANK(F13),YEAR(F13)&gt;'t1'!L1-1),OR(ISBLANK(F17),YEAR(F17)&gt;'t1'!L1-1)),"OK","Attenzione: almeno una data di certificazione è antececedente l'anno "&amp;'t1'!L1&amp;", è necessario giustificare"))</f>
        <v>OK</v>
      </c>
    </row>
    <row r="6" spans="1:14" s="1170" customFormat="1" ht="35.1" customHeight="1" thickBot="1" x14ac:dyDescent="0.25">
      <c r="A6" s="1212"/>
      <c r="B6" s="1212"/>
      <c r="F6" s="1213"/>
      <c r="G6" s="2076"/>
    </row>
    <row r="7" spans="1:14" s="1170" customFormat="1" ht="35.1" customHeight="1" x14ac:dyDescent="0.2">
      <c r="G7" s="1168"/>
      <c r="N7" s="853" t="s">
        <v>1005</v>
      </c>
    </row>
    <row r="8" spans="1:14" s="1170" customFormat="1" ht="35.1" customHeight="1" x14ac:dyDescent="0.2">
      <c r="A8" s="1214"/>
      <c r="B8" s="1214"/>
      <c r="D8" s="1169" t="s">
        <v>1039</v>
      </c>
      <c r="G8" s="1215"/>
      <c r="N8" s="1216">
        <f>(COUNTIF(F:F,"&lt;&gt;"&amp;"")+COUNTIF(D108,"&lt;&gt;"&amp;"")+COUNTIF(D111,"&lt;&gt;"&amp;""))</f>
        <v>0</v>
      </c>
    </row>
    <row r="9" spans="1:14" s="1170" customFormat="1" ht="15" customHeight="1" x14ac:dyDescent="0.2">
      <c r="A9" s="1214"/>
      <c r="B9" s="1214"/>
      <c r="D9" s="1174"/>
      <c r="G9" s="1215"/>
      <c r="N9" s="1216"/>
    </row>
    <row r="10" spans="1:14" s="1170" customFormat="1" ht="10.35" customHeight="1" x14ac:dyDescent="0.2">
      <c r="A10" s="1214"/>
      <c r="B10" s="1214"/>
      <c r="D10" s="1174"/>
      <c r="G10" s="1215"/>
      <c r="N10" s="1216"/>
    </row>
    <row r="11" spans="1:14" s="857" customFormat="1" ht="35.1" customHeight="1" x14ac:dyDescent="0.2">
      <c r="A11" s="1175" t="s">
        <v>1006</v>
      </c>
      <c r="B11" s="1175"/>
      <c r="C11" s="1176"/>
      <c r="D11" s="1176" t="s">
        <v>1007</v>
      </c>
      <c r="E11" s="1177"/>
      <c r="F11" s="1178"/>
      <c r="G11" s="1217"/>
      <c r="K11" s="853" t="s">
        <v>1008</v>
      </c>
      <c r="L11" s="853" t="s">
        <v>1009</v>
      </c>
      <c r="M11" s="853" t="s">
        <v>1010</v>
      </c>
      <c r="N11" s="853" t="s">
        <v>1000</v>
      </c>
    </row>
    <row r="12" spans="1:14" s="857" customFormat="1" ht="4.3499999999999996" customHeight="1" x14ac:dyDescent="0.2">
      <c r="A12" s="860"/>
      <c r="B12" s="860"/>
      <c r="D12" s="869"/>
      <c r="E12" s="858"/>
      <c r="F12" s="859"/>
      <c r="G12" s="969"/>
    </row>
    <row r="13" spans="1:14" s="857" customFormat="1" ht="30" customHeight="1" x14ac:dyDescent="0.2">
      <c r="A13" s="912" t="s">
        <v>1064</v>
      </c>
      <c r="B13" s="913" t="s">
        <v>1012</v>
      </c>
      <c r="C13" s="1704"/>
      <c r="D13" s="914" t="s">
        <v>1303</v>
      </c>
      <c r="E13" s="915"/>
      <c r="F13" s="865"/>
      <c r="G13" s="1180" t="str">
        <f ca="1">IF(AND(ISBLANK(F13),C13="x",$N$8&gt;0),"Attenzione: domanda a risposta obbligatoria",IF(ISBLANK(F13),"",IF(AND(F13&gt;=DATE('t1'!$L$1-2,1,1),F13&lt;=TODAY()),"","Digitare una data non anteriore al 1 Gennaio "&amp;'t1'!$L$1-1&amp;" (gg/mm/aaaa)")))</f>
        <v/>
      </c>
      <c r="K13" s="863" t="str">
        <f>LEFT(A13,3)</f>
        <v>GEN</v>
      </c>
      <c r="L13" s="863" t="str">
        <f>RIGHT(A13,3)</f>
        <v>353</v>
      </c>
      <c r="M13" s="863" t="str">
        <f>B13</f>
        <v>DATE</v>
      </c>
      <c r="N13" s="863" t="str">
        <f ca="1">IF(AND(F13&gt;=DATE('t1'!$L$1-1,1,1),F13&lt;=TODAY()),"'"&amp;DAY(F13)&amp;"/"&amp;MONTH(F13)&amp;"/"&amp;YEAR(F13),"")</f>
        <v/>
      </c>
    </row>
    <row r="14" spans="1:14" s="857" customFormat="1" ht="4.3499999999999996" customHeight="1" x14ac:dyDescent="0.2">
      <c r="A14" s="912"/>
      <c r="B14" s="913"/>
      <c r="C14" s="1704"/>
      <c r="D14" s="1181"/>
      <c r="E14" s="918"/>
      <c r="F14" s="919"/>
      <c r="G14" s="920"/>
    </row>
    <row r="15" spans="1:14" s="857" customFormat="1" ht="30" customHeight="1" x14ac:dyDescent="0.2">
      <c r="A15" s="912" t="s">
        <v>1065</v>
      </c>
      <c r="B15" s="913" t="s">
        <v>1012</v>
      </c>
      <c r="C15" s="1704"/>
      <c r="D15" s="914" t="s">
        <v>1304</v>
      </c>
      <c r="E15" s="915"/>
      <c r="F15" s="865"/>
      <c r="G15" s="1180" t="str">
        <f ca="1">IF(AND(ISBLANK(F15),C15="x",$N$8&gt;0),"Attenzione: domanda a risposta obbligatoria",IF(ISBLANK(F15),"",IF(AND(F15&gt;=DATE('t1'!$L$1-2,1,1),F15&lt;=TODAY()),"","Digitare una data non anteriore al 1 Gennaio "&amp;'t1'!$L$1-1&amp;" (gg/mm/aaaa)")))</f>
        <v/>
      </c>
      <c r="K15" s="863" t="str">
        <f>LEFT(A15,3)</f>
        <v>GEN</v>
      </c>
      <c r="L15" s="863" t="str">
        <f>RIGHT(A15,3)</f>
        <v>354</v>
      </c>
      <c r="M15" s="863" t="str">
        <f>B15</f>
        <v>DATE</v>
      </c>
      <c r="N15" s="863" t="str">
        <f ca="1">IF(AND(F15&gt;=DATE('t1'!$L$1-1,1,1),F15&lt;=TODAY()),"'"&amp;DAY(F15)&amp;"/"&amp;MONTH(F15)&amp;"/"&amp;YEAR(F15),"")</f>
        <v/>
      </c>
    </row>
    <row r="16" spans="1:14" s="857" customFormat="1" ht="4.3499999999999996" customHeight="1" x14ac:dyDescent="0.2">
      <c r="A16" s="912"/>
      <c r="B16" s="913"/>
      <c r="C16" s="1704"/>
      <c r="D16" s="914"/>
      <c r="E16" s="915"/>
      <c r="F16" s="1218"/>
      <c r="G16" s="920"/>
    </row>
    <row r="17" spans="1:14" s="857" customFormat="1" ht="30" customHeight="1" x14ac:dyDescent="0.2">
      <c r="A17" s="912" t="s">
        <v>1066</v>
      </c>
      <c r="B17" s="913" t="s">
        <v>1012</v>
      </c>
      <c r="C17" s="1704"/>
      <c r="D17" s="914" t="s">
        <v>1305</v>
      </c>
      <c r="E17" s="915"/>
      <c r="F17" s="865"/>
      <c r="G17" s="1180" t="str">
        <f ca="1">IF(AND(ISBLANK(F17),C17="x",$N$8&gt;0),"Attenzione: domanda a risposta obbligatoria",IF(ISBLANK(F17),"",IF(AND(F17&gt;=DATE('t1'!$L$1-2,1,1),F17&lt;=TODAY()),"","Digitare una data non anteriore al 1 Gennaio "&amp;'t1'!$L$1-1&amp;" (gg/mm/aaaa)")))</f>
        <v/>
      </c>
      <c r="K17" s="863" t="str">
        <f>LEFT(A17,3)</f>
        <v>GEN</v>
      </c>
      <c r="L17" s="863" t="str">
        <f>RIGHT(A17,3)</f>
        <v>355</v>
      </c>
      <c r="M17" s="863" t="str">
        <f>B17</f>
        <v>DATE</v>
      </c>
      <c r="N17" s="863" t="str">
        <f ca="1">IF(AND(F17&gt;=DATE('t1'!$L$1-1,1,1),F17&lt;=TODAY()),"'"&amp;DAY(F17)&amp;"/"&amp;MONTH(F17)&amp;"/"&amp;YEAR(F17),"")</f>
        <v/>
      </c>
    </row>
    <row r="18" spans="1:14" s="857" customFormat="1" ht="4.3499999999999996" customHeight="1" x14ac:dyDescent="0.2">
      <c r="A18" s="912"/>
      <c r="B18" s="1705"/>
      <c r="C18" s="1704"/>
      <c r="D18" s="1181"/>
      <c r="E18" s="918"/>
      <c r="F18" s="919"/>
      <c r="G18" s="927"/>
    </row>
    <row r="19" spans="1:14" s="857" customFormat="1" ht="30" customHeight="1" x14ac:dyDescent="0.2">
      <c r="A19" s="870" t="s">
        <v>1013</v>
      </c>
      <c r="B19" s="889" t="s">
        <v>1014</v>
      </c>
      <c r="C19" s="1179" t="s">
        <v>1455</v>
      </c>
      <c r="D19" s="914" t="s">
        <v>1015</v>
      </c>
      <c r="F19" s="866"/>
      <c r="G19" s="1182" t="str">
        <f>IF(AND(ISBLANK(F19),C19="x",$N$8&gt;0),"Attenzione: domanda a risposta obbligatoria",IF(AND(SUM(F13:F17)&gt;0,G5="ok",F19&gt;0),"Attenzione, dato incoerente",IF(ISBLANK(F19),"",IF(ISNUMBER(F19),IF(F19-INT(F19)=0,"","  Errore ! Inserire un numero intero senza decimali"),"  Errore ! Inserire un numero intero senza decimali"))))</f>
        <v/>
      </c>
      <c r="K19" s="863" t="str">
        <f>LEFT(A19,3)</f>
        <v>GEN</v>
      </c>
      <c r="L19" s="863" t="str">
        <f>RIGHT(A19,3)</f>
        <v>195</v>
      </c>
      <c r="M19" s="863" t="str">
        <f>B19</f>
        <v>INT</v>
      </c>
      <c r="N19" s="863" t="str">
        <f>IF(ISNUMBER(F19),ROUND(F19,0),"")</f>
        <v/>
      </c>
    </row>
    <row r="20" spans="1:14" s="857" customFormat="1" ht="4.3499999999999996" customHeight="1" x14ac:dyDescent="0.2">
      <c r="A20" s="871"/>
      <c r="B20" s="871"/>
      <c r="C20" s="1704"/>
      <c r="D20" s="869"/>
      <c r="E20" s="858"/>
      <c r="F20" s="859"/>
      <c r="G20" s="969"/>
    </row>
    <row r="21" spans="1:14" s="857" customFormat="1" ht="30" customHeight="1" x14ac:dyDescent="0.2">
      <c r="A21" s="1175" t="s">
        <v>1016</v>
      </c>
      <c r="B21" s="1175"/>
      <c r="C21" s="1706"/>
      <c r="D21" s="1176" t="s">
        <v>1089</v>
      </c>
      <c r="E21" s="1177"/>
      <c r="F21" s="1178"/>
      <c r="G21" s="969"/>
    </row>
    <row r="22" spans="1:14" s="857" customFormat="1" ht="4.3499999999999996" customHeight="1" x14ac:dyDescent="0.2">
      <c r="A22" s="869"/>
      <c r="B22" s="869"/>
      <c r="C22" s="1704"/>
      <c r="D22" s="869"/>
      <c r="E22" s="858"/>
      <c r="F22" s="859"/>
      <c r="G22" s="864"/>
    </row>
    <row r="23" spans="1:14" s="915" customFormat="1" ht="30" customHeight="1" x14ac:dyDescent="0.2">
      <c r="A23" s="912" t="s">
        <v>1306</v>
      </c>
      <c r="B23" s="913" t="s">
        <v>1014</v>
      </c>
      <c r="C23" s="1184" t="s">
        <v>1455</v>
      </c>
      <c r="D23" s="914" t="s">
        <v>1307</v>
      </c>
      <c r="F23" s="1185"/>
      <c r="G23" s="1182" t="str">
        <f>IF(AND(ISBLANK(F23),C23="x",$N$8&gt;0),"Attenzione: domanda a risposta obbligatoria",IF(ISBLANK(F23),"",IF(ISNUMBER(F23),IF(F23-INT(F23)=0,"","  Errore ! Inserire un numero intero senza decimali"),"  Errore ! Inserire un numero intero senza decimali")))</f>
        <v/>
      </c>
      <c r="K23" s="925" t="str">
        <f>LEFT(A23,3)</f>
        <v>LEG</v>
      </c>
      <c r="L23" s="925" t="str">
        <f>RIGHT(A23,3)</f>
        <v>428</v>
      </c>
      <c r="M23" s="925" t="str">
        <f>B23</f>
        <v>INT</v>
      </c>
      <c r="N23" s="925" t="str">
        <f>IF(ISNUMBER(F23),ROUND(F23,0),"")</f>
        <v/>
      </c>
    </row>
    <row r="24" spans="1:14" s="915" customFormat="1" ht="4.3499999999999996" customHeight="1" x14ac:dyDescent="0.2">
      <c r="A24" s="912"/>
      <c r="B24" s="912"/>
      <c r="C24" s="1707"/>
      <c r="D24" s="1181"/>
      <c r="E24" s="1181"/>
      <c r="F24" s="926"/>
      <c r="G24" s="927"/>
    </row>
    <row r="25" spans="1:14" s="857" customFormat="1" ht="30" customHeight="1" x14ac:dyDescent="0.2">
      <c r="A25" s="912" t="s">
        <v>1308</v>
      </c>
      <c r="B25" s="913" t="s">
        <v>1014</v>
      </c>
      <c r="C25" s="1704"/>
      <c r="D25" s="914" t="s">
        <v>1309</v>
      </c>
      <c r="E25" s="924"/>
      <c r="F25" s="1186"/>
      <c r="G25" s="1182" t="str">
        <f>IF(AND(ISBLANK(F25),C25="x",$N$8&gt;0),"Attenzione: domanda a risposta obbligatoria",IF(ISBLANK(F25),"",IF(ISNUMBER(F25),IF(F25-INT(F25)=0,"","  Errore ! Inserire un numero intero senza decimali"),"  Errore ! Inserire un numero intero senza decimali")))</f>
        <v/>
      </c>
      <c r="K25" s="863" t="str">
        <f>LEFT(A25,3)</f>
        <v>LEG</v>
      </c>
      <c r="L25" s="863" t="str">
        <f>RIGHT(A25,3)</f>
        <v>425</v>
      </c>
      <c r="M25" s="863" t="str">
        <f>B25</f>
        <v>INT</v>
      </c>
      <c r="N25" s="863" t="str">
        <f>IF(ISNUMBER(F25),ROUND(F25,0),"")</f>
        <v/>
      </c>
    </row>
    <row r="26" spans="1:14" s="857" customFormat="1" ht="4.3499999999999996" customHeight="1" x14ac:dyDescent="0.2">
      <c r="A26" s="870"/>
      <c r="B26" s="870"/>
      <c r="C26" s="1704"/>
      <c r="D26" s="869"/>
      <c r="E26" s="858"/>
      <c r="F26" s="859"/>
      <c r="G26" s="886"/>
    </row>
    <row r="27" spans="1:14" s="857" customFormat="1" ht="30" customHeight="1" x14ac:dyDescent="0.2">
      <c r="A27" s="1327" t="s">
        <v>1968</v>
      </c>
      <c r="B27" s="1328" t="s">
        <v>1014</v>
      </c>
      <c r="C27" s="1329"/>
      <c r="D27" s="1330" t="s">
        <v>2037</v>
      </c>
      <c r="E27" s="858"/>
      <c r="F27" s="1186"/>
      <c r="G27" s="1182" t="str">
        <f>IF(AND(ISBLANK(F27),C27="x",$N$8&gt;0),"Attenzione: domanda a risposta obbligatoria",IF(ISBLANK(F27),"",IF(ISNUMBER(F27),IF(F27-INT(F27)=0,"","  Errore ! Inserire un numero intero senza decimali"),"  Errore ! Inserire un numero intero senza decimali")))</f>
        <v/>
      </c>
      <c r="K27" s="863" t="str">
        <f>LEFT(A27,3)</f>
        <v>LEG</v>
      </c>
      <c r="L27" s="863" t="str">
        <f>RIGHT(A27,3)</f>
        <v>452</v>
      </c>
      <c r="M27" s="863" t="str">
        <f>B27</f>
        <v>INT</v>
      </c>
      <c r="N27" s="863" t="str">
        <f>IF(ISNUMBER(F27),ROUND(F27,0),"")</f>
        <v/>
      </c>
    </row>
    <row r="28" spans="1:14" s="857" customFormat="1" ht="4.3499999999999996" customHeight="1" x14ac:dyDescent="0.2">
      <c r="A28" s="1327"/>
      <c r="B28" s="1328"/>
      <c r="C28" s="1329"/>
      <c r="D28" s="1330"/>
      <c r="E28" s="858"/>
      <c r="F28" s="859"/>
      <c r="G28" s="886"/>
    </row>
    <row r="29" spans="1:14" s="915" customFormat="1" ht="30" customHeight="1" x14ac:dyDescent="0.2">
      <c r="A29" s="912" t="s">
        <v>1189</v>
      </c>
      <c r="B29" s="913" t="s">
        <v>1014</v>
      </c>
      <c r="C29" s="1707"/>
      <c r="D29" s="1187" t="s">
        <v>1456</v>
      </c>
      <c r="E29" s="924"/>
      <c r="F29" s="1186"/>
      <c r="G29" s="1182" t="str">
        <f>IF(AND(ISBLANK(F29),C29="x",$N$8&gt;0),"Attenzione: domanda a risposta obbligatoria",IF(ISBLANK(F29),"",IF(ISNUMBER(F29),IF(F29-INT(F29)=0,"","  Errore ! Inserire un numero intero senza decimali"),"  Errore ! Inserire un numero intero senza decimali")))</f>
        <v/>
      </c>
      <c r="K29" s="925" t="str">
        <f>LEFT(A29,3)</f>
        <v>LEG</v>
      </c>
      <c r="L29" s="925" t="str">
        <f>RIGHT(A29,3)</f>
        <v>398</v>
      </c>
      <c r="M29" s="925" t="str">
        <f>B29</f>
        <v>INT</v>
      </c>
      <c r="N29" s="925" t="str">
        <f>IF(ISNUMBER(F29),ROUND(F29,0),"")</f>
        <v/>
      </c>
    </row>
    <row r="30" spans="1:14" s="915" customFormat="1" ht="4.3499999999999996" customHeight="1" x14ac:dyDescent="0.2">
      <c r="A30" s="912"/>
      <c r="B30" s="912"/>
      <c r="C30" s="1707"/>
      <c r="D30" s="1181"/>
      <c r="E30" s="1181"/>
      <c r="F30" s="926"/>
      <c r="G30" s="927"/>
    </row>
    <row r="31" spans="1:14" s="915" customFormat="1" ht="30" customHeight="1" x14ac:dyDescent="0.2">
      <c r="A31" s="912" t="s">
        <v>1090</v>
      </c>
      <c r="B31" s="913" t="s">
        <v>1014</v>
      </c>
      <c r="C31" s="1707"/>
      <c r="D31" s="914" t="s">
        <v>1091</v>
      </c>
      <c r="E31" s="924"/>
      <c r="F31" s="1186"/>
      <c r="G31" s="1182" t="str">
        <f>IF(AND(ISBLANK(F31),C31="x",$N$8&gt;0),"Attenzione: domanda a risposta obbligatoria",IF(ISBLANK(F31),"",IF(ISNUMBER(F31),IF(F31-INT(F31)=0,"","  Errore ! Inserire un numero intero senza decimali"),"  Errore ! Inserire un numero intero senza decimali")))</f>
        <v/>
      </c>
      <c r="K31" s="925" t="str">
        <f>LEFT(A31,3)</f>
        <v>LEG</v>
      </c>
      <c r="L31" s="925" t="str">
        <f>RIGHT(A31,3)</f>
        <v>362</v>
      </c>
      <c r="M31" s="925" t="str">
        <f>B31</f>
        <v>INT</v>
      </c>
      <c r="N31" s="925" t="str">
        <f>IF(ISNUMBER(F31),ROUND(F31,0),"")</f>
        <v/>
      </c>
    </row>
    <row r="32" spans="1:14" s="915" customFormat="1" ht="4.3499999999999996" customHeight="1" x14ac:dyDescent="0.2">
      <c r="A32" s="912"/>
      <c r="B32" s="912"/>
      <c r="C32" s="1707"/>
      <c r="D32" s="1181"/>
      <c r="E32" s="1181"/>
      <c r="F32" s="926"/>
      <c r="G32" s="1182"/>
    </row>
    <row r="33" spans="1:14" s="915" customFormat="1" ht="30" customHeight="1" x14ac:dyDescent="0.2">
      <c r="A33" s="912" t="s">
        <v>1092</v>
      </c>
      <c r="B33" s="913" t="s">
        <v>1014</v>
      </c>
      <c r="C33" s="1707"/>
      <c r="D33" s="914" t="s">
        <v>1093</v>
      </c>
      <c r="E33" s="924"/>
      <c r="F33" s="1186"/>
      <c r="G33" s="1182" t="str">
        <f>IF(AND(ISBLANK(F33),C33="x",$N$8&gt;0),"Attenzione: domanda a risposta obbligatoria",IF(ISBLANK(F33),"",IF(ISNUMBER(F33),IF(F33-INT(F33)=0,"","  Errore ! Inserire un numero intero senza decimali"),"  Errore ! Inserire un numero intero senza decimali")))</f>
        <v/>
      </c>
      <c r="K33" s="925" t="str">
        <f>LEFT(A33,3)</f>
        <v>LEG</v>
      </c>
      <c r="L33" s="925" t="str">
        <f>RIGHT(A33,3)</f>
        <v>364</v>
      </c>
      <c r="M33" s="925" t="str">
        <f>B33</f>
        <v>INT</v>
      </c>
      <c r="N33" s="925" t="str">
        <f>IF(ISNUMBER(F33),ROUND(F33,0),"")</f>
        <v/>
      </c>
    </row>
    <row r="34" spans="1:14" s="857" customFormat="1" ht="4.3499999999999996" customHeight="1" x14ac:dyDescent="0.2">
      <c r="A34" s="870"/>
      <c r="B34" s="870"/>
      <c r="C34" s="1704"/>
      <c r="D34" s="869"/>
      <c r="E34" s="858"/>
      <c r="F34" s="859"/>
      <c r="G34" s="969"/>
    </row>
    <row r="35" spans="1:14" s="857" customFormat="1" ht="30" customHeight="1" x14ac:dyDescent="0.2">
      <c r="A35" s="1175" t="s">
        <v>1018</v>
      </c>
      <c r="B35" s="1175"/>
      <c r="C35" s="1706"/>
      <c r="D35" s="1176" t="s">
        <v>1019</v>
      </c>
      <c r="E35" s="1177"/>
      <c r="F35" s="1178"/>
      <c r="G35" s="969"/>
    </row>
    <row r="36" spans="1:14" s="857" customFormat="1" ht="4.3499999999999996" customHeight="1" x14ac:dyDescent="0.2">
      <c r="A36" s="869"/>
      <c r="B36" s="869"/>
      <c r="C36" s="1704"/>
      <c r="D36" s="869"/>
      <c r="E36" s="858"/>
      <c r="F36" s="859"/>
      <c r="G36" s="969"/>
    </row>
    <row r="37" spans="1:14" s="857" customFormat="1" ht="30" customHeight="1" x14ac:dyDescent="0.2">
      <c r="A37" s="870" t="s">
        <v>1969</v>
      </c>
      <c r="B37" s="889" t="s">
        <v>1014</v>
      </c>
      <c r="C37" s="1704"/>
      <c r="D37" s="868" t="s">
        <v>1970</v>
      </c>
      <c r="E37" s="873"/>
      <c r="F37" s="866"/>
      <c r="G37" s="1182" t="str">
        <f>IF(AND(ISBLANK(F37),C37="x",$N$8&gt;0),"Attenzione: domanda a risposta obbligatoria",IF(ISBLANK(F37),"",IF(ISNUMBER(F37),IF(F37-INT(F37)=0,"","  Errore ! Inserire un numero intero senza decimali"),"  Errore ! Inserire un numero intero senza decimali")))</f>
        <v/>
      </c>
      <c r="K37" s="863" t="str">
        <f>LEFT(A37,3)</f>
        <v>ORG</v>
      </c>
      <c r="L37" s="863" t="str">
        <f>RIGHT(A37,3)</f>
        <v>495</v>
      </c>
      <c r="M37" s="863" t="str">
        <f>B37</f>
        <v>INT</v>
      </c>
      <c r="N37" s="863" t="str">
        <f>IF(ISNUMBER(F37),ROUND(F37,0),"")</f>
        <v/>
      </c>
    </row>
    <row r="38" spans="1:14" s="857" customFormat="1" ht="4.3499999999999996" customHeight="1" x14ac:dyDescent="0.2">
      <c r="A38" s="871"/>
      <c r="B38" s="871"/>
      <c r="C38" s="1704"/>
      <c r="D38" s="869"/>
      <c r="E38" s="869"/>
      <c r="F38" s="859"/>
      <c r="G38" s="927"/>
    </row>
    <row r="39" spans="1:14" s="857" customFormat="1" ht="30" customHeight="1" x14ac:dyDescent="0.2">
      <c r="A39" s="870" t="s">
        <v>1971</v>
      </c>
      <c r="B39" s="889" t="s">
        <v>1014</v>
      </c>
      <c r="C39" s="1704"/>
      <c r="D39" s="868" t="s">
        <v>1972</v>
      </c>
      <c r="E39" s="873"/>
      <c r="F39" s="866"/>
      <c r="G39" s="1182" t="str">
        <f>IF(AND(ISBLANK(F39),C39="x",$N$8&gt;0),"Attenzione: domanda a risposta obbligatoria",IF(ISBLANK(F39),"",IF(ISNUMBER(F39),IF(F39-INT(F39)=0,"","  Errore ! Inserire un numero intero senza decimali"),"  Errore ! Inserire un numero intero senza decimali")))</f>
        <v/>
      </c>
      <c r="K39" s="863" t="str">
        <f>LEFT(A39,3)</f>
        <v>ORG</v>
      </c>
      <c r="L39" s="863" t="str">
        <f>RIGHT(A39,3)</f>
        <v>496</v>
      </c>
      <c r="M39" s="863" t="str">
        <f>B39</f>
        <v>INT</v>
      </c>
      <c r="N39" s="863" t="str">
        <f>IF(ISNUMBER(F39),ROUND(F39,0),"")</f>
        <v/>
      </c>
    </row>
    <row r="40" spans="1:14" s="857" customFormat="1" ht="4.3499999999999996" customHeight="1" x14ac:dyDescent="0.2">
      <c r="A40" s="870"/>
      <c r="B40" s="870"/>
      <c r="C40" s="1704"/>
      <c r="D40" s="869"/>
      <c r="E40" s="869"/>
      <c r="F40" s="859"/>
      <c r="G40" s="927"/>
    </row>
    <row r="41" spans="1:14" s="857" customFormat="1" ht="30" customHeight="1" x14ac:dyDescent="0.2">
      <c r="A41" s="870" t="s">
        <v>1973</v>
      </c>
      <c r="B41" s="889" t="s">
        <v>1014</v>
      </c>
      <c r="C41" s="1704"/>
      <c r="D41" s="868" t="s">
        <v>1974</v>
      </c>
      <c r="E41" s="873"/>
      <c r="F41" s="866"/>
      <c r="G41" s="1182" t="str">
        <f>IF(AND(ISBLANK(F41),C41="x",$N$8&gt;0),"Attenzione: domanda a risposta obbligatoria",IF(ISBLANK(F41),"",IF(ISNUMBER(F41),IF(F41-INT(F41)=0,"","  Errore ! Inserire un numero intero senza decimali"),"  Errore ! Inserire un numero intero senza decimali")))</f>
        <v/>
      </c>
      <c r="K41" s="863" t="str">
        <f>LEFT(A45,3)</f>
        <v>ORG</v>
      </c>
      <c r="L41" s="863" t="str">
        <f t="shared" ref="L41:L59" si="0">RIGHT(A41,3)</f>
        <v>497</v>
      </c>
      <c r="M41" s="863" t="str">
        <f>B41</f>
        <v>INT</v>
      </c>
      <c r="N41" s="863" t="str">
        <f>IF(ISNUMBER(F41),ROUND(F41,0),"")</f>
        <v/>
      </c>
    </row>
    <row r="42" spans="1:14" s="857" customFormat="1" ht="4.3499999999999996" customHeight="1" x14ac:dyDescent="0.2">
      <c r="A42" s="870"/>
      <c r="B42" s="870"/>
      <c r="C42" s="1704"/>
      <c r="D42" s="869"/>
      <c r="E42" s="869"/>
      <c r="F42" s="859"/>
      <c r="G42" s="927"/>
      <c r="L42" s="863" t="str">
        <f t="shared" si="0"/>
        <v/>
      </c>
    </row>
    <row r="43" spans="1:14" s="857" customFormat="1" ht="30" customHeight="1" x14ac:dyDescent="0.2">
      <c r="A43" s="870" t="s">
        <v>1975</v>
      </c>
      <c r="B43" s="889" t="s">
        <v>1014</v>
      </c>
      <c r="C43" s="1704"/>
      <c r="D43" s="868" t="s">
        <v>1976</v>
      </c>
      <c r="E43" s="873"/>
      <c r="F43" s="866"/>
      <c r="G43" s="1182" t="str">
        <f>IF(AND(ISBLANK(F43),C43="x",$N$8&gt;0),"Attenzione: domanda a risposta obbligatoria",IF(ISBLANK(F43),"",IF(ISNUMBER(F43),IF(F43-INT(F43)=0,"","  Errore ! Inserire un numero intero senza decimali"),"  Errore ! Inserire un numero intero senza decimali")))</f>
        <v/>
      </c>
      <c r="K43" s="863" t="str">
        <f>LEFT(A47,3)</f>
        <v>ORG</v>
      </c>
      <c r="L43" s="863" t="str">
        <f t="shared" si="0"/>
        <v>498</v>
      </c>
      <c r="M43" s="863" t="str">
        <f>B43</f>
        <v>INT</v>
      </c>
      <c r="N43" s="863" t="str">
        <f>IF(ISNUMBER(F43),ROUND(F43,0),"")</f>
        <v/>
      </c>
    </row>
    <row r="44" spans="1:14" s="857" customFormat="1" ht="4.3499999999999996" customHeight="1" x14ac:dyDescent="0.2">
      <c r="A44" s="870"/>
      <c r="B44" s="870"/>
      <c r="C44" s="1704"/>
      <c r="D44" s="869"/>
      <c r="E44" s="858"/>
      <c r="F44" s="859"/>
      <c r="G44" s="969"/>
      <c r="L44" s="863" t="str">
        <f t="shared" si="0"/>
        <v/>
      </c>
    </row>
    <row r="45" spans="1:14" s="857" customFormat="1" ht="30" customHeight="1" x14ac:dyDescent="0.2">
      <c r="A45" s="870" t="s">
        <v>1977</v>
      </c>
      <c r="B45" s="889" t="s">
        <v>1014</v>
      </c>
      <c r="C45" s="1704"/>
      <c r="D45" s="868" t="s">
        <v>1978</v>
      </c>
      <c r="E45" s="873"/>
      <c r="F45" s="866"/>
      <c r="G45" s="1182" t="str">
        <f>IF(AND(ISBLANK(F45),C45="x",$N$8&gt;0),"Attenzione: domanda a risposta obbligatoria",IF(ISBLANK(F45),"",IF(ISNUMBER(F45),IF(F45-INT(F45)=0,"","  Errore ! Inserire un numero intero senza decimali"),"  Errore ! Inserire un numero intero senza decimali")))</f>
        <v/>
      </c>
      <c r="K45" s="863" t="str">
        <f>LEFT(A41,3)</f>
        <v>ORG</v>
      </c>
      <c r="L45" s="863" t="str">
        <f t="shared" si="0"/>
        <v>499</v>
      </c>
      <c r="M45" s="863" t="str">
        <f>B45</f>
        <v>INT</v>
      </c>
      <c r="N45" s="863" t="str">
        <f>IF(ISNUMBER(F45),ROUND(F45,0),"")</f>
        <v/>
      </c>
    </row>
    <row r="46" spans="1:14" s="857" customFormat="1" ht="4.3499999999999996" customHeight="1" x14ac:dyDescent="0.2">
      <c r="A46" s="870"/>
      <c r="B46" s="870"/>
      <c r="C46" s="1704"/>
      <c r="D46" s="869"/>
      <c r="E46" s="869"/>
      <c r="F46" s="859"/>
      <c r="G46" s="927"/>
      <c r="L46" s="863" t="str">
        <f t="shared" si="0"/>
        <v/>
      </c>
    </row>
    <row r="47" spans="1:14" s="857" customFormat="1" ht="30" customHeight="1" x14ac:dyDescent="0.2">
      <c r="A47" s="870" t="s">
        <v>1979</v>
      </c>
      <c r="B47" s="889" t="s">
        <v>1014</v>
      </c>
      <c r="C47" s="1704"/>
      <c r="D47" s="868" t="s">
        <v>1980</v>
      </c>
      <c r="E47" s="873"/>
      <c r="F47" s="866"/>
      <c r="G47" s="1182" t="str">
        <f>IF(AND(ISBLANK(F47),C47="x",$N$8&gt;0),"Attenzione: domanda a risposta obbligatoria",IF(ISBLANK(F47),"",IF(ISNUMBER(F47),IF(F47-INT(F47)=0,"","  Errore ! Inserire un numero intero senza decimali"),"  Errore ! Inserire un numero intero senza decimali")))</f>
        <v/>
      </c>
      <c r="K47" s="863" t="str">
        <f>LEFT(A43,3)</f>
        <v>ORG</v>
      </c>
      <c r="L47" s="863" t="str">
        <f t="shared" si="0"/>
        <v>500</v>
      </c>
      <c r="M47" s="863" t="str">
        <f>B47</f>
        <v>INT</v>
      </c>
      <c r="N47" s="863" t="str">
        <f>IF(ISNUMBER(F47),ROUND(F47,0),"")</f>
        <v/>
      </c>
    </row>
    <row r="48" spans="1:14" s="857" customFormat="1" ht="4.3499999999999996" customHeight="1" x14ac:dyDescent="0.2">
      <c r="A48" s="870"/>
      <c r="B48" s="870"/>
      <c r="C48" s="1704"/>
      <c r="D48" s="869"/>
      <c r="E48" s="869"/>
      <c r="F48" s="859"/>
      <c r="G48" s="927"/>
      <c r="L48" s="863" t="str">
        <f t="shared" si="0"/>
        <v/>
      </c>
    </row>
    <row r="49" spans="1:14" s="857" customFormat="1" ht="30" customHeight="1" x14ac:dyDescent="0.2">
      <c r="A49" s="870" t="s">
        <v>1981</v>
      </c>
      <c r="B49" s="889" t="s">
        <v>1014</v>
      </c>
      <c r="C49" s="1704"/>
      <c r="D49" s="868" t="s">
        <v>1982</v>
      </c>
      <c r="E49" s="873"/>
      <c r="F49" s="866"/>
      <c r="G49" s="1182" t="str">
        <f>IF(AND(ISBLANK(F49),C49="x",$N$8&gt;0),"Attenzione: domanda a risposta obbligatoria",IF(ISBLANK(F49),"",IF(ISNUMBER(F49),IF(F49-INT(F49)=0,"","  Errore ! Inserire un numero intero senza decimali"),"  Errore ! Inserire un numero intero senza decimali")))</f>
        <v/>
      </c>
      <c r="K49" s="863" t="str">
        <f>LEFT(A57,3)</f>
        <v>ORG</v>
      </c>
      <c r="L49" s="863" t="str">
        <f t="shared" si="0"/>
        <v>501</v>
      </c>
      <c r="M49" s="863" t="str">
        <f>B49</f>
        <v>INT</v>
      </c>
      <c r="N49" s="863" t="str">
        <f>IF(ISNUMBER(F49),ROUND(F49,0),"")</f>
        <v/>
      </c>
    </row>
    <row r="50" spans="1:14" s="857" customFormat="1" ht="4.3499999999999996" customHeight="1" x14ac:dyDescent="0.2">
      <c r="A50" s="870"/>
      <c r="B50" s="870"/>
      <c r="C50" s="1704"/>
      <c r="D50" s="869"/>
      <c r="E50" s="869"/>
      <c r="F50" s="859"/>
      <c r="G50" s="927"/>
      <c r="L50" s="863" t="str">
        <f t="shared" si="0"/>
        <v/>
      </c>
    </row>
    <row r="51" spans="1:14" s="857" customFormat="1" ht="30" customHeight="1" x14ac:dyDescent="0.2">
      <c r="A51" s="870" t="s">
        <v>1983</v>
      </c>
      <c r="B51" s="889" t="s">
        <v>1014</v>
      </c>
      <c r="C51" s="1704"/>
      <c r="D51" s="868" t="s">
        <v>1984</v>
      </c>
      <c r="E51" s="873"/>
      <c r="F51" s="866"/>
      <c r="G51" s="1182" t="str">
        <f>IF(AND(ISBLANK(F51),C51="x",$N$8&gt;0),"Attenzione: domanda a risposta obbligatoria",IF(ISBLANK(F51),"",IF(ISNUMBER(F51),IF(F51-INT(F51)=0,"","  Errore ! Inserire un numero intero senza decimali"),"  Errore ! Inserire un numero intero senza decimali")))</f>
        <v/>
      </c>
      <c r="K51" s="863" t="str">
        <f>LEFT(A59,3)</f>
        <v>ORG</v>
      </c>
      <c r="L51" s="863" t="str">
        <f t="shared" si="0"/>
        <v>502</v>
      </c>
      <c r="M51" s="863" t="str">
        <f>B51</f>
        <v>INT</v>
      </c>
      <c r="N51" s="863" t="str">
        <f>IF(ISNUMBER(F51),ROUND(F51,0),"")</f>
        <v/>
      </c>
    </row>
    <row r="52" spans="1:14" s="857" customFormat="1" ht="4.3499999999999996" customHeight="1" x14ac:dyDescent="0.2">
      <c r="A52" s="870"/>
      <c r="B52" s="870"/>
      <c r="C52" s="1704"/>
      <c r="D52" s="869"/>
      <c r="E52" s="858"/>
      <c r="F52" s="859"/>
      <c r="G52" s="969"/>
      <c r="L52" s="863" t="str">
        <f t="shared" si="0"/>
        <v/>
      </c>
    </row>
    <row r="53" spans="1:14" s="857" customFormat="1" ht="30" customHeight="1" x14ac:dyDescent="0.2">
      <c r="A53" s="870" t="s">
        <v>1985</v>
      </c>
      <c r="B53" s="889" t="s">
        <v>1014</v>
      </c>
      <c r="C53" s="1704"/>
      <c r="D53" s="868" t="s">
        <v>1986</v>
      </c>
      <c r="E53" s="873"/>
      <c r="F53" s="866"/>
      <c r="G53" s="1182" t="str">
        <f>IF(AND(ISBLANK(F53),C53="x",$N$8&gt;0),"Attenzione: domanda a risposta obbligatoria",IF(ISBLANK(F53),"",IF(ISNUMBER(F53),IF(F53-INT(F53)=0,"","  Errore ! Inserire un numero intero senza decimali"),"  Errore ! Inserire un numero intero senza decimali")))</f>
        <v/>
      </c>
      <c r="K53" s="863" t="str">
        <f>LEFT(A53,3)</f>
        <v>ORG</v>
      </c>
      <c r="L53" s="863" t="str">
        <f t="shared" si="0"/>
        <v>503</v>
      </c>
      <c r="M53" s="863" t="str">
        <f>B53</f>
        <v>INT</v>
      </c>
      <c r="N53" s="863" t="str">
        <f>IF(ISNUMBER(F53),ROUND(F53,0),"")</f>
        <v/>
      </c>
    </row>
    <row r="54" spans="1:14" s="857" customFormat="1" ht="4.3499999999999996" customHeight="1" x14ac:dyDescent="0.2">
      <c r="A54" s="870"/>
      <c r="B54" s="870"/>
      <c r="C54" s="1704"/>
      <c r="D54" s="869"/>
      <c r="E54" s="869"/>
      <c r="F54" s="859"/>
      <c r="G54" s="927"/>
      <c r="L54" s="863" t="str">
        <f t="shared" si="0"/>
        <v/>
      </c>
    </row>
    <row r="55" spans="1:14" s="857" customFormat="1" ht="30" customHeight="1" x14ac:dyDescent="0.2">
      <c r="A55" s="870" t="s">
        <v>1987</v>
      </c>
      <c r="B55" s="889" t="s">
        <v>1014</v>
      </c>
      <c r="C55" s="1704"/>
      <c r="D55" s="868" t="s">
        <v>1988</v>
      </c>
      <c r="E55" s="873"/>
      <c r="F55" s="866"/>
      <c r="G55" s="1182" t="str">
        <f>IF(AND(ISBLANK(F55),C55="x",$N$8&gt;0),"Attenzione: domanda a risposta obbligatoria",IF(ISBLANK(F55),"",IF(ISNUMBER(F55),IF(F55-INT(F55)=0,"","  Errore ! Inserire un numero intero senza decimali"),"  Errore ! Inserire un numero intero senza decimali")))</f>
        <v/>
      </c>
      <c r="K55" s="863" t="str">
        <f>LEFT(A55,3)</f>
        <v>ORG</v>
      </c>
      <c r="L55" s="863" t="str">
        <f t="shared" si="0"/>
        <v>504</v>
      </c>
      <c r="M55" s="863" t="str">
        <f>B55</f>
        <v>INT</v>
      </c>
      <c r="N55" s="863" t="str">
        <f>IF(ISNUMBER(F55),ROUND(F55,0),"")</f>
        <v/>
      </c>
    </row>
    <row r="56" spans="1:14" s="857" customFormat="1" ht="4.3499999999999996" customHeight="1" x14ac:dyDescent="0.2">
      <c r="A56" s="870"/>
      <c r="B56" s="870"/>
      <c r="C56" s="1704"/>
      <c r="D56" s="869"/>
      <c r="E56" s="858"/>
      <c r="F56" s="859"/>
      <c r="G56" s="969"/>
      <c r="L56" s="863" t="str">
        <f t="shared" si="0"/>
        <v/>
      </c>
    </row>
    <row r="57" spans="1:14" s="857" customFormat="1" ht="30" customHeight="1" x14ac:dyDescent="0.2">
      <c r="A57" s="870" t="s">
        <v>1989</v>
      </c>
      <c r="B57" s="889" t="s">
        <v>1014</v>
      </c>
      <c r="C57" s="1704"/>
      <c r="D57" s="868" t="s">
        <v>1990</v>
      </c>
      <c r="E57" s="873"/>
      <c r="F57" s="866"/>
      <c r="G57" s="1182" t="str">
        <f>IF(AND(ISBLANK(F57),C57="x",$N$8&gt;0),"Attenzione: domanda a risposta obbligatoria",IF(ISBLANK(F57),"",IF(ISNUMBER(F57),IF(F57-INT(F57)=0,"","  Errore ! Inserire un numero intero senza decimali"),"  Errore ! Inserire un numero intero senza decimali")))</f>
        <v/>
      </c>
      <c r="K57" s="863" t="str">
        <f>LEFT(A49,3)</f>
        <v>ORG</v>
      </c>
      <c r="L57" s="863" t="str">
        <f t="shared" si="0"/>
        <v>505</v>
      </c>
      <c r="M57" s="863" t="str">
        <f>B57</f>
        <v>INT</v>
      </c>
      <c r="N57" s="863" t="str">
        <f>IF(ISNUMBER(F57),ROUND(F57,0),"")</f>
        <v/>
      </c>
    </row>
    <row r="58" spans="1:14" s="857" customFormat="1" ht="4.3499999999999996" customHeight="1" x14ac:dyDescent="0.2">
      <c r="A58" s="870"/>
      <c r="B58" s="870"/>
      <c r="C58" s="1704"/>
      <c r="D58" s="869"/>
      <c r="E58" s="869"/>
      <c r="F58" s="859"/>
      <c r="G58" s="927"/>
      <c r="L58" s="863" t="str">
        <f t="shared" si="0"/>
        <v/>
      </c>
    </row>
    <row r="59" spans="1:14" s="857" customFormat="1" ht="30" customHeight="1" x14ac:dyDescent="0.2">
      <c r="A59" s="870" t="s">
        <v>1991</v>
      </c>
      <c r="B59" s="889" t="s">
        <v>1014</v>
      </c>
      <c r="C59" s="1704"/>
      <c r="D59" s="868" t="s">
        <v>1992</v>
      </c>
      <c r="E59" s="873"/>
      <c r="F59" s="866"/>
      <c r="G59" s="1182" t="str">
        <f>IF(AND(ISBLANK(F59),C59="x",$N$8&gt;0),"Attenzione: domanda a risposta obbligatoria",IF(ISBLANK(F59),"",IF(ISNUMBER(F59),IF(F59-INT(F59)=0,"","  Errore ! Inserire un numero intero senza decimali"),"  Errore ! Inserire un numero intero senza decimali")))</f>
        <v/>
      </c>
      <c r="K59" s="863" t="str">
        <f>LEFT(A51,3)</f>
        <v>ORG</v>
      </c>
      <c r="L59" s="863" t="str">
        <f t="shared" si="0"/>
        <v>506</v>
      </c>
      <c r="M59" s="863" t="str">
        <f>B59</f>
        <v>INT</v>
      </c>
      <c r="N59" s="863" t="str">
        <f>IF(ISNUMBER(F59),ROUND(F59,0),"")</f>
        <v/>
      </c>
    </row>
    <row r="60" spans="1:14" s="857" customFormat="1" ht="4.3499999999999996" customHeight="1" x14ac:dyDescent="0.2">
      <c r="A60" s="870"/>
      <c r="B60" s="870"/>
      <c r="C60" s="1704"/>
      <c r="D60" s="869"/>
      <c r="E60" s="858"/>
      <c r="F60" s="859"/>
      <c r="G60" s="969"/>
    </row>
    <row r="61" spans="1:14" s="857" customFormat="1" ht="30" customHeight="1" x14ac:dyDescent="0.2">
      <c r="A61" s="1175" t="s">
        <v>1040</v>
      </c>
      <c r="B61" s="1175"/>
      <c r="C61" s="1706"/>
      <c r="D61" s="1176" t="s">
        <v>1993</v>
      </c>
      <c r="E61" s="1177"/>
      <c r="F61" s="1178"/>
      <c r="G61" s="969"/>
    </row>
    <row r="62" spans="1:14" s="857" customFormat="1" ht="4.3499999999999996" customHeight="1" x14ac:dyDescent="0.2">
      <c r="A62" s="869"/>
      <c r="B62" s="869"/>
      <c r="C62" s="1704"/>
      <c r="D62" s="869"/>
      <c r="E62" s="858"/>
      <c r="F62" s="859"/>
      <c r="G62" s="969"/>
    </row>
    <row r="63" spans="1:14" s="857" customFormat="1" ht="30" customHeight="1" x14ac:dyDescent="0.2">
      <c r="A63" s="870" t="s">
        <v>1994</v>
      </c>
      <c r="B63" s="889" t="s">
        <v>1011</v>
      </c>
      <c r="C63" s="1704"/>
      <c r="D63" s="868" t="s">
        <v>1995</v>
      </c>
      <c r="F63" s="862"/>
      <c r="G63" s="1182" t="str">
        <f>IF(AND(ISBLANK(F63),C63="x",$N$8&gt;0),"Attenzione: domanda a risposta obbligatoria",IF(ISBLANK(F63),"",IF(AND(LEN(F63)=1,OR(UPPER(F63)="N",UPPER(F63)="S")),"",IF(ISBLANK(F63),"","  Errore ! Inserire S o N"))))</f>
        <v/>
      </c>
      <c r="K63" s="863" t="str">
        <f>LEFT(A63,3)</f>
        <v>PEO</v>
      </c>
      <c r="L63" s="863" t="str">
        <f>RIGHT(A63,3)</f>
        <v>493</v>
      </c>
      <c r="M63" s="863" t="str">
        <f>B63</f>
        <v>FLAG</v>
      </c>
      <c r="N63" s="863" t="str">
        <f>IF(AND(LEN(F63)=1,OR(UPPER(F63)="N",UPPER(F63)="S")),UPPER(F63),"")</f>
        <v/>
      </c>
    </row>
    <row r="64" spans="1:14" s="857" customFormat="1" ht="4.3499999999999996" customHeight="1" x14ac:dyDescent="0.2">
      <c r="A64" s="870"/>
      <c r="B64" s="870"/>
      <c r="C64" s="1704"/>
      <c r="D64" s="869"/>
      <c r="E64" s="858"/>
      <c r="F64" s="859"/>
      <c r="G64" s="927"/>
    </row>
    <row r="65" spans="1:14" s="857" customFormat="1" ht="30" customHeight="1" x14ac:dyDescent="0.2">
      <c r="A65" s="870" t="s">
        <v>1996</v>
      </c>
      <c r="B65" s="889" t="s">
        <v>1014</v>
      </c>
      <c r="C65" s="1704"/>
      <c r="D65" s="868" t="s">
        <v>1997</v>
      </c>
      <c r="F65" s="866"/>
      <c r="G65" s="1182" t="str">
        <f>IF(AND(ISBLANK(F65),C65="x",$N$8&gt;0),"Attenzione: domanda a risposta obbligatoria",IF(ISBLANK(F65),"",IF(ISNUMBER(F65),IF(F65-INT(F65)=0,"","  Errore ! Inserire un numero intero senza decimali"),"  Errore ! Inserire un numero intero senza decimali")))</f>
        <v/>
      </c>
      <c r="K65" s="863" t="str">
        <f>LEFT(A65,3)</f>
        <v>PEO</v>
      </c>
      <c r="L65" s="863" t="str">
        <f>RIGHT(A65,3)</f>
        <v>483</v>
      </c>
      <c r="M65" s="863" t="str">
        <f>B65</f>
        <v>INT</v>
      </c>
      <c r="N65" s="863" t="str">
        <f>IF(ISNUMBER(F65),ROUND(F65,0),"")</f>
        <v/>
      </c>
    </row>
    <row r="66" spans="1:14" s="857" customFormat="1" ht="4.3499999999999996" customHeight="1" x14ac:dyDescent="0.2">
      <c r="A66" s="870"/>
      <c r="B66" s="870"/>
      <c r="C66" s="1704"/>
      <c r="D66" s="869"/>
      <c r="E66" s="858"/>
      <c r="F66" s="859"/>
      <c r="G66" s="927"/>
    </row>
    <row r="67" spans="1:14" s="857" customFormat="1" ht="30" customHeight="1" x14ac:dyDescent="0.2">
      <c r="A67" s="870" t="s">
        <v>1041</v>
      </c>
      <c r="B67" s="889" t="s">
        <v>1014</v>
      </c>
      <c r="C67" s="1704"/>
      <c r="D67" s="868" t="s">
        <v>1998</v>
      </c>
      <c r="F67" s="866"/>
      <c r="G67" s="1182" t="str">
        <f>IF(AND(ISBLANK(F67),C67="x",$N$8&gt;0),"Attenzione: domanda a risposta obbligatoria",IF(ISBLANK(F67),"",IF(ISNUMBER(F67),IF(F67-INT(F67)=0,"","  Errore ! Inserire un numero intero senza decimali"),"  Errore ! Inserire un numero intero senza decimali")))</f>
        <v/>
      </c>
      <c r="K67" s="863" t="str">
        <f>LEFT(A67,3)</f>
        <v>PEO</v>
      </c>
      <c r="L67" s="863" t="str">
        <f>RIGHT(A67,3)</f>
        <v>188</v>
      </c>
      <c r="M67" s="863" t="str">
        <f>B67</f>
        <v>INT</v>
      </c>
      <c r="N67" s="863" t="str">
        <f>IF(ISNUMBER(F67),ROUND(F67,0),"")</f>
        <v/>
      </c>
    </row>
    <row r="68" spans="1:14" s="857" customFormat="1" ht="4.3499999999999996" customHeight="1" x14ac:dyDescent="0.2">
      <c r="A68" s="870"/>
      <c r="B68" s="870"/>
      <c r="C68" s="1704"/>
      <c r="D68" s="869"/>
      <c r="E68" s="858"/>
      <c r="F68" s="859"/>
      <c r="G68" s="927"/>
    </row>
    <row r="69" spans="1:14" s="857" customFormat="1" ht="30" customHeight="1" x14ac:dyDescent="0.2">
      <c r="A69" s="870" t="s">
        <v>1042</v>
      </c>
      <c r="B69" s="889" t="s">
        <v>1011</v>
      </c>
      <c r="C69" s="1704"/>
      <c r="D69" s="914" t="s">
        <v>1999</v>
      </c>
      <c r="F69" s="862"/>
      <c r="G69" s="1182" t="str">
        <f>IF(AND(ISBLANK(F69),C69="x",$N$8&gt;0),"Attenzione: domanda a risposta obbligatoria",IF(ISBLANK(F69),"",IF(AND(LEN(F69)=1,OR(UPPER(F69)="N",UPPER(F69)="S")),"",IF(ISBLANK(F69),"","  Errore ! Inserire S o N"))))</f>
        <v/>
      </c>
      <c r="K69" s="863" t="str">
        <f>LEFT(A69,3)</f>
        <v>PEO</v>
      </c>
      <c r="L69" s="863" t="str">
        <f>RIGHT(A69,3)</f>
        <v>119</v>
      </c>
      <c r="M69" s="863" t="str">
        <f>B69</f>
        <v>FLAG</v>
      </c>
      <c r="N69" s="863" t="str">
        <f>IF(AND(LEN(F69)=1,OR(UPPER(F69)="N",UPPER(F69)="S")),UPPER(F69),"")</f>
        <v/>
      </c>
    </row>
    <row r="70" spans="1:14" s="857" customFormat="1" ht="4.3499999999999996" customHeight="1" x14ac:dyDescent="0.2">
      <c r="A70" s="870"/>
      <c r="B70" s="870"/>
      <c r="C70" s="1704"/>
      <c r="D70" s="869"/>
      <c r="E70" s="858"/>
      <c r="F70" s="859"/>
      <c r="G70" s="927"/>
    </row>
    <row r="71" spans="1:14" s="1323" customFormat="1" ht="30" customHeight="1" x14ac:dyDescent="0.2">
      <c r="A71" s="1327" t="s">
        <v>2000</v>
      </c>
      <c r="B71" s="1328" t="s">
        <v>1011</v>
      </c>
      <c r="C71" s="1708"/>
      <c r="D71" s="1330" t="s">
        <v>2001</v>
      </c>
      <c r="F71" s="1665"/>
      <c r="G71" s="1321" t="str">
        <f>IF(AND(ISBLANK(F71),C71="x",$N$8&gt;0),"Attenzione: domanda a risposta obbligatoria",IF(ISBLANK(F71),"",IF(AND(LEN(F71)=1,OR(UPPER(F71)="N",UPPER(F71)="S")),"",IF(ISBLANK(F71),"","  Errore ! Inserire S o N"))))</f>
        <v/>
      </c>
      <c r="K71" s="1666" t="str">
        <f>LEFT(A71,3)</f>
        <v>PEO</v>
      </c>
      <c r="L71" s="1666" t="str">
        <f>RIGHT(A71,3)</f>
        <v>473</v>
      </c>
      <c r="M71" s="1666" t="str">
        <f>B71</f>
        <v>FLAG</v>
      </c>
      <c r="N71" s="1667" t="str">
        <f>IF(AND(LEN(F71)=1,OR(UPPER(F71)="N",UPPER(F71)="S")),UPPER(F71),"")</f>
        <v/>
      </c>
    </row>
    <row r="72" spans="1:14" s="857" customFormat="1" ht="4.3499999999999996" customHeight="1" x14ac:dyDescent="0.2">
      <c r="A72" s="870"/>
      <c r="B72" s="870"/>
      <c r="C72" s="1704"/>
      <c r="D72" s="869"/>
      <c r="E72" s="858"/>
      <c r="F72" s="859"/>
      <c r="G72" s="927"/>
    </row>
    <row r="73" spans="1:14" s="857" customFormat="1" ht="30" customHeight="1" x14ac:dyDescent="0.2">
      <c r="A73" s="870" t="s">
        <v>1043</v>
      </c>
      <c r="B73" s="889" t="s">
        <v>1014</v>
      </c>
      <c r="C73" s="1704"/>
      <c r="D73" s="868" t="s">
        <v>2002</v>
      </c>
      <c r="F73" s="866"/>
      <c r="G73" s="1182" t="str">
        <f>IF(AND(ISBLANK(F73),C73="x",$N$8&gt;0),"Attenzione: domanda a risposta obbligatoria",IF(ISBLANK(F73),"",IF(ISNUMBER(F73),IF(F73-INT(F73)=0,"","  Errore ! Inserire un numero intero senza decimali"),"  Errore ! Inserire un numero intero senza decimali")))</f>
        <v/>
      </c>
      <c r="K73" s="863" t="str">
        <f>LEFT(A73,3)</f>
        <v>PEO</v>
      </c>
      <c r="L73" s="863" t="str">
        <f>RIGHT(A73,3)</f>
        <v>133</v>
      </c>
      <c r="M73" s="863" t="str">
        <f>B73</f>
        <v>INT</v>
      </c>
      <c r="N73" s="863" t="str">
        <f>IF(ISNUMBER(F73),ROUND(F73,0),"")</f>
        <v/>
      </c>
    </row>
    <row r="74" spans="1:14" s="857" customFormat="1" ht="4.3499999999999996" customHeight="1" x14ac:dyDescent="0.2">
      <c r="A74" s="871"/>
      <c r="B74" s="871"/>
      <c r="C74" s="1704"/>
      <c r="D74" s="869"/>
      <c r="E74" s="858"/>
      <c r="F74" s="859"/>
      <c r="G74" s="969"/>
    </row>
    <row r="75" spans="1:14" s="857" customFormat="1" ht="30" customHeight="1" x14ac:dyDescent="0.2">
      <c r="A75" s="1175" t="s">
        <v>1030</v>
      </c>
      <c r="B75" s="1175"/>
      <c r="C75" s="1706"/>
      <c r="D75" s="1176" t="s">
        <v>1100</v>
      </c>
      <c r="E75" s="1177"/>
      <c r="F75" s="1178"/>
      <c r="G75" s="969"/>
    </row>
    <row r="76" spans="1:14" s="857" customFormat="1" ht="4.3499999999999996" customHeight="1" x14ac:dyDescent="0.2">
      <c r="A76" s="869"/>
      <c r="B76" s="869"/>
      <c r="C76" s="1704"/>
      <c r="D76" s="869"/>
      <c r="E76" s="858"/>
      <c r="F76" s="859"/>
      <c r="G76" s="969"/>
    </row>
    <row r="77" spans="1:14" s="873" customFormat="1" ht="30" customHeight="1" x14ac:dyDescent="0.2">
      <c r="A77" s="912" t="s">
        <v>2003</v>
      </c>
      <c r="B77" s="913" t="s">
        <v>1011</v>
      </c>
      <c r="C77" s="1704"/>
      <c r="D77" s="1330" t="s">
        <v>2004</v>
      </c>
      <c r="F77" s="862"/>
      <c r="G77" s="1182" t="str">
        <f>IF(AND(ISBLANK(F77),C77="x",$N$8&gt;0),"Attenzione: domanda a risposta obbligatoria",IF(ISBLANK(F77),"",IF(AND(LEN(F77)=1,OR(UPPER(F77)="N",UPPER(F77)="S")),"",IF(ISBLANK(F77),"","  Errore ! Inserire S o N"))))</f>
        <v/>
      </c>
      <c r="H77" s="857"/>
      <c r="I77" s="857"/>
      <c r="J77" s="857"/>
      <c r="K77" s="863" t="str">
        <f>LEFT(A77,3)</f>
        <v>PRD</v>
      </c>
      <c r="L77" s="863" t="str">
        <f>RIGHT(A77,3)</f>
        <v>396</v>
      </c>
      <c r="M77" s="863" t="str">
        <f>B77</f>
        <v>FLAG</v>
      </c>
      <c r="N77" s="863" t="str">
        <f>IF(AND(LEN(F77)=1,OR(UPPER(F77)="N",UPPER(F77)="S")),UPPER(F77),"")</f>
        <v/>
      </c>
    </row>
    <row r="78" spans="1:14" s="873" customFormat="1" ht="4.3499999999999996" customHeight="1" x14ac:dyDescent="0.2">
      <c r="A78" s="870"/>
      <c r="B78" s="870"/>
      <c r="C78" s="1704"/>
      <c r="D78" s="869"/>
      <c r="E78" s="869"/>
      <c r="F78" s="874"/>
      <c r="G78" s="927"/>
    </row>
    <row r="79" spans="1:14" s="915" customFormat="1" ht="30" customHeight="1" x14ac:dyDescent="0.2">
      <c r="A79" s="912" t="s">
        <v>1551</v>
      </c>
      <c r="B79" s="913" t="s">
        <v>1011</v>
      </c>
      <c r="C79" s="924"/>
      <c r="D79" s="914" t="s">
        <v>1552</v>
      </c>
      <c r="F79" s="1319"/>
      <c r="G79" s="1182" t="str">
        <f>IF(AND(ISBLANK(F79),C79="x",$N$8&gt;0),"Attenzione: domanda a risposta obbligatoria",IF(ISBLANK(F79),"",IF(AND(LEN(F79)=1,OR(UPPER(F79)="N",UPPER(F79)="S")),"",IF(ISBLANK(F79),"","  Errore ! Inserire S o N"))))</f>
        <v/>
      </c>
      <c r="K79" s="925" t="str">
        <f>LEFT(A79,3)</f>
        <v>PRD</v>
      </c>
      <c r="L79" s="925" t="str">
        <f>RIGHT(A79,3)</f>
        <v>455</v>
      </c>
      <c r="M79" s="925" t="str">
        <f>B79</f>
        <v>FLAG</v>
      </c>
      <c r="N79" s="863" t="str">
        <f>IF(AND(LEN(F79)=1,OR(UPPER(F79)="N",UPPER(F79)="S")),UPPER(F79),"")</f>
        <v/>
      </c>
    </row>
    <row r="80" spans="1:14" s="915" customFormat="1" ht="4.3499999999999996" customHeight="1" x14ac:dyDescent="0.2">
      <c r="A80" s="912"/>
      <c r="B80" s="912"/>
      <c r="C80" s="924"/>
      <c r="D80" s="1181"/>
      <c r="E80" s="918"/>
      <c r="F80" s="919"/>
      <c r="G80" s="927"/>
    </row>
    <row r="81" spans="1:14" s="915" customFormat="1" ht="30" customHeight="1" x14ac:dyDescent="0.2">
      <c r="A81" s="912" t="s">
        <v>1553</v>
      </c>
      <c r="B81" s="913" t="s">
        <v>1014</v>
      </c>
      <c r="C81" s="924"/>
      <c r="D81" s="914" t="s">
        <v>2005</v>
      </c>
      <c r="F81" s="1185"/>
      <c r="G81" s="1182" t="str">
        <f>IF(AND(ISBLANK(F81),C81="x",$N$8&gt;0),"Attenzione: domanda a risposta obbligatoria",IF(ISBLANK(F81),"",IF(ISNUMBER(F81),IF(F81-INT(F81)=0,"","  Errore ! Inserire un numero intero senza decimali"),"  Errore ! Inserire un numero intero senza decimali")))</f>
        <v/>
      </c>
      <c r="K81" s="925" t="str">
        <f>LEFT(A81,3)</f>
        <v>PRD</v>
      </c>
      <c r="L81" s="925" t="str">
        <f>RIGHT(A81,3)</f>
        <v>456</v>
      </c>
      <c r="M81" s="925" t="str">
        <f>B81</f>
        <v>INT</v>
      </c>
      <c r="N81" s="925" t="str">
        <f>IF(ISNUMBER(F81),ROUND(F81,0),"")</f>
        <v/>
      </c>
    </row>
    <row r="82" spans="1:14" s="915" customFormat="1" ht="4.3499999999999996" customHeight="1" x14ac:dyDescent="0.2">
      <c r="A82" s="912"/>
      <c r="B82" s="912"/>
      <c r="C82" s="924"/>
      <c r="D82" s="1181"/>
      <c r="E82" s="918"/>
      <c r="F82" s="919"/>
      <c r="G82" s="927"/>
    </row>
    <row r="83" spans="1:14" s="915" customFormat="1" ht="30" customHeight="1" x14ac:dyDescent="0.2">
      <c r="A83" s="912" t="s">
        <v>1554</v>
      </c>
      <c r="B83" s="913" t="s">
        <v>1014</v>
      </c>
      <c r="C83" s="924"/>
      <c r="D83" s="914" t="s">
        <v>2006</v>
      </c>
      <c r="F83" s="1185"/>
      <c r="G83" s="1182" t="str">
        <f>IF(AND(ISBLANK(F83),C83="x",$N$8&gt;0),"Attenzione: domanda a risposta obbligatoria",IF(ISBLANK(F83),"",IF(ISNUMBER(F83),IF(F83-INT(F83)=0,"","  Errore ! Inserire un numero intero senza decimali"),"  Errore ! Inserire un numero intero senza decimali")))</f>
        <v/>
      </c>
      <c r="K83" s="925" t="str">
        <f>LEFT(A83,3)</f>
        <v>PRD</v>
      </c>
      <c r="L83" s="925" t="str">
        <f>RIGHT(A83,3)</f>
        <v>457</v>
      </c>
      <c r="M83" s="925" t="str">
        <f>B83</f>
        <v>INT</v>
      </c>
      <c r="N83" s="925" t="str">
        <f>IF(ISNUMBER(F83),ROUND(F83,0),"")</f>
        <v/>
      </c>
    </row>
    <row r="84" spans="1:14" s="915" customFormat="1" ht="4.3499999999999996" customHeight="1" x14ac:dyDescent="0.2">
      <c r="A84" s="912"/>
      <c r="B84" s="912"/>
      <c r="C84" s="924"/>
      <c r="D84" s="1181"/>
      <c r="E84" s="918"/>
      <c r="F84" s="919"/>
      <c r="G84" s="927"/>
    </row>
    <row r="85" spans="1:14" s="873" customFormat="1" ht="30" customHeight="1" x14ac:dyDescent="0.2">
      <c r="A85" s="912" t="s">
        <v>1101</v>
      </c>
      <c r="B85" s="913" t="s">
        <v>1014</v>
      </c>
      <c r="C85" s="1704"/>
      <c r="D85" s="914" t="s">
        <v>1102</v>
      </c>
      <c r="F85" s="866"/>
      <c r="G85" s="1182" t="str">
        <f>IF(AND(ISBLANK(F85),C85="x",$N$8&gt;0),"Attenzione: domanda a risposta obbligatoria",IF(ISBLANK(F85),"",IF(ISNUMBER(F85),IF(F85-INT(F85)=0,"","  Errore ! Inserire un numero intero senza decimali"),"  Errore ! Inserire un numero intero senza decimali")))</f>
        <v/>
      </c>
      <c r="H85" s="857"/>
      <c r="I85" s="857"/>
      <c r="J85" s="857"/>
      <c r="K85" s="863" t="str">
        <f>LEFT(A85,3)</f>
        <v>PRD</v>
      </c>
      <c r="L85" s="863" t="str">
        <f>RIGHT(A85,3)</f>
        <v>368</v>
      </c>
      <c r="M85" s="863" t="str">
        <f>B85</f>
        <v>INT</v>
      </c>
      <c r="N85" s="863" t="str">
        <f>IF(ISNUMBER(F85),ROUND(F85,0),"")</f>
        <v/>
      </c>
    </row>
    <row r="86" spans="1:14" s="873" customFormat="1" ht="4.3499999999999996" customHeight="1" x14ac:dyDescent="0.2">
      <c r="A86" s="912"/>
      <c r="B86" s="912"/>
      <c r="C86" s="1704"/>
      <c r="D86" s="1181"/>
      <c r="E86" s="869"/>
      <c r="F86" s="874"/>
      <c r="G86" s="970"/>
    </row>
    <row r="87" spans="1:14" s="873" customFormat="1" ht="30" customHeight="1" x14ac:dyDescent="0.2">
      <c r="A87" s="912" t="s">
        <v>1103</v>
      </c>
      <c r="B87" s="913" t="s">
        <v>1014</v>
      </c>
      <c r="C87" s="1704"/>
      <c r="D87" s="914" t="s">
        <v>1104</v>
      </c>
      <c r="F87" s="866"/>
      <c r="G87" s="1182" t="str">
        <f>IF(AND(ISBLANK(F87),C87="x",$N$8&gt;0),"Attenzione: domanda a risposta obbligatoria",IF(ISBLANK(F87),"",IF(ISNUMBER(F87),IF(F87-INT(F87)=0,"","  Errore ! Inserire un numero intero senza decimali"),"  Errore ! Inserire un numero intero senza decimali")))</f>
        <v/>
      </c>
      <c r="H87" s="857"/>
      <c r="I87" s="857"/>
      <c r="J87" s="857"/>
      <c r="K87" s="863" t="str">
        <f>LEFT(A87,3)</f>
        <v>PRD</v>
      </c>
      <c r="L87" s="863" t="str">
        <f>RIGHT(A87,3)</f>
        <v>369</v>
      </c>
      <c r="M87" s="863" t="str">
        <f>B87</f>
        <v>INT</v>
      </c>
      <c r="N87" s="863" t="str">
        <f>IF(ISNUMBER(F87),ROUND(F87,0),"")</f>
        <v/>
      </c>
    </row>
    <row r="88" spans="1:14" s="873" customFormat="1" ht="4.3499999999999996" customHeight="1" x14ac:dyDescent="0.2">
      <c r="A88" s="870"/>
      <c r="B88" s="870"/>
      <c r="C88" s="1704"/>
      <c r="D88" s="869"/>
      <c r="E88" s="869"/>
      <c r="F88" s="874"/>
      <c r="G88" s="970"/>
    </row>
    <row r="89" spans="1:14" s="873" customFormat="1" ht="30" customHeight="1" x14ac:dyDescent="0.2">
      <c r="A89" s="912" t="s">
        <v>1105</v>
      </c>
      <c r="B89" s="913" t="s">
        <v>1014</v>
      </c>
      <c r="C89" s="1704"/>
      <c r="D89" s="914" t="s">
        <v>1106</v>
      </c>
      <c r="F89" s="866"/>
      <c r="G89" s="1182" t="str">
        <f>IF(AND(ISBLANK(F89),C89="x",$N$8&gt;0),"Attenzione: domanda a risposta obbligatoria",IF(ISBLANK(F89),"",IF(ISNUMBER(F89),IF(F89-INT(F89)=0,"","  Errore ! Inserire un numero intero senza decimali"),"  Errore ! Inserire un numero intero senza decimali")))</f>
        <v/>
      </c>
      <c r="H89" s="857"/>
      <c r="I89" s="857"/>
      <c r="J89" s="857"/>
      <c r="K89" s="863" t="str">
        <f>LEFT(A89,3)</f>
        <v>PRD</v>
      </c>
      <c r="L89" s="863" t="str">
        <f>RIGHT(A89,3)</f>
        <v>370</v>
      </c>
      <c r="M89" s="863" t="str">
        <f>B89</f>
        <v>INT</v>
      </c>
      <c r="N89" s="863" t="str">
        <f>IF(ISNUMBER(F89),ROUND(F89,0),"")</f>
        <v/>
      </c>
    </row>
    <row r="90" spans="1:14" s="873" customFormat="1" ht="4.3499999999999996" customHeight="1" x14ac:dyDescent="0.2">
      <c r="A90" s="870"/>
      <c r="B90" s="870"/>
      <c r="D90" s="869"/>
      <c r="E90" s="869"/>
      <c r="F90" s="874"/>
      <c r="G90" s="970"/>
    </row>
    <row r="91" spans="1:14" s="1322" customFormat="1" ht="35.1" customHeight="1" x14ac:dyDescent="0.2">
      <c r="A91" s="1175" t="s">
        <v>1555</v>
      </c>
      <c r="B91" s="1175"/>
      <c r="C91" s="1706"/>
      <c r="D91" s="1176" t="s">
        <v>1556</v>
      </c>
      <c r="E91" s="1175"/>
      <c r="F91" s="1320"/>
      <c r="G91" s="1321" t="str">
        <f>IF(AND(LEN(F91)=1,OR(UPPER(F91)="N",UPPER(F91)="S")),"",IF(ISBLANK(F91),"","  Errore ! Inserire S o N"))</f>
        <v/>
      </c>
    </row>
    <row r="92" spans="1:14" s="1322" customFormat="1" ht="4.3499999999999996" customHeight="1" x14ac:dyDescent="0.2">
      <c r="A92" s="1327"/>
      <c r="B92" s="1327"/>
      <c r="C92" s="1329"/>
      <c r="D92" s="1333"/>
      <c r="E92" s="1324"/>
      <c r="F92" s="1325"/>
      <c r="G92" s="1326"/>
    </row>
    <row r="93" spans="1:14" s="1322" customFormat="1" ht="30" customHeight="1" x14ac:dyDescent="0.2">
      <c r="A93" s="1327" t="s">
        <v>1557</v>
      </c>
      <c r="B93" s="1328" t="s">
        <v>1014</v>
      </c>
      <c r="C93" s="1329"/>
      <c r="D93" s="1330" t="s">
        <v>1558</v>
      </c>
      <c r="F93" s="1331"/>
      <c r="G93" s="1321" t="str">
        <f>IF(AND(ISBLANK(F93),C93="x",$N$8&gt;0),"Attenzione: domanda a risposta obbligatoria",IF(ISBLANK(F93),"",IF(ISNUMBER(F93),IF(F93-INT(F93)=0,"","  Errore ! Inserire un numero intero senza decimali"),"  Errore ! Inserire un numero intero senza decimali")))</f>
        <v/>
      </c>
      <c r="K93" s="1332" t="str">
        <f>LEFT(A93,3)</f>
        <v>WLF</v>
      </c>
      <c r="L93" s="1332" t="str">
        <f>RIGHT(A93,3)</f>
        <v>467</v>
      </c>
      <c r="M93" s="1332" t="str">
        <f>B93</f>
        <v>INT</v>
      </c>
      <c r="N93" s="1332" t="str">
        <f>IF(ISNUMBER(F93),ROUND(F93,0),"")</f>
        <v/>
      </c>
    </row>
    <row r="94" spans="1:14" s="1322" customFormat="1" ht="4.3499999999999996" customHeight="1" x14ac:dyDescent="0.2">
      <c r="A94" s="1327"/>
      <c r="B94" s="1327"/>
      <c r="C94" s="1329"/>
      <c r="D94" s="1333"/>
      <c r="E94" s="1324"/>
      <c r="F94" s="1325"/>
      <c r="G94" s="1326"/>
    </row>
    <row r="95" spans="1:14" s="1322" customFormat="1" ht="30" customHeight="1" x14ac:dyDescent="0.2">
      <c r="A95" s="1327" t="s">
        <v>1559</v>
      </c>
      <c r="B95" s="1328" t="s">
        <v>1014</v>
      </c>
      <c r="C95" s="1329"/>
      <c r="D95" s="1330" t="s">
        <v>1560</v>
      </c>
      <c r="F95" s="1331"/>
      <c r="G95" s="1321" t="str">
        <f>IF(AND(ISBLANK(F95),C95="x",$N$8&gt;0),"Attenzione: domanda a risposta obbligatoria",IF(ISBLANK(F95),"",IF(ISNUMBER(F95),IF(F95-INT(F95)=0,"","  Errore ! Inserire un numero intero senza decimali"),"  Errore ! Inserire un numero intero senza decimali")))</f>
        <v/>
      </c>
      <c r="K95" s="1332" t="str">
        <f>LEFT(A95,3)</f>
        <v>WLF</v>
      </c>
      <c r="L95" s="1332" t="str">
        <f>RIGHT(A95,3)</f>
        <v>468</v>
      </c>
      <c r="M95" s="1332" t="str">
        <f>B95</f>
        <v>INT</v>
      </c>
      <c r="N95" s="1332" t="str">
        <f>IF(ISNUMBER(F95),ROUND(F95,0),"")</f>
        <v/>
      </c>
    </row>
    <row r="96" spans="1:14" s="1322" customFormat="1" ht="4.3499999999999996" customHeight="1" x14ac:dyDescent="0.2">
      <c r="A96" s="1327"/>
      <c r="B96" s="1327"/>
      <c r="C96" s="1329"/>
      <c r="D96" s="1333"/>
      <c r="E96" s="1324"/>
      <c r="F96" s="1325"/>
      <c r="G96" s="1326"/>
    </row>
    <row r="97" spans="1:14" s="1322" customFormat="1" ht="30" customHeight="1" x14ac:dyDescent="0.2">
      <c r="A97" s="1327" t="s">
        <v>1561</v>
      </c>
      <c r="B97" s="1328" t="s">
        <v>1014</v>
      </c>
      <c r="C97" s="1329"/>
      <c r="D97" s="1330" t="s">
        <v>1562</v>
      </c>
      <c r="F97" s="1331"/>
      <c r="G97" s="1321" t="str">
        <f>IF(AND(ISBLANK(F97),C97="x",$N$8&gt;0),"Attenzione: domanda a risposta obbligatoria",IF(ISBLANK(F97),"",IF(ISNUMBER(F97),IF(F97-INT(F97)=0,"","  Errore ! Inserire un numero intero senza decimali"),"  Errore ! Inserire un numero intero senza decimali")))</f>
        <v/>
      </c>
      <c r="K97" s="1332" t="str">
        <f>LEFT(A97,3)</f>
        <v>WLF</v>
      </c>
      <c r="L97" s="1332" t="str">
        <f>RIGHT(A97,3)</f>
        <v>469</v>
      </c>
      <c r="M97" s="1332" t="str">
        <f>B97</f>
        <v>INT</v>
      </c>
      <c r="N97" s="1332" t="str">
        <f>IF(ISNUMBER(F97),ROUND(F97,0),"")</f>
        <v/>
      </c>
    </row>
    <row r="98" spans="1:14" s="1322" customFormat="1" ht="4.3499999999999996" customHeight="1" x14ac:dyDescent="0.2">
      <c r="A98" s="1327"/>
      <c r="B98" s="1327"/>
      <c r="C98" s="1329"/>
      <c r="D98" s="1333"/>
      <c r="E98" s="1324"/>
      <c r="F98" s="1325"/>
      <c r="G98" s="1326"/>
    </row>
    <row r="99" spans="1:14" s="1322" customFormat="1" ht="30" customHeight="1" x14ac:dyDescent="0.2">
      <c r="A99" s="1327" t="s">
        <v>1563</v>
      </c>
      <c r="B99" s="1328" t="s">
        <v>1014</v>
      </c>
      <c r="C99" s="1329"/>
      <c r="D99" s="1330" t="s">
        <v>1564</v>
      </c>
      <c r="F99" s="1331"/>
      <c r="G99" s="1321" t="str">
        <f>IF(AND(ISBLANK(F99),C99="x",$N$8&gt;0),"Attenzione: domanda a risposta obbligatoria",IF(ISBLANK(F99),"",IF(ISNUMBER(F99),IF(F99-INT(F99)=0,"","  Errore ! Inserire un numero intero senza decimali"),"  Errore ! Inserire un numero intero senza decimali")))</f>
        <v/>
      </c>
      <c r="K99" s="1332" t="str">
        <f>LEFT(A99,3)</f>
        <v>WLF</v>
      </c>
      <c r="L99" s="1332" t="str">
        <f>RIGHT(A99,3)</f>
        <v>470</v>
      </c>
      <c r="M99" s="1332" t="str">
        <f>B99</f>
        <v>INT</v>
      </c>
      <c r="N99" s="1332" t="str">
        <f>IF(ISNUMBER(F99),ROUND(F99,0),"")</f>
        <v/>
      </c>
    </row>
    <row r="100" spans="1:14" s="1322" customFormat="1" ht="4.3499999999999996" customHeight="1" x14ac:dyDescent="0.2">
      <c r="A100" s="1327"/>
      <c r="B100" s="1327"/>
      <c r="C100" s="1329"/>
      <c r="D100" s="1333"/>
      <c r="E100" s="1324"/>
      <c r="F100" s="1325"/>
      <c r="G100" s="1326"/>
    </row>
    <row r="101" spans="1:14" s="1322" customFormat="1" ht="30" customHeight="1" x14ac:dyDescent="0.2">
      <c r="A101" s="1327" t="s">
        <v>1565</v>
      </c>
      <c r="B101" s="1328" t="s">
        <v>1014</v>
      </c>
      <c r="C101" s="1329"/>
      <c r="D101" s="1330" t="s">
        <v>1566</v>
      </c>
      <c r="F101" s="1331"/>
      <c r="G101" s="1321" t="str">
        <f>IF(AND(ISBLANK(F101),C101="x",$N$8&gt;0),"Attenzione: domanda a risposta obbligatoria",IF(ISBLANK(F101),"",IF(ISNUMBER(F101),IF(F101-INT(F101)=0,"","  Errore ! Inserire un numero intero senza decimali"),"  Errore ! Inserire un numero intero senza decimali")))</f>
        <v/>
      </c>
      <c r="K101" s="1332" t="str">
        <f>LEFT(A101,3)</f>
        <v>WLF</v>
      </c>
      <c r="L101" s="1332" t="str">
        <f>RIGHT(A101,3)</f>
        <v>471</v>
      </c>
      <c r="M101" s="1332" t="str">
        <f>B101</f>
        <v>INT</v>
      </c>
      <c r="N101" s="1332" t="str">
        <f>IF(ISNUMBER(F101),ROUND(F101,0),"")</f>
        <v/>
      </c>
    </row>
    <row r="102" spans="1:14" s="1322" customFormat="1" ht="4.3499999999999996" customHeight="1" x14ac:dyDescent="0.2">
      <c r="A102" s="1327"/>
      <c r="B102" s="1328"/>
      <c r="C102" s="1329"/>
      <c r="D102" s="1330"/>
      <c r="F102" s="1768"/>
      <c r="G102" s="1321"/>
      <c r="K102" s="1332"/>
      <c r="L102" s="1332"/>
      <c r="M102" s="1332"/>
      <c r="N102" s="1332"/>
    </row>
    <row r="103" spans="1:14" s="1322" customFormat="1" ht="30" customHeight="1" x14ac:dyDescent="0.2">
      <c r="A103" s="1327" t="s">
        <v>2007</v>
      </c>
      <c r="B103" s="1328" t="s">
        <v>1014</v>
      </c>
      <c r="C103" s="1329"/>
      <c r="D103" s="1330" t="s">
        <v>2008</v>
      </c>
      <c r="F103" s="1331"/>
      <c r="G103" s="1321" t="str">
        <f>IF(AND(ISBLANK(F103),C103="x",$N$8&gt;0),"Attenzione: domanda a risposta obbligatoria",IF(ISBLANK(F103),"",IF(ISNUMBER(F103),IF(F103-INT(F103)=0,"","  Errore ! Inserire un numero intero senza decimali"),"  Errore ! Inserire un numero intero senza decimali")))</f>
        <v/>
      </c>
      <c r="K103" s="1332" t="str">
        <f>LEFT(A103,3)</f>
        <v>WLF</v>
      </c>
      <c r="L103" s="1332" t="str">
        <f>RIGHT(A103,3)</f>
        <v>494</v>
      </c>
      <c r="M103" s="1332" t="str">
        <f>B103</f>
        <v>INT</v>
      </c>
      <c r="N103" s="1332" t="str">
        <f>IF(ISNUMBER(F103),ROUND(F103,0),"")</f>
        <v/>
      </c>
    </row>
    <row r="104" spans="1:14" s="1322" customFormat="1" ht="4.3499999999999996" customHeight="1" x14ac:dyDescent="0.2">
      <c r="A104" s="1327"/>
      <c r="B104" s="1327"/>
      <c r="D104" s="1333"/>
      <c r="E104" s="1324"/>
      <c r="F104" s="1325"/>
      <c r="G104" s="1326"/>
    </row>
    <row r="105" spans="1:14" s="857" customFormat="1" ht="30" customHeight="1" x14ac:dyDescent="0.2">
      <c r="A105" s="1175" t="s">
        <v>1033</v>
      </c>
      <c r="B105" s="1175"/>
      <c r="C105" s="1176"/>
      <c r="D105" s="1176" t="s">
        <v>1034</v>
      </c>
      <c r="E105" s="1177"/>
      <c r="F105" s="1178"/>
      <c r="G105" s="858"/>
    </row>
    <row r="106" spans="1:14" s="857" customFormat="1" ht="4.3499999999999996" customHeight="1" x14ac:dyDescent="0.2">
      <c r="A106" s="876"/>
      <c r="B106" s="876"/>
      <c r="D106" s="858"/>
      <c r="E106" s="858"/>
      <c r="F106" s="859"/>
      <c r="G106" s="858"/>
    </row>
    <row r="107" spans="1:14" s="857" customFormat="1" x14ac:dyDescent="0.2">
      <c r="A107" s="860" t="s">
        <v>1035</v>
      </c>
      <c r="B107" s="861" t="s">
        <v>811</v>
      </c>
      <c r="D107" s="858" t="s">
        <v>1036</v>
      </c>
      <c r="F107" s="859"/>
      <c r="G107" s="856"/>
      <c r="K107" s="863" t="str">
        <f>LEFT(A107,3)</f>
        <v>INF</v>
      </c>
      <c r="L107" s="863" t="str">
        <f>RIGHT(A107,3)</f>
        <v>209</v>
      </c>
      <c r="M107" s="863" t="str">
        <f>B107</f>
        <v>NOTE</v>
      </c>
      <c r="N107" s="857" t="str">
        <f>IF(ISBLANK(D108),"",LEFT(D108,1500))</f>
        <v/>
      </c>
    </row>
    <row r="108" spans="1:14" s="857" customFormat="1" ht="45" customHeight="1" x14ac:dyDescent="0.2">
      <c r="A108" s="1188"/>
      <c r="B108" s="1188"/>
      <c r="D108" s="2071"/>
      <c r="E108" s="2072"/>
      <c r="F108" s="2073"/>
      <c r="G108" s="971" t="str">
        <f>IF(LEN(D108)&gt;1500,"Attenzione, è stato superato il numero massimo di 1500 caratteri","")</f>
        <v/>
      </c>
    </row>
    <row r="109" spans="1:14" x14ac:dyDescent="0.25">
      <c r="A109" s="877"/>
      <c r="B109" s="877"/>
      <c r="D109" s="878"/>
      <c r="E109" s="878"/>
      <c r="F109" s="879"/>
    </row>
    <row r="110" spans="1:14" x14ac:dyDescent="0.25">
      <c r="A110" s="860" t="s">
        <v>1037</v>
      </c>
      <c r="B110" s="861" t="s">
        <v>811</v>
      </c>
      <c r="C110" s="857"/>
      <c r="D110" s="858" t="s">
        <v>1038</v>
      </c>
      <c r="F110" s="859"/>
      <c r="G110" s="856"/>
      <c r="H110" s="857"/>
      <c r="I110" s="857"/>
      <c r="J110" s="857"/>
      <c r="K110" s="863" t="str">
        <f>LEFT(A110,3)</f>
        <v>INF</v>
      </c>
      <c r="L110" s="863" t="str">
        <f>RIGHT(A110,3)</f>
        <v>127</v>
      </c>
      <c r="M110" s="863" t="str">
        <f>B110</f>
        <v>NOTE</v>
      </c>
      <c r="N110" s="857" t="str">
        <f>IF(ISBLANK(D111),"",LEFT(D111,1500))</f>
        <v/>
      </c>
    </row>
    <row r="111" spans="1:14" ht="45" customHeight="1" x14ac:dyDescent="0.25">
      <c r="A111" s="1189"/>
      <c r="B111" s="1189"/>
      <c r="D111" s="2071"/>
      <c r="E111" s="2072"/>
      <c r="F111" s="2073"/>
      <c r="G111" s="971" t="str">
        <f>IF(LEN(D111)&gt;1500,"Attenzione, è stato superato il numero massimo di 1500 caratteri","")</f>
        <v/>
      </c>
      <c r="K111" s="880" t="s">
        <v>868</v>
      </c>
    </row>
    <row r="113" spans="1:1" ht="16.2" x14ac:dyDescent="0.25">
      <c r="A113" s="1668" t="s">
        <v>2009</v>
      </c>
    </row>
  </sheetData>
  <sheetProtection algorithmName="SHA-512" hashValue="G9/S33VESvaj8YRl8AATuQ27F6rgqGLdggnbiVWXVAGZ91OiRGZ30MZE/TcbrW32HcID4bH8aqFBomJXqDygfA==" saltValue="vh+cEreJqKm4z7893mLvPQ==" spinCount="100000" sheet="1" formatColumns="0" selectLockedCells="1"/>
  <mergeCells count="4">
    <mergeCell ref="D111:F111"/>
    <mergeCell ref="G2:G3"/>
    <mergeCell ref="G5:G6"/>
    <mergeCell ref="D108:F108"/>
  </mergeCells>
  <dataValidations count="5">
    <dataValidation type="textLength" allowBlank="1" showInputMessage="1" showErrorMessage="1" error="Inserire massimo 1500 caratteri" sqref="D111:F111 D108:F108" xr:uid="{BED11100-E2E7-4816-83F7-DC55281F9CE9}">
      <formula1>0</formula1>
      <formula2>1500</formula2>
    </dataValidation>
    <dataValidation type="list" allowBlank="1" showDropDown="1" showInputMessage="1" showErrorMessage="1" errorTitle="Errore di digitazione" error="Digitare 'S' o 'N' o lasciare in bianco" sqref="F63 F69 F77 F79 F71" xr:uid="{EFBD0093-F472-4627-9C03-A3059D611333}">
      <formula1>"s,n,S,N"</formula1>
    </dataValidation>
    <dataValidation type="date" allowBlank="1" showInputMessage="1" showErrorMessage="1" errorTitle="Errore di digitazione" error="Digitare una data valida nel formato gg/mm/aaaa" sqref="F16" xr:uid="{7358EAA1-0C6B-4F59-8345-953A3AFF04DD}">
      <formula1>42005</formula1>
      <formula2>TODAY()</formula2>
    </dataValidation>
    <dataValidation type="whole" operator="lessThan" allowBlank="1" showInputMessage="1" showErrorMessage="1" errorTitle="Errore di digitazione" error="Inserire solo numeri interi o lasciare vuoto." sqref="F19 F37 F39 F45 F47 F41 F43 F65 F67 F73 F85 F87 F89 F31 F29 F33 F23 F25 F81 F83 F93 F95 F97 F99 F101:F103 F57 F59 F53 F55 F49 F51 F27" xr:uid="{75F35A2D-2421-4960-99C9-94B6174573ED}">
      <formula1>100000000000000</formula1>
    </dataValidation>
    <dataValidation type="date" allowBlank="1" showInputMessage="1" showErrorMessage="1" errorTitle="Errore di digitazione" error="Digitare una data non anteriore al 1 Gennaio dell'anno precedente quello di rilevazione (gg/mm/aaaa)" sqref="F13 F15 F17" xr:uid="{1B95788A-79B9-48F0-900F-889B3F81C1B5}">
      <formula1>44562</formula1>
      <formula2>TODAY()</formula2>
    </dataValidation>
  </dataValidations>
  <printOptions horizontalCentered="1"/>
  <pageMargins left="0.39370078740157483" right="0.39370078740157483" top="0.39370078740157483" bottom="0.39370078740157483" header="0.31496062992125984" footer="0.31496062992125984"/>
  <pageSetup paperSize="9" scale="37" orientation="portrait" r:id="rId1"/>
  <rowBreaks count="1" manualBreakCount="1">
    <brk id="50" max="5"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45"/>
  <dimension ref="A1:L36"/>
  <sheetViews>
    <sheetView showGridLines="0" zoomScaleNormal="100" workbookViewId="0">
      <pane ySplit="3" topLeftCell="A4" activePane="bottomLeft" state="frozen"/>
      <selection pane="bottomLeft" activeCell="C4" sqref="C4:C6"/>
    </sheetView>
  </sheetViews>
  <sheetFormatPr defaultRowHeight="10.199999999999999" x14ac:dyDescent="0.2"/>
  <cols>
    <col min="1" max="1" width="87.7109375" customWidth="1"/>
    <col min="2" max="3" width="25.7109375" customWidth="1"/>
    <col min="4" max="4" width="60.7109375" customWidth="1"/>
    <col min="5" max="5" width="9.140625" hidden="1" customWidth="1"/>
    <col min="6" max="6" width="10" customWidth="1"/>
    <col min="7" max="7" width="9.140625" customWidth="1"/>
  </cols>
  <sheetData>
    <row r="1" spans="1:12" s="3" customFormat="1" ht="43.5" customHeight="1" x14ac:dyDescent="0.2">
      <c r="A1" s="2002" t="str">
        <f>'t1'!A1</f>
        <v>SERVIZIO SANITARIO NAZIONALE - anno 2023</v>
      </c>
      <c r="B1" s="2002"/>
      <c r="C1" s="2077"/>
      <c r="D1" s="2077"/>
      <c r="F1" s="4"/>
      <c r="L1"/>
    </row>
    <row r="2" spans="1:12" ht="30" customHeight="1" thickBot="1" x14ac:dyDescent="0.25">
      <c r="A2" s="2078" t="str">
        <f>IF(B34&gt;0,IF($F$35&gt;0," ","Attenzione: Compilare la presente Tabella"),IF(C34=0," "," "))</f>
        <v xml:space="preserve"> </v>
      </c>
      <c r="B2" s="2078"/>
      <c r="C2" s="2079"/>
      <c r="D2" s="2079"/>
    </row>
    <row r="3" spans="1:12" ht="21.75" customHeight="1" thickBot="1" x14ac:dyDescent="0.25">
      <c r="A3" s="1385" t="s">
        <v>862</v>
      </c>
      <c r="B3" s="1386" t="s">
        <v>863</v>
      </c>
      <c r="C3" s="1386" t="s">
        <v>864</v>
      </c>
      <c r="D3" s="1387" t="s">
        <v>811</v>
      </c>
    </row>
    <row r="4" spans="1:12" s="721" customFormat="1" ht="23.25" customHeight="1" x14ac:dyDescent="0.2">
      <c r="A4" s="1392" t="s">
        <v>865</v>
      </c>
      <c r="B4" s="1393">
        <f>'t12'!K168</f>
        <v>0</v>
      </c>
      <c r="C4" s="2080"/>
      <c r="D4" s="2082"/>
      <c r="E4" s="721" t="s">
        <v>866</v>
      </c>
    </row>
    <row r="5" spans="1:12" s="721" customFormat="1" ht="23.25" customHeight="1" x14ac:dyDescent="0.2">
      <c r="A5" s="617" t="s">
        <v>867</v>
      </c>
      <c r="B5" s="722">
        <f>'t13'!AF168</f>
        <v>0</v>
      </c>
      <c r="C5" s="2081"/>
      <c r="D5" s="2083"/>
      <c r="E5" s="721" t="s">
        <v>868</v>
      </c>
    </row>
    <row r="6" spans="1:12" s="721" customFormat="1" ht="23.25" customHeight="1" x14ac:dyDescent="0.2">
      <c r="A6" s="617" t="s">
        <v>869</v>
      </c>
      <c r="B6" s="722">
        <f>'t14'!D4</f>
        <v>0</v>
      </c>
      <c r="C6" s="2081"/>
      <c r="D6" s="2083"/>
      <c r="E6" s="721" t="s">
        <v>868</v>
      </c>
    </row>
    <row r="7" spans="1:12" s="721" customFormat="1" ht="23.25" customHeight="1" x14ac:dyDescent="0.25">
      <c r="A7" s="617" t="s">
        <v>870</v>
      </c>
      <c r="B7" s="722">
        <f>'t14'!D5</f>
        <v>0</v>
      </c>
      <c r="C7" s="724"/>
      <c r="D7" s="1394"/>
      <c r="E7" s="721" t="s">
        <v>356</v>
      </c>
    </row>
    <row r="8" spans="1:12" s="721" customFormat="1" ht="23.25" customHeight="1" x14ac:dyDescent="0.25">
      <c r="A8" s="617" t="s">
        <v>333</v>
      </c>
      <c r="B8" s="722">
        <f>'t14'!D6</f>
        <v>0</v>
      </c>
      <c r="C8" s="724"/>
      <c r="D8" s="1394"/>
      <c r="E8" s="721" t="s">
        <v>357</v>
      </c>
    </row>
    <row r="9" spans="1:12" s="721" customFormat="1" ht="23.25" customHeight="1" x14ac:dyDescent="0.25">
      <c r="A9" s="723" t="s">
        <v>338</v>
      </c>
      <c r="B9" s="722">
        <f>'t14'!D7</f>
        <v>0</v>
      </c>
      <c r="C9" s="724"/>
      <c r="D9" s="1394"/>
      <c r="E9" s="721" t="s">
        <v>358</v>
      </c>
    </row>
    <row r="10" spans="1:12" s="721" customFormat="1" ht="23.25" hidden="1" customHeight="1" x14ac:dyDescent="0.2">
      <c r="A10" s="617" t="s">
        <v>337</v>
      </c>
      <c r="B10" s="1391"/>
      <c r="C10" s="1391"/>
      <c r="D10" s="1395"/>
      <c r="E10" s="721" t="s">
        <v>359</v>
      </c>
    </row>
    <row r="11" spans="1:12" s="721" customFormat="1" ht="23.25" hidden="1" customHeight="1" x14ac:dyDescent="0.2">
      <c r="A11" s="617" t="s">
        <v>336</v>
      </c>
      <c r="B11" s="1391"/>
      <c r="C11" s="1391"/>
      <c r="D11" s="1395"/>
      <c r="E11" s="721" t="s">
        <v>360</v>
      </c>
    </row>
    <row r="12" spans="1:12" s="721" customFormat="1" ht="23.25" hidden="1" customHeight="1" x14ac:dyDescent="0.2">
      <c r="A12" s="617" t="s">
        <v>907</v>
      </c>
      <c r="B12" s="1391"/>
      <c r="C12" s="1391"/>
      <c r="D12" s="1395"/>
      <c r="E12" s="721" t="s">
        <v>348</v>
      </c>
    </row>
    <row r="13" spans="1:12" s="721" customFormat="1" ht="23.25" customHeight="1" x14ac:dyDescent="0.25">
      <c r="A13" s="617" t="s">
        <v>908</v>
      </c>
      <c r="B13" s="722">
        <f>'t14'!D23</f>
        <v>0</v>
      </c>
      <c r="C13" s="724"/>
      <c r="D13" s="1394"/>
      <c r="E13" s="721" t="s">
        <v>347</v>
      </c>
    </row>
    <row r="14" spans="1:12" s="721" customFormat="1" ht="23.25" customHeight="1" x14ac:dyDescent="0.25">
      <c r="A14" s="617" t="s">
        <v>361</v>
      </c>
      <c r="B14" s="722">
        <f>'t14'!D11</f>
        <v>0</v>
      </c>
      <c r="C14" s="724"/>
      <c r="D14" s="1394"/>
      <c r="E14" s="721" t="s">
        <v>362</v>
      </c>
    </row>
    <row r="15" spans="1:12" s="721" customFormat="1" ht="23.25" customHeight="1" x14ac:dyDescent="0.25">
      <c r="A15" s="617" t="s">
        <v>1816</v>
      </c>
      <c r="B15" s="725">
        <f>'t14'!D12</f>
        <v>0</v>
      </c>
      <c r="C15" s="724"/>
      <c r="D15" s="1394"/>
      <c r="E15" s="721" t="s">
        <v>1752</v>
      </c>
    </row>
    <row r="16" spans="1:12" s="721" customFormat="1" ht="23.25" customHeight="1" x14ac:dyDescent="0.25">
      <c r="A16" s="617" t="s">
        <v>1817</v>
      </c>
      <c r="B16" s="722">
        <f>'t14'!D13</f>
        <v>0</v>
      </c>
      <c r="C16" s="724"/>
      <c r="D16" s="1394"/>
      <c r="E16" s="721" t="s">
        <v>1753</v>
      </c>
    </row>
    <row r="17" spans="1:5" s="721" customFormat="1" ht="23.25" hidden="1" customHeight="1" x14ac:dyDescent="0.2">
      <c r="A17" s="617" t="s">
        <v>731</v>
      </c>
      <c r="B17" s="1391"/>
      <c r="C17" s="1391"/>
      <c r="D17" s="1395"/>
      <c r="E17" s="721" t="s">
        <v>730</v>
      </c>
    </row>
    <row r="18" spans="1:5" ht="23.25" hidden="1" customHeight="1" x14ac:dyDescent="0.2">
      <c r="A18" s="617" t="s">
        <v>298</v>
      </c>
      <c r="B18" s="1391"/>
      <c r="C18" s="1391"/>
      <c r="D18" s="1395"/>
      <c r="E18" t="s">
        <v>363</v>
      </c>
    </row>
    <row r="19" spans="1:5" s="3" customFormat="1" ht="23.25" customHeight="1" x14ac:dyDescent="0.25">
      <c r="A19" s="617" t="s">
        <v>909</v>
      </c>
      <c r="B19" s="722">
        <f>'t14'!D16</f>
        <v>0</v>
      </c>
      <c r="C19" s="724"/>
      <c r="D19" s="1394"/>
      <c r="E19" s="3" t="s">
        <v>345</v>
      </c>
    </row>
    <row r="20" spans="1:5" ht="23.25" hidden="1" customHeight="1" x14ac:dyDescent="0.2">
      <c r="A20" s="617" t="s">
        <v>761</v>
      </c>
      <c r="B20" s="1391"/>
      <c r="C20" s="1391"/>
      <c r="D20" s="1395"/>
      <c r="E20" s="721" t="s">
        <v>346</v>
      </c>
    </row>
    <row r="21" spans="1:5" ht="23.25" hidden="1" customHeight="1" x14ac:dyDescent="0.2">
      <c r="A21" s="617" t="s">
        <v>334</v>
      </c>
      <c r="B21" s="1391"/>
      <c r="C21" s="1391"/>
      <c r="D21" s="1395"/>
      <c r="E21" s="721" t="s">
        <v>355</v>
      </c>
    </row>
    <row r="22" spans="1:5" ht="23.25" customHeight="1" x14ac:dyDescent="0.25">
      <c r="A22" s="617" t="s">
        <v>938</v>
      </c>
      <c r="B22" s="722">
        <f>'t14'!D19</f>
        <v>0</v>
      </c>
      <c r="C22" s="724"/>
      <c r="D22" s="1394"/>
      <c r="E22" s="721" t="s">
        <v>914</v>
      </c>
    </row>
    <row r="23" spans="1:5" ht="23.25" customHeight="1" x14ac:dyDescent="0.25">
      <c r="A23" s="617" t="s">
        <v>871</v>
      </c>
      <c r="B23" s="722">
        <f>'t14'!D20</f>
        <v>0</v>
      </c>
      <c r="C23" s="724"/>
      <c r="D23" s="1394"/>
      <c r="E23" s="721" t="s">
        <v>351</v>
      </c>
    </row>
    <row r="24" spans="1:5" ht="23.25" customHeight="1" x14ac:dyDescent="0.25">
      <c r="A24" s="617" t="s">
        <v>872</v>
      </c>
      <c r="B24" s="722">
        <f>'t14'!D22</f>
        <v>0</v>
      </c>
      <c r="C24" s="724"/>
      <c r="D24" s="1394"/>
      <c r="E24" s="721" t="s">
        <v>353</v>
      </c>
    </row>
    <row r="25" spans="1:5" ht="23.25" customHeight="1" x14ac:dyDescent="0.25">
      <c r="A25" s="726" t="s">
        <v>910</v>
      </c>
      <c r="B25" s="722">
        <f>'t14'!D24</f>
        <v>0</v>
      </c>
      <c r="C25" s="724"/>
      <c r="D25" s="1394"/>
      <c r="E25" s="721" t="s">
        <v>349</v>
      </c>
    </row>
    <row r="26" spans="1:5" ht="23.25" customHeight="1" x14ac:dyDescent="0.25">
      <c r="A26" s="160" t="s">
        <v>249</v>
      </c>
      <c r="B26" s="722">
        <f>'t14'!D31</f>
        <v>0</v>
      </c>
      <c r="C26" s="724"/>
      <c r="D26" s="1394"/>
      <c r="E26" s="721" t="s">
        <v>250</v>
      </c>
    </row>
    <row r="27" spans="1:5" ht="23.25" customHeight="1" x14ac:dyDescent="0.25">
      <c r="A27" s="160" t="s">
        <v>177</v>
      </c>
      <c r="B27" s="722">
        <f>'t14'!D32</f>
        <v>0</v>
      </c>
      <c r="C27" s="724"/>
      <c r="D27" s="1394"/>
      <c r="E27" s="721" t="s">
        <v>188</v>
      </c>
    </row>
    <row r="28" spans="1:5" ht="23.25" customHeight="1" x14ac:dyDescent="0.25">
      <c r="A28" s="160" t="s">
        <v>178</v>
      </c>
      <c r="B28" s="722">
        <f>'t14'!D33</f>
        <v>0</v>
      </c>
      <c r="C28" s="724"/>
      <c r="D28" s="1394"/>
      <c r="E28" s="721" t="s">
        <v>189</v>
      </c>
    </row>
    <row r="29" spans="1:5" ht="23.25" customHeight="1" x14ac:dyDescent="0.25">
      <c r="A29" s="160" t="s">
        <v>192</v>
      </c>
      <c r="B29" s="722">
        <f>'t14'!D34</f>
        <v>0</v>
      </c>
      <c r="C29" s="724"/>
      <c r="D29" s="1394"/>
      <c r="E29" s="721" t="s">
        <v>190</v>
      </c>
    </row>
    <row r="30" spans="1:5" ht="23.25" customHeight="1" thickBot="1" x14ac:dyDescent="0.3">
      <c r="A30" s="1396" t="s">
        <v>873</v>
      </c>
      <c r="B30" s="1397">
        <f>'t14'!D25+'t14'!D26+'t14'!D27</f>
        <v>0</v>
      </c>
      <c r="C30" s="727"/>
      <c r="D30" s="1398"/>
      <c r="E30" s="721" t="s">
        <v>874</v>
      </c>
    </row>
    <row r="31" spans="1:5" ht="16.350000000000001" customHeight="1" thickBot="1" x14ac:dyDescent="0.25">
      <c r="A31" s="1388" t="s">
        <v>875</v>
      </c>
      <c r="B31" s="1389">
        <f>SUM(B4:B30)</f>
        <v>0</v>
      </c>
      <c r="C31" s="1389">
        <f>SUM(C4:C30)</f>
        <v>0</v>
      </c>
      <c r="D31" s="1390"/>
      <c r="E31" s="721" t="s">
        <v>868</v>
      </c>
    </row>
    <row r="32" spans="1:5" ht="16.350000000000001" customHeight="1" x14ac:dyDescent="0.2">
      <c r="A32" s="730"/>
      <c r="B32" s="730"/>
      <c r="C32" s="730"/>
      <c r="D32" s="731"/>
      <c r="E32" s="721" t="s">
        <v>868</v>
      </c>
    </row>
    <row r="33" spans="1:6" ht="23.25" customHeight="1" thickBot="1" x14ac:dyDescent="0.3">
      <c r="A33" s="732" t="s">
        <v>876</v>
      </c>
      <c r="B33" s="722">
        <f>'t14'!D28+'t14'!D29+'t14'!D30</f>
        <v>0</v>
      </c>
      <c r="C33" s="727"/>
      <c r="D33" s="804"/>
      <c r="E33" s="721" t="s">
        <v>877</v>
      </c>
    </row>
    <row r="34" spans="1:6" ht="16.350000000000001" customHeight="1" thickBot="1" x14ac:dyDescent="0.25">
      <c r="A34" s="728" t="s">
        <v>878</v>
      </c>
      <c r="B34" s="729">
        <f>B31-B33</f>
        <v>0</v>
      </c>
      <c r="C34" s="729">
        <f>C31-C33</f>
        <v>0</v>
      </c>
      <c r="D34" s="733"/>
      <c r="E34" s="734"/>
    </row>
    <row r="35" spans="1:6" x14ac:dyDescent="0.2">
      <c r="F35" s="735">
        <f>IF(AND(C31=0,C33=0,D4="",D7="",D8="",D9="",D10="",D11="",D12="",D13="",D14="",D15="",D16="",D17="",D18="",D19="",D20="",D21="",D23="",D24="",D25="",D30="",D26="",D27="",D28="",D29="",D33=""),0,1)</f>
        <v>0</v>
      </c>
    </row>
    <row r="36" spans="1:6" x14ac:dyDescent="0.2">
      <c r="A36" t="s">
        <v>369</v>
      </c>
    </row>
  </sheetData>
  <sheetProtection algorithmName="SHA-512" hashValue="S/AF0alNvnitqt622xgvnDngyaEprGSKlJLrOYW+Zg8noeoG/FJTPX+v3c8i70eefj8xgCx0Zau69mhQ2wWSpQ==" saltValue="gqC8Q16tW0bwNzK8V9gplg==" spinCount="100000" sheet="1" formatColumns="0" selectLockedCells="1"/>
  <mergeCells count="4">
    <mergeCell ref="A1:D1"/>
    <mergeCell ref="A2:D2"/>
    <mergeCell ref="C4:C6"/>
    <mergeCell ref="D4:D6"/>
  </mergeCells>
  <dataValidations count="3">
    <dataValidation type="whole" allowBlank="1" showInputMessage="1" showErrorMessage="1" errorTitle="ERRORE NEL DATO IMMESSO" error="INSERIRE SOLO NUMERI INTERI" sqref="C33 C4:C6 C13:C16 C19 C22:C30" xr:uid="{00000000-0002-0000-1F00-000000000000}">
      <formula1>0</formula1>
      <formula2>99999999999999900000</formula2>
    </dataValidation>
    <dataValidation type="textLength" allowBlank="1" showInputMessage="1" showErrorMessage="1" errorTitle="ATTENZIONE ! ! !" error="E' stato superato il limite di 500 caratteri" sqref="D33 D29" xr:uid="{00000000-0002-0000-1F00-000001000000}">
      <formula1>0</formula1>
      <formula2>500</formula2>
    </dataValidation>
    <dataValidation type="textLength" allowBlank="1" showInputMessage="1" showErrorMessage="1" errorTitle="ATTENZIONE ! ! ! " error="E' stato superato il limite di 500 caratteri" sqref="D4:D6 D13:D16 D19 D30 D22:D28" xr:uid="{00000000-0002-0000-1F00-000002000000}">
      <formula1>0</formula1>
      <formula2>500</formula2>
    </dataValidation>
  </dataValidation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28">
    <tabColor rgb="FFFFC000"/>
  </sheetPr>
  <dimension ref="A1:Y17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C6" sqref="C6"/>
    </sheetView>
  </sheetViews>
  <sheetFormatPr defaultRowHeight="10.199999999999999" x14ac:dyDescent="0.2"/>
  <cols>
    <col min="1" max="1" width="52" style="19" customWidth="1"/>
    <col min="2" max="2" width="10" style="441" customWidth="1"/>
    <col min="3" max="5" width="10.7109375" style="441" customWidth="1"/>
    <col min="6" max="8" width="11.7109375" style="441" customWidth="1"/>
    <col min="9" max="15" width="13.7109375" style="441" customWidth="1"/>
    <col min="16" max="20" width="14.7109375" style="441" customWidth="1"/>
    <col min="21" max="21" width="9.28515625" style="98" customWidth="1"/>
  </cols>
  <sheetData>
    <row r="1" spans="1:24" s="19" customFormat="1" ht="43.5" customHeight="1" x14ac:dyDescent="0.2">
      <c r="A1" s="2002" t="str">
        <f>'t1'!A1</f>
        <v>SERVIZIO SANITARIO NAZIONALE - anno 2023</v>
      </c>
      <c r="B1" s="2002"/>
      <c r="C1" s="2002"/>
      <c r="D1" s="2002"/>
      <c r="E1" s="2002"/>
      <c r="F1" s="2002"/>
      <c r="G1" s="2002"/>
      <c r="H1" s="2002"/>
      <c r="I1" s="2002"/>
      <c r="J1" s="328"/>
      <c r="K1" s="328"/>
      <c r="L1" s="328"/>
      <c r="M1" s="328"/>
      <c r="N1" s="328"/>
      <c r="O1" s="328"/>
      <c r="P1" s="328"/>
      <c r="Q1" s="328"/>
      <c r="R1" s="328"/>
      <c r="S1" s="328"/>
      <c r="T1" s="328"/>
      <c r="X1"/>
    </row>
    <row r="2" spans="1:24" s="19" customFormat="1" ht="21" customHeight="1" x14ac:dyDescent="0.2">
      <c r="I2" s="530"/>
      <c r="J2" s="530"/>
      <c r="K2" s="530"/>
      <c r="L2" s="530"/>
      <c r="M2" s="530"/>
      <c r="N2" s="530"/>
      <c r="O2" s="530"/>
      <c r="P2" s="530"/>
      <c r="Q2" s="530"/>
      <c r="R2" s="530"/>
      <c r="S2" s="530"/>
      <c r="T2" s="530"/>
      <c r="U2" s="297"/>
      <c r="X2"/>
    </row>
    <row r="3" spans="1:24" s="19" customFormat="1" ht="21" customHeight="1" x14ac:dyDescent="0.25">
      <c r="A3" s="179" t="s">
        <v>645</v>
      </c>
      <c r="B3" s="441"/>
      <c r="C3" s="441"/>
      <c r="D3" s="441"/>
    </row>
    <row r="4" spans="1:24" s="19" customFormat="1" ht="21" customHeight="1" x14ac:dyDescent="0.25">
      <c r="A4" s="179"/>
      <c r="B4" s="441"/>
      <c r="C4" s="441"/>
      <c r="D4" s="441"/>
      <c r="F4" s="2084" t="s">
        <v>648</v>
      </c>
      <c r="G4" s="2085"/>
      <c r="H4" s="2086"/>
      <c r="I4" s="2087" t="s">
        <v>804</v>
      </c>
      <c r="J4" s="2085"/>
      <c r="K4" s="2085"/>
      <c r="L4" s="2085"/>
      <c r="M4" s="2085"/>
      <c r="N4" s="2085"/>
      <c r="O4" s="2086"/>
      <c r="P4" s="2087" t="s">
        <v>805</v>
      </c>
      <c r="Q4" s="2085"/>
      <c r="R4" s="2085"/>
      <c r="S4" s="2085"/>
      <c r="T4" s="2086"/>
    </row>
    <row r="5" spans="1:24" ht="64.8" x14ac:dyDescent="0.2">
      <c r="A5" s="165" t="s">
        <v>415</v>
      </c>
      <c r="B5" s="166" t="s">
        <v>380</v>
      </c>
      <c r="C5" s="536" t="str">
        <f>"presenti al 31/12/"&amp;'t1'!L1&amp;" (tab.1)"</f>
        <v>presenti al 31/12/2023 (tab.1)</v>
      </c>
      <c r="D5" s="582" t="s">
        <v>809</v>
      </c>
      <c r="E5" s="166" t="s">
        <v>204</v>
      </c>
      <c r="F5" s="533" t="str">
        <f>'t11'!C4</f>
        <v>FERIE</v>
      </c>
      <c r="G5" s="533" t="s">
        <v>646</v>
      </c>
      <c r="H5" s="533" t="s">
        <v>647</v>
      </c>
      <c r="I5" s="533" t="s">
        <v>1052</v>
      </c>
      <c r="J5" s="533" t="str">
        <f>'t12'!E4</f>
        <v>R.I.A.</v>
      </c>
      <c r="K5" s="533" t="s">
        <v>1755</v>
      </c>
      <c r="L5" s="533" t="str">
        <f>'t12'!H4</f>
        <v>TREDICESIMA MENSILITA'</v>
      </c>
      <c r="M5" s="534" t="s">
        <v>205</v>
      </c>
      <c r="N5" s="535" t="str">
        <f>'t12'!I4</f>
        <v>ARRETRATI PER ANNI PRECEDENTI</v>
      </c>
      <c r="O5" s="535" t="str">
        <f>'t12'!J4</f>
        <v>RECUPERI PER RITARDI ASSENZE ECC.</v>
      </c>
      <c r="P5" s="533" t="s">
        <v>174</v>
      </c>
      <c r="Q5" s="533" t="s">
        <v>806</v>
      </c>
      <c r="R5" s="533" t="s">
        <v>206</v>
      </c>
      <c r="S5" s="534" t="s">
        <v>207</v>
      </c>
      <c r="T5" s="535" t="str">
        <f>'t13'!AC4</f>
        <v>ARRETRATI ANNI PRECEDENTI</v>
      </c>
    </row>
    <row r="6" spans="1:24" x14ac:dyDescent="0.2">
      <c r="A6" s="563" t="str">
        <f>'t1'!A6</f>
        <v>DIRETTORE GENERALE</v>
      </c>
      <c r="B6" s="305" t="str">
        <f>'t1'!B6</f>
        <v>0D0097</v>
      </c>
      <c r="C6" s="564">
        <f>'t1'!K6+'t1'!L6</f>
        <v>0</v>
      </c>
      <c r="D6" s="564">
        <f>('t1'!K6+'t1'!L6)-SUM('t3'!C6:F6,'t3'!I6:J6)+SUM('t3'!K6:N6)</f>
        <v>0</v>
      </c>
      <c r="E6" s="565">
        <f>'t12'!C6/12</f>
        <v>0</v>
      </c>
      <c r="F6" s="565" t="str">
        <f>IF($D6&gt;0,(('t11'!C8+'t11'!D8)/$D6)," ")</f>
        <v xml:space="preserve"> </v>
      </c>
      <c r="G6" s="565" t="str">
        <f>IF($D6&gt;0,(SUM('t11'!E8:N8)/$D6)," ")</f>
        <v xml:space="preserve"> </v>
      </c>
      <c r="H6" s="565" t="str">
        <f>IF($D6&gt;0,(SUM('t11'!O8:R8)/$D6)," ")</f>
        <v xml:space="preserve"> </v>
      </c>
      <c r="I6" s="531" t="str">
        <f>IF($E6=0," ",('t12'!D6)/$E6)</f>
        <v xml:space="preserve"> </v>
      </c>
      <c r="J6" s="531" t="str">
        <f>IF($E6=0," ",'t12'!E6/$E6)</f>
        <v xml:space="preserve"> </v>
      </c>
      <c r="K6" s="531" t="str">
        <f>IF($E6=0," ",'t12'!F6/$E6)</f>
        <v xml:space="preserve"> </v>
      </c>
      <c r="L6" s="531" t="str">
        <f>IF($E6=0," ",'t12'!H6/$E6)</f>
        <v xml:space="preserve"> </v>
      </c>
      <c r="M6" s="532">
        <f>SUM(I6:L6)</f>
        <v>0</v>
      </c>
      <c r="N6" s="566" t="str">
        <f>IF($E6=0," ",'t12'!I6/$E6)</f>
        <v xml:space="preserve"> </v>
      </c>
      <c r="O6" s="566" t="str">
        <f>IF($E6=0," ",'t12'!J6/$E6)</f>
        <v xml:space="preserve"> </v>
      </c>
      <c r="P6" s="531" t="str">
        <f>IF($E6=0," ",'t13'!AE6/$E6)</f>
        <v xml:space="preserve"> </v>
      </c>
      <c r="Q6" s="531" t="str">
        <f>IF($E6=0," ",SUM('t13'!C6:N6)/$E6)</f>
        <v xml:space="preserve"> </v>
      </c>
      <c r="R6" s="531" t="str">
        <f>IF($E6=0," ",(SUM('t13'!T6:AB6)+'t13'!AD6)/$E6)</f>
        <v xml:space="preserve"> </v>
      </c>
      <c r="S6" s="532">
        <f>SUM(P6:R6)</f>
        <v>0</v>
      </c>
      <c r="T6" s="566" t="str">
        <f>IF($E6=0," ",'t13'!AC6/$E6)</f>
        <v xml:space="preserve"> </v>
      </c>
    </row>
    <row r="7" spans="1:24" x14ac:dyDescent="0.2">
      <c r="A7" s="563" t="str">
        <f>'t1'!A7</f>
        <v>DIRETTORE SANITARIO</v>
      </c>
      <c r="B7" s="305" t="str">
        <f>'t1'!B7</f>
        <v>0D0482</v>
      </c>
      <c r="C7" s="564">
        <f>'t1'!K7+'t1'!L7</f>
        <v>0</v>
      </c>
      <c r="D7" s="564">
        <f>('t1'!K7+'t1'!L7)-SUM('t3'!C7:F7,'t3'!I7:J7)+SUM('t3'!K7:N7)</f>
        <v>0</v>
      </c>
      <c r="E7" s="565">
        <f>'t12'!C7/12</f>
        <v>0</v>
      </c>
      <c r="F7" s="565" t="str">
        <f>IF($D7&gt;0,(('t11'!C9+'t11'!D9)/$D7)," ")</f>
        <v xml:space="preserve"> </v>
      </c>
      <c r="G7" s="565" t="str">
        <f>IF($D7&gt;0,(SUM('t11'!E9:N9)/$D7)," ")</f>
        <v xml:space="preserve"> </v>
      </c>
      <c r="H7" s="565" t="str">
        <f>IF($D7&gt;0,(SUM('t11'!O9:R9)/$D7)," ")</f>
        <v xml:space="preserve"> </v>
      </c>
      <c r="I7" s="531" t="str">
        <f>IF($E7=0," ",('t12'!D7)/$E7)</f>
        <v xml:space="preserve"> </v>
      </c>
      <c r="J7" s="531" t="str">
        <f>IF($E7=0," ",'t12'!E7/$E7)</f>
        <v xml:space="preserve"> </v>
      </c>
      <c r="K7" s="531" t="str">
        <f>IF($E7=0," ",'t12'!F7/$E7)</f>
        <v xml:space="preserve"> </v>
      </c>
      <c r="L7" s="531" t="str">
        <f>IF($E7=0," ",'t12'!H7/$E7)</f>
        <v xml:space="preserve"> </v>
      </c>
      <c r="M7" s="532">
        <f>SUM(I7:L7)</f>
        <v>0</v>
      </c>
      <c r="N7" s="566" t="str">
        <f>IF($E7=0," ",'t12'!I7/$E7)</f>
        <v xml:space="preserve"> </v>
      </c>
      <c r="O7" s="566" t="str">
        <f>IF($E7=0," ",'t12'!J7/$E7)</f>
        <v xml:space="preserve"> </v>
      </c>
      <c r="P7" s="531" t="str">
        <f>IF($E7=0," ",'t13'!AE7/$E7)</f>
        <v xml:space="preserve"> </v>
      </c>
      <c r="Q7" s="531" t="str">
        <f>IF($E7=0," ",SUM('t13'!C7:N7)/$E7)</f>
        <v xml:space="preserve"> </v>
      </c>
      <c r="R7" s="531" t="str">
        <f>IF($E7=0," ",(SUM('t13'!T7:AB7)+'t13'!AD7)/$E7)</f>
        <v xml:space="preserve"> </v>
      </c>
      <c r="S7" s="532">
        <f>SUM(P7:R7)</f>
        <v>0</v>
      </c>
      <c r="T7" s="566" t="str">
        <f>IF($E7=0," ",'t13'!AC7/$E7)</f>
        <v xml:space="preserve"> </v>
      </c>
    </row>
    <row r="8" spans="1:24" x14ac:dyDescent="0.2">
      <c r="A8" s="563" t="str">
        <f>'t1'!A8</f>
        <v>DIRETTORE AMMINISTRATIVO</v>
      </c>
      <c r="B8" s="305" t="str">
        <f>'t1'!B8</f>
        <v>0D0163</v>
      </c>
      <c r="C8" s="564">
        <f>'t1'!K8+'t1'!L8</f>
        <v>0</v>
      </c>
      <c r="D8" s="564">
        <f>('t1'!K8+'t1'!L8)-SUM('t3'!C8:F8,'t3'!I8:J8)+SUM('t3'!K8:N8)</f>
        <v>0</v>
      </c>
      <c r="E8" s="565">
        <f>'t12'!C8/12</f>
        <v>0</v>
      </c>
      <c r="F8" s="565" t="str">
        <f>IF($D8&gt;0,(('t11'!C10+'t11'!D10)/$D8)," ")</f>
        <v xml:space="preserve"> </v>
      </c>
      <c r="G8" s="565" t="str">
        <f>IF($D8&gt;0,(SUM('t11'!E10:N10)/$D8)," ")</f>
        <v xml:space="preserve"> </v>
      </c>
      <c r="H8" s="565" t="str">
        <f>IF($D8&gt;0,(SUM('t11'!O10:R10)/$D8)," ")</f>
        <v xml:space="preserve"> </v>
      </c>
      <c r="I8" s="531" t="str">
        <f>IF($E8=0," ",('t12'!D8)/$E8)</f>
        <v xml:space="preserve"> </v>
      </c>
      <c r="J8" s="531" t="str">
        <f>IF($E8=0," ",'t12'!E8/$E8)</f>
        <v xml:space="preserve"> </v>
      </c>
      <c r="K8" s="531" t="str">
        <f>IF($E8=0," ",'t12'!F8/$E8)</f>
        <v xml:space="preserve"> </v>
      </c>
      <c r="L8" s="531" t="str">
        <f>IF($E8=0," ",'t12'!H8/$E8)</f>
        <v xml:space="preserve"> </v>
      </c>
      <c r="M8" s="532">
        <f t="shared" ref="M8:M71" si="0">SUM(I8:L8)</f>
        <v>0</v>
      </c>
      <c r="N8" s="566" t="str">
        <f>IF($E8=0," ",'t12'!I8/$E8)</f>
        <v xml:space="preserve"> </v>
      </c>
      <c r="O8" s="566" t="str">
        <f>IF($E8=0," ",'t12'!J8/$E8)</f>
        <v xml:space="preserve"> </v>
      </c>
      <c r="P8" s="531" t="str">
        <f>IF($E8=0," ",'t13'!AE8/$E8)</f>
        <v xml:space="preserve"> </v>
      </c>
      <c r="Q8" s="531" t="str">
        <f>IF($E8=0," ",SUM('t13'!C8:N8)/$E8)</f>
        <v xml:space="preserve"> </v>
      </c>
      <c r="R8" s="531" t="str">
        <f>IF($E8=0," ",(SUM('t13'!T8:AB8)+'t13'!AD8)/$E8)</f>
        <v xml:space="preserve"> </v>
      </c>
      <c r="S8" s="532">
        <f t="shared" ref="S8:S71" si="1">SUM(P8:R8)</f>
        <v>0</v>
      </c>
      <c r="T8" s="566" t="str">
        <f>IF($E8=0," ",'t13'!AC8/$E8)</f>
        <v xml:space="preserve"> </v>
      </c>
    </row>
    <row r="9" spans="1:24" x14ac:dyDescent="0.2">
      <c r="A9" s="563" t="str">
        <f>'t1'!A9</f>
        <v>DIRETTORE DEI SERVIZI SOCIALI</v>
      </c>
      <c r="B9" s="305" t="str">
        <f>'t1'!B9</f>
        <v>0D0484</v>
      </c>
      <c r="C9" s="564">
        <f>'t1'!K9+'t1'!L9</f>
        <v>0</v>
      </c>
      <c r="D9" s="564">
        <f>('t1'!K9+'t1'!L9)-SUM('t3'!C9:F9,'t3'!I9:J9)+SUM('t3'!K9:N9)</f>
        <v>0</v>
      </c>
      <c r="E9" s="565">
        <f>'t12'!C9/12</f>
        <v>0</v>
      </c>
      <c r="F9" s="565" t="str">
        <f>IF($D9&gt;0,(('t11'!C11+'t11'!D11)/$D9)," ")</f>
        <v xml:space="preserve"> </v>
      </c>
      <c r="G9" s="565" t="str">
        <f>IF($D9&gt;0,(SUM('t11'!E11:N11)/$D9)," ")</f>
        <v xml:space="preserve"> </v>
      </c>
      <c r="H9" s="565" t="str">
        <f>IF($D9&gt;0,(SUM('t11'!O11:R11)/$D9)," ")</f>
        <v xml:space="preserve"> </v>
      </c>
      <c r="I9" s="531" t="str">
        <f>IF($E9=0," ",('t12'!D9)/$E9)</f>
        <v xml:space="preserve"> </v>
      </c>
      <c r="J9" s="531" t="str">
        <f>IF($E9=0," ",'t12'!E9/$E9)</f>
        <v xml:space="preserve"> </v>
      </c>
      <c r="K9" s="531" t="str">
        <f>IF($E9=0," ",'t12'!F9/$E9)</f>
        <v xml:space="preserve"> </v>
      </c>
      <c r="L9" s="531" t="str">
        <f>IF($E9=0," ",'t12'!H9/$E9)</f>
        <v xml:space="preserve"> </v>
      </c>
      <c r="M9" s="532">
        <f t="shared" si="0"/>
        <v>0</v>
      </c>
      <c r="N9" s="566" t="str">
        <f>IF($E9=0," ",'t12'!I9/$E9)</f>
        <v xml:space="preserve"> </v>
      </c>
      <c r="O9" s="566" t="str">
        <f>IF($E9=0," ",'t12'!J9/$E9)</f>
        <v xml:space="preserve"> </v>
      </c>
      <c r="P9" s="531" t="str">
        <f>IF($E9=0," ",'t13'!AE9/$E9)</f>
        <v xml:space="preserve"> </v>
      </c>
      <c r="Q9" s="531" t="str">
        <f>IF($E9=0," ",SUM('t13'!C9:N9)/$E9)</f>
        <v xml:space="preserve"> </v>
      </c>
      <c r="R9" s="531" t="str">
        <f>IF($E9=0," ",(SUM('t13'!T9:AB9)+'t13'!AD9)/$E9)</f>
        <v xml:space="preserve"> </v>
      </c>
      <c r="S9" s="532">
        <f t="shared" si="1"/>
        <v>0</v>
      </c>
      <c r="T9" s="566" t="str">
        <f>IF($E9=0," ",'t13'!AC9/$E9)</f>
        <v xml:space="preserve"> </v>
      </c>
    </row>
    <row r="10" spans="1:24" x14ac:dyDescent="0.2">
      <c r="A10" s="563" t="str">
        <f>'t1'!A10</f>
        <v>DIR. MEDICO CON INC. STRUTTURA COMPLESSA (RAPP. ESCLUSIVO)</v>
      </c>
      <c r="B10" s="305" t="str">
        <f>'t1'!B10</f>
        <v>SD0E33</v>
      </c>
      <c r="C10" s="564">
        <f>'t1'!K10+'t1'!L10</f>
        <v>0</v>
      </c>
      <c r="D10" s="564">
        <f>('t1'!K10+'t1'!L10)-SUM('t3'!C10:F10,'t3'!I10:J10)+SUM('t3'!K10:N10)</f>
        <v>0</v>
      </c>
      <c r="E10" s="565">
        <f>'t12'!C10/12</f>
        <v>0</v>
      </c>
      <c r="F10" s="565" t="str">
        <f>IF($D10&gt;0,(('t11'!C12+'t11'!D12)/$D10)," ")</f>
        <v xml:space="preserve"> </v>
      </c>
      <c r="G10" s="565" t="str">
        <f>IF($D10&gt;0,(SUM('t11'!E12:N12)/$D10)," ")</f>
        <v xml:space="preserve"> </v>
      </c>
      <c r="H10" s="565" t="str">
        <f>IF($D10&gt;0,(SUM('t11'!O12:R12)/$D10)," ")</f>
        <v xml:space="preserve"> </v>
      </c>
      <c r="I10" s="531" t="str">
        <f>IF($E10=0," ",('t12'!D10)/$E10)</f>
        <v xml:space="preserve"> </v>
      </c>
      <c r="J10" s="531" t="str">
        <f>IF($E10=0," ",'t12'!E10/$E10)</f>
        <v xml:space="preserve"> </v>
      </c>
      <c r="K10" s="531" t="str">
        <f>IF($E10=0," ",'t12'!F10/$E10)</f>
        <v xml:space="preserve"> </v>
      </c>
      <c r="L10" s="531" t="str">
        <f>IF($E10=0," ",'t12'!H10/$E10)</f>
        <v xml:space="preserve"> </v>
      </c>
      <c r="M10" s="532">
        <f t="shared" si="0"/>
        <v>0</v>
      </c>
      <c r="N10" s="566" t="str">
        <f>IF($E10=0," ",'t12'!I10/$E10)</f>
        <v xml:space="preserve"> </v>
      </c>
      <c r="O10" s="566" t="str">
        <f>IF($E10=0," ",'t12'!J10/$E10)</f>
        <v xml:space="preserve"> </v>
      </c>
      <c r="P10" s="531" t="str">
        <f>IF($E10=0," ",'t13'!AE10/$E10)</f>
        <v xml:space="preserve"> </v>
      </c>
      <c r="Q10" s="531" t="str">
        <f>IF($E10=0," ",SUM('t13'!C10:N10)/$E10)</f>
        <v xml:space="preserve"> </v>
      </c>
      <c r="R10" s="531" t="str">
        <f>IF($E10=0," ",(SUM('t13'!T10:AB10)+'t13'!AD10)/$E10)</f>
        <v xml:space="preserve"> </v>
      </c>
      <c r="S10" s="532">
        <f t="shared" si="1"/>
        <v>0</v>
      </c>
      <c r="T10" s="566" t="str">
        <f>IF($E10=0," ",'t13'!AC10/$E10)</f>
        <v xml:space="preserve"> </v>
      </c>
    </row>
    <row r="11" spans="1:24" x14ac:dyDescent="0.2">
      <c r="A11" s="563" t="str">
        <f>'t1'!A11</f>
        <v>DIR. MEDICO CON INC. DI STRUTTURA COMPLESSA (RAPP. NON ESCL.</v>
      </c>
      <c r="B11" s="305" t="str">
        <f>'t1'!B11</f>
        <v>SD0N33</v>
      </c>
      <c r="C11" s="564">
        <f>'t1'!K11+'t1'!L11</f>
        <v>0</v>
      </c>
      <c r="D11" s="564">
        <f>('t1'!K11+'t1'!L11)-SUM('t3'!C11:F11,'t3'!I11:J11)+SUM('t3'!K11:N11)</f>
        <v>0</v>
      </c>
      <c r="E11" s="565">
        <f>'t12'!C11/12</f>
        <v>0</v>
      </c>
      <c r="F11" s="565" t="str">
        <f>IF($D11&gt;0,(('t11'!C13+'t11'!D13)/$D11)," ")</f>
        <v xml:space="preserve"> </v>
      </c>
      <c r="G11" s="565" t="str">
        <f>IF($D11&gt;0,(SUM('t11'!E13:N13)/$D11)," ")</f>
        <v xml:space="preserve"> </v>
      </c>
      <c r="H11" s="565" t="str">
        <f>IF($D11&gt;0,(SUM('t11'!O13:R13)/$D11)," ")</f>
        <v xml:space="preserve"> </v>
      </c>
      <c r="I11" s="531" t="str">
        <f>IF($E11=0," ",('t12'!D11)/$E11)</f>
        <v xml:space="preserve"> </v>
      </c>
      <c r="J11" s="531" t="str">
        <f>IF($E11=0," ",'t12'!E11/$E11)</f>
        <v xml:space="preserve"> </v>
      </c>
      <c r="K11" s="531" t="str">
        <f>IF($E11=0," ",'t12'!F11/$E11)</f>
        <v xml:space="preserve"> </v>
      </c>
      <c r="L11" s="531" t="str">
        <f>IF($E11=0," ",'t12'!H11/$E11)</f>
        <v xml:space="preserve"> </v>
      </c>
      <c r="M11" s="532">
        <f t="shared" si="0"/>
        <v>0</v>
      </c>
      <c r="N11" s="566" t="str">
        <f>IF($E11=0," ",'t12'!I11/$E11)</f>
        <v xml:space="preserve"> </v>
      </c>
      <c r="O11" s="566" t="str">
        <f>IF($E11=0," ",'t12'!J11/$E11)</f>
        <v xml:space="preserve"> </v>
      </c>
      <c r="P11" s="531" t="str">
        <f>IF($E11=0," ",'t13'!AE11/$E11)</f>
        <v xml:space="preserve"> </v>
      </c>
      <c r="Q11" s="531" t="str">
        <f>IF($E11=0," ",SUM('t13'!C11:N11)/$E11)</f>
        <v xml:space="preserve"> </v>
      </c>
      <c r="R11" s="531" t="str">
        <f>IF($E11=0," ",(SUM('t13'!T11:AB11)+'t13'!AD11)/$E11)</f>
        <v xml:space="preserve"> </v>
      </c>
      <c r="S11" s="532">
        <f t="shared" si="1"/>
        <v>0</v>
      </c>
      <c r="T11" s="566" t="str">
        <f>IF($E11=0," ",'t13'!AC11/$E11)</f>
        <v xml:space="preserve"> </v>
      </c>
    </row>
    <row r="12" spans="1:24" x14ac:dyDescent="0.2">
      <c r="A12" s="563" t="str">
        <f>'t1'!A12</f>
        <v>DIR. MEDICO CON INCARICO DI STRUTTURA SEMPLICE (RAPP. ESCLUS</v>
      </c>
      <c r="B12" s="305" t="str">
        <f>'t1'!B12</f>
        <v>SD0E34</v>
      </c>
      <c r="C12" s="564">
        <f>'t1'!K12+'t1'!L12</f>
        <v>0</v>
      </c>
      <c r="D12" s="564">
        <f>('t1'!K12+'t1'!L12)-SUM('t3'!C12:F12,'t3'!I12:J12)+SUM('t3'!K12:N12)</f>
        <v>0</v>
      </c>
      <c r="E12" s="565">
        <f>'t12'!C12/12</f>
        <v>0</v>
      </c>
      <c r="F12" s="565" t="str">
        <f>IF($D12&gt;0,(('t11'!C14+'t11'!D14)/$D12)," ")</f>
        <v xml:space="preserve"> </v>
      </c>
      <c r="G12" s="565" t="str">
        <f>IF($D12&gt;0,(SUM('t11'!E14:N14)/$D12)," ")</f>
        <v xml:space="preserve"> </v>
      </c>
      <c r="H12" s="565" t="str">
        <f>IF($D12&gt;0,(SUM('t11'!O14:R14)/$D12)," ")</f>
        <v xml:space="preserve"> </v>
      </c>
      <c r="I12" s="531" t="str">
        <f>IF($E12=0," ",('t12'!D12)/$E12)</f>
        <v xml:space="preserve"> </v>
      </c>
      <c r="J12" s="531" t="str">
        <f>IF($E12=0," ",'t12'!E12/$E12)</f>
        <v xml:space="preserve"> </v>
      </c>
      <c r="K12" s="531" t="str">
        <f>IF($E12=0," ",'t12'!F12/$E12)</f>
        <v xml:space="preserve"> </v>
      </c>
      <c r="L12" s="531" t="str">
        <f>IF($E12=0," ",'t12'!H12/$E12)</f>
        <v xml:space="preserve"> </v>
      </c>
      <c r="M12" s="532">
        <f t="shared" si="0"/>
        <v>0</v>
      </c>
      <c r="N12" s="566" t="str">
        <f>IF($E12=0," ",'t12'!I12/$E12)</f>
        <v xml:space="preserve"> </v>
      </c>
      <c r="O12" s="566" t="str">
        <f>IF($E12=0," ",'t12'!J12/$E12)</f>
        <v xml:space="preserve"> </v>
      </c>
      <c r="P12" s="531" t="str">
        <f>IF($E12=0," ",'t13'!AE12/$E12)</f>
        <v xml:space="preserve"> </v>
      </c>
      <c r="Q12" s="531" t="str">
        <f>IF($E12=0," ",SUM('t13'!C12:N12)/$E12)</f>
        <v xml:space="preserve"> </v>
      </c>
      <c r="R12" s="531" t="str">
        <f>IF($E12=0," ",(SUM('t13'!T12:AB12)+'t13'!AD12)/$E12)</f>
        <v xml:space="preserve"> </v>
      </c>
      <c r="S12" s="532">
        <f t="shared" si="1"/>
        <v>0</v>
      </c>
      <c r="T12" s="566" t="str">
        <f>IF($E12=0," ",'t13'!AC12/$E12)</f>
        <v xml:space="preserve"> </v>
      </c>
    </row>
    <row r="13" spans="1:24" x14ac:dyDescent="0.2">
      <c r="A13" s="563" t="str">
        <f>'t1'!A13</f>
        <v>DIR. MEDICO CON INCARICO STRUTTURA SEMPLICE (RAPP. NON ESCL.</v>
      </c>
      <c r="B13" s="305" t="str">
        <f>'t1'!B13</f>
        <v>SD0N34</v>
      </c>
      <c r="C13" s="564">
        <f>'t1'!K13+'t1'!L13</f>
        <v>0</v>
      </c>
      <c r="D13" s="564">
        <f>('t1'!K13+'t1'!L13)-SUM('t3'!C13:F13,'t3'!I13:J13)+SUM('t3'!K13:N13)</f>
        <v>0</v>
      </c>
      <c r="E13" s="565">
        <f>'t12'!C13/12</f>
        <v>0</v>
      </c>
      <c r="F13" s="565" t="str">
        <f>IF($D13&gt;0,(('t11'!C15+'t11'!D15)/$D13)," ")</f>
        <v xml:space="preserve"> </v>
      </c>
      <c r="G13" s="565" t="str">
        <f>IF($D13&gt;0,(SUM('t11'!E15:N15)/$D13)," ")</f>
        <v xml:space="preserve"> </v>
      </c>
      <c r="H13" s="565" t="str">
        <f>IF($D13&gt;0,(SUM('t11'!O15:R15)/$D13)," ")</f>
        <v xml:space="preserve"> </v>
      </c>
      <c r="I13" s="531" t="str">
        <f>IF($E13=0," ",('t12'!D13)/$E13)</f>
        <v xml:space="preserve"> </v>
      </c>
      <c r="J13" s="531" t="str">
        <f>IF($E13=0," ",'t12'!E13/$E13)</f>
        <v xml:space="preserve"> </v>
      </c>
      <c r="K13" s="531" t="str">
        <f>IF($E13=0," ",'t12'!F13/$E13)</f>
        <v xml:space="preserve"> </v>
      </c>
      <c r="L13" s="531" t="str">
        <f>IF($E13=0," ",'t12'!H13/$E13)</f>
        <v xml:space="preserve"> </v>
      </c>
      <c r="M13" s="532">
        <f t="shared" si="0"/>
        <v>0</v>
      </c>
      <c r="N13" s="566" t="str">
        <f>IF($E13=0," ",'t12'!I13/$E13)</f>
        <v xml:space="preserve"> </v>
      </c>
      <c r="O13" s="566" t="str">
        <f>IF($E13=0," ",'t12'!J13/$E13)</f>
        <v xml:space="preserve"> </v>
      </c>
      <c r="P13" s="531" t="str">
        <f>IF($E13=0," ",'t13'!AE13/$E13)</f>
        <v xml:space="preserve"> </v>
      </c>
      <c r="Q13" s="531" t="str">
        <f>IF($E13=0," ",SUM('t13'!C13:N13)/$E13)</f>
        <v xml:space="preserve"> </v>
      </c>
      <c r="R13" s="531" t="str">
        <f>IF($E13=0," ",(SUM('t13'!T13:AB13)+'t13'!AD13)/$E13)</f>
        <v xml:space="preserve"> </v>
      </c>
      <c r="S13" s="532">
        <f t="shared" si="1"/>
        <v>0</v>
      </c>
      <c r="T13" s="566" t="str">
        <f>IF($E13=0," ",'t13'!AC13/$E13)</f>
        <v xml:space="preserve"> </v>
      </c>
    </row>
    <row r="14" spans="1:24" x14ac:dyDescent="0.2">
      <c r="A14" s="563" t="str">
        <f>'t1'!A14</f>
        <v>DIRIGENTI MEDICI CON ALTRI INCAR. PROF.LI (RAPP. ESCLUSIVO)</v>
      </c>
      <c r="B14" s="305" t="str">
        <f>'t1'!B14</f>
        <v>SD0035</v>
      </c>
      <c r="C14" s="564">
        <f>'t1'!K14+'t1'!L14</f>
        <v>0</v>
      </c>
      <c r="D14" s="564">
        <f>('t1'!K14+'t1'!L14)-SUM('t3'!C14:F14,'t3'!I14:J14)+SUM('t3'!K14:N14)</f>
        <v>0</v>
      </c>
      <c r="E14" s="565">
        <f>'t12'!C14/12</f>
        <v>0</v>
      </c>
      <c r="F14" s="565" t="str">
        <f>IF($D14&gt;0,(('t11'!C16+'t11'!D16)/$D14)," ")</f>
        <v xml:space="preserve"> </v>
      </c>
      <c r="G14" s="565" t="str">
        <f>IF($D14&gt;0,(SUM('t11'!E16:N16)/$D14)," ")</f>
        <v xml:space="preserve"> </v>
      </c>
      <c r="H14" s="565" t="str">
        <f>IF($D14&gt;0,(SUM('t11'!O16:R16)/$D14)," ")</f>
        <v xml:space="preserve"> </v>
      </c>
      <c r="I14" s="531" t="str">
        <f>IF($E14=0," ",('t12'!D14)/$E14)</f>
        <v xml:space="preserve"> </v>
      </c>
      <c r="J14" s="531" t="str">
        <f>IF($E14=0," ",'t12'!E14/$E14)</f>
        <v xml:space="preserve"> </v>
      </c>
      <c r="K14" s="531" t="str">
        <f>IF($E14=0," ",'t12'!F14/$E14)</f>
        <v xml:space="preserve"> </v>
      </c>
      <c r="L14" s="531" t="str">
        <f>IF($E14=0," ",'t12'!H14/$E14)</f>
        <v xml:space="preserve"> </v>
      </c>
      <c r="M14" s="532">
        <f t="shared" si="0"/>
        <v>0</v>
      </c>
      <c r="N14" s="566" t="str">
        <f>IF($E14=0," ",'t12'!I14/$E14)</f>
        <v xml:space="preserve"> </v>
      </c>
      <c r="O14" s="566" t="str">
        <f>IF($E14=0," ",'t12'!J14/$E14)</f>
        <v xml:space="preserve"> </v>
      </c>
      <c r="P14" s="531" t="str">
        <f>IF($E14=0," ",'t13'!AE14/$E14)</f>
        <v xml:space="preserve"> </v>
      </c>
      <c r="Q14" s="531" t="str">
        <f>IF($E14=0," ",SUM('t13'!C14:N14)/$E14)</f>
        <v xml:space="preserve"> </v>
      </c>
      <c r="R14" s="531" t="str">
        <f>IF($E14=0," ",(SUM('t13'!T14:AB14)+'t13'!AD14)/$E14)</f>
        <v xml:space="preserve"> </v>
      </c>
      <c r="S14" s="532">
        <f t="shared" si="1"/>
        <v>0</v>
      </c>
      <c r="T14" s="566" t="str">
        <f>IF($E14=0," ",'t13'!AC14/$E14)</f>
        <v xml:space="preserve"> </v>
      </c>
    </row>
    <row r="15" spans="1:24" x14ac:dyDescent="0.2">
      <c r="A15" s="563" t="str">
        <f>'t1'!A15</f>
        <v>DIRIGENTI MEDICI CON ALTRI INCAR. PROF.LI (RAPP. NON ESCL.)</v>
      </c>
      <c r="B15" s="305" t="str">
        <f>'t1'!B15</f>
        <v>SD0036</v>
      </c>
      <c r="C15" s="564">
        <f>'t1'!K15+'t1'!L15</f>
        <v>0</v>
      </c>
      <c r="D15" s="564">
        <f>('t1'!K15+'t1'!L15)-SUM('t3'!C15:F15,'t3'!I15:J15)+SUM('t3'!K15:N15)</f>
        <v>0</v>
      </c>
      <c r="E15" s="565">
        <f>'t12'!C15/12</f>
        <v>0</v>
      </c>
      <c r="F15" s="565" t="str">
        <f>IF($D15&gt;0,(('t11'!C17+'t11'!D17)/$D15)," ")</f>
        <v xml:space="preserve"> </v>
      </c>
      <c r="G15" s="565" t="str">
        <f>IF($D15&gt;0,(SUM('t11'!E17:N17)/$D15)," ")</f>
        <v xml:space="preserve"> </v>
      </c>
      <c r="H15" s="565" t="str">
        <f>IF($D15&gt;0,(SUM('t11'!O17:R17)/$D15)," ")</f>
        <v xml:space="preserve"> </v>
      </c>
      <c r="I15" s="531" t="str">
        <f>IF($E15=0," ",('t12'!D15)/$E15)</f>
        <v xml:space="preserve"> </v>
      </c>
      <c r="J15" s="531" t="str">
        <f>IF($E15=0," ",'t12'!E15/$E15)</f>
        <v xml:space="preserve"> </v>
      </c>
      <c r="K15" s="531" t="str">
        <f>IF($E15=0," ",'t12'!F15/$E15)</f>
        <v xml:space="preserve"> </v>
      </c>
      <c r="L15" s="531" t="str">
        <f>IF($E15=0," ",'t12'!H15/$E15)</f>
        <v xml:space="preserve"> </v>
      </c>
      <c r="M15" s="532">
        <f t="shared" si="0"/>
        <v>0</v>
      </c>
      <c r="N15" s="566" t="str">
        <f>IF($E15=0," ",'t12'!I15/$E15)</f>
        <v xml:space="preserve"> </v>
      </c>
      <c r="O15" s="566" t="str">
        <f>IF($E15=0," ",'t12'!J15/$E15)</f>
        <v xml:space="preserve"> </v>
      </c>
      <c r="P15" s="531" t="str">
        <f>IF($E15=0," ",'t13'!AE15/$E15)</f>
        <v xml:space="preserve"> </v>
      </c>
      <c r="Q15" s="531" t="str">
        <f>IF($E15=0," ",SUM('t13'!C15:N15)/$E15)</f>
        <v xml:space="preserve"> </v>
      </c>
      <c r="R15" s="531" t="str">
        <f>IF($E15=0," ",(SUM('t13'!T15:AB15)+'t13'!AD15)/$E15)</f>
        <v xml:space="preserve"> </v>
      </c>
      <c r="S15" s="532">
        <f t="shared" si="1"/>
        <v>0</v>
      </c>
      <c r="T15" s="566" t="str">
        <f>IF($E15=0," ",'t13'!AC15/$E15)</f>
        <v xml:space="preserve"> </v>
      </c>
    </row>
    <row r="16" spans="1:24" x14ac:dyDescent="0.2">
      <c r="A16" s="563" t="str">
        <f>'t1'!A16</f>
        <v>DIR. MEDICI A T.  DETERMINATO(ART. 15-SEPTIES D.LGS. 502/92)</v>
      </c>
      <c r="B16" s="305" t="str">
        <f>'t1'!B16</f>
        <v>SD0597</v>
      </c>
      <c r="C16" s="564">
        <f>'t1'!K16+'t1'!L16</f>
        <v>0</v>
      </c>
      <c r="D16" s="564">
        <f>('t1'!K16+'t1'!L16)-SUM('t3'!C16:F16,'t3'!I16:J16)+SUM('t3'!K16:N16)</f>
        <v>0</v>
      </c>
      <c r="E16" s="565">
        <f>'t12'!C16/12</f>
        <v>0</v>
      </c>
      <c r="F16" s="565" t="str">
        <f>IF($D16&gt;0,(('t11'!C18+'t11'!D18)/$D16)," ")</f>
        <v xml:space="preserve"> </v>
      </c>
      <c r="G16" s="565" t="str">
        <f>IF($D16&gt;0,(SUM('t11'!E18:N18)/$D16)," ")</f>
        <v xml:space="preserve"> </v>
      </c>
      <c r="H16" s="565" t="str">
        <f>IF($D16&gt;0,(SUM('t11'!O18:R18)/$D16)," ")</f>
        <v xml:space="preserve"> </v>
      </c>
      <c r="I16" s="531" t="str">
        <f>IF($E16=0," ",('t12'!D16)/$E16)</f>
        <v xml:space="preserve"> </v>
      </c>
      <c r="J16" s="531" t="str">
        <f>IF($E16=0," ",'t12'!E16/$E16)</f>
        <v xml:space="preserve"> </v>
      </c>
      <c r="K16" s="531" t="str">
        <f>IF($E16=0," ",'t12'!F16/$E16)</f>
        <v xml:space="preserve"> </v>
      </c>
      <c r="L16" s="531" t="str">
        <f>IF($E16=0," ",'t12'!H16/$E16)</f>
        <v xml:space="preserve"> </v>
      </c>
      <c r="M16" s="532">
        <f t="shared" si="0"/>
        <v>0</v>
      </c>
      <c r="N16" s="566" t="str">
        <f>IF($E16=0," ",'t12'!I16/$E16)</f>
        <v xml:space="preserve"> </v>
      </c>
      <c r="O16" s="566" t="str">
        <f>IF($E16=0," ",'t12'!J16/$E16)</f>
        <v xml:space="preserve"> </v>
      </c>
      <c r="P16" s="531" t="str">
        <f>IF($E16=0," ",'t13'!AE16/$E16)</f>
        <v xml:space="preserve"> </v>
      </c>
      <c r="Q16" s="531" t="str">
        <f>IF($E16=0," ",SUM('t13'!C16:N16)/$E16)</f>
        <v xml:space="preserve"> </v>
      </c>
      <c r="R16" s="531" t="str">
        <f>IF($E16=0," ",(SUM('t13'!T16:AB16)+'t13'!AD16)/$E16)</f>
        <v xml:space="preserve"> </v>
      </c>
      <c r="S16" s="532">
        <f t="shared" si="1"/>
        <v>0</v>
      </c>
      <c r="T16" s="566" t="str">
        <f>IF($E16=0," ",'t13'!AC16/$E16)</f>
        <v xml:space="preserve"> </v>
      </c>
    </row>
    <row r="17" spans="1:25" s="98" customFormat="1" x14ac:dyDescent="0.2">
      <c r="A17" s="563" t="str">
        <f>'t1'!A17</f>
        <v>VETERINARI CON INC. DI STRUTTURA COMPLESSA (RAPP.ESCLUSIVO)</v>
      </c>
      <c r="B17" s="305" t="str">
        <f>'t1'!B17</f>
        <v>SD0E74</v>
      </c>
      <c r="C17" s="564">
        <f>'t1'!K17+'t1'!L17</f>
        <v>0</v>
      </c>
      <c r="D17" s="564">
        <f>('t1'!K17+'t1'!L17)-SUM('t3'!C17:F17,'t3'!I17:J17)+SUM('t3'!K17:N17)</f>
        <v>0</v>
      </c>
      <c r="E17" s="565">
        <f>'t12'!C17/12</f>
        <v>0</v>
      </c>
      <c r="F17" s="565" t="str">
        <f>IF($D17&gt;0,(('t11'!C19+'t11'!D19)/$D17)," ")</f>
        <v xml:space="preserve"> </v>
      </c>
      <c r="G17" s="565" t="str">
        <f>IF($D17&gt;0,(SUM('t11'!E19:N19)/$D17)," ")</f>
        <v xml:space="preserve"> </v>
      </c>
      <c r="H17" s="565" t="str">
        <f>IF($D17&gt;0,(SUM('t11'!O19:R19)/$D17)," ")</f>
        <v xml:space="preserve"> </v>
      </c>
      <c r="I17" s="531" t="str">
        <f>IF($E17=0," ",('t12'!D17)/$E17)</f>
        <v xml:space="preserve"> </v>
      </c>
      <c r="J17" s="531" t="str">
        <f>IF($E17=0," ",'t12'!E17/$E17)</f>
        <v xml:space="preserve"> </v>
      </c>
      <c r="K17" s="531" t="str">
        <f>IF($E17=0," ",'t12'!F17/$E17)</f>
        <v xml:space="preserve"> </v>
      </c>
      <c r="L17" s="531" t="str">
        <f>IF($E17=0," ",'t12'!H17/$E17)</f>
        <v xml:space="preserve"> </v>
      </c>
      <c r="M17" s="532">
        <f t="shared" si="0"/>
        <v>0</v>
      </c>
      <c r="N17" s="566" t="str">
        <f>IF($E17=0," ",'t12'!I17/$E17)</f>
        <v xml:space="preserve"> </v>
      </c>
      <c r="O17" s="566" t="str">
        <f>IF($E17=0," ",'t12'!J17/$E17)</f>
        <v xml:space="preserve"> </v>
      </c>
      <c r="P17" s="531" t="str">
        <f>IF($E17=0," ",'t13'!AE17/$E17)</f>
        <v xml:space="preserve"> </v>
      </c>
      <c r="Q17" s="531" t="str">
        <f>IF($E17=0," ",SUM('t13'!C17:N17)/$E17)</f>
        <v xml:space="preserve"> </v>
      </c>
      <c r="R17" s="531" t="str">
        <f>IF($E17=0," ",(SUM('t13'!T17:AB17)+'t13'!AD17)/$E17)</f>
        <v xml:space="preserve"> </v>
      </c>
      <c r="S17" s="532">
        <f t="shared" si="1"/>
        <v>0</v>
      </c>
      <c r="T17" s="566" t="str">
        <f>IF($E17=0," ",'t13'!AC17/$E17)</f>
        <v xml:space="preserve"> </v>
      </c>
      <c r="V17"/>
      <c r="W17"/>
      <c r="X17"/>
      <c r="Y17"/>
    </row>
    <row r="18" spans="1:25" s="98" customFormat="1" x14ac:dyDescent="0.2">
      <c r="A18" s="563" t="str">
        <f>'t1'!A18</f>
        <v>VETERINARI CON INC. DI STRUTTURA COMPLESSA (RAPP. NON ESCL.)</v>
      </c>
      <c r="B18" s="305" t="str">
        <f>'t1'!B18</f>
        <v>SD0N74</v>
      </c>
      <c r="C18" s="564">
        <f>'t1'!K18+'t1'!L18</f>
        <v>0</v>
      </c>
      <c r="D18" s="564">
        <f>('t1'!K18+'t1'!L18)-SUM('t3'!C18:F18,'t3'!I18:J18)+SUM('t3'!K18:N18)</f>
        <v>0</v>
      </c>
      <c r="E18" s="565">
        <f>'t12'!C18/12</f>
        <v>0</v>
      </c>
      <c r="F18" s="565" t="str">
        <f>IF($D18&gt;0,(('t11'!C20+'t11'!D20)/$D18)," ")</f>
        <v xml:space="preserve"> </v>
      </c>
      <c r="G18" s="565" t="str">
        <f>IF($D18&gt;0,(SUM('t11'!E20:N20)/$D18)," ")</f>
        <v xml:space="preserve"> </v>
      </c>
      <c r="H18" s="565" t="str">
        <f>IF($D18&gt;0,(SUM('t11'!O20:R20)/$D18)," ")</f>
        <v xml:space="preserve"> </v>
      </c>
      <c r="I18" s="531" t="str">
        <f>IF($E18=0," ",('t12'!D18)/$E18)</f>
        <v xml:space="preserve"> </v>
      </c>
      <c r="J18" s="531" t="str">
        <f>IF($E18=0," ",'t12'!E18/$E18)</f>
        <v xml:space="preserve"> </v>
      </c>
      <c r="K18" s="531" t="str">
        <f>IF($E18=0," ",'t12'!F18/$E18)</f>
        <v xml:space="preserve"> </v>
      </c>
      <c r="L18" s="531" t="str">
        <f>IF($E18=0," ",'t12'!H18/$E18)</f>
        <v xml:space="preserve"> </v>
      </c>
      <c r="M18" s="532">
        <f t="shared" si="0"/>
        <v>0</v>
      </c>
      <c r="N18" s="566" t="str">
        <f>IF($E18=0," ",'t12'!I18/$E18)</f>
        <v xml:space="preserve"> </v>
      </c>
      <c r="O18" s="566" t="str">
        <f>IF($E18=0," ",'t12'!J18/$E18)</f>
        <v xml:space="preserve"> </v>
      </c>
      <c r="P18" s="531" t="str">
        <f>IF($E18=0," ",'t13'!AE18/$E18)</f>
        <v xml:space="preserve"> </v>
      </c>
      <c r="Q18" s="531" t="str">
        <f>IF($E18=0," ",SUM('t13'!C18:N18)/$E18)</f>
        <v xml:space="preserve"> </v>
      </c>
      <c r="R18" s="531" t="str">
        <f>IF($E18=0," ",(SUM('t13'!T18:AB18)+'t13'!AD18)/$E18)</f>
        <v xml:space="preserve"> </v>
      </c>
      <c r="S18" s="532">
        <f t="shared" si="1"/>
        <v>0</v>
      </c>
      <c r="T18" s="566" t="str">
        <f>IF($E18=0," ",'t13'!AC18/$E18)</f>
        <v xml:space="preserve"> </v>
      </c>
      <c r="V18"/>
      <c r="W18"/>
      <c r="X18"/>
      <c r="Y18"/>
    </row>
    <row r="19" spans="1:25" s="98" customFormat="1" x14ac:dyDescent="0.2">
      <c r="A19" s="563" t="str">
        <f>'t1'!A19</f>
        <v>VETERINARI CON INC. DI STRUTTURA SEMPLICE (RAPP. ESCLUSIVO)</v>
      </c>
      <c r="B19" s="305" t="str">
        <f>'t1'!B19</f>
        <v>SD0E73</v>
      </c>
      <c r="C19" s="564">
        <f>'t1'!K19+'t1'!L19</f>
        <v>0</v>
      </c>
      <c r="D19" s="564">
        <f>('t1'!K19+'t1'!L19)-SUM('t3'!C19:F19,'t3'!I19:J19)+SUM('t3'!K19:N19)</f>
        <v>0</v>
      </c>
      <c r="E19" s="565">
        <f>'t12'!C19/12</f>
        <v>0</v>
      </c>
      <c r="F19" s="565" t="str">
        <f>IF($D19&gt;0,(('t11'!C21+'t11'!D21)/$D19)," ")</f>
        <v xml:space="preserve"> </v>
      </c>
      <c r="G19" s="565" t="str">
        <f>IF($D19&gt;0,(SUM('t11'!E21:N21)/$D19)," ")</f>
        <v xml:space="preserve"> </v>
      </c>
      <c r="H19" s="565" t="str">
        <f>IF($D19&gt;0,(SUM('t11'!O21:R21)/$D19)," ")</f>
        <v xml:space="preserve"> </v>
      </c>
      <c r="I19" s="531" t="str">
        <f>IF($E19=0," ",('t12'!D19)/$E19)</f>
        <v xml:space="preserve"> </v>
      </c>
      <c r="J19" s="531" t="str">
        <f>IF($E19=0," ",'t12'!E19/$E19)</f>
        <v xml:space="preserve"> </v>
      </c>
      <c r="K19" s="531" t="str">
        <f>IF($E19=0," ",'t12'!F19/$E19)</f>
        <v xml:space="preserve"> </v>
      </c>
      <c r="L19" s="531" t="str">
        <f>IF($E19=0," ",'t12'!H19/$E19)</f>
        <v xml:space="preserve"> </v>
      </c>
      <c r="M19" s="532">
        <f t="shared" si="0"/>
        <v>0</v>
      </c>
      <c r="N19" s="566" t="str">
        <f>IF($E19=0," ",'t12'!I19/$E19)</f>
        <v xml:space="preserve"> </v>
      </c>
      <c r="O19" s="566" t="str">
        <f>IF($E19=0," ",'t12'!J19/$E19)</f>
        <v xml:space="preserve"> </v>
      </c>
      <c r="P19" s="531" t="str">
        <f>IF($E19=0," ",'t13'!AE19/$E19)</f>
        <v xml:space="preserve"> </v>
      </c>
      <c r="Q19" s="531" t="str">
        <f>IF($E19=0," ",SUM('t13'!C19:N19)/$E19)</f>
        <v xml:space="preserve"> </v>
      </c>
      <c r="R19" s="531" t="str">
        <f>IF($E19=0," ",(SUM('t13'!T19:AB19)+'t13'!AD19)/$E19)</f>
        <v xml:space="preserve"> </v>
      </c>
      <c r="S19" s="532">
        <f t="shared" si="1"/>
        <v>0</v>
      </c>
      <c r="T19" s="566" t="str">
        <f>IF($E19=0," ",'t13'!AC19/$E19)</f>
        <v xml:space="preserve"> </v>
      </c>
      <c r="V19"/>
      <c r="W19"/>
      <c r="X19"/>
      <c r="Y19"/>
    </row>
    <row r="20" spans="1:25" s="98" customFormat="1" x14ac:dyDescent="0.2">
      <c r="A20" s="563" t="str">
        <f>'t1'!A20</f>
        <v>VETERINARI CON INC. DI STRUTTURA SEMPLICE (RAPP. NON ESCL.)</v>
      </c>
      <c r="B20" s="305" t="str">
        <f>'t1'!B20</f>
        <v>SD0N73</v>
      </c>
      <c r="C20" s="564">
        <f>'t1'!K20+'t1'!L20</f>
        <v>0</v>
      </c>
      <c r="D20" s="564">
        <f>('t1'!K20+'t1'!L20)-SUM('t3'!C20:F20,'t3'!I20:J20)+SUM('t3'!K20:N20)</f>
        <v>0</v>
      </c>
      <c r="E20" s="565">
        <f>'t12'!C20/12</f>
        <v>0</v>
      </c>
      <c r="F20" s="565" t="str">
        <f>IF($D20&gt;0,(('t11'!C22+'t11'!D22)/$D20)," ")</f>
        <v xml:space="preserve"> </v>
      </c>
      <c r="G20" s="565" t="str">
        <f>IF($D20&gt;0,(SUM('t11'!E22:N22)/$D20)," ")</f>
        <v xml:space="preserve"> </v>
      </c>
      <c r="H20" s="565" t="str">
        <f>IF($D20&gt;0,(SUM('t11'!O22:R22)/$D20)," ")</f>
        <v xml:space="preserve"> </v>
      </c>
      <c r="I20" s="531" t="str">
        <f>IF($E20=0," ",('t12'!D20)/$E20)</f>
        <v xml:space="preserve"> </v>
      </c>
      <c r="J20" s="531" t="str">
        <f>IF($E20=0," ",'t12'!E20/$E20)</f>
        <v xml:space="preserve"> </v>
      </c>
      <c r="K20" s="531" t="str">
        <f>IF($E20=0," ",'t12'!F20/$E20)</f>
        <v xml:space="preserve"> </v>
      </c>
      <c r="L20" s="531" t="str">
        <f>IF($E20=0," ",'t12'!H20/$E20)</f>
        <v xml:space="preserve"> </v>
      </c>
      <c r="M20" s="532">
        <f t="shared" si="0"/>
        <v>0</v>
      </c>
      <c r="N20" s="566" t="str">
        <f>IF($E20=0," ",'t12'!I20/$E20)</f>
        <v xml:space="preserve"> </v>
      </c>
      <c r="O20" s="566" t="str">
        <f>IF($E20=0," ",'t12'!J20/$E20)</f>
        <v xml:space="preserve"> </v>
      </c>
      <c r="P20" s="531" t="str">
        <f>IF($E20=0," ",'t13'!AE20/$E20)</f>
        <v xml:space="preserve"> </v>
      </c>
      <c r="Q20" s="531" t="str">
        <f>IF($E20=0," ",SUM('t13'!C20:N20)/$E20)</f>
        <v xml:space="preserve"> </v>
      </c>
      <c r="R20" s="531" t="str">
        <f>IF($E20=0," ",(SUM('t13'!T20:AB20)+'t13'!AD20)/$E20)</f>
        <v xml:space="preserve"> </v>
      </c>
      <c r="S20" s="532">
        <f t="shared" si="1"/>
        <v>0</v>
      </c>
      <c r="T20" s="566" t="str">
        <f>IF($E20=0," ",'t13'!AC20/$E20)</f>
        <v xml:space="preserve"> </v>
      </c>
      <c r="V20"/>
      <c r="W20"/>
      <c r="X20"/>
      <c r="Y20"/>
    </row>
    <row r="21" spans="1:25" s="98" customFormat="1" x14ac:dyDescent="0.2">
      <c r="A21" s="563" t="str">
        <f>'t1'!A21</f>
        <v>VETERINARI CON ALTRI INCAR. PROF.LI (RAPP. ESCLUSIVO)</v>
      </c>
      <c r="B21" s="305" t="str">
        <f>'t1'!B21</f>
        <v>SD0A73</v>
      </c>
      <c r="C21" s="564">
        <f>'t1'!K21+'t1'!L21</f>
        <v>0</v>
      </c>
      <c r="D21" s="564">
        <f>('t1'!K21+'t1'!L21)-SUM('t3'!C21:F21,'t3'!I21:J21)+SUM('t3'!K21:N21)</f>
        <v>0</v>
      </c>
      <c r="E21" s="565">
        <f>'t12'!C21/12</f>
        <v>0</v>
      </c>
      <c r="F21" s="565" t="str">
        <f>IF($D21&gt;0,(('t11'!C23+'t11'!D23)/$D21)," ")</f>
        <v xml:space="preserve"> </v>
      </c>
      <c r="G21" s="565" t="str">
        <f>IF($D21&gt;0,(SUM('t11'!E23:N23)/$D21)," ")</f>
        <v xml:space="preserve"> </v>
      </c>
      <c r="H21" s="565" t="str">
        <f>IF($D21&gt;0,(SUM('t11'!O23:R23)/$D21)," ")</f>
        <v xml:space="preserve"> </v>
      </c>
      <c r="I21" s="531" t="str">
        <f>IF($E21=0," ",('t12'!D21)/$E21)</f>
        <v xml:space="preserve"> </v>
      </c>
      <c r="J21" s="531" t="str">
        <f>IF($E21=0," ",'t12'!E21/$E21)</f>
        <v xml:space="preserve"> </v>
      </c>
      <c r="K21" s="531" t="str">
        <f>IF($E21=0," ",'t12'!F21/$E21)</f>
        <v xml:space="preserve"> </v>
      </c>
      <c r="L21" s="531" t="str">
        <f>IF($E21=0," ",'t12'!H21/$E21)</f>
        <v xml:space="preserve"> </v>
      </c>
      <c r="M21" s="532">
        <f t="shared" si="0"/>
        <v>0</v>
      </c>
      <c r="N21" s="566" t="str">
        <f>IF($E21=0," ",'t12'!I21/$E21)</f>
        <v xml:space="preserve"> </v>
      </c>
      <c r="O21" s="566" t="str">
        <f>IF($E21=0," ",'t12'!J21/$E21)</f>
        <v xml:space="preserve"> </v>
      </c>
      <c r="P21" s="531" t="str">
        <f>IF($E21=0," ",'t13'!AE21/$E21)</f>
        <v xml:space="preserve"> </v>
      </c>
      <c r="Q21" s="531" t="str">
        <f>IF($E21=0," ",SUM('t13'!C21:N21)/$E21)</f>
        <v xml:space="preserve"> </v>
      </c>
      <c r="R21" s="531" t="str">
        <f>IF($E21=0," ",(SUM('t13'!T21:AB21)+'t13'!AD21)/$E21)</f>
        <v xml:space="preserve"> </v>
      </c>
      <c r="S21" s="532">
        <f t="shared" si="1"/>
        <v>0</v>
      </c>
      <c r="T21" s="566" t="str">
        <f>IF($E21=0," ",'t13'!AC21/$E21)</f>
        <v xml:space="preserve"> </v>
      </c>
      <c r="V21"/>
      <c r="W21"/>
      <c r="X21"/>
      <c r="Y21"/>
    </row>
    <row r="22" spans="1:25" s="98" customFormat="1" x14ac:dyDescent="0.2">
      <c r="A22" s="563" t="str">
        <f>'t1'!A22</f>
        <v>VETERINARI CON ALTRI INCAR. PROF.LI (RAPP. NON ESCL.)</v>
      </c>
      <c r="B22" s="305" t="str">
        <f>'t1'!B22</f>
        <v>SD0072</v>
      </c>
      <c r="C22" s="564">
        <f>'t1'!K22+'t1'!L22</f>
        <v>0</v>
      </c>
      <c r="D22" s="564">
        <f>('t1'!K22+'t1'!L22)-SUM('t3'!C22:F22,'t3'!I22:J22)+SUM('t3'!K22:N22)</f>
        <v>0</v>
      </c>
      <c r="E22" s="565">
        <f>'t12'!C22/12</f>
        <v>0</v>
      </c>
      <c r="F22" s="565" t="str">
        <f>IF($D22&gt;0,(('t11'!C24+'t11'!D24)/$D22)," ")</f>
        <v xml:space="preserve"> </v>
      </c>
      <c r="G22" s="565" t="str">
        <f>IF($D22&gt;0,(SUM('t11'!E24:N24)/$D22)," ")</f>
        <v xml:space="preserve"> </v>
      </c>
      <c r="H22" s="565" t="str">
        <f>IF($D22&gt;0,(SUM('t11'!O24:R24)/$D22)," ")</f>
        <v xml:space="preserve"> </v>
      </c>
      <c r="I22" s="531" t="str">
        <f>IF($E22=0," ",('t12'!D22)/$E22)</f>
        <v xml:space="preserve"> </v>
      </c>
      <c r="J22" s="531" t="str">
        <f>IF($E22=0," ",'t12'!E22/$E22)</f>
        <v xml:space="preserve"> </v>
      </c>
      <c r="K22" s="531" t="str">
        <f>IF($E22=0," ",'t12'!F22/$E22)</f>
        <v xml:space="preserve"> </v>
      </c>
      <c r="L22" s="531" t="str">
        <f>IF($E22=0," ",'t12'!H22/$E22)</f>
        <v xml:space="preserve"> </v>
      </c>
      <c r="M22" s="532">
        <f t="shared" si="0"/>
        <v>0</v>
      </c>
      <c r="N22" s="566" t="str">
        <f>IF($E22=0," ",'t12'!I22/$E22)</f>
        <v xml:space="preserve"> </v>
      </c>
      <c r="O22" s="566" t="str">
        <f>IF($E22=0," ",'t12'!J22/$E22)</f>
        <v xml:space="preserve"> </v>
      </c>
      <c r="P22" s="531" t="str">
        <f>IF($E22=0," ",'t13'!AE22/$E22)</f>
        <v xml:space="preserve"> </v>
      </c>
      <c r="Q22" s="531" t="str">
        <f>IF($E22=0," ",SUM('t13'!C22:N22)/$E22)</f>
        <v xml:space="preserve"> </v>
      </c>
      <c r="R22" s="531" t="str">
        <f>IF($E22=0," ",(SUM('t13'!T22:AB22)+'t13'!AD22)/$E22)</f>
        <v xml:space="preserve"> </v>
      </c>
      <c r="S22" s="532">
        <f t="shared" si="1"/>
        <v>0</v>
      </c>
      <c r="T22" s="566" t="str">
        <f>IF($E22=0," ",'t13'!AC22/$E22)</f>
        <v xml:space="preserve"> </v>
      </c>
      <c r="V22"/>
      <c r="W22"/>
      <c r="X22"/>
      <c r="Y22"/>
    </row>
    <row r="23" spans="1:25" s="98" customFormat="1" x14ac:dyDescent="0.2">
      <c r="A23" s="563" t="str">
        <f>'t1'!A23</f>
        <v>VETERINARI A T. DETERMINATO (ART. 15-SEPTIES D.LGS. 502/92)</v>
      </c>
      <c r="B23" s="305" t="str">
        <f>'t1'!B23</f>
        <v>SD0598</v>
      </c>
      <c r="C23" s="564">
        <f>'t1'!K23+'t1'!L23</f>
        <v>0</v>
      </c>
      <c r="D23" s="564">
        <f>('t1'!K23+'t1'!L23)-SUM('t3'!C23:F23,'t3'!I23:J23)+SUM('t3'!K23:N23)</f>
        <v>0</v>
      </c>
      <c r="E23" s="565">
        <f>'t12'!C23/12</f>
        <v>0</v>
      </c>
      <c r="F23" s="565" t="str">
        <f>IF($D23&gt;0,(('t11'!C25+'t11'!D25)/$D23)," ")</f>
        <v xml:space="preserve"> </v>
      </c>
      <c r="G23" s="565" t="str">
        <f>IF($D23&gt;0,(SUM('t11'!E25:N25)/$D23)," ")</f>
        <v xml:space="preserve"> </v>
      </c>
      <c r="H23" s="565" t="str">
        <f>IF($D23&gt;0,(SUM('t11'!O25:R25)/$D23)," ")</f>
        <v xml:space="preserve"> </v>
      </c>
      <c r="I23" s="531" t="str">
        <f>IF($E23=0," ",('t12'!D23)/$E23)</f>
        <v xml:space="preserve"> </v>
      </c>
      <c r="J23" s="531" t="str">
        <f>IF($E23=0," ",'t12'!E23/$E23)</f>
        <v xml:space="preserve"> </v>
      </c>
      <c r="K23" s="531" t="str">
        <f>IF($E23=0," ",'t12'!F23/$E23)</f>
        <v xml:space="preserve"> </v>
      </c>
      <c r="L23" s="531" t="str">
        <f>IF($E23=0," ",'t12'!H23/$E23)</f>
        <v xml:space="preserve"> </v>
      </c>
      <c r="M23" s="532">
        <f t="shared" si="0"/>
        <v>0</v>
      </c>
      <c r="N23" s="566" t="str">
        <f>IF($E23=0," ",'t12'!I23/$E23)</f>
        <v xml:space="preserve"> </v>
      </c>
      <c r="O23" s="566" t="str">
        <f>IF($E23=0," ",'t12'!J23/$E23)</f>
        <v xml:space="preserve"> </v>
      </c>
      <c r="P23" s="531" t="str">
        <f>IF($E23=0," ",'t13'!AE23/$E23)</f>
        <v xml:space="preserve"> </v>
      </c>
      <c r="Q23" s="531" t="str">
        <f>IF($E23=0," ",SUM('t13'!C23:N23)/$E23)</f>
        <v xml:space="preserve"> </v>
      </c>
      <c r="R23" s="531" t="str">
        <f>IF($E23=0," ",(SUM('t13'!T23:AB23)+'t13'!AD23)/$E23)</f>
        <v xml:space="preserve"> </v>
      </c>
      <c r="S23" s="532">
        <f t="shared" si="1"/>
        <v>0</v>
      </c>
      <c r="T23" s="566" t="str">
        <f>IF($E23=0," ",'t13'!AC23/$E23)</f>
        <v xml:space="preserve"> </v>
      </c>
      <c r="V23"/>
      <c r="W23"/>
      <c r="X23"/>
      <c r="Y23"/>
    </row>
    <row r="24" spans="1:25" s="98" customFormat="1" x14ac:dyDescent="0.2">
      <c r="A24" s="563" t="str">
        <f>'t1'!A24</f>
        <v>ODONTOIATRI CON INC. DI STRUTTURA COMPLESSA (RAPP. ESCL.)</v>
      </c>
      <c r="B24" s="305" t="str">
        <f>'t1'!B24</f>
        <v>SD0E49</v>
      </c>
      <c r="C24" s="564">
        <f>'t1'!K24+'t1'!L24</f>
        <v>0</v>
      </c>
      <c r="D24" s="564">
        <f>('t1'!K24+'t1'!L24)-SUM('t3'!C24:F24,'t3'!I24:J24)+SUM('t3'!K24:N24)</f>
        <v>0</v>
      </c>
      <c r="E24" s="565">
        <f>'t12'!C24/12</f>
        <v>0</v>
      </c>
      <c r="F24" s="565" t="str">
        <f>IF($D24&gt;0,(('t11'!C26+'t11'!D26)/$D24)," ")</f>
        <v xml:space="preserve"> </v>
      </c>
      <c r="G24" s="565" t="str">
        <f>IF($D24&gt;0,(SUM('t11'!E26:N26)/$D24)," ")</f>
        <v xml:space="preserve"> </v>
      </c>
      <c r="H24" s="565" t="str">
        <f>IF($D24&gt;0,(SUM('t11'!O26:R26)/$D24)," ")</f>
        <v xml:space="preserve"> </v>
      </c>
      <c r="I24" s="531" t="str">
        <f>IF($E24=0," ",('t12'!D24)/$E24)</f>
        <v xml:space="preserve"> </v>
      </c>
      <c r="J24" s="531" t="str">
        <f>IF($E24=0," ",'t12'!E24/$E24)</f>
        <v xml:space="preserve"> </v>
      </c>
      <c r="K24" s="531" t="str">
        <f>IF($E24=0," ",'t12'!F24/$E24)</f>
        <v xml:space="preserve"> </v>
      </c>
      <c r="L24" s="531" t="str">
        <f>IF($E24=0," ",'t12'!H24/$E24)</f>
        <v xml:space="preserve"> </v>
      </c>
      <c r="M24" s="532">
        <f t="shared" si="0"/>
        <v>0</v>
      </c>
      <c r="N24" s="566" t="str">
        <f>IF($E24=0," ",'t12'!I24/$E24)</f>
        <v xml:space="preserve"> </v>
      </c>
      <c r="O24" s="566" t="str">
        <f>IF($E24=0," ",'t12'!J24/$E24)</f>
        <v xml:space="preserve"> </v>
      </c>
      <c r="P24" s="531" t="str">
        <f>IF($E24=0," ",'t13'!AE24/$E24)</f>
        <v xml:space="preserve"> </v>
      </c>
      <c r="Q24" s="531" t="str">
        <f>IF($E24=0," ",SUM('t13'!C24:N24)/$E24)</f>
        <v xml:space="preserve"> </v>
      </c>
      <c r="R24" s="531" t="str">
        <f>IF($E24=0," ",(SUM('t13'!T24:AB24)+'t13'!AD24)/$E24)</f>
        <v xml:space="preserve"> </v>
      </c>
      <c r="S24" s="532">
        <f t="shared" si="1"/>
        <v>0</v>
      </c>
      <c r="T24" s="566" t="str">
        <f>IF($E24=0," ",'t13'!AC24/$E24)</f>
        <v xml:space="preserve"> </v>
      </c>
      <c r="V24"/>
      <c r="W24"/>
      <c r="X24"/>
      <c r="Y24"/>
    </row>
    <row r="25" spans="1:25" s="98" customFormat="1" x14ac:dyDescent="0.2">
      <c r="A25" s="563" t="str">
        <f>'t1'!A25</f>
        <v>ODONTOIATRI CON INC. DI STRUTTURA COMPLESSA (RAPP. NON ESCL.</v>
      </c>
      <c r="B25" s="305" t="str">
        <f>'t1'!B25</f>
        <v>SD0N49</v>
      </c>
      <c r="C25" s="564">
        <f>'t1'!K25+'t1'!L25</f>
        <v>0</v>
      </c>
      <c r="D25" s="564">
        <f>('t1'!K25+'t1'!L25)-SUM('t3'!C25:F25,'t3'!I25:J25)+SUM('t3'!K25:N25)</f>
        <v>0</v>
      </c>
      <c r="E25" s="565">
        <f>'t12'!C25/12</f>
        <v>0</v>
      </c>
      <c r="F25" s="565" t="str">
        <f>IF($D25&gt;0,(('t11'!C27+'t11'!D27)/$D25)," ")</f>
        <v xml:space="preserve"> </v>
      </c>
      <c r="G25" s="565" t="str">
        <f>IF($D25&gt;0,(SUM('t11'!E27:N27)/$D25)," ")</f>
        <v xml:space="preserve"> </v>
      </c>
      <c r="H25" s="565" t="str">
        <f>IF($D25&gt;0,(SUM('t11'!O27:R27)/$D25)," ")</f>
        <v xml:space="preserve"> </v>
      </c>
      <c r="I25" s="531" t="str">
        <f>IF($E25=0," ",('t12'!D25)/$E25)</f>
        <v xml:space="preserve"> </v>
      </c>
      <c r="J25" s="531" t="str">
        <f>IF($E25=0," ",'t12'!E25/$E25)</f>
        <v xml:space="preserve"> </v>
      </c>
      <c r="K25" s="531" t="str">
        <f>IF($E25=0," ",'t12'!F25/$E25)</f>
        <v xml:space="preserve"> </v>
      </c>
      <c r="L25" s="531" t="str">
        <f>IF($E25=0," ",'t12'!H25/$E25)</f>
        <v xml:space="preserve"> </v>
      </c>
      <c r="M25" s="532">
        <f t="shared" si="0"/>
        <v>0</v>
      </c>
      <c r="N25" s="566" t="str">
        <f>IF($E25=0," ",'t12'!I25/$E25)</f>
        <v xml:space="preserve"> </v>
      </c>
      <c r="O25" s="566" t="str">
        <f>IF($E25=0," ",'t12'!J25/$E25)</f>
        <v xml:space="preserve"> </v>
      </c>
      <c r="P25" s="531" t="str">
        <f>IF($E25=0," ",'t13'!AE25/$E25)</f>
        <v xml:space="preserve"> </v>
      </c>
      <c r="Q25" s="531" t="str">
        <f>IF($E25=0," ",SUM('t13'!C25:N25)/$E25)</f>
        <v xml:space="preserve"> </v>
      </c>
      <c r="R25" s="531" t="str">
        <f>IF($E25=0," ",(SUM('t13'!T25:AB25)+'t13'!AD25)/$E25)</f>
        <v xml:space="preserve"> </v>
      </c>
      <c r="S25" s="532">
        <f t="shared" si="1"/>
        <v>0</v>
      </c>
      <c r="T25" s="566" t="str">
        <f>IF($E25=0," ",'t13'!AC25/$E25)</f>
        <v xml:space="preserve"> </v>
      </c>
      <c r="V25"/>
      <c r="W25"/>
      <c r="X25"/>
      <c r="Y25"/>
    </row>
    <row r="26" spans="1:25" s="98" customFormat="1" x14ac:dyDescent="0.2">
      <c r="A26" s="563" t="str">
        <f>'t1'!A26</f>
        <v>ODONTOIATRI CON INC. DI STRUTTURA SEMPLICE (RAPP. ESCLUSIVO)</v>
      </c>
      <c r="B26" s="305" t="str">
        <f>'t1'!B26</f>
        <v>SD0E48</v>
      </c>
      <c r="C26" s="564">
        <f>'t1'!K26+'t1'!L26</f>
        <v>0</v>
      </c>
      <c r="D26" s="564">
        <f>('t1'!K26+'t1'!L26)-SUM('t3'!C26:F26,'t3'!I26:J26)+SUM('t3'!K26:N26)</f>
        <v>0</v>
      </c>
      <c r="E26" s="565">
        <f>'t12'!C26/12</f>
        <v>0</v>
      </c>
      <c r="F26" s="565" t="str">
        <f>IF($D26&gt;0,(('t11'!C28+'t11'!D28)/$D26)," ")</f>
        <v xml:space="preserve"> </v>
      </c>
      <c r="G26" s="565" t="str">
        <f>IF($D26&gt;0,(SUM('t11'!E28:N28)/$D26)," ")</f>
        <v xml:space="preserve"> </v>
      </c>
      <c r="H26" s="565" t="str">
        <f>IF($D26&gt;0,(SUM('t11'!O28:R28)/$D26)," ")</f>
        <v xml:space="preserve"> </v>
      </c>
      <c r="I26" s="531" t="str">
        <f>IF($E26=0," ",('t12'!D26)/$E26)</f>
        <v xml:space="preserve"> </v>
      </c>
      <c r="J26" s="531" t="str">
        <f>IF($E26=0," ",'t12'!E26/$E26)</f>
        <v xml:space="preserve"> </v>
      </c>
      <c r="K26" s="531" t="str">
        <f>IF($E26=0," ",'t12'!F26/$E26)</f>
        <v xml:space="preserve"> </v>
      </c>
      <c r="L26" s="531" t="str">
        <f>IF($E26=0," ",'t12'!H26/$E26)</f>
        <v xml:space="preserve"> </v>
      </c>
      <c r="M26" s="532">
        <f t="shared" si="0"/>
        <v>0</v>
      </c>
      <c r="N26" s="566" t="str">
        <f>IF($E26=0," ",'t12'!I26/$E26)</f>
        <v xml:space="preserve"> </v>
      </c>
      <c r="O26" s="566" t="str">
        <f>IF($E26=0," ",'t12'!J26/$E26)</f>
        <v xml:space="preserve"> </v>
      </c>
      <c r="P26" s="531" t="str">
        <f>IF($E26=0," ",'t13'!AE26/$E26)</f>
        <v xml:space="preserve"> </v>
      </c>
      <c r="Q26" s="531" t="str">
        <f>IF($E26=0," ",SUM('t13'!C26:N26)/$E26)</f>
        <v xml:space="preserve"> </v>
      </c>
      <c r="R26" s="531" t="str">
        <f>IF($E26=0," ",(SUM('t13'!T26:AB26)+'t13'!AD26)/$E26)</f>
        <v xml:space="preserve"> </v>
      </c>
      <c r="S26" s="532">
        <f t="shared" si="1"/>
        <v>0</v>
      </c>
      <c r="T26" s="566" t="str">
        <f>IF($E26=0," ",'t13'!AC26/$E26)</f>
        <v xml:space="preserve"> </v>
      </c>
      <c r="V26"/>
      <c r="W26"/>
      <c r="X26"/>
      <c r="Y26"/>
    </row>
    <row r="27" spans="1:25" s="98" customFormat="1" x14ac:dyDescent="0.2">
      <c r="A27" s="563" t="str">
        <f>'t1'!A27</f>
        <v>ODONTOIATRI CON INC. DI STRUTTURA SEMPLICE (RAPP. NON ESCL.)</v>
      </c>
      <c r="B27" s="305" t="str">
        <f>'t1'!B27</f>
        <v>SD0N48</v>
      </c>
      <c r="C27" s="564">
        <f>'t1'!K27+'t1'!L27</f>
        <v>0</v>
      </c>
      <c r="D27" s="564">
        <f>('t1'!K27+'t1'!L27)-SUM('t3'!C27:F27,'t3'!I27:J27)+SUM('t3'!K27:N27)</f>
        <v>0</v>
      </c>
      <c r="E27" s="565">
        <f>'t12'!C27/12</f>
        <v>0</v>
      </c>
      <c r="F27" s="565" t="str">
        <f>IF($D27&gt;0,(('t11'!C29+'t11'!D29)/$D27)," ")</f>
        <v xml:space="preserve"> </v>
      </c>
      <c r="G27" s="565" t="str">
        <f>IF($D27&gt;0,(SUM('t11'!E29:N29)/$D27)," ")</f>
        <v xml:space="preserve"> </v>
      </c>
      <c r="H27" s="565" t="str">
        <f>IF($D27&gt;0,(SUM('t11'!O29:R29)/$D27)," ")</f>
        <v xml:space="preserve"> </v>
      </c>
      <c r="I27" s="531" t="str">
        <f>IF($E27=0," ",('t12'!D27)/$E27)</f>
        <v xml:space="preserve"> </v>
      </c>
      <c r="J27" s="531" t="str">
        <f>IF($E27=0," ",'t12'!E27/$E27)</f>
        <v xml:space="preserve"> </v>
      </c>
      <c r="K27" s="531" t="str">
        <f>IF($E27=0," ",'t12'!F27/$E27)</f>
        <v xml:space="preserve"> </v>
      </c>
      <c r="L27" s="531" t="str">
        <f>IF($E27=0," ",'t12'!H27/$E27)</f>
        <v xml:space="preserve"> </v>
      </c>
      <c r="M27" s="532">
        <f t="shared" si="0"/>
        <v>0</v>
      </c>
      <c r="N27" s="566" t="str">
        <f>IF($E27=0," ",'t12'!I27/$E27)</f>
        <v xml:space="preserve"> </v>
      </c>
      <c r="O27" s="566" t="str">
        <f>IF($E27=0," ",'t12'!J27/$E27)</f>
        <v xml:space="preserve"> </v>
      </c>
      <c r="P27" s="531" t="str">
        <f>IF($E27=0," ",'t13'!AE27/$E27)</f>
        <v xml:space="preserve"> </v>
      </c>
      <c r="Q27" s="531" t="str">
        <f>IF($E27=0," ",SUM('t13'!C27:N27)/$E27)</f>
        <v xml:space="preserve"> </v>
      </c>
      <c r="R27" s="531" t="str">
        <f>IF($E27=0," ",(SUM('t13'!T27:AB27)+'t13'!AD27)/$E27)</f>
        <v xml:space="preserve"> </v>
      </c>
      <c r="S27" s="532">
        <f t="shared" si="1"/>
        <v>0</v>
      </c>
      <c r="T27" s="566" t="str">
        <f>IF($E27=0," ",'t13'!AC27/$E27)</f>
        <v xml:space="preserve"> </v>
      </c>
      <c r="V27"/>
      <c r="W27"/>
      <c r="X27"/>
      <c r="Y27"/>
    </row>
    <row r="28" spans="1:25" s="98" customFormat="1" x14ac:dyDescent="0.2">
      <c r="A28" s="563" t="str">
        <f>'t1'!A28</f>
        <v>ODONTOIATRI CON ALTRI INCAR. PROF.LI (RAPP. ESCLUSIVO)</v>
      </c>
      <c r="B28" s="305" t="str">
        <f>'t1'!B28</f>
        <v>SD0A48</v>
      </c>
      <c r="C28" s="564">
        <f>'t1'!K28+'t1'!L28</f>
        <v>0</v>
      </c>
      <c r="D28" s="564">
        <f>('t1'!K28+'t1'!L28)-SUM('t3'!C28:F28,'t3'!I28:J28)+SUM('t3'!K28:N28)</f>
        <v>0</v>
      </c>
      <c r="E28" s="565">
        <f>'t12'!C28/12</f>
        <v>0</v>
      </c>
      <c r="F28" s="565" t="str">
        <f>IF($D28&gt;0,(('t11'!C30+'t11'!D30)/$D28)," ")</f>
        <v xml:space="preserve"> </v>
      </c>
      <c r="G28" s="565" t="str">
        <f>IF($D28&gt;0,(SUM('t11'!E30:N30)/$D28)," ")</f>
        <v xml:space="preserve"> </v>
      </c>
      <c r="H28" s="565" t="str">
        <f>IF($D28&gt;0,(SUM('t11'!O30:R30)/$D28)," ")</f>
        <v xml:space="preserve"> </v>
      </c>
      <c r="I28" s="531" t="str">
        <f>IF($E28=0," ",('t12'!D28)/$E28)</f>
        <v xml:space="preserve"> </v>
      </c>
      <c r="J28" s="531" t="str">
        <f>IF($E28=0," ",'t12'!E28/$E28)</f>
        <v xml:space="preserve"> </v>
      </c>
      <c r="K28" s="531" t="str">
        <f>IF($E28=0," ",'t12'!F28/$E28)</f>
        <v xml:space="preserve"> </v>
      </c>
      <c r="L28" s="531" t="str">
        <f>IF($E28=0," ",'t12'!H28/$E28)</f>
        <v xml:space="preserve"> </v>
      </c>
      <c r="M28" s="532">
        <f t="shared" si="0"/>
        <v>0</v>
      </c>
      <c r="N28" s="566" t="str">
        <f>IF($E28=0," ",'t12'!I28/$E28)</f>
        <v xml:space="preserve"> </v>
      </c>
      <c r="O28" s="566" t="str">
        <f>IF($E28=0," ",'t12'!J28/$E28)</f>
        <v xml:space="preserve"> </v>
      </c>
      <c r="P28" s="531" t="str">
        <f>IF($E28=0," ",'t13'!AE28/$E28)</f>
        <v xml:space="preserve"> </v>
      </c>
      <c r="Q28" s="531" t="str">
        <f>IF($E28=0," ",SUM('t13'!C28:N28)/$E28)</f>
        <v xml:space="preserve"> </v>
      </c>
      <c r="R28" s="531" t="str">
        <f>IF($E28=0," ",(SUM('t13'!T28:AB28)+'t13'!AD28)/$E28)</f>
        <v xml:space="preserve"> </v>
      </c>
      <c r="S28" s="532">
        <f t="shared" si="1"/>
        <v>0</v>
      </c>
      <c r="T28" s="566" t="str">
        <f>IF($E28=0," ",'t13'!AC28/$E28)</f>
        <v xml:space="preserve"> </v>
      </c>
      <c r="V28"/>
      <c r="W28"/>
      <c r="X28"/>
      <c r="Y28"/>
    </row>
    <row r="29" spans="1:25" s="98" customFormat="1" x14ac:dyDescent="0.2">
      <c r="A29" s="563" t="str">
        <f>'t1'!A29</f>
        <v>ODONTOIATRI CON ALTRI INCAR. PROF.LI (RAPP. NON ESCL.)</v>
      </c>
      <c r="B29" s="305" t="str">
        <f>'t1'!B29</f>
        <v>SD0047</v>
      </c>
      <c r="C29" s="564">
        <f>'t1'!K29+'t1'!L29</f>
        <v>0</v>
      </c>
      <c r="D29" s="564">
        <f>('t1'!K29+'t1'!L29)-SUM('t3'!C29:F29,'t3'!I29:J29)+SUM('t3'!K29:N29)</f>
        <v>0</v>
      </c>
      <c r="E29" s="565">
        <f>'t12'!C29/12</f>
        <v>0</v>
      </c>
      <c r="F29" s="565" t="str">
        <f>IF($D29&gt;0,(('t11'!C31+'t11'!D31)/$D29)," ")</f>
        <v xml:space="preserve"> </v>
      </c>
      <c r="G29" s="565" t="str">
        <f>IF($D29&gt;0,(SUM('t11'!E31:N31)/$D29)," ")</f>
        <v xml:space="preserve"> </v>
      </c>
      <c r="H29" s="565" t="str">
        <f>IF($D29&gt;0,(SUM('t11'!O31:R31)/$D29)," ")</f>
        <v xml:space="preserve"> </v>
      </c>
      <c r="I29" s="531" t="str">
        <f>IF($E29=0," ",('t12'!D29)/$E29)</f>
        <v xml:space="preserve"> </v>
      </c>
      <c r="J29" s="531" t="str">
        <f>IF($E29=0," ",'t12'!E29/$E29)</f>
        <v xml:space="preserve"> </v>
      </c>
      <c r="K29" s="531" t="str">
        <f>IF($E29=0," ",'t12'!F29/$E29)</f>
        <v xml:space="preserve"> </v>
      </c>
      <c r="L29" s="531" t="str">
        <f>IF($E29=0," ",'t12'!H29/$E29)</f>
        <v xml:space="preserve"> </v>
      </c>
      <c r="M29" s="532">
        <f t="shared" si="0"/>
        <v>0</v>
      </c>
      <c r="N29" s="566" t="str">
        <f>IF($E29=0," ",'t12'!I29/$E29)</f>
        <v xml:space="preserve"> </v>
      </c>
      <c r="O29" s="566" t="str">
        <f>IF($E29=0," ",'t12'!J29/$E29)</f>
        <v xml:space="preserve"> </v>
      </c>
      <c r="P29" s="531" t="str">
        <f>IF($E29=0," ",'t13'!AE29/$E29)</f>
        <v xml:space="preserve"> </v>
      </c>
      <c r="Q29" s="531" t="str">
        <f>IF($E29=0," ",SUM('t13'!C29:N29)/$E29)</f>
        <v xml:space="preserve"> </v>
      </c>
      <c r="R29" s="531" t="str">
        <f>IF($E29=0," ",(SUM('t13'!T29:AB29)+'t13'!AD29)/$E29)</f>
        <v xml:space="preserve"> </v>
      </c>
      <c r="S29" s="532">
        <f t="shared" si="1"/>
        <v>0</v>
      </c>
      <c r="T29" s="566" t="str">
        <f>IF($E29=0," ",'t13'!AC29/$E29)</f>
        <v xml:space="preserve"> </v>
      </c>
      <c r="V29"/>
      <c r="W29"/>
      <c r="X29"/>
      <c r="Y29"/>
    </row>
    <row r="30" spans="1:25" s="98" customFormat="1" x14ac:dyDescent="0.2">
      <c r="A30" s="563" t="str">
        <f>'t1'!A30</f>
        <v>ODONTOIATRI A T. DETERMINATO (ART. 15-SEPTIES D.LGS. 502/92)</v>
      </c>
      <c r="B30" s="305" t="str">
        <f>'t1'!B30</f>
        <v>SD0599</v>
      </c>
      <c r="C30" s="564">
        <f>'t1'!K30+'t1'!L30</f>
        <v>0</v>
      </c>
      <c r="D30" s="564">
        <f>('t1'!K30+'t1'!L30)-SUM('t3'!C30:F30,'t3'!I30:J30)+SUM('t3'!K30:N30)</f>
        <v>0</v>
      </c>
      <c r="E30" s="565">
        <f>'t12'!C30/12</f>
        <v>0</v>
      </c>
      <c r="F30" s="565" t="str">
        <f>IF($D30&gt;0,(('t11'!C32+'t11'!D32)/$D30)," ")</f>
        <v xml:space="preserve"> </v>
      </c>
      <c r="G30" s="565" t="str">
        <f>IF($D30&gt;0,(SUM('t11'!E32:N32)/$D30)," ")</f>
        <v xml:space="preserve"> </v>
      </c>
      <c r="H30" s="565" t="str">
        <f>IF($D30&gt;0,(SUM('t11'!O32:R32)/$D30)," ")</f>
        <v xml:space="preserve"> </v>
      </c>
      <c r="I30" s="531" t="str">
        <f>IF($E30=0," ",('t12'!D30)/$E30)</f>
        <v xml:space="preserve"> </v>
      </c>
      <c r="J30" s="531" t="str">
        <f>IF($E30=0," ",'t12'!E30/$E30)</f>
        <v xml:space="preserve"> </v>
      </c>
      <c r="K30" s="531" t="str">
        <f>IF($E30=0," ",'t12'!F30/$E30)</f>
        <v xml:space="preserve"> </v>
      </c>
      <c r="L30" s="531" t="str">
        <f>IF($E30=0," ",'t12'!H30/$E30)</f>
        <v xml:space="preserve"> </v>
      </c>
      <c r="M30" s="532">
        <f t="shared" si="0"/>
        <v>0</v>
      </c>
      <c r="N30" s="566" t="str">
        <f>IF($E30=0," ",'t12'!I30/$E30)</f>
        <v xml:space="preserve"> </v>
      </c>
      <c r="O30" s="566" t="str">
        <f>IF($E30=0," ",'t12'!J30/$E30)</f>
        <v xml:space="preserve"> </v>
      </c>
      <c r="P30" s="531" t="str">
        <f>IF($E30=0," ",'t13'!AE30/$E30)</f>
        <v xml:space="preserve"> </v>
      </c>
      <c r="Q30" s="531" t="str">
        <f>IF($E30=0," ",SUM('t13'!C30:N30)/$E30)</f>
        <v xml:space="preserve"> </v>
      </c>
      <c r="R30" s="531" t="str">
        <f>IF($E30=0," ",(SUM('t13'!T30:AB30)+'t13'!AD30)/$E30)</f>
        <v xml:space="preserve"> </v>
      </c>
      <c r="S30" s="532">
        <f t="shared" si="1"/>
        <v>0</v>
      </c>
      <c r="T30" s="566" t="str">
        <f>IF($E30=0," ",'t13'!AC30/$E30)</f>
        <v xml:space="preserve"> </v>
      </c>
      <c r="V30"/>
      <c r="W30"/>
      <c r="X30"/>
      <c r="Y30"/>
    </row>
    <row r="31" spans="1:25" s="98" customFormat="1" x14ac:dyDescent="0.2">
      <c r="A31" s="563" t="str">
        <f>'t1'!A31</f>
        <v>FARMACISTI CON INC. DI STRUTTURA COMPLESSA (RAPP. ESCLUSIVO)</v>
      </c>
      <c r="B31" s="305" t="str">
        <f>'t1'!B31</f>
        <v>SD0E39</v>
      </c>
      <c r="C31" s="564">
        <f>'t1'!K31+'t1'!L31</f>
        <v>0</v>
      </c>
      <c r="D31" s="564">
        <f>('t1'!K31+'t1'!L31)-SUM('t3'!C31:F31,'t3'!I31:J31)+SUM('t3'!K31:N31)</f>
        <v>0</v>
      </c>
      <c r="E31" s="565">
        <f>'t12'!C31/12</f>
        <v>0</v>
      </c>
      <c r="F31" s="565" t="str">
        <f>IF($D31&gt;0,(('t11'!C33+'t11'!D33)/$D31)," ")</f>
        <v xml:space="preserve"> </v>
      </c>
      <c r="G31" s="565" t="str">
        <f>IF($D31&gt;0,(SUM('t11'!E33:N33)/$D31)," ")</f>
        <v xml:space="preserve"> </v>
      </c>
      <c r="H31" s="565" t="str">
        <f>IF($D31&gt;0,(SUM('t11'!O33:R33)/$D31)," ")</f>
        <v xml:space="preserve"> </v>
      </c>
      <c r="I31" s="531" t="str">
        <f>IF($E31=0," ",('t12'!D31)/$E31)</f>
        <v xml:space="preserve"> </v>
      </c>
      <c r="J31" s="531" t="str">
        <f>IF($E31=0," ",'t12'!E31/$E31)</f>
        <v xml:space="preserve"> </v>
      </c>
      <c r="K31" s="531" t="str">
        <f>IF($E31=0," ",'t12'!F31/$E31)</f>
        <v xml:space="preserve"> </v>
      </c>
      <c r="L31" s="531" t="str">
        <f>IF($E31=0," ",'t12'!H31/$E31)</f>
        <v xml:space="preserve"> </v>
      </c>
      <c r="M31" s="532">
        <f t="shared" si="0"/>
        <v>0</v>
      </c>
      <c r="N31" s="566" t="str">
        <f>IF($E31=0," ",'t12'!I31/$E31)</f>
        <v xml:space="preserve"> </v>
      </c>
      <c r="O31" s="566" t="str">
        <f>IF($E31=0," ",'t12'!J31/$E31)</f>
        <v xml:space="preserve"> </v>
      </c>
      <c r="P31" s="531" t="str">
        <f>IF($E31=0," ",'t13'!AE31/$E31)</f>
        <v xml:space="preserve"> </v>
      </c>
      <c r="Q31" s="531" t="str">
        <f>IF($E31=0," ",SUM('t13'!C31:N31)/$E31)</f>
        <v xml:space="preserve"> </v>
      </c>
      <c r="R31" s="531" t="str">
        <f>IF($E31=0," ",(SUM('t13'!T31:AB31)+'t13'!AD31)/$E31)</f>
        <v xml:space="preserve"> </v>
      </c>
      <c r="S31" s="532">
        <f t="shared" si="1"/>
        <v>0</v>
      </c>
      <c r="T31" s="566" t="str">
        <f>IF($E31=0," ",'t13'!AC31/$E31)</f>
        <v xml:space="preserve"> </v>
      </c>
      <c r="V31"/>
      <c r="W31"/>
      <c r="X31"/>
      <c r="Y31"/>
    </row>
    <row r="32" spans="1:25" s="98" customFormat="1" x14ac:dyDescent="0.2">
      <c r="A32" s="563" t="str">
        <f>'t1'!A32</f>
        <v>FARMACISTI CON INC. DI STRUTTURA COMPLESSA (RAPP. NON ESCL.)</v>
      </c>
      <c r="B32" s="305" t="str">
        <f>'t1'!B32</f>
        <v>SD0N39</v>
      </c>
      <c r="C32" s="564">
        <f>'t1'!K32+'t1'!L32</f>
        <v>0</v>
      </c>
      <c r="D32" s="564">
        <f>('t1'!K32+'t1'!L32)-SUM('t3'!C32:F32,'t3'!I32:J32)+SUM('t3'!K32:N32)</f>
        <v>0</v>
      </c>
      <c r="E32" s="565">
        <f>'t12'!C32/12</f>
        <v>0</v>
      </c>
      <c r="F32" s="565" t="str">
        <f>IF($D32&gt;0,(('t11'!C34+'t11'!D34)/$D32)," ")</f>
        <v xml:space="preserve"> </v>
      </c>
      <c r="G32" s="565" t="str">
        <f>IF($D32&gt;0,(SUM('t11'!E34:N34)/$D32)," ")</f>
        <v xml:space="preserve"> </v>
      </c>
      <c r="H32" s="565" t="str">
        <f>IF($D32&gt;0,(SUM('t11'!O34:R34)/$D32)," ")</f>
        <v xml:space="preserve"> </v>
      </c>
      <c r="I32" s="531" t="str">
        <f>IF($E32=0," ",('t12'!D32)/$E32)</f>
        <v xml:space="preserve"> </v>
      </c>
      <c r="J32" s="531" t="str">
        <f>IF($E32=0," ",'t12'!E32/$E32)</f>
        <v xml:space="preserve"> </v>
      </c>
      <c r="K32" s="531" t="str">
        <f>IF($E32=0," ",'t12'!F32/$E32)</f>
        <v xml:space="preserve"> </v>
      </c>
      <c r="L32" s="531" t="str">
        <f>IF($E32=0," ",'t12'!H32/$E32)</f>
        <v xml:space="preserve"> </v>
      </c>
      <c r="M32" s="532">
        <f t="shared" si="0"/>
        <v>0</v>
      </c>
      <c r="N32" s="566" t="str">
        <f>IF($E32=0," ",'t12'!I32/$E32)</f>
        <v xml:space="preserve"> </v>
      </c>
      <c r="O32" s="566" t="str">
        <f>IF($E32=0," ",'t12'!J32/$E32)</f>
        <v xml:space="preserve"> </v>
      </c>
      <c r="P32" s="531" t="str">
        <f>IF($E32=0," ",'t13'!AE32/$E32)</f>
        <v xml:space="preserve"> </v>
      </c>
      <c r="Q32" s="531" t="str">
        <f>IF($E32=0," ",SUM('t13'!C32:N32)/$E32)</f>
        <v xml:space="preserve"> </v>
      </c>
      <c r="R32" s="531" t="str">
        <f>IF($E32=0," ",(SUM('t13'!T32:AB32)+'t13'!AD32)/$E32)</f>
        <v xml:space="preserve"> </v>
      </c>
      <c r="S32" s="532">
        <f t="shared" si="1"/>
        <v>0</v>
      </c>
      <c r="T32" s="566" t="str">
        <f>IF($E32=0," ",'t13'!AC32/$E32)</f>
        <v xml:space="preserve"> </v>
      </c>
      <c r="V32"/>
      <c r="W32"/>
      <c r="X32"/>
      <c r="Y32"/>
    </row>
    <row r="33" spans="1:25" s="98" customFormat="1" x14ac:dyDescent="0.2">
      <c r="A33" s="563" t="str">
        <f>'t1'!A33</f>
        <v>FARMACISTI CON INC. DI STRUTTURA SEMPLICE (RAPP. ESCLUSIVO)</v>
      </c>
      <c r="B33" s="305" t="str">
        <f>'t1'!B33</f>
        <v>SD0E38</v>
      </c>
      <c r="C33" s="564">
        <f>'t1'!K33+'t1'!L33</f>
        <v>0</v>
      </c>
      <c r="D33" s="564">
        <f>('t1'!K33+'t1'!L33)-SUM('t3'!C33:F33,'t3'!I33:J33)+SUM('t3'!K33:N33)</f>
        <v>0</v>
      </c>
      <c r="E33" s="565">
        <f>'t12'!C33/12</f>
        <v>0</v>
      </c>
      <c r="F33" s="565" t="str">
        <f>IF($D33&gt;0,(('t11'!C35+'t11'!D35)/$D33)," ")</f>
        <v xml:space="preserve"> </v>
      </c>
      <c r="G33" s="565" t="str">
        <f>IF($D33&gt;0,(SUM('t11'!E35:N35)/$D33)," ")</f>
        <v xml:space="preserve"> </v>
      </c>
      <c r="H33" s="565" t="str">
        <f>IF($D33&gt;0,(SUM('t11'!O35:R35)/$D33)," ")</f>
        <v xml:space="preserve"> </v>
      </c>
      <c r="I33" s="531" t="str">
        <f>IF($E33=0," ",('t12'!D33)/$E33)</f>
        <v xml:space="preserve"> </v>
      </c>
      <c r="J33" s="531" t="str">
        <f>IF($E33=0," ",'t12'!E33/$E33)</f>
        <v xml:space="preserve"> </v>
      </c>
      <c r="K33" s="531" t="str">
        <f>IF($E33=0," ",'t12'!F33/$E33)</f>
        <v xml:space="preserve"> </v>
      </c>
      <c r="L33" s="531" t="str">
        <f>IF($E33=0," ",'t12'!H33/$E33)</f>
        <v xml:space="preserve"> </v>
      </c>
      <c r="M33" s="532">
        <f t="shared" si="0"/>
        <v>0</v>
      </c>
      <c r="N33" s="566" t="str">
        <f>IF($E33=0," ",'t12'!I33/$E33)</f>
        <v xml:space="preserve"> </v>
      </c>
      <c r="O33" s="566" t="str">
        <f>IF($E33=0," ",'t12'!J33/$E33)</f>
        <v xml:space="preserve"> </v>
      </c>
      <c r="P33" s="531" t="str">
        <f>IF($E33=0," ",'t13'!AE33/$E33)</f>
        <v xml:space="preserve"> </v>
      </c>
      <c r="Q33" s="531" t="str">
        <f>IF($E33=0," ",SUM('t13'!C33:N33)/$E33)</f>
        <v xml:space="preserve"> </v>
      </c>
      <c r="R33" s="531" t="str">
        <f>IF($E33=0," ",(SUM('t13'!T33:AB33)+'t13'!AD33)/$E33)</f>
        <v xml:space="preserve"> </v>
      </c>
      <c r="S33" s="532">
        <f t="shared" si="1"/>
        <v>0</v>
      </c>
      <c r="T33" s="566" t="str">
        <f>IF($E33=0," ",'t13'!AC33/$E33)</f>
        <v xml:space="preserve"> </v>
      </c>
      <c r="V33"/>
      <c r="W33"/>
      <c r="X33"/>
      <c r="Y33"/>
    </row>
    <row r="34" spans="1:25" s="98" customFormat="1" x14ac:dyDescent="0.2">
      <c r="A34" s="563" t="str">
        <f>'t1'!A34</f>
        <v>FARMACISTI CON INC. DI STRUTTURA SEMPLICE (RAPP. NON ESCL.)</v>
      </c>
      <c r="B34" s="305" t="str">
        <f>'t1'!B34</f>
        <v>SD0N38</v>
      </c>
      <c r="C34" s="564">
        <f>'t1'!K34+'t1'!L34</f>
        <v>0</v>
      </c>
      <c r="D34" s="564">
        <f>('t1'!K34+'t1'!L34)-SUM('t3'!C34:F34,'t3'!I34:J34)+SUM('t3'!K34:N34)</f>
        <v>0</v>
      </c>
      <c r="E34" s="565">
        <f>'t12'!C34/12</f>
        <v>0</v>
      </c>
      <c r="F34" s="565" t="str">
        <f>IF($D34&gt;0,(('t11'!C36+'t11'!D36)/$D34)," ")</f>
        <v xml:space="preserve"> </v>
      </c>
      <c r="G34" s="565" t="str">
        <f>IF($D34&gt;0,(SUM('t11'!E36:N36)/$D34)," ")</f>
        <v xml:space="preserve"> </v>
      </c>
      <c r="H34" s="565" t="str">
        <f>IF($D34&gt;0,(SUM('t11'!O36:R36)/$D34)," ")</f>
        <v xml:space="preserve"> </v>
      </c>
      <c r="I34" s="531" t="str">
        <f>IF($E34=0," ",('t12'!D34)/$E34)</f>
        <v xml:space="preserve"> </v>
      </c>
      <c r="J34" s="531" t="str">
        <f>IF($E34=0," ",'t12'!E34/$E34)</f>
        <v xml:space="preserve"> </v>
      </c>
      <c r="K34" s="531" t="str">
        <f>IF($E34=0," ",'t12'!F34/$E34)</f>
        <v xml:space="preserve"> </v>
      </c>
      <c r="L34" s="531" t="str">
        <f>IF($E34=0," ",'t12'!H34/$E34)</f>
        <v xml:space="preserve"> </v>
      </c>
      <c r="M34" s="532">
        <f t="shared" si="0"/>
        <v>0</v>
      </c>
      <c r="N34" s="566" t="str">
        <f>IF($E34=0," ",'t12'!I34/$E34)</f>
        <v xml:space="preserve"> </v>
      </c>
      <c r="O34" s="566" t="str">
        <f>IF($E34=0," ",'t12'!J34/$E34)</f>
        <v xml:space="preserve"> </v>
      </c>
      <c r="P34" s="531" t="str">
        <f>IF($E34=0," ",'t13'!AE34/$E34)</f>
        <v xml:space="preserve"> </v>
      </c>
      <c r="Q34" s="531" t="str">
        <f>IF($E34=0," ",SUM('t13'!C34:N34)/$E34)</f>
        <v xml:space="preserve"> </v>
      </c>
      <c r="R34" s="531" t="str">
        <f>IF($E34=0," ",(SUM('t13'!T34:AB34)+'t13'!AD34)/$E34)</f>
        <v xml:space="preserve"> </v>
      </c>
      <c r="S34" s="532">
        <f t="shared" si="1"/>
        <v>0</v>
      </c>
      <c r="T34" s="566" t="str">
        <f>IF($E34=0," ",'t13'!AC34/$E34)</f>
        <v xml:space="preserve"> </v>
      </c>
      <c r="V34"/>
      <c r="W34"/>
      <c r="X34"/>
      <c r="Y34"/>
    </row>
    <row r="35" spans="1:25" s="98" customFormat="1" x14ac:dyDescent="0.2">
      <c r="A35" s="563" t="str">
        <f>'t1'!A35</f>
        <v>FARMACISTI CON ALTRI INCAR. PROF.LI (RAPP. ESCLUSIVO)</v>
      </c>
      <c r="B35" s="305" t="str">
        <f>'t1'!B35</f>
        <v>SD0A38</v>
      </c>
      <c r="C35" s="564">
        <f>'t1'!K35+'t1'!L35</f>
        <v>0</v>
      </c>
      <c r="D35" s="564">
        <f>('t1'!K35+'t1'!L35)-SUM('t3'!C35:F35,'t3'!I35:J35)+SUM('t3'!K35:N35)</f>
        <v>0</v>
      </c>
      <c r="E35" s="565">
        <f>'t12'!C35/12</f>
        <v>0</v>
      </c>
      <c r="F35" s="565" t="str">
        <f>IF($D35&gt;0,(('t11'!C37+'t11'!D37)/$D35)," ")</f>
        <v xml:space="preserve"> </v>
      </c>
      <c r="G35" s="565" t="str">
        <f>IF($D35&gt;0,(SUM('t11'!E37:N37)/$D35)," ")</f>
        <v xml:space="preserve"> </v>
      </c>
      <c r="H35" s="565" t="str">
        <f>IF($D35&gt;0,(SUM('t11'!O37:R37)/$D35)," ")</f>
        <v xml:space="preserve"> </v>
      </c>
      <c r="I35" s="531" t="str">
        <f>IF($E35=0," ",('t12'!D35)/$E35)</f>
        <v xml:space="preserve"> </v>
      </c>
      <c r="J35" s="531" t="str">
        <f>IF($E35=0," ",'t12'!E35/$E35)</f>
        <v xml:space="preserve"> </v>
      </c>
      <c r="K35" s="531" t="str">
        <f>IF($E35=0," ",'t12'!F35/$E35)</f>
        <v xml:space="preserve"> </v>
      </c>
      <c r="L35" s="531" t="str">
        <f>IF($E35=0," ",'t12'!H35/$E35)</f>
        <v xml:space="preserve"> </v>
      </c>
      <c r="M35" s="532">
        <f t="shared" si="0"/>
        <v>0</v>
      </c>
      <c r="N35" s="566" t="str">
        <f>IF($E35=0," ",'t12'!I35/$E35)</f>
        <v xml:space="preserve"> </v>
      </c>
      <c r="O35" s="566" t="str">
        <f>IF($E35=0," ",'t12'!J35/$E35)</f>
        <v xml:space="preserve"> </v>
      </c>
      <c r="P35" s="531" t="str">
        <f>IF($E35=0," ",'t13'!AE35/$E35)</f>
        <v xml:space="preserve"> </v>
      </c>
      <c r="Q35" s="531" t="str">
        <f>IF($E35=0," ",SUM('t13'!C35:N35)/$E35)</f>
        <v xml:space="preserve"> </v>
      </c>
      <c r="R35" s="531" t="str">
        <f>IF($E35=0," ",(SUM('t13'!T35:AB35)+'t13'!AD35)/$E35)</f>
        <v xml:space="preserve"> </v>
      </c>
      <c r="S35" s="532">
        <f t="shared" si="1"/>
        <v>0</v>
      </c>
      <c r="T35" s="566" t="str">
        <f>IF($E35=0," ",'t13'!AC35/$E35)</f>
        <v xml:space="preserve"> </v>
      </c>
      <c r="V35"/>
      <c r="W35"/>
      <c r="X35"/>
      <c r="Y35"/>
    </row>
    <row r="36" spans="1:25" s="98" customFormat="1" x14ac:dyDescent="0.2">
      <c r="A36" s="563" t="str">
        <f>'t1'!A36</f>
        <v>FARMACISTI CON ALTRI INCAR. PROF.LI (RAPP. NON ESCL.)</v>
      </c>
      <c r="B36" s="305" t="str">
        <f>'t1'!B36</f>
        <v>SD0037</v>
      </c>
      <c r="C36" s="564">
        <f>'t1'!K36+'t1'!L36</f>
        <v>0</v>
      </c>
      <c r="D36" s="564">
        <f>('t1'!K36+'t1'!L36)-SUM('t3'!C36:F36,'t3'!I36:J36)+SUM('t3'!K36:N36)</f>
        <v>0</v>
      </c>
      <c r="E36" s="565">
        <f>'t12'!C36/12</f>
        <v>0</v>
      </c>
      <c r="F36" s="565" t="str">
        <f>IF($D36&gt;0,(('t11'!C38+'t11'!D38)/$D36)," ")</f>
        <v xml:space="preserve"> </v>
      </c>
      <c r="G36" s="565" t="str">
        <f>IF($D36&gt;0,(SUM('t11'!E38:N38)/$D36)," ")</f>
        <v xml:space="preserve"> </v>
      </c>
      <c r="H36" s="565" t="str">
        <f>IF($D36&gt;0,(SUM('t11'!O38:R38)/$D36)," ")</f>
        <v xml:space="preserve"> </v>
      </c>
      <c r="I36" s="531" t="str">
        <f>IF($E36=0," ",('t12'!D36)/$E36)</f>
        <v xml:space="preserve"> </v>
      </c>
      <c r="J36" s="531" t="str">
        <f>IF($E36=0," ",'t12'!E36/$E36)</f>
        <v xml:space="preserve"> </v>
      </c>
      <c r="K36" s="531" t="str">
        <f>IF($E36=0," ",'t12'!F36/$E36)</f>
        <v xml:space="preserve"> </v>
      </c>
      <c r="L36" s="531" t="str">
        <f>IF($E36=0," ",'t12'!H36/$E36)</f>
        <v xml:space="preserve"> </v>
      </c>
      <c r="M36" s="532">
        <f t="shared" si="0"/>
        <v>0</v>
      </c>
      <c r="N36" s="566" t="str">
        <f>IF($E36=0," ",'t12'!I36/$E36)</f>
        <v xml:space="preserve"> </v>
      </c>
      <c r="O36" s="566" t="str">
        <f>IF($E36=0," ",'t12'!J36/$E36)</f>
        <v xml:space="preserve"> </v>
      </c>
      <c r="P36" s="531" t="str">
        <f>IF($E36=0," ",'t13'!AE36/$E36)</f>
        <v xml:space="preserve"> </v>
      </c>
      <c r="Q36" s="531" t="str">
        <f>IF($E36=0," ",SUM('t13'!C36:N36)/$E36)</f>
        <v xml:space="preserve"> </v>
      </c>
      <c r="R36" s="531" t="str">
        <f>IF($E36=0," ",(SUM('t13'!T36:AB36)+'t13'!AD36)/$E36)</f>
        <v xml:space="preserve"> </v>
      </c>
      <c r="S36" s="532">
        <f t="shared" si="1"/>
        <v>0</v>
      </c>
      <c r="T36" s="566" t="str">
        <f>IF($E36=0," ",'t13'!AC36/$E36)</f>
        <v xml:space="preserve"> </v>
      </c>
      <c r="V36"/>
      <c r="W36"/>
      <c r="X36"/>
      <c r="Y36"/>
    </row>
    <row r="37" spans="1:25" s="98" customFormat="1" x14ac:dyDescent="0.2">
      <c r="A37" s="563" t="str">
        <f>'t1'!A37</f>
        <v>FARMACISTI A T. DETERMINATO (ART. 15-SEPTIES D.LGS. 502/92)</v>
      </c>
      <c r="B37" s="305" t="str">
        <f>'t1'!B37</f>
        <v>SD0600</v>
      </c>
      <c r="C37" s="564">
        <f>'t1'!K37+'t1'!L37</f>
        <v>0</v>
      </c>
      <c r="D37" s="564">
        <f>('t1'!K37+'t1'!L37)-SUM('t3'!C37:F37,'t3'!I37:J37)+SUM('t3'!K37:N37)</f>
        <v>0</v>
      </c>
      <c r="E37" s="565">
        <f>'t12'!C37/12</f>
        <v>0</v>
      </c>
      <c r="F37" s="565" t="str">
        <f>IF($D37&gt;0,(('t11'!C39+'t11'!D39)/$D37)," ")</f>
        <v xml:space="preserve"> </v>
      </c>
      <c r="G37" s="565" t="str">
        <f>IF($D37&gt;0,(SUM('t11'!E39:N39)/$D37)," ")</f>
        <v xml:space="preserve"> </v>
      </c>
      <c r="H37" s="565" t="str">
        <f>IF($D37&gt;0,(SUM('t11'!O39:R39)/$D37)," ")</f>
        <v xml:space="preserve"> </v>
      </c>
      <c r="I37" s="531" t="str">
        <f>IF($E37=0," ",('t12'!D37)/$E37)</f>
        <v xml:space="preserve"> </v>
      </c>
      <c r="J37" s="531" t="str">
        <f>IF($E37=0," ",'t12'!E37/$E37)</f>
        <v xml:space="preserve"> </v>
      </c>
      <c r="K37" s="531" t="str">
        <f>IF($E37=0," ",'t12'!F37/$E37)</f>
        <v xml:space="preserve"> </v>
      </c>
      <c r="L37" s="531" t="str">
        <f>IF($E37=0," ",'t12'!H37/$E37)</f>
        <v xml:space="preserve"> </v>
      </c>
      <c r="M37" s="532">
        <f t="shared" si="0"/>
        <v>0</v>
      </c>
      <c r="N37" s="566" t="str">
        <f>IF($E37=0," ",'t12'!I37/$E37)</f>
        <v xml:space="preserve"> </v>
      </c>
      <c r="O37" s="566" t="str">
        <f>IF($E37=0," ",'t12'!J37/$E37)</f>
        <v xml:space="preserve"> </v>
      </c>
      <c r="P37" s="531" t="str">
        <f>IF($E37=0," ",'t13'!AE37/$E37)</f>
        <v xml:space="preserve"> </v>
      </c>
      <c r="Q37" s="531" t="str">
        <f>IF($E37=0," ",SUM('t13'!C37:N37)/$E37)</f>
        <v xml:space="preserve"> </v>
      </c>
      <c r="R37" s="531" t="str">
        <f>IF($E37=0," ",(SUM('t13'!T37:AB37)+'t13'!AD37)/$E37)</f>
        <v xml:space="preserve"> </v>
      </c>
      <c r="S37" s="532">
        <f t="shared" si="1"/>
        <v>0</v>
      </c>
      <c r="T37" s="566" t="str">
        <f>IF($E37=0," ",'t13'!AC37/$E37)</f>
        <v xml:space="preserve"> </v>
      </c>
      <c r="V37"/>
      <c r="W37"/>
      <c r="X37"/>
      <c r="Y37"/>
    </row>
    <row r="38" spans="1:25" s="98" customFormat="1" x14ac:dyDescent="0.2">
      <c r="A38" s="563" t="str">
        <f>'t1'!A38</f>
        <v>BIOLOGI CON INC. DI STRUTTURA COMPLESSA (RAPP. ESCLUSIVO)</v>
      </c>
      <c r="B38" s="305" t="str">
        <f>'t1'!B38</f>
        <v>SD0E13</v>
      </c>
      <c r="C38" s="564">
        <f>'t1'!K38+'t1'!L38</f>
        <v>0</v>
      </c>
      <c r="D38" s="564">
        <f>('t1'!K38+'t1'!L38)-SUM('t3'!C38:F38,'t3'!I38:J38)+SUM('t3'!K38:N38)</f>
        <v>0</v>
      </c>
      <c r="E38" s="565">
        <f>'t12'!C38/12</f>
        <v>0</v>
      </c>
      <c r="F38" s="565" t="str">
        <f>IF($D38&gt;0,(('t11'!C40+'t11'!D40)/$D38)," ")</f>
        <v xml:space="preserve"> </v>
      </c>
      <c r="G38" s="565" t="str">
        <f>IF($D38&gt;0,(SUM('t11'!E40:N40)/$D38)," ")</f>
        <v xml:space="preserve"> </v>
      </c>
      <c r="H38" s="565" t="str">
        <f>IF($D38&gt;0,(SUM('t11'!O40:R40)/$D38)," ")</f>
        <v xml:space="preserve"> </v>
      </c>
      <c r="I38" s="531" t="str">
        <f>IF($E38=0," ",('t12'!D38)/$E38)</f>
        <v xml:space="preserve"> </v>
      </c>
      <c r="J38" s="531" t="str">
        <f>IF($E38=0," ",'t12'!E38/$E38)</f>
        <v xml:space="preserve"> </v>
      </c>
      <c r="K38" s="531" t="str">
        <f>IF($E38=0," ",'t12'!F38/$E38)</f>
        <v xml:space="preserve"> </v>
      </c>
      <c r="L38" s="531" t="str">
        <f>IF($E38=0," ",'t12'!H38/$E38)</f>
        <v xml:space="preserve"> </v>
      </c>
      <c r="M38" s="532">
        <f t="shared" si="0"/>
        <v>0</v>
      </c>
      <c r="N38" s="566" t="str">
        <f>IF($E38=0," ",'t12'!I38/$E38)</f>
        <v xml:space="preserve"> </v>
      </c>
      <c r="O38" s="566" t="str">
        <f>IF($E38=0," ",'t12'!J38/$E38)</f>
        <v xml:space="preserve"> </v>
      </c>
      <c r="P38" s="531" t="str">
        <f>IF($E38=0," ",'t13'!AE38/$E38)</f>
        <v xml:space="preserve"> </v>
      </c>
      <c r="Q38" s="531" t="str">
        <f>IF($E38=0," ",SUM('t13'!C38:N38)/$E38)</f>
        <v xml:space="preserve"> </v>
      </c>
      <c r="R38" s="531" t="str">
        <f>IF($E38=0," ",(SUM('t13'!T38:AB38)+'t13'!AD38)/$E38)</f>
        <v xml:space="preserve"> </v>
      </c>
      <c r="S38" s="532">
        <f t="shared" si="1"/>
        <v>0</v>
      </c>
      <c r="T38" s="566" t="str">
        <f>IF($E38=0," ",'t13'!AC38/$E38)</f>
        <v xml:space="preserve"> </v>
      </c>
      <c r="V38"/>
      <c r="W38"/>
      <c r="X38"/>
      <c r="Y38"/>
    </row>
    <row r="39" spans="1:25" s="98" customFormat="1" x14ac:dyDescent="0.2">
      <c r="A39" s="563" t="str">
        <f>'t1'!A39</f>
        <v>BIOLOGI CON INC. DI STRUTTURA COMPLESSA (RAPP. NON ESCL.)</v>
      </c>
      <c r="B39" s="305" t="str">
        <f>'t1'!B39</f>
        <v>SD0N13</v>
      </c>
      <c r="C39" s="564">
        <f>'t1'!K39+'t1'!L39</f>
        <v>0</v>
      </c>
      <c r="D39" s="564">
        <f>('t1'!K39+'t1'!L39)-SUM('t3'!C39:F39,'t3'!I39:J39)+SUM('t3'!K39:N39)</f>
        <v>0</v>
      </c>
      <c r="E39" s="565">
        <f>'t12'!C39/12</f>
        <v>0</v>
      </c>
      <c r="F39" s="565" t="str">
        <f>IF($D39&gt;0,(('t11'!C41+'t11'!D41)/$D39)," ")</f>
        <v xml:space="preserve"> </v>
      </c>
      <c r="G39" s="565" t="str">
        <f>IF($D39&gt;0,(SUM('t11'!E41:N41)/$D39)," ")</f>
        <v xml:space="preserve"> </v>
      </c>
      <c r="H39" s="565" t="str">
        <f>IF($D39&gt;0,(SUM('t11'!O41:R41)/$D39)," ")</f>
        <v xml:space="preserve"> </v>
      </c>
      <c r="I39" s="531" t="str">
        <f>IF($E39=0," ",('t12'!D39)/$E39)</f>
        <v xml:space="preserve"> </v>
      </c>
      <c r="J39" s="531" t="str">
        <f>IF($E39=0," ",'t12'!E39/$E39)</f>
        <v xml:space="preserve"> </v>
      </c>
      <c r="K39" s="531" t="str">
        <f>IF($E39=0," ",'t12'!F39/$E39)</f>
        <v xml:space="preserve"> </v>
      </c>
      <c r="L39" s="531" t="str">
        <f>IF($E39=0," ",'t12'!H39/$E39)</f>
        <v xml:space="preserve"> </v>
      </c>
      <c r="M39" s="532">
        <f t="shared" si="0"/>
        <v>0</v>
      </c>
      <c r="N39" s="566" t="str">
        <f>IF($E39=0," ",'t12'!I39/$E39)</f>
        <v xml:space="preserve"> </v>
      </c>
      <c r="O39" s="566" t="str">
        <f>IF($E39=0," ",'t12'!J39/$E39)</f>
        <v xml:space="preserve"> </v>
      </c>
      <c r="P39" s="531" t="str">
        <f>IF($E39=0," ",'t13'!AE39/$E39)</f>
        <v xml:space="preserve"> </v>
      </c>
      <c r="Q39" s="531" t="str">
        <f>IF($E39=0," ",SUM('t13'!C39:N39)/$E39)</f>
        <v xml:space="preserve"> </v>
      </c>
      <c r="R39" s="531" t="str">
        <f>IF($E39=0," ",(SUM('t13'!T39:AB39)+'t13'!AD39)/$E39)</f>
        <v xml:space="preserve"> </v>
      </c>
      <c r="S39" s="532">
        <f t="shared" si="1"/>
        <v>0</v>
      </c>
      <c r="T39" s="566" t="str">
        <f>IF($E39=0," ",'t13'!AC39/$E39)</f>
        <v xml:space="preserve"> </v>
      </c>
      <c r="V39"/>
      <c r="W39"/>
      <c r="X39"/>
      <c r="Y39"/>
    </row>
    <row r="40" spans="1:25" s="98" customFormat="1" x14ac:dyDescent="0.2">
      <c r="A40" s="563" t="str">
        <f>'t1'!A40</f>
        <v>BIOLOGI CON INC. DI STRUTTURA SEMPLICE (RAPP. ESCLUSIVO)</v>
      </c>
      <c r="B40" s="305" t="str">
        <f>'t1'!B40</f>
        <v>SD0E12</v>
      </c>
      <c r="C40" s="564">
        <f>'t1'!K40+'t1'!L40</f>
        <v>0</v>
      </c>
      <c r="D40" s="564">
        <f>('t1'!K40+'t1'!L40)-SUM('t3'!C40:F40,'t3'!I40:J40)+SUM('t3'!K40:N40)</f>
        <v>0</v>
      </c>
      <c r="E40" s="565">
        <f>'t12'!C40/12</f>
        <v>0</v>
      </c>
      <c r="F40" s="565" t="str">
        <f>IF($D40&gt;0,(('t11'!C42+'t11'!D42)/$D40)," ")</f>
        <v xml:space="preserve"> </v>
      </c>
      <c r="G40" s="565" t="str">
        <f>IF($D40&gt;0,(SUM('t11'!E42:N42)/$D40)," ")</f>
        <v xml:space="preserve"> </v>
      </c>
      <c r="H40" s="565" t="str">
        <f>IF($D40&gt;0,(SUM('t11'!O42:R42)/$D40)," ")</f>
        <v xml:space="preserve"> </v>
      </c>
      <c r="I40" s="531" t="str">
        <f>IF($E40=0," ",('t12'!D40)/$E40)</f>
        <v xml:space="preserve"> </v>
      </c>
      <c r="J40" s="531" t="str">
        <f>IF($E40=0," ",'t12'!E40/$E40)</f>
        <v xml:space="preserve"> </v>
      </c>
      <c r="K40" s="531" t="str">
        <f>IF($E40=0," ",'t12'!F40/$E40)</f>
        <v xml:space="preserve"> </v>
      </c>
      <c r="L40" s="531" t="str">
        <f>IF($E40=0," ",'t12'!H40/$E40)</f>
        <v xml:space="preserve"> </v>
      </c>
      <c r="M40" s="532">
        <f t="shared" si="0"/>
        <v>0</v>
      </c>
      <c r="N40" s="566" t="str">
        <f>IF($E40=0," ",'t12'!I40/$E40)</f>
        <v xml:space="preserve"> </v>
      </c>
      <c r="O40" s="566" t="str">
        <f>IF($E40=0," ",'t12'!J40/$E40)</f>
        <v xml:space="preserve"> </v>
      </c>
      <c r="P40" s="531" t="str">
        <f>IF($E40=0," ",'t13'!AE40/$E40)</f>
        <v xml:space="preserve"> </v>
      </c>
      <c r="Q40" s="531" t="str">
        <f>IF($E40=0," ",SUM('t13'!C40:N40)/$E40)</f>
        <v xml:space="preserve"> </v>
      </c>
      <c r="R40" s="531" t="str">
        <f>IF($E40=0," ",(SUM('t13'!T40:AB40)+'t13'!AD40)/$E40)</f>
        <v xml:space="preserve"> </v>
      </c>
      <c r="S40" s="532">
        <f t="shared" si="1"/>
        <v>0</v>
      </c>
      <c r="T40" s="566" t="str">
        <f>IF($E40=0," ",'t13'!AC40/$E40)</f>
        <v xml:space="preserve"> </v>
      </c>
      <c r="V40"/>
      <c r="W40"/>
      <c r="X40"/>
      <c r="Y40"/>
    </row>
    <row r="41" spans="1:25" s="98" customFormat="1" x14ac:dyDescent="0.2">
      <c r="A41" s="563" t="str">
        <f>'t1'!A41</f>
        <v>BIOLOGI CON INC. DI STRUTTURA SEMPLICE (RAPP. NON ESCL.)</v>
      </c>
      <c r="B41" s="305" t="str">
        <f>'t1'!B41</f>
        <v>SD0N12</v>
      </c>
      <c r="C41" s="564">
        <f>'t1'!K41+'t1'!L41</f>
        <v>0</v>
      </c>
      <c r="D41" s="564">
        <f>('t1'!K41+'t1'!L41)-SUM('t3'!C41:F41,'t3'!I41:J41)+SUM('t3'!K41:N41)</f>
        <v>0</v>
      </c>
      <c r="E41" s="565">
        <f>'t12'!C41/12</f>
        <v>0</v>
      </c>
      <c r="F41" s="565" t="str">
        <f>IF($D41&gt;0,(('t11'!C43+'t11'!D43)/$D41)," ")</f>
        <v xml:space="preserve"> </v>
      </c>
      <c r="G41" s="565" t="str">
        <f>IF($D41&gt;0,(SUM('t11'!E43:N43)/$D41)," ")</f>
        <v xml:space="preserve"> </v>
      </c>
      <c r="H41" s="565" t="str">
        <f>IF($D41&gt;0,(SUM('t11'!O43:R43)/$D41)," ")</f>
        <v xml:space="preserve"> </v>
      </c>
      <c r="I41" s="531" t="str">
        <f>IF($E41=0," ",('t12'!D41)/$E41)</f>
        <v xml:space="preserve"> </v>
      </c>
      <c r="J41" s="531" t="str">
        <f>IF($E41=0," ",'t12'!E41/$E41)</f>
        <v xml:space="preserve"> </v>
      </c>
      <c r="K41" s="531" t="str">
        <f>IF($E41=0," ",'t12'!F41/$E41)</f>
        <v xml:space="preserve"> </v>
      </c>
      <c r="L41" s="531" t="str">
        <f>IF($E41=0," ",'t12'!H41/$E41)</f>
        <v xml:space="preserve"> </v>
      </c>
      <c r="M41" s="532">
        <f t="shared" si="0"/>
        <v>0</v>
      </c>
      <c r="N41" s="566" t="str">
        <f>IF($E41=0," ",'t12'!I41/$E41)</f>
        <v xml:space="preserve"> </v>
      </c>
      <c r="O41" s="566" t="str">
        <f>IF($E41=0," ",'t12'!J41/$E41)</f>
        <v xml:space="preserve"> </v>
      </c>
      <c r="P41" s="531" t="str">
        <f>IF($E41=0," ",'t13'!AE41/$E41)</f>
        <v xml:space="preserve"> </v>
      </c>
      <c r="Q41" s="531" t="str">
        <f>IF($E41=0," ",SUM('t13'!C41:N41)/$E41)</f>
        <v xml:space="preserve"> </v>
      </c>
      <c r="R41" s="531" t="str">
        <f>IF($E41=0," ",(SUM('t13'!T41:AB41)+'t13'!AD41)/$E41)</f>
        <v xml:space="preserve"> </v>
      </c>
      <c r="S41" s="532">
        <f t="shared" si="1"/>
        <v>0</v>
      </c>
      <c r="T41" s="566" t="str">
        <f>IF($E41=0," ",'t13'!AC41/$E41)</f>
        <v xml:space="preserve"> </v>
      </c>
      <c r="V41"/>
      <c r="W41"/>
      <c r="X41"/>
      <c r="Y41"/>
    </row>
    <row r="42" spans="1:25" s="98" customFormat="1" x14ac:dyDescent="0.2">
      <c r="A42" s="563" t="str">
        <f>'t1'!A42</f>
        <v>BIOLOGI CON ALTRI INCAR. PROF.LI (RAPP. ESCLUSIVO)</v>
      </c>
      <c r="B42" s="305" t="str">
        <f>'t1'!B42</f>
        <v>SD0A12</v>
      </c>
      <c r="C42" s="564">
        <f>'t1'!K42+'t1'!L42</f>
        <v>0</v>
      </c>
      <c r="D42" s="564">
        <f>('t1'!K42+'t1'!L42)-SUM('t3'!C42:F42,'t3'!I42:J42)+SUM('t3'!K42:N42)</f>
        <v>0</v>
      </c>
      <c r="E42" s="565">
        <f>'t12'!C42/12</f>
        <v>0</v>
      </c>
      <c r="F42" s="565" t="str">
        <f>IF($D42&gt;0,(('t11'!C44+'t11'!D44)/$D42)," ")</f>
        <v xml:space="preserve"> </v>
      </c>
      <c r="G42" s="565" t="str">
        <f>IF($D42&gt;0,(SUM('t11'!E44:N44)/$D42)," ")</f>
        <v xml:space="preserve"> </v>
      </c>
      <c r="H42" s="565" t="str">
        <f>IF($D42&gt;0,(SUM('t11'!O44:R44)/$D42)," ")</f>
        <v xml:space="preserve"> </v>
      </c>
      <c r="I42" s="531" t="str">
        <f>IF($E42=0," ",('t12'!D42)/$E42)</f>
        <v xml:space="preserve"> </v>
      </c>
      <c r="J42" s="531" t="str">
        <f>IF($E42=0," ",'t12'!E42/$E42)</f>
        <v xml:space="preserve"> </v>
      </c>
      <c r="K42" s="531" t="str">
        <f>IF($E42=0," ",'t12'!F42/$E42)</f>
        <v xml:space="preserve"> </v>
      </c>
      <c r="L42" s="531" t="str">
        <f>IF($E42=0," ",'t12'!H42/$E42)</f>
        <v xml:space="preserve"> </v>
      </c>
      <c r="M42" s="532">
        <f t="shared" si="0"/>
        <v>0</v>
      </c>
      <c r="N42" s="566" t="str">
        <f>IF($E42=0," ",'t12'!I42/$E42)</f>
        <v xml:space="preserve"> </v>
      </c>
      <c r="O42" s="566" t="str">
        <f>IF($E42=0," ",'t12'!J42/$E42)</f>
        <v xml:space="preserve"> </v>
      </c>
      <c r="P42" s="531" t="str">
        <f>IF($E42=0," ",'t13'!AE42/$E42)</f>
        <v xml:space="preserve"> </v>
      </c>
      <c r="Q42" s="531" t="str">
        <f>IF($E42=0," ",SUM('t13'!C42:N42)/$E42)</f>
        <v xml:space="preserve"> </v>
      </c>
      <c r="R42" s="531" t="str">
        <f>IF($E42=0," ",(SUM('t13'!T42:AB42)+'t13'!AD42)/$E42)</f>
        <v xml:space="preserve"> </v>
      </c>
      <c r="S42" s="532">
        <f t="shared" si="1"/>
        <v>0</v>
      </c>
      <c r="T42" s="566" t="str">
        <f>IF($E42=0," ",'t13'!AC42/$E42)</f>
        <v xml:space="preserve"> </v>
      </c>
      <c r="V42"/>
      <c r="W42"/>
      <c r="X42"/>
      <c r="Y42"/>
    </row>
    <row r="43" spans="1:25" s="98" customFormat="1" x14ac:dyDescent="0.2">
      <c r="A43" s="563" t="str">
        <f>'t1'!A43</f>
        <v>BIOLOGI CON ALTRI INCAR. PROF.LI (RAPP. NON ESCL.)</v>
      </c>
      <c r="B43" s="305" t="str">
        <f>'t1'!B43</f>
        <v>SD0011</v>
      </c>
      <c r="C43" s="564">
        <f>'t1'!K43+'t1'!L43</f>
        <v>0</v>
      </c>
      <c r="D43" s="564">
        <f>('t1'!K43+'t1'!L43)-SUM('t3'!C43:F43,'t3'!I43:J43)+SUM('t3'!K43:N43)</f>
        <v>0</v>
      </c>
      <c r="E43" s="565">
        <f>'t12'!C43/12</f>
        <v>0</v>
      </c>
      <c r="F43" s="565" t="str">
        <f>IF($D43&gt;0,(('t11'!C45+'t11'!D45)/$D43)," ")</f>
        <v xml:space="preserve"> </v>
      </c>
      <c r="G43" s="565" t="str">
        <f>IF($D43&gt;0,(SUM('t11'!E45:N45)/$D43)," ")</f>
        <v xml:space="preserve"> </v>
      </c>
      <c r="H43" s="565" t="str">
        <f>IF($D43&gt;0,(SUM('t11'!O45:R45)/$D43)," ")</f>
        <v xml:space="preserve"> </v>
      </c>
      <c r="I43" s="531" t="str">
        <f>IF($E43=0," ",('t12'!D43)/$E43)</f>
        <v xml:space="preserve"> </v>
      </c>
      <c r="J43" s="531" t="str">
        <f>IF($E43=0," ",'t12'!E43/$E43)</f>
        <v xml:space="preserve"> </v>
      </c>
      <c r="K43" s="531" t="str">
        <f>IF($E43=0," ",'t12'!F43/$E43)</f>
        <v xml:space="preserve"> </v>
      </c>
      <c r="L43" s="531" t="str">
        <f>IF($E43=0," ",'t12'!H43/$E43)</f>
        <v xml:space="preserve"> </v>
      </c>
      <c r="M43" s="532">
        <f t="shared" si="0"/>
        <v>0</v>
      </c>
      <c r="N43" s="566" t="str">
        <f>IF($E43=0," ",'t12'!I43/$E43)</f>
        <v xml:space="preserve"> </v>
      </c>
      <c r="O43" s="566" t="str">
        <f>IF($E43=0," ",'t12'!J43/$E43)</f>
        <v xml:space="preserve"> </v>
      </c>
      <c r="P43" s="531" t="str">
        <f>IF($E43=0," ",'t13'!AE43/$E43)</f>
        <v xml:space="preserve"> </v>
      </c>
      <c r="Q43" s="531" t="str">
        <f>IF($E43=0," ",SUM('t13'!C43:N43)/$E43)</f>
        <v xml:space="preserve"> </v>
      </c>
      <c r="R43" s="531" t="str">
        <f>IF($E43=0," ",(SUM('t13'!T43:AB43)+'t13'!AD43)/$E43)</f>
        <v xml:space="preserve"> </v>
      </c>
      <c r="S43" s="532">
        <f t="shared" si="1"/>
        <v>0</v>
      </c>
      <c r="T43" s="566" t="str">
        <f>IF($E43=0," ",'t13'!AC43/$E43)</f>
        <v xml:space="preserve"> </v>
      </c>
      <c r="V43"/>
      <c r="W43"/>
      <c r="X43"/>
      <c r="Y43"/>
    </row>
    <row r="44" spans="1:25" s="98" customFormat="1" x14ac:dyDescent="0.2">
      <c r="A44" s="563" t="str">
        <f>'t1'!A44</f>
        <v>BIOLOGI A T. DETERMINATO (ART. 15-SEPTIES D.LGS. 502/92)</v>
      </c>
      <c r="B44" s="305" t="str">
        <f>'t1'!B44</f>
        <v>SD0601</v>
      </c>
      <c r="C44" s="564">
        <f>'t1'!K44+'t1'!L44</f>
        <v>0</v>
      </c>
      <c r="D44" s="564">
        <f>('t1'!K44+'t1'!L44)-SUM('t3'!C44:F44,'t3'!I44:J44)+SUM('t3'!K44:N44)</f>
        <v>0</v>
      </c>
      <c r="E44" s="565">
        <f>'t12'!C44/12</f>
        <v>0</v>
      </c>
      <c r="F44" s="565" t="str">
        <f>IF($D44&gt;0,(('t11'!C46+'t11'!D46)/$D44)," ")</f>
        <v xml:space="preserve"> </v>
      </c>
      <c r="G44" s="565" t="str">
        <f>IF($D44&gt;0,(SUM('t11'!E46:N46)/$D44)," ")</f>
        <v xml:space="preserve"> </v>
      </c>
      <c r="H44" s="565" t="str">
        <f>IF($D44&gt;0,(SUM('t11'!O46:R46)/$D44)," ")</f>
        <v xml:space="preserve"> </v>
      </c>
      <c r="I44" s="531" t="str">
        <f>IF($E44=0," ",('t12'!D44)/$E44)</f>
        <v xml:space="preserve"> </v>
      </c>
      <c r="J44" s="531" t="str">
        <f>IF($E44=0," ",'t12'!E44/$E44)</f>
        <v xml:space="preserve"> </v>
      </c>
      <c r="K44" s="531" t="str">
        <f>IF($E44=0," ",'t12'!F44/$E44)</f>
        <v xml:space="preserve"> </v>
      </c>
      <c r="L44" s="531" t="str">
        <f>IF($E44=0," ",'t12'!H44/$E44)</f>
        <v xml:space="preserve"> </v>
      </c>
      <c r="M44" s="532">
        <f t="shared" si="0"/>
        <v>0</v>
      </c>
      <c r="N44" s="566" t="str">
        <f>IF($E44=0," ",'t12'!I44/$E44)</f>
        <v xml:space="preserve"> </v>
      </c>
      <c r="O44" s="566" t="str">
        <f>IF($E44=0," ",'t12'!J44/$E44)</f>
        <v xml:space="preserve"> </v>
      </c>
      <c r="P44" s="531" t="str">
        <f>IF($E44=0," ",'t13'!AE44/$E44)</f>
        <v xml:space="preserve"> </v>
      </c>
      <c r="Q44" s="531" t="str">
        <f>IF($E44=0," ",SUM('t13'!C44:N44)/$E44)</f>
        <v xml:space="preserve"> </v>
      </c>
      <c r="R44" s="531" t="str">
        <f>IF($E44=0," ",(SUM('t13'!T44:AB44)+'t13'!AD44)/$E44)</f>
        <v xml:space="preserve"> </v>
      </c>
      <c r="S44" s="532">
        <f t="shared" si="1"/>
        <v>0</v>
      </c>
      <c r="T44" s="566" t="str">
        <f>IF($E44=0," ",'t13'!AC44/$E44)</f>
        <v xml:space="preserve"> </v>
      </c>
      <c r="V44"/>
      <c r="W44"/>
      <c r="X44"/>
      <c r="Y44"/>
    </row>
    <row r="45" spans="1:25" s="98" customFormat="1" x14ac:dyDescent="0.2">
      <c r="A45" s="563" t="str">
        <f>'t1'!A45</f>
        <v>CHIMICI CON INC. DI STRUTTURA COMPLESSA (RAPP. ESCLUSIVO)</v>
      </c>
      <c r="B45" s="305" t="str">
        <f>'t1'!B45</f>
        <v>SD0E16</v>
      </c>
      <c r="C45" s="564">
        <f>'t1'!K45+'t1'!L45</f>
        <v>0</v>
      </c>
      <c r="D45" s="564">
        <f>('t1'!K45+'t1'!L45)-SUM('t3'!C45:F45,'t3'!I45:J45)+SUM('t3'!K45:N45)</f>
        <v>0</v>
      </c>
      <c r="E45" s="565">
        <f>'t12'!C45/12</f>
        <v>0</v>
      </c>
      <c r="F45" s="565" t="str">
        <f>IF($D45&gt;0,(('t11'!C47+'t11'!D47)/$D45)," ")</f>
        <v xml:space="preserve"> </v>
      </c>
      <c r="G45" s="565" t="str">
        <f>IF($D45&gt;0,(SUM('t11'!E47:N47)/$D45)," ")</f>
        <v xml:space="preserve"> </v>
      </c>
      <c r="H45" s="565" t="str">
        <f>IF($D45&gt;0,(SUM('t11'!O47:R47)/$D45)," ")</f>
        <v xml:space="preserve"> </v>
      </c>
      <c r="I45" s="531" t="str">
        <f>IF($E45=0," ",('t12'!D45)/$E45)</f>
        <v xml:space="preserve"> </v>
      </c>
      <c r="J45" s="531" t="str">
        <f>IF($E45=0," ",'t12'!E45/$E45)</f>
        <v xml:space="preserve"> </v>
      </c>
      <c r="K45" s="531" t="str">
        <f>IF($E45=0," ",'t12'!F45/$E45)</f>
        <v xml:space="preserve"> </v>
      </c>
      <c r="L45" s="531" t="str">
        <f>IF($E45=0," ",'t12'!H45/$E45)</f>
        <v xml:space="preserve"> </v>
      </c>
      <c r="M45" s="532">
        <f t="shared" si="0"/>
        <v>0</v>
      </c>
      <c r="N45" s="566" t="str">
        <f>IF($E45=0," ",'t12'!I45/$E45)</f>
        <v xml:space="preserve"> </v>
      </c>
      <c r="O45" s="566" t="str">
        <f>IF($E45=0," ",'t12'!J45/$E45)</f>
        <v xml:space="preserve"> </v>
      </c>
      <c r="P45" s="531" t="str">
        <f>IF($E45=0," ",'t13'!AE45/$E45)</f>
        <v xml:space="preserve"> </v>
      </c>
      <c r="Q45" s="531" t="str">
        <f>IF($E45=0," ",SUM('t13'!C45:N45)/$E45)</f>
        <v xml:space="preserve"> </v>
      </c>
      <c r="R45" s="531" t="str">
        <f>IF($E45=0," ",(SUM('t13'!T45:AB45)+'t13'!AD45)/$E45)</f>
        <v xml:space="preserve"> </v>
      </c>
      <c r="S45" s="532">
        <f t="shared" si="1"/>
        <v>0</v>
      </c>
      <c r="T45" s="566" t="str">
        <f>IF($E45=0," ",'t13'!AC45/$E45)</f>
        <v xml:space="preserve"> </v>
      </c>
      <c r="V45"/>
      <c r="W45"/>
      <c r="X45"/>
      <c r="Y45"/>
    </row>
    <row r="46" spans="1:25" s="98" customFormat="1" x14ac:dyDescent="0.2">
      <c r="A46" s="563" t="str">
        <f>'t1'!A46</f>
        <v>CHIMICI CON INC. DI STRUTTURA COMPLESSA (RAPP.NON ESCL.)</v>
      </c>
      <c r="B46" s="305" t="str">
        <f>'t1'!B46</f>
        <v>SD0N16</v>
      </c>
      <c r="C46" s="564">
        <f>'t1'!K46+'t1'!L46</f>
        <v>0</v>
      </c>
      <c r="D46" s="564">
        <f>('t1'!K46+'t1'!L46)-SUM('t3'!C46:F46,'t3'!I46:J46)+SUM('t3'!K46:N46)</f>
        <v>0</v>
      </c>
      <c r="E46" s="565">
        <f>'t12'!C46/12</f>
        <v>0</v>
      </c>
      <c r="F46" s="565" t="str">
        <f>IF($D46&gt;0,(('t11'!C48+'t11'!D48)/$D46)," ")</f>
        <v xml:space="preserve"> </v>
      </c>
      <c r="G46" s="565" t="str">
        <f>IF($D46&gt;0,(SUM('t11'!E48:N48)/$D46)," ")</f>
        <v xml:space="preserve"> </v>
      </c>
      <c r="H46" s="565" t="str">
        <f>IF($D46&gt;0,(SUM('t11'!O48:R48)/$D46)," ")</f>
        <v xml:space="preserve"> </v>
      </c>
      <c r="I46" s="531" t="str">
        <f>IF($E46=0," ",('t12'!D46)/$E46)</f>
        <v xml:space="preserve"> </v>
      </c>
      <c r="J46" s="531" t="str">
        <f>IF($E46=0," ",'t12'!E46/$E46)</f>
        <v xml:space="preserve"> </v>
      </c>
      <c r="K46" s="531" t="str">
        <f>IF($E46=0," ",'t12'!F46/$E46)</f>
        <v xml:space="preserve"> </v>
      </c>
      <c r="L46" s="531" t="str">
        <f>IF($E46=0," ",'t12'!H46/$E46)</f>
        <v xml:space="preserve"> </v>
      </c>
      <c r="M46" s="532">
        <f t="shared" si="0"/>
        <v>0</v>
      </c>
      <c r="N46" s="566" t="str">
        <f>IF($E46=0," ",'t12'!I46/$E46)</f>
        <v xml:space="preserve"> </v>
      </c>
      <c r="O46" s="566" t="str">
        <f>IF($E46=0," ",'t12'!J46/$E46)</f>
        <v xml:space="preserve"> </v>
      </c>
      <c r="P46" s="531" t="str">
        <f>IF($E46=0," ",'t13'!AE46/$E46)</f>
        <v xml:space="preserve"> </v>
      </c>
      <c r="Q46" s="531" t="str">
        <f>IF($E46=0," ",SUM('t13'!C46:N46)/$E46)</f>
        <v xml:space="preserve"> </v>
      </c>
      <c r="R46" s="531" t="str">
        <f>IF($E46=0," ",(SUM('t13'!T46:AB46)+'t13'!AD46)/$E46)</f>
        <v xml:space="preserve"> </v>
      </c>
      <c r="S46" s="532">
        <f t="shared" si="1"/>
        <v>0</v>
      </c>
      <c r="T46" s="566" t="str">
        <f>IF($E46=0," ",'t13'!AC46/$E46)</f>
        <v xml:space="preserve"> </v>
      </c>
      <c r="V46"/>
      <c r="W46"/>
      <c r="X46"/>
      <c r="Y46"/>
    </row>
    <row r="47" spans="1:25" s="98" customFormat="1" x14ac:dyDescent="0.2">
      <c r="A47" s="563" t="str">
        <f>'t1'!A47</f>
        <v>CHIMICI CON INC. DI STRUTTURA SEMPLICE (RAPP. ESCLUSIVO)</v>
      </c>
      <c r="B47" s="305" t="str">
        <f>'t1'!B47</f>
        <v>SD0E15</v>
      </c>
      <c r="C47" s="564">
        <f>'t1'!K47+'t1'!L47</f>
        <v>0</v>
      </c>
      <c r="D47" s="564">
        <f>('t1'!K47+'t1'!L47)-SUM('t3'!C47:F47,'t3'!I47:J47)+SUM('t3'!K47:N47)</f>
        <v>0</v>
      </c>
      <c r="E47" s="565">
        <f>'t12'!C47/12</f>
        <v>0</v>
      </c>
      <c r="F47" s="565" t="str">
        <f>IF($D47&gt;0,(('t11'!C49+'t11'!D49)/$D47)," ")</f>
        <v xml:space="preserve"> </v>
      </c>
      <c r="G47" s="565" t="str">
        <f>IF($D47&gt;0,(SUM('t11'!E49:N49)/$D47)," ")</f>
        <v xml:space="preserve"> </v>
      </c>
      <c r="H47" s="565" t="str">
        <f>IF($D47&gt;0,(SUM('t11'!O49:R49)/$D47)," ")</f>
        <v xml:space="preserve"> </v>
      </c>
      <c r="I47" s="531" t="str">
        <f>IF($E47=0," ",('t12'!D47)/$E47)</f>
        <v xml:space="preserve"> </v>
      </c>
      <c r="J47" s="531" t="str">
        <f>IF($E47=0," ",'t12'!E47/$E47)</f>
        <v xml:space="preserve"> </v>
      </c>
      <c r="K47" s="531" t="str">
        <f>IF($E47=0," ",'t12'!F47/$E47)</f>
        <v xml:space="preserve"> </v>
      </c>
      <c r="L47" s="531" t="str">
        <f>IF($E47=0," ",'t12'!H47/$E47)</f>
        <v xml:space="preserve"> </v>
      </c>
      <c r="M47" s="532">
        <f t="shared" si="0"/>
        <v>0</v>
      </c>
      <c r="N47" s="566" t="str">
        <f>IF($E47=0," ",'t12'!I47/$E47)</f>
        <v xml:space="preserve"> </v>
      </c>
      <c r="O47" s="566" t="str">
        <f>IF($E47=0," ",'t12'!J47/$E47)</f>
        <v xml:space="preserve"> </v>
      </c>
      <c r="P47" s="531" t="str">
        <f>IF($E47=0," ",'t13'!AE47/$E47)</f>
        <v xml:space="preserve"> </v>
      </c>
      <c r="Q47" s="531" t="str">
        <f>IF($E47=0," ",SUM('t13'!C47:N47)/$E47)</f>
        <v xml:space="preserve"> </v>
      </c>
      <c r="R47" s="531" t="str">
        <f>IF($E47=0," ",(SUM('t13'!T47:AB47)+'t13'!AD47)/$E47)</f>
        <v xml:space="preserve"> </v>
      </c>
      <c r="S47" s="532">
        <f t="shared" si="1"/>
        <v>0</v>
      </c>
      <c r="T47" s="566" t="str">
        <f>IF($E47=0," ",'t13'!AC47/$E47)</f>
        <v xml:space="preserve"> </v>
      </c>
      <c r="V47"/>
      <c r="W47"/>
      <c r="X47"/>
      <c r="Y47"/>
    </row>
    <row r="48" spans="1:25" s="98" customFormat="1" x14ac:dyDescent="0.2">
      <c r="A48" s="563" t="str">
        <f>'t1'!A48</f>
        <v>CHIMICI CON INC. DI STRUTTURA SEMPLICE (RAPP. NON ESCL.)</v>
      </c>
      <c r="B48" s="305" t="str">
        <f>'t1'!B48</f>
        <v>SD0N15</v>
      </c>
      <c r="C48" s="564">
        <f>'t1'!K48+'t1'!L48</f>
        <v>0</v>
      </c>
      <c r="D48" s="564">
        <f>('t1'!K48+'t1'!L48)-SUM('t3'!C48:F48,'t3'!I48:J48)+SUM('t3'!K48:N48)</f>
        <v>0</v>
      </c>
      <c r="E48" s="565">
        <f>'t12'!C48/12</f>
        <v>0</v>
      </c>
      <c r="F48" s="565" t="str">
        <f>IF($D48&gt;0,(('t11'!C50+'t11'!D50)/$D48)," ")</f>
        <v xml:space="preserve"> </v>
      </c>
      <c r="G48" s="565" t="str">
        <f>IF($D48&gt;0,(SUM('t11'!E50:N50)/$D48)," ")</f>
        <v xml:space="preserve"> </v>
      </c>
      <c r="H48" s="565" t="str">
        <f>IF($D48&gt;0,(SUM('t11'!O50:R50)/$D48)," ")</f>
        <v xml:space="preserve"> </v>
      </c>
      <c r="I48" s="531" t="str">
        <f>IF($E48=0," ",('t12'!D48)/$E48)</f>
        <v xml:space="preserve"> </v>
      </c>
      <c r="J48" s="531" t="str">
        <f>IF($E48=0," ",'t12'!E48/$E48)</f>
        <v xml:space="preserve"> </v>
      </c>
      <c r="K48" s="531" t="str">
        <f>IF($E48=0," ",'t12'!F48/$E48)</f>
        <v xml:space="preserve"> </v>
      </c>
      <c r="L48" s="531" t="str">
        <f>IF($E48=0," ",'t12'!H48/$E48)</f>
        <v xml:space="preserve"> </v>
      </c>
      <c r="M48" s="532">
        <f t="shared" si="0"/>
        <v>0</v>
      </c>
      <c r="N48" s="566" t="str">
        <f>IF($E48=0," ",'t12'!I48/$E48)</f>
        <v xml:space="preserve"> </v>
      </c>
      <c r="O48" s="566" t="str">
        <f>IF($E48=0," ",'t12'!J48/$E48)</f>
        <v xml:space="preserve"> </v>
      </c>
      <c r="P48" s="531" t="str">
        <f>IF($E48=0," ",'t13'!AE48/$E48)</f>
        <v xml:space="preserve"> </v>
      </c>
      <c r="Q48" s="531" t="str">
        <f>IF($E48=0," ",SUM('t13'!C48:N48)/$E48)</f>
        <v xml:space="preserve"> </v>
      </c>
      <c r="R48" s="531" t="str">
        <f>IF($E48=0," ",(SUM('t13'!T48:AB48)+'t13'!AD48)/$E48)</f>
        <v xml:space="preserve"> </v>
      </c>
      <c r="S48" s="532">
        <f t="shared" si="1"/>
        <v>0</v>
      </c>
      <c r="T48" s="566" t="str">
        <f>IF($E48=0," ",'t13'!AC48/$E48)</f>
        <v xml:space="preserve"> </v>
      </c>
      <c r="V48"/>
      <c r="W48"/>
      <c r="X48"/>
      <c r="Y48"/>
    </row>
    <row r="49" spans="1:25" s="98" customFormat="1" x14ac:dyDescent="0.2">
      <c r="A49" s="563" t="str">
        <f>'t1'!A49</f>
        <v>CHIMICI CON ALTRI INCAR. PROF.LI (RAPP. ESCLUSIVO)</v>
      </c>
      <c r="B49" s="305" t="str">
        <f>'t1'!B49</f>
        <v>SD0A15</v>
      </c>
      <c r="C49" s="564">
        <f>'t1'!K49+'t1'!L49</f>
        <v>0</v>
      </c>
      <c r="D49" s="564">
        <f>('t1'!K49+'t1'!L49)-SUM('t3'!C49:F49,'t3'!I49:J49)+SUM('t3'!K49:N49)</f>
        <v>0</v>
      </c>
      <c r="E49" s="565">
        <f>'t12'!C49/12</f>
        <v>0</v>
      </c>
      <c r="F49" s="565" t="str">
        <f>IF($D49&gt;0,(('t11'!C51+'t11'!D51)/$D49)," ")</f>
        <v xml:space="preserve"> </v>
      </c>
      <c r="G49" s="565" t="str">
        <f>IF($D49&gt;0,(SUM('t11'!E51:N51)/$D49)," ")</f>
        <v xml:space="preserve"> </v>
      </c>
      <c r="H49" s="565" t="str">
        <f>IF($D49&gt;0,(SUM('t11'!O51:R51)/$D49)," ")</f>
        <v xml:space="preserve"> </v>
      </c>
      <c r="I49" s="531" t="str">
        <f>IF($E49=0," ",('t12'!D49)/$E49)</f>
        <v xml:space="preserve"> </v>
      </c>
      <c r="J49" s="531" t="str">
        <f>IF($E49=0," ",'t12'!E49/$E49)</f>
        <v xml:space="preserve"> </v>
      </c>
      <c r="K49" s="531" t="str">
        <f>IF($E49=0," ",'t12'!F49/$E49)</f>
        <v xml:space="preserve"> </v>
      </c>
      <c r="L49" s="531" t="str">
        <f>IF($E49=0," ",'t12'!H49/$E49)</f>
        <v xml:space="preserve"> </v>
      </c>
      <c r="M49" s="532">
        <f t="shared" si="0"/>
        <v>0</v>
      </c>
      <c r="N49" s="566" t="str">
        <f>IF($E49=0," ",'t12'!I49/$E49)</f>
        <v xml:space="preserve"> </v>
      </c>
      <c r="O49" s="566" t="str">
        <f>IF($E49=0," ",'t12'!J49/$E49)</f>
        <v xml:space="preserve"> </v>
      </c>
      <c r="P49" s="531" t="str">
        <f>IF($E49=0," ",'t13'!AE49/$E49)</f>
        <v xml:space="preserve"> </v>
      </c>
      <c r="Q49" s="531" t="str">
        <f>IF($E49=0," ",SUM('t13'!C49:N49)/$E49)</f>
        <v xml:space="preserve"> </v>
      </c>
      <c r="R49" s="531" t="str">
        <f>IF($E49=0," ",(SUM('t13'!T49:AB49)+'t13'!AD49)/$E49)</f>
        <v xml:space="preserve"> </v>
      </c>
      <c r="S49" s="532">
        <f t="shared" si="1"/>
        <v>0</v>
      </c>
      <c r="T49" s="566" t="str">
        <f>IF($E49=0," ",'t13'!AC49/$E49)</f>
        <v xml:space="preserve"> </v>
      </c>
      <c r="V49"/>
      <c r="W49"/>
      <c r="X49"/>
      <c r="Y49"/>
    </row>
    <row r="50" spans="1:25" s="98" customFormat="1" x14ac:dyDescent="0.2">
      <c r="A50" s="563" t="str">
        <f>'t1'!A50</f>
        <v>CHIMICI CON ALTRI INCAR. PROF.LI (RAPP. NON ESCL.)</v>
      </c>
      <c r="B50" s="305" t="str">
        <f>'t1'!B50</f>
        <v>SD0014</v>
      </c>
      <c r="C50" s="564">
        <f>'t1'!K50+'t1'!L50</f>
        <v>0</v>
      </c>
      <c r="D50" s="564">
        <f>('t1'!K50+'t1'!L50)-SUM('t3'!C50:F50,'t3'!I50:J50)+SUM('t3'!K50:N50)</f>
        <v>0</v>
      </c>
      <c r="E50" s="565">
        <f>'t12'!C50/12</f>
        <v>0</v>
      </c>
      <c r="F50" s="565" t="str">
        <f>IF($D50&gt;0,(('t11'!C52+'t11'!D52)/$D50)," ")</f>
        <v xml:space="preserve"> </v>
      </c>
      <c r="G50" s="565" t="str">
        <f>IF($D50&gt;0,(SUM('t11'!E52:N52)/$D50)," ")</f>
        <v xml:space="preserve"> </v>
      </c>
      <c r="H50" s="565" t="str">
        <f>IF($D50&gt;0,(SUM('t11'!O52:R52)/$D50)," ")</f>
        <v xml:space="preserve"> </v>
      </c>
      <c r="I50" s="531" t="str">
        <f>IF($E50=0," ",('t12'!D50)/$E50)</f>
        <v xml:space="preserve"> </v>
      </c>
      <c r="J50" s="531" t="str">
        <f>IF($E50=0," ",'t12'!E50/$E50)</f>
        <v xml:space="preserve"> </v>
      </c>
      <c r="K50" s="531" t="str">
        <f>IF($E50=0," ",'t12'!F50/$E50)</f>
        <v xml:space="preserve"> </v>
      </c>
      <c r="L50" s="531" t="str">
        <f>IF($E50=0," ",'t12'!H50/$E50)</f>
        <v xml:space="preserve"> </v>
      </c>
      <c r="M50" s="532">
        <f t="shared" si="0"/>
        <v>0</v>
      </c>
      <c r="N50" s="566" t="str">
        <f>IF($E50=0," ",'t12'!I50/$E50)</f>
        <v xml:space="preserve"> </v>
      </c>
      <c r="O50" s="566" t="str">
        <f>IF($E50=0," ",'t12'!J50/$E50)</f>
        <v xml:space="preserve"> </v>
      </c>
      <c r="P50" s="531" t="str">
        <f>IF($E50=0," ",'t13'!AE50/$E50)</f>
        <v xml:space="preserve"> </v>
      </c>
      <c r="Q50" s="531" t="str">
        <f>IF($E50=0," ",SUM('t13'!C50:N50)/$E50)</f>
        <v xml:space="preserve"> </v>
      </c>
      <c r="R50" s="531" t="str">
        <f>IF($E50=0," ",(SUM('t13'!T50:AB50)+'t13'!AD50)/$E50)</f>
        <v xml:space="preserve"> </v>
      </c>
      <c r="S50" s="532">
        <f t="shared" si="1"/>
        <v>0</v>
      </c>
      <c r="T50" s="566" t="str">
        <f>IF($E50=0," ",'t13'!AC50/$E50)</f>
        <v xml:space="preserve"> </v>
      </c>
      <c r="V50"/>
      <c r="W50"/>
      <c r="X50"/>
      <c r="Y50"/>
    </row>
    <row r="51" spans="1:25" s="98" customFormat="1" x14ac:dyDescent="0.2">
      <c r="A51" s="563" t="str">
        <f>'t1'!A51</f>
        <v>CHIMICI A T. DETERMINATO (ART. 15-SEPTIES D.LGS. 502/92)</v>
      </c>
      <c r="B51" s="305" t="str">
        <f>'t1'!B51</f>
        <v>SD0602</v>
      </c>
      <c r="C51" s="564">
        <f>'t1'!K51+'t1'!L51</f>
        <v>0</v>
      </c>
      <c r="D51" s="564">
        <f>('t1'!K51+'t1'!L51)-SUM('t3'!C51:F51,'t3'!I51:J51)+SUM('t3'!K51:N51)</f>
        <v>0</v>
      </c>
      <c r="E51" s="565">
        <f>'t12'!C51/12</f>
        <v>0</v>
      </c>
      <c r="F51" s="565" t="str">
        <f>IF($D51&gt;0,(('t11'!C53+'t11'!D53)/$D51)," ")</f>
        <v xml:space="preserve"> </v>
      </c>
      <c r="G51" s="565" t="str">
        <f>IF($D51&gt;0,(SUM('t11'!E53:N53)/$D51)," ")</f>
        <v xml:space="preserve"> </v>
      </c>
      <c r="H51" s="565" t="str">
        <f>IF($D51&gt;0,(SUM('t11'!O53:R53)/$D51)," ")</f>
        <v xml:space="preserve"> </v>
      </c>
      <c r="I51" s="531" t="str">
        <f>IF($E51=0," ",('t12'!D51)/$E51)</f>
        <v xml:space="preserve"> </v>
      </c>
      <c r="J51" s="531" t="str">
        <f>IF($E51=0," ",'t12'!E51/$E51)</f>
        <v xml:space="preserve"> </v>
      </c>
      <c r="K51" s="531" t="str">
        <f>IF($E51=0," ",'t12'!F51/$E51)</f>
        <v xml:space="preserve"> </v>
      </c>
      <c r="L51" s="531" t="str">
        <f>IF($E51=0," ",'t12'!H51/$E51)</f>
        <v xml:space="preserve"> </v>
      </c>
      <c r="M51" s="532">
        <f t="shared" si="0"/>
        <v>0</v>
      </c>
      <c r="N51" s="566" t="str">
        <f>IF($E51=0," ",'t12'!I51/$E51)</f>
        <v xml:space="preserve"> </v>
      </c>
      <c r="O51" s="566" t="str">
        <f>IF($E51=0," ",'t12'!J51/$E51)</f>
        <v xml:space="preserve"> </v>
      </c>
      <c r="P51" s="531" t="str">
        <f>IF($E51=0," ",'t13'!AE51/$E51)</f>
        <v xml:space="preserve"> </v>
      </c>
      <c r="Q51" s="531" t="str">
        <f>IF($E51=0," ",SUM('t13'!C51:N51)/$E51)</f>
        <v xml:space="preserve"> </v>
      </c>
      <c r="R51" s="531" t="str">
        <f>IF($E51=0," ",(SUM('t13'!T51:AB51)+'t13'!AD51)/$E51)</f>
        <v xml:space="preserve"> </v>
      </c>
      <c r="S51" s="532">
        <f t="shared" si="1"/>
        <v>0</v>
      </c>
      <c r="T51" s="566" t="str">
        <f>IF($E51=0," ",'t13'!AC51/$E51)</f>
        <v xml:space="preserve"> </v>
      </c>
      <c r="V51"/>
      <c r="W51"/>
      <c r="X51"/>
      <c r="Y51"/>
    </row>
    <row r="52" spans="1:25" s="98" customFormat="1" x14ac:dyDescent="0.2">
      <c r="A52" s="563" t="str">
        <f>'t1'!A52</f>
        <v>FISICI CON INC. DI STRUTTURA COMPLESSA (RAPP. ESCLUSIVO)</v>
      </c>
      <c r="B52" s="305" t="str">
        <f>'t1'!B52</f>
        <v>SD0E42</v>
      </c>
      <c r="C52" s="564">
        <f>'t1'!K52+'t1'!L52</f>
        <v>0</v>
      </c>
      <c r="D52" s="564">
        <f>('t1'!K52+'t1'!L52)-SUM('t3'!C52:F52,'t3'!I52:J52)+SUM('t3'!K52:N52)</f>
        <v>0</v>
      </c>
      <c r="E52" s="565">
        <f>'t12'!C52/12</f>
        <v>0</v>
      </c>
      <c r="F52" s="565" t="str">
        <f>IF($D52&gt;0,(('t11'!C54+'t11'!D54)/$D52)," ")</f>
        <v xml:space="preserve"> </v>
      </c>
      <c r="G52" s="565" t="str">
        <f>IF($D52&gt;0,(SUM('t11'!E54:N54)/$D52)," ")</f>
        <v xml:space="preserve"> </v>
      </c>
      <c r="H52" s="565" t="str">
        <f>IF($D52&gt;0,(SUM('t11'!O54:R54)/$D52)," ")</f>
        <v xml:space="preserve"> </v>
      </c>
      <c r="I52" s="531" t="str">
        <f>IF($E52=0," ",('t12'!D52)/$E52)</f>
        <v xml:space="preserve"> </v>
      </c>
      <c r="J52" s="531" t="str">
        <f>IF($E52=0," ",'t12'!E52/$E52)</f>
        <v xml:space="preserve"> </v>
      </c>
      <c r="K52" s="531" t="str">
        <f>IF($E52=0," ",'t12'!F52/$E52)</f>
        <v xml:space="preserve"> </v>
      </c>
      <c r="L52" s="531" t="str">
        <f>IF($E52=0," ",'t12'!H52/$E52)</f>
        <v xml:space="preserve"> </v>
      </c>
      <c r="M52" s="532">
        <f t="shared" si="0"/>
        <v>0</v>
      </c>
      <c r="N52" s="566" t="str">
        <f>IF($E52=0," ",'t12'!I52/$E52)</f>
        <v xml:space="preserve"> </v>
      </c>
      <c r="O52" s="566" t="str">
        <f>IF($E52=0," ",'t12'!J52/$E52)</f>
        <v xml:space="preserve"> </v>
      </c>
      <c r="P52" s="531" t="str">
        <f>IF($E52=0," ",'t13'!AE52/$E52)</f>
        <v xml:space="preserve"> </v>
      </c>
      <c r="Q52" s="531" t="str">
        <f>IF($E52=0," ",SUM('t13'!C52:N52)/$E52)</f>
        <v xml:space="preserve"> </v>
      </c>
      <c r="R52" s="531" t="str">
        <f>IF($E52=0," ",(SUM('t13'!T52:AB52)+'t13'!AD52)/$E52)</f>
        <v xml:space="preserve"> </v>
      </c>
      <c r="S52" s="532">
        <f t="shared" si="1"/>
        <v>0</v>
      </c>
      <c r="T52" s="566" t="str">
        <f>IF($E52=0," ",'t13'!AC52/$E52)</f>
        <v xml:space="preserve"> </v>
      </c>
      <c r="V52"/>
      <c r="W52"/>
      <c r="X52"/>
      <c r="Y52"/>
    </row>
    <row r="53" spans="1:25" s="98" customFormat="1" x14ac:dyDescent="0.2">
      <c r="A53" s="563" t="str">
        <f>'t1'!A53</f>
        <v>FISICI CON INC. DI STRUTTURA COMPLESSA (RAPP. NON ESCL.)</v>
      </c>
      <c r="B53" s="305" t="str">
        <f>'t1'!B53</f>
        <v>SD0N42</v>
      </c>
      <c r="C53" s="564">
        <f>'t1'!K53+'t1'!L53</f>
        <v>0</v>
      </c>
      <c r="D53" s="564">
        <f>('t1'!K53+'t1'!L53)-SUM('t3'!C53:F53,'t3'!I53:J53)+SUM('t3'!K53:N53)</f>
        <v>0</v>
      </c>
      <c r="E53" s="565">
        <f>'t12'!C53/12</f>
        <v>0</v>
      </c>
      <c r="F53" s="565" t="str">
        <f>IF($D53&gt;0,(('t11'!C55+'t11'!D55)/$D53)," ")</f>
        <v xml:space="preserve"> </v>
      </c>
      <c r="G53" s="565" t="str">
        <f>IF($D53&gt;0,(SUM('t11'!E55:N55)/$D53)," ")</f>
        <v xml:space="preserve"> </v>
      </c>
      <c r="H53" s="565" t="str">
        <f>IF($D53&gt;0,(SUM('t11'!O55:R55)/$D53)," ")</f>
        <v xml:space="preserve"> </v>
      </c>
      <c r="I53" s="531" t="str">
        <f>IF($E53=0," ",('t12'!D53)/$E53)</f>
        <v xml:space="preserve"> </v>
      </c>
      <c r="J53" s="531" t="str">
        <f>IF($E53=0," ",'t12'!E53/$E53)</f>
        <v xml:space="preserve"> </v>
      </c>
      <c r="K53" s="531" t="str">
        <f>IF($E53=0," ",'t12'!F53/$E53)</f>
        <v xml:space="preserve"> </v>
      </c>
      <c r="L53" s="531" t="str">
        <f>IF($E53=0," ",'t12'!H53/$E53)</f>
        <v xml:space="preserve"> </v>
      </c>
      <c r="M53" s="532">
        <f t="shared" si="0"/>
        <v>0</v>
      </c>
      <c r="N53" s="566" t="str">
        <f>IF($E53=0," ",'t12'!I53/$E53)</f>
        <v xml:space="preserve"> </v>
      </c>
      <c r="O53" s="566" t="str">
        <f>IF($E53=0," ",'t12'!J53/$E53)</f>
        <v xml:space="preserve"> </v>
      </c>
      <c r="P53" s="531" t="str">
        <f>IF($E53=0," ",'t13'!AE53/$E53)</f>
        <v xml:space="preserve"> </v>
      </c>
      <c r="Q53" s="531" t="str">
        <f>IF($E53=0," ",SUM('t13'!C53:N53)/$E53)</f>
        <v xml:space="preserve"> </v>
      </c>
      <c r="R53" s="531" t="str">
        <f>IF($E53=0," ",(SUM('t13'!T53:AB53)+'t13'!AD53)/$E53)</f>
        <v xml:space="preserve"> </v>
      </c>
      <c r="S53" s="532">
        <f t="shared" si="1"/>
        <v>0</v>
      </c>
      <c r="T53" s="566" t="str">
        <f>IF($E53=0," ",'t13'!AC53/$E53)</f>
        <v xml:space="preserve"> </v>
      </c>
      <c r="V53"/>
      <c r="W53"/>
      <c r="X53"/>
      <c r="Y53"/>
    </row>
    <row r="54" spans="1:25" s="98" customFormat="1" x14ac:dyDescent="0.2">
      <c r="A54" s="563" t="str">
        <f>'t1'!A54</f>
        <v>FISICI CON INC. DI STRUTTURA SEMPLICE (RAPP. ESCLUSIVO)</v>
      </c>
      <c r="B54" s="305" t="str">
        <f>'t1'!B54</f>
        <v>SD0E41</v>
      </c>
      <c r="C54" s="564">
        <f>'t1'!K54+'t1'!L54</f>
        <v>0</v>
      </c>
      <c r="D54" s="564">
        <f>('t1'!K54+'t1'!L54)-SUM('t3'!C54:F54,'t3'!I54:J54)+SUM('t3'!K54:N54)</f>
        <v>0</v>
      </c>
      <c r="E54" s="565">
        <f>'t12'!C54/12</f>
        <v>0</v>
      </c>
      <c r="F54" s="565" t="str">
        <f>IF($D54&gt;0,(('t11'!C56+'t11'!D56)/$D54)," ")</f>
        <v xml:space="preserve"> </v>
      </c>
      <c r="G54" s="565" t="str">
        <f>IF($D54&gt;0,(SUM('t11'!E56:N56)/$D54)," ")</f>
        <v xml:space="preserve"> </v>
      </c>
      <c r="H54" s="565" t="str">
        <f>IF($D54&gt;0,(SUM('t11'!O56:R56)/$D54)," ")</f>
        <v xml:space="preserve"> </v>
      </c>
      <c r="I54" s="531" t="str">
        <f>IF($E54=0," ",('t12'!D54)/$E54)</f>
        <v xml:space="preserve"> </v>
      </c>
      <c r="J54" s="531" t="str">
        <f>IF($E54=0," ",'t12'!E54/$E54)</f>
        <v xml:space="preserve"> </v>
      </c>
      <c r="K54" s="531" t="str">
        <f>IF($E54=0," ",'t12'!F54/$E54)</f>
        <v xml:space="preserve"> </v>
      </c>
      <c r="L54" s="531" t="str">
        <f>IF($E54=0," ",'t12'!H54/$E54)</f>
        <v xml:space="preserve"> </v>
      </c>
      <c r="M54" s="532">
        <f t="shared" si="0"/>
        <v>0</v>
      </c>
      <c r="N54" s="566" t="str">
        <f>IF($E54=0," ",'t12'!I54/$E54)</f>
        <v xml:space="preserve"> </v>
      </c>
      <c r="O54" s="566" t="str">
        <f>IF($E54=0," ",'t12'!J54/$E54)</f>
        <v xml:space="preserve"> </v>
      </c>
      <c r="P54" s="531" t="str">
        <f>IF($E54=0," ",'t13'!AE54/$E54)</f>
        <v xml:space="preserve"> </v>
      </c>
      <c r="Q54" s="531" t="str">
        <f>IF($E54=0," ",SUM('t13'!C54:N54)/$E54)</f>
        <v xml:space="preserve"> </v>
      </c>
      <c r="R54" s="531" t="str">
        <f>IF($E54=0," ",(SUM('t13'!T54:AB54)+'t13'!AD54)/$E54)</f>
        <v xml:space="preserve"> </v>
      </c>
      <c r="S54" s="532">
        <f t="shared" si="1"/>
        <v>0</v>
      </c>
      <c r="T54" s="566" t="str">
        <f>IF($E54=0," ",'t13'!AC54/$E54)</f>
        <v xml:space="preserve"> </v>
      </c>
      <c r="V54"/>
      <c r="W54"/>
      <c r="X54"/>
      <c r="Y54"/>
    </row>
    <row r="55" spans="1:25" s="98" customFormat="1" x14ac:dyDescent="0.2">
      <c r="A55" s="563" t="str">
        <f>'t1'!A55</f>
        <v>FISICI CON INC. DI STRUTTURA SEMPLICE (RAPP. NON ESCL.)</v>
      </c>
      <c r="B55" s="305" t="str">
        <f>'t1'!B55</f>
        <v>SD0N41</v>
      </c>
      <c r="C55" s="564">
        <f>'t1'!K55+'t1'!L55</f>
        <v>0</v>
      </c>
      <c r="D55" s="564">
        <f>('t1'!K55+'t1'!L55)-SUM('t3'!C55:F55,'t3'!I55:J55)+SUM('t3'!K55:N55)</f>
        <v>0</v>
      </c>
      <c r="E55" s="565">
        <f>'t12'!C55/12</f>
        <v>0</v>
      </c>
      <c r="F55" s="565" t="str">
        <f>IF($D55&gt;0,(('t11'!C57+'t11'!D57)/$D55)," ")</f>
        <v xml:space="preserve"> </v>
      </c>
      <c r="G55" s="565" t="str">
        <f>IF($D55&gt;0,(SUM('t11'!E57:N57)/$D55)," ")</f>
        <v xml:space="preserve"> </v>
      </c>
      <c r="H55" s="565" t="str">
        <f>IF($D55&gt;0,(SUM('t11'!O57:R57)/$D55)," ")</f>
        <v xml:space="preserve"> </v>
      </c>
      <c r="I55" s="531" t="str">
        <f>IF($E55=0," ",('t12'!D55)/$E55)</f>
        <v xml:space="preserve"> </v>
      </c>
      <c r="J55" s="531" t="str">
        <f>IF($E55=0," ",'t12'!E55/$E55)</f>
        <v xml:space="preserve"> </v>
      </c>
      <c r="K55" s="531" t="str">
        <f>IF($E55=0," ",'t12'!F55/$E55)</f>
        <v xml:space="preserve"> </v>
      </c>
      <c r="L55" s="531" t="str">
        <f>IF($E55=0," ",'t12'!H55/$E55)</f>
        <v xml:space="preserve"> </v>
      </c>
      <c r="M55" s="532">
        <f t="shared" si="0"/>
        <v>0</v>
      </c>
      <c r="N55" s="566" t="str">
        <f>IF($E55=0," ",'t12'!I55/$E55)</f>
        <v xml:space="preserve"> </v>
      </c>
      <c r="O55" s="566" t="str">
        <f>IF($E55=0," ",'t12'!J55/$E55)</f>
        <v xml:space="preserve"> </v>
      </c>
      <c r="P55" s="531" t="str">
        <f>IF($E55=0," ",'t13'!AE55/$E55)</f>
        <v xml:space="preserve"> </v>
      </c>
      <c r="Q55" s="531" t="str">
        <f>IF($E55=0," ",SUM('t13'!C55:N55)/$E55)</f>
        <v xml:space="preserve"> </v>
      </c>
      <c r="R55" s="531" t="str">
        <f>IF($E55=0," ",(SUM('t13'!T55:AB55)+'t13'!AD55)/$E55)</f>
        <v xml:space="preserve"> </v>
      </c>
      <c r="S55" s="532">
        <f t="shared" si="1"/>
        <v>0</v>
      </c>
      <c r="T55" s="566" t="str">
        <f>IF($E55=0," ",'t13'!AC55/$E55)</f>
        <v xml:space="preserve"> </v>
      </c>
      <c r="V55"/>
      <c r="W55"/>
      <c r="X55"/>
      <c r="Y55"/>
    </row>
    <row r="56" spans="1:25" s="98" customFormat="1" x14ac:dyDescent="0.2">
      <c r="A56" s="563" t="str">
        <f>'t1'!A56</f>
        <v>FISICI CON ALTRI INCAR. PROF.LI (RAPP. ESCLUSIVO)</v>
      </c>
      <c r="B56" s="305" t="str">
        <f>'t1'!B56</f>
        <v>SD0A41</v>
      </c>
      <c r="C56" s="564">
        <f>'t1'!K56+'t1'!L56</f>
        <v>0</v>
      </c>
      <c r="D56" s="564">
        <f>('t1'!K56+'t1'!L56)-SUM('t3'!C56:F56,'t3'!I56:J56)+SUM('t3'!K56:N56)</f>
        <v>0</v>
      </c>
      <c r="E56" s="565">
        <f>'t12'!C56/12</f>
        <v>0</v>
      </c>
      <c r="F56" s="565" t="str">
        <f>IF($D56&gt;0,(('t11'!C58+'t11'!D58)/$D56)," ")</f>
        <v xml:space="preserve"> </v>
      </c>
      <c r="G56" s="565" t="str">
        <f>IF($D56&gt;0,(SUM('t11'!E58:N58)/$D56)," ")</f>
        <v xml:space="preserve"> </v>
      </c>
      <c r="H56" s="565" t="str">
        <f>IF($D56&gt;0,(SUM('t11'!O58:R58)/$D56)," ")</f>
        <v xml:space="preserve"> </v>
      </c>
      <c r="I56" s="531" t="str">
        <f>IF($E56=0," ",('t12'!D56)/$E56)</f>
        <v xml:space="preserve"> </v>
      </c>
      <c r="J56" s="531" t="str">
        <f>IF($E56=0," ",'t12'!E56/$E56)</f>
        <v xml:space="preserve"> </v>
      </c>
      <c r="K56" s="531" t="str">
        <f>IF($E56=0," ",'t12'!F56/$E56)</f>
        <v xml:space="preserve"> </v>
      </c>
      <c r="L56" s="531" t="str">
        <f>IF($E56=0," ",'t12'!H56/$E56)</f>
        <v xml:space="preserve"> </v>
      </c>
      <c r="M56" s="532">
        <f t="shared" si="0"/>
        <v>0</v>
      </c>
      <c r="N56" s="566" t="str">
        <f>IF($E56=0," ",'t12'!I56/$E56)</f>
        <v xml:space="preserve"> </v>
      </c>
      <c r="O56" s="566" t="str">
        <f>IF($E56=0," ",'t12'!J56/$E56)</f>
        <v xml:space="preserve"> </v>
      </c>
      <c r="P56" s="531" t="str">
        <f>IF($E56=0," ",'t13'!AE56/$E56)</f>
        <v xml:space="preserve"> </v>
      </c>
      <c r="Q56" s="531" t="str">
        <f>IF($E56=0," ",SUM('t13'!C56:N56)/$E56)</f>
        <v xml:space="preserve"> </v>
      </c>
      <c r="R56" s="531" t="str">
        <f>IF($E56=0," ",(SUM('t13'!T56:AB56)+'t13'!AD56)/$E56)</f>
        <v xml:space="preserve"> </v>
      </c>
      <c r="S56" s="532">
        <f t="shared" si="1"/>
        <v>0</v>
      </c>
      <c r="T56" s="566" t="str">
        <f>IF($E56=0," ",'t13'!AC56/$E56)</f>
        <v xml:space="preserve"> </v>
      </c>
      <c r="V56"/>
      <c r="W56"/>
      <c r="X56"/>
      <c r="Y56"/>
    </row>
    <row r="57" spans="1:25" s="98" customFormat="1" x14ac:dyDescent="0.2">
      <c r="A57" s="563" t="str">
        <f>'t1'!A57</f>
        <v>FISICI CON ALTRI INCAR. PROF.LI (RAPP. NON ESCL.)</v>
      </c>
      <c r="B57" s="305" t="str">
        <f>'t1'!B57</f>
        <v>SD0040</v>
      </c>
      <c r="C57" s="564">
        <f>'t1'!K57+'t1'!L57</f>
        <v>0</v>
      </c>
      <c r="D57" s="564">
        <f>('t1'!K57+'t1'!L57)-SUM('t3'!C57:F57,'t3'!I57:J57)+SUM('t3'!K57:N57)</f>
        <v>0</v>
      </c>
      <c r="E57" s="565">
        <f>'t12'!C57/12</f>
        <v>0</v>
      </c>
      <c r="F57" s="565" t="str">
        <f>IF($D57&gt;0,(('t11'!C59+'t11'!D59)/$D57)," ")</f>
        <v xml:space="preserve"> </v>
      </c>
      <c r="G57" s="565" t="str">
        <f>IF($D57&gt;0,(SUM('t11'!E59:N59)/$D57)," ")</f>
        <v xml:space="preserve"> </v>
      </c>
      <c r="H57" s="565" t="str">
        <f>IF($D57&gt;0,(SUM('t11'!O59:R59)/$D57)," ")</f>
        <v xml:space="preserve"> </v>
      </c>
      <c r="I57" s="531" t="str">
        <f>IF($E57=0," ",('t12'!D57)/$E57)</f>
        <v xml:space="preserve"> </v>
      </c>
      <c r="J57" s="531" t="str">
        <f>IF($E57=0," ",'t12'!E57/$E57)</f>
        <v xml:space="preserve"> </v>
      </c>
      <c r="K57" s="531" t="str">
        <f>IF($E57=0," ",'t12'!F57/$E57)</f>
        <v xml:space="preserve"> </v>
      </c>
      <c r="L57" s="531" t="str">
        <f>IF($E57=0," ",'t12'!H57/$E57)</f>
        <v xml:space="preserve"> </v>
      </c>
      <c r="M57" s="532">
        <f t="shared" si="0"/>
        <v>0</v>
      </c>
      <c r="N57" s="566" t="str">
        <f>IF($E57=0," ",'t12'!I57/$E57)</f>
        <v xml:space="preserve"> </v>
      </c>
      <c r="O57" s="566" t="str">
        <f>IF($E57=0," ",'t12'!J57/$E57)</f>
        <v xml:space="preserve"> </v>
      </c>
      <c r="P57" s="531" t="str">
        <f>IF($E57=0," ",'t13'!AE57/$E57)</f>
        <v xml:space="preserve"> </v>
      </c>
      <c r="Q57" s="531" t="str">
        <f>IF($E57=0," ",SUM('t13'!C57:N57)/$E57)</f>
        <v xml:space="preserve"> </v>
      </c>
      <c r="R57" s="531" t="str">
        <f>IF($E57=0," ",(SUM('t13'!T57:AB57)+'t13'!AD57)/$E57)</f>
        <v xml:space="preserve"> </v>
      </c>
      <c r="S57" s="532">
        <f t="shared" si="1"/>
        <v>0</v>
      </c>
      <c r="T57" s="566" t="str">
        <f>IF($E57=0," ",'t13'!AC57/$E57)</f>
        <v xml:space="preserve"> </v>
      </c>
      <c r="V57"/>
      <c r="W57"/>
      <c r="X57"/>
      <c r="Y57"/>
    </row>
    <row r="58" spans="1:25" s="98" customFormat="1" x14ac:dyDescent="0.2">
      <c r="A58" s="563" t="str">
        <f>'t1'!A58</f>
        <v>FISICI A T. DETERMINATO (ART. 15-SEPTIES D.LGS. 502/92)</v>
      </c>
      <c r="B58" s="305" t="str">
        <f>'t1'!B58</f>
        <v>SD0603</v>
      </c>
      <c r="C58" s="564">
        <f>'t1'!K58+'t1'!L58</f>
        <v>0</v>
      </c>
      <c r="D58" s="564">
        <f>('t1'!K58+'t1'!L58)-SUM('t3'!C58:F58,'t3'!I58:J58)+SUM('t3'!K58:N58)</f>
        <v>0</v>
      </c>
      <c r="E58" s="565">
        <f>'t12'!C58/12</f>
        <v>0</v>
      </c>
      <c r="F58" s="565" t="str">
        <f>IF($D58&gt;0,(('t11'!C60+'t11'!D60)/$D58)," ")</f>
        <v xml:space="preserve"> </v>
      </c>
      <c r="G58" s="565" t="str">
        <f>IF($D58&gt;0,(SUM('t11'!E60:N60)/$D58)," ")</f>
        <v xml:space="preserve"> </v>
      </c>
      <c r="H58" s="565" t="str">
        <f>IF($D58&gt;0,(SUM('t11'!O60:R60)/$D58)," ")</f>
        <v xml:space="preserve"> </v>
      </c>
      <c r="I58" s="531" t="str">
        <f>IF($E58=0," ",('t12'!D58)/$E58)</f>
        <v xml:space="preserve"> </v>
      </c>
      <c r="J58" s="531" t="str">
        <f>IF($E58=0," ",'t12'!E58/$E58)</f>
        <v xml:space="preserve"> </v>
      </c>
      <c r="K58" s="531" t="str">
        <f>IF($E58=0," ",'t12'!F58/$E58)</f>
        <v xml:space="preserve"> </v>
      </c>
      <c r="L58" s="531" t="str">
        <f>IF($E58=0," ",'t12'!H58/$E58)</f>
        <v xml:space="preserve"> </v>
      </c>
      <c r="M58" s="532">
        <f t="shared" si="0"/>
        <v>0</v>
      </c>
      <c r="N58" s="566" t="str">
        <f>IF($E58=0," ",'t12'!I58/$E58)</f>
        <v xml:space="preserve"> </v>
      </c>
      <c r="O58" s="566" t="str">
        <f>IF($E58=0," ",'t12'!J58/$E58)</f>
        <v xml:space="preserve"> </v>
      </c>
      <c r="P58" s="531" t="str">
        <f>IF($E58=0," ",'t13'!AE58/$E58)</f>
        <v xml:space="preserve"> </v>
      </c>
      <c r="Q58" s="531" t="str">
        <f>IF($E58=0," ",SUM('t13'!C58:N58)/$E58)</f>
        <v xml:space="preserve"> </v>
      </c>
      <c r="R58" s="531" t="str">
        <f>IF($E58=0," ",(SUM('t13'!T58:AB58)+'t13'!AD58)/$E58)</f>
        <v xml:space="preserve"> </v>
      </c>
      <c r="S58" s="532">
        <f t="shared" si="1"/>
        <v>0</v>
      </c>
      <c r="T58" s="566" t="str">
        <f>IF($E58=0," ",'t13'!AC58/$E58)</f>
        <v xml:space="preserve"> </v>
      </c>
      <c r="V58"/>
      <c r="W58"/>
      <c r="X58"/>
      <c r="Y58"/>
    </row>
    <row r="59" spans="1:25" s="98" customFormat="1" x14ac:dyDescent="0.2">
      <c r="A59" s="563" t="str">
        <f>'t1'!A59</f>
        <v>PSICOLOGI CON INC. DI STRUTTURA COMPLESSA (RAPP. ESCLUSIVO)</v>
      </c>
      <c r="B59" s="305" t="str">
        <f>'t1'!B59</f>
        <v>SD0E66</v>
      </c>
      <c r="C59" s="564">
        <f>'t1'!K59+'t1'!L59</f>
        <v>0</v>
      </c>
      <c r="D59" s="564">
        <f>('t1'!K59+'t1'!L59)-SUM('t3'!C59:F59,'t3'!I59:J59)+SUM('t3'!K59:N59)</f>
        <v>0</v>
      </c>
      <c r="E59" s="565">
        <f>'t12'!C59/12</f>
        <v>0</v>
      </c>
      <c r="F59" s="565" t="str">
        <f>IF($D59&gt;0,(('t11'!C61+'t11'!D61)/$D59)," ")</f>
        <v xml:space="preserve"> </v>
      </c>
      <c r="G59" s="565" t="str">
        <f>IF($D59&gt;0,(SUM('t11'!E61:N61)/$D59)," ")</f>
        <v xml:space="preserve"> </v>
      </c>
      <c r="H59" s="565" t="str">
        <f>IF($D59&gt;0,(SUM('t11'!O61:R61)/$D59)," ")</f>
        <v xml:space="preserve"> </v>
      </c>
      <c r="I59" s="531" t="str">
        <f>IF($E59=0," ",('t12'!D59)/$E59)</f>
        <v xml:space="preserve"> </v>
      </c>
      <c r="J59" s="531" t="str">
        <f>IF($E59=0," ",'t12'!E59/$E59)</f>
        <v xml:space="preserve"> </v>
      </c>
      <c r="K59" s="531" t="str">
        <f>IF($E59=0," ",'t12'!F59/$E59)</f>
        <v xml:space="preserve"> </v>
      </c>
      <c r="L59" s="531" t="str">
        <f>IF($E59=0," ",'t12'!H59/$E59)</f>
        <v xml:space="preserve"> </v>
      </c>
      <c r="M59" s="532">
        <f t="shared" si="0"/>
        <v>0</v>
      </c>
      <c r="N59" s="566" t="str">
        <f>IF($E59=0," ",'t12'!I59/$E59)</f>
        <v xml:space="preserve"> </v>
      </c>
      <c r="O59" s="566" t="str">
        <f>IF($E59=0," ",'t12'!J59/$E59)</f>
        <v xml:space="preserve"> </v>
      </c>
      <c r="P59" s="531" t="str">
        <f>IF($E59=0," ",'t13'!AE59/$E59)</f>
        <v xml:space="preserve"> </v>
      </c>
      <c r="Q59" s="531" t="str">
        <f>IF($E59=0," ",SUM('t13'!C59:N59)/$E59)</f>
        <v xml:space="preserve"> </v>
      </c>
      <c r="R59" s="531" t="str">
        <f>IF($E59=0," ",(SUM('t13'!T59:AB59)+'t13'!AD59)/$E59)</f>
        <v xml:space="preserve"> </v>
      </c>
      <c r="S59" s="532">
        <f t="shared" si="1"/>
        <v>0</v>
      </c>
      <c r="T59" s="566" t="str">
        <f>IF($E59=0," ",'t13'!AC59/$E59)</f>
        <v xml:space="preserve"> </v>
      </c>
      <c r="V59"/>
      <c r="W59"/>
      <c r="X59"/>
      <c r="Y59"/>
    </row>
    <row r="60" spans="1:25" s="98" customFormat="1" x14ac:dyDescent="0.2">
      <c r="A60" s="563" t="str">
        <f>'t1'!A60</f>
        <v>PSICOLOGI CON INC. DI STRUTTURA COMPLESSA (RAPP. NON ESCL.)</v>
      </c>
      <c r="B60" s="305" t="str">
        <f>'t1'!B60</f>
        <v>SD0N66</v>
      </c>
      <c r="C60" s="564">
        <f>'t1'!K60+'t1'!L60</f>
        <v>0</v>
      </c>
      <c r="D60" s="564">
        <f>('t1'!K60+'t1'!L60)-SUM('t3'!C60:F60,'t3'!I60:J60)+SUM('t3'!K60:N60)</f>
        <v>0</v>
      </c>
      <c r="E60" s="565">
        <f>'t12'!C60/12</f>
        <v>0</v>
      </c>
      <c r="F60" s="565" t="str">
        <f>IF($D60&gt;0,(('t11'!C62+'t11'!D62)/$D60)," ")</f>
        <v xml:space="preserve"> </v>
      </c>
      <c r="G60" s="565" t="str">
        <f>IF($D60&gt;0,(SUM('t11'!E62:N62)/$D60)," ")</f>
        <v xml:space="preserve"> </v>
      </c>
      <c r="H60" s="565" t="str">
        <f>IF($D60&gt;0,(SUM('t11'!O62:R62)/$D60)," ")</f>
        <v xml:space="preserve"> </v>
      </c>
      <c r="I60" s="531" t="str">
        <f>IF($E60=0," ",('t12'!D60)/$E60)</f>
        <v xml:space="preserve"> </v>
      </c>
      <c r="J60" s="531" t="str">
        <f>IF($E60=0," ",'t12'!E60/$E60)</f>
        <v xml:space="preserve"> </v>
      </c>
      <c r="K60" s="531" t="str">
        <f>IF($E60=0," ",'t12'!F60/$E60)</f>
        <v xml:space="preserve"> </v>
      </c>
      <c r="L60" s="531" t="str">
        <f>IF($E60=0," ",'t12'!H60/$E60)</f>
        <v xml:space="preserve"> </v>
      </c>
      <c r="M60" s="532">
        <f t="shared" si="0"/>
        <v>0</v>
      </c>
      <c r="N60" s="566" t="str">
        <f>IF($E60=0," ",'t12'!I60/$E60)</f>
        <v xml:space="preserve"> </v>
      </c>
      <c r="O60" s="566" t="str">
        <f>IF($E60=0," ",'t12'!J60/$E60)</f>
        <v xml:space="preserve"> </v>
      </c>
      <c r="P60" s="531" t="str">
        <f>IF($E60=0," ",'t13'!AE60/$E60)</f>
        <v xml:space="preserve"> </v>
      </c>
      <c r="Q60" s="531" t="str">
        <f>IF($E60=0," ",SUM('t13'!C60:N60)/$E60)</f>
        <v xml:space="preserve"> </v>
      </c>
      <c r="R60" s="531" t="str">
        <f>IF($E60=0," ",(SUM('t13'!T60:AB60)+'t13'!AD60)/$E60)</f>
        <v xml:space="preserve"> </v>
      </c>
      <c r="S60" s="532">
        <f t="shared" si="1"/>
        <v>0</v>
      </c>
      <c r="T60" s="566" t="str">
        <f>IF($E60=0," ",'t13'!AC60/$E60)</f>
        <v xml:space="preserve"> </v>
      </c>
      <c r="V60"/>
      <c r="W60"/>
      <c r="X60"/>
      <c r="Y60"/>
    </row>
    <row r="61" spans="1:25" s="98" customFormat="1" x14ac:dyDescent="0.2">
      <c r="A61" s="563" t="str">
        <f>'t1'!A61</f>
        <v>PSICOLOGI CON INC. DI STRUTTURA SEMPLICE (RAPP. ESCLUSIVO)</v>
      </c>
      <c r="B61" s="305" t="str">
        <f>'t1'!B61</f>
        <v>SD0E65</v>
      </c>
      <c r="C61" s="564">
        <f>'t1'!K61+'t1'!L61</f>
        <v>0</v>
      </c>
      <c r="D61" s="564">
        <f>('t1'!K61+'t1'!L61)-SUM('t3'!C61:F61,'t3'!I61:J61)+SUM('t3'!K61:N61)</f>
        <v>0</v>
      </c>
      <c r="E61" s="565">
        <f>'t12'!C61/12</f>
        <v>0</v>
      </c>
      <c r="F61" s="565" t="str">
        <f>IF($D61&gt;0,(('t11'!C63+'t11'!D63)/$D61)," ")</f>
        <v xml:space="preserve"> </v>
      </c>
      <c r="G61" s="565" t="str">
        <f>IF($D61&gt;0,(SUM('t11'!E63:N63)/$D61)," ")</f>
        <v xml:space="preserve"> </v>
      </c>
      <c r="H61" s="565" t="str">
        <f>IF($D61&gt;0,(SUM('t11'!O63:R63)/$D61)," ")</f>
        <v xml:space="preserve"> </v>
      </c>
      <c r="I61" s="531" t="str">
        <f>IF($E61=0," ",('t12'!D61)/$E61)</f>
        <v xml:space="preserve"> </v>
      </c>
      <c r="J61" s="531" t="str">
        <f>IF($E61=0," ",'t12'!E61/$E61)</f>
        <v xml:space="preserve"> </v>
      </c>
      <c r="K61" s="531" t="str">
        <f>IF($E61=0," ",'t12'!F61/$E61)</f>
        <v xml:space="preserve"> </v>
      </c>
      <c r="L61" s="531" t="str">
        <f>IF($E61=0," ",'t12'!H61/$E61)</f>
        <v xml:space="preserve"> </v>
      </c>
      <c r="M61" s="532">
        <f t="shared" si="0"/>
        <v>0</v>
      </c>
      <c r="N61" s="566" t="str">
        <f>IF($E61=0," ",'t12'!I61/$E61)</f>
        <v xml:space="preserve"> </v>
      </c>
      <c r="O61" s="566" t="str">
        <f>IF($E61=0," ",'t12'!J61/$E61)</f>
        <v xml:space="preserve"> </v>
      </c>
      <c r="P61" s="531" t="str">
        <f>IF($E61=0," ",'t13'!AE61/$E61)</f>
        <v xml:space="preserve"> </v>
      </c>
      <c r="Q61" s="531" t="str">
        <f>IF($E61=0," ",SUM('t13'!C61:N61)/$E61)</f>
        <v xml:space="preserve"> </v>
      </c>
      <c r="R61" s="531" t="str">
        <f>IF($E61=0," ",(SUM('t13'!T61:AB61)+'t13'!AD61)/$E61)</f>
        <v xml:space="preserve"> </v>
      </c>
      <c r="S61" s="532">
        <f t="shared" si="1"/>
        <v>0</v>
      </c>
      <c r="T61" s="566" t="str">
        <f>IF($E61=0," ",'t13'!AC61/$E61)</f>
        <v xml:space="preserve"> </v>
      </c>
      <c r="V61"/>
      <c r="W61"/>
      <c r="X61"/>
      <c r="Y61"/>
    </row>
    <row r="62" spans="1:25" s="98" customFormat="1" x14ac:dyDescent="0.2">
      <c r="A62" s="563" t="str">
        <f>'t1'!A62</f>
        <v>PSICOLOGI CON INC. DI STRUTTURA SEMPLICE (RAPP. NON ESCL.)</v>
      </c>
      <c r="B62" s="305" t="str">
        <f>'t1'!B62</f>
        <v>SD0N65</v>
      </c>
      <c r="C62" s="564">
        <f>'t1'!K62+'t1'!L62</f>
        <v>0</v>
      </c>
      <c r="D62" s="564">
        <f>('t1'!K62+'t1'!L62)-SUM('t3'!C62:F62,'t3'!I62:J62)+SUM('t3'!K62:N62)</f>
        <v>0</v>
      </c>
      <c r="E62" s="565">
        <f>'t12'!C62/12</f>
        <v>0</v>
      </c>
      <c r="F62" s="565" t="str">
        <f>IF($D62&gt;0,(('t11'!C64+'t11'!D64)/$D62)," ")</f>
        <v xml:space="preserve"> </v>
      </c>
      <c r="G62" s="565" t="str">
        <f>IF($D62&gt;0,(SUM('t11'!E64:N64)/$D62)," ")</f>
        <v xml:space="preserve"> </v>
      </c>
      <c r="H62" s="565" t="str">
        <f>IF($D62&gt;0,(SUM('t11'!O64:R64)/$D62)," ")</f>
        <v xml:space="preserve"> </v>
      </c>
      <c r="I62" s="531" t="str">
        <f>IF($E62=0," ",('t12'!D62)/$E62)</f>
        <v xml:space="preserve"> </v>
      </c>
      <c r="J62" s="531" t="str">
        <f>IF($E62=0," ",'t12'!E62/$E62)</f>
        <v xml:space="preserve"> </v>
      </c>
      <c r="K62" s="531" t="str">
        <f>IF($E62=0," ",'t12'!F62/$E62)</f>
        <v xml:space="preserve"> </v>
      </c>
      <c r="L62" s="531" t="str">
        <f>IF($E62=0," ",'t12'!H62/$E62)</f>
        <v xml:space="preserve"> </v>
      </c>
      <c r="M62" s="532">
        <f t="shared" si="0"/>
        <v>0</v>
      </c>
      <c r="N62" s="566" t="str">
        <f>IF($E62=0," ",'t12'!I62/$E62)</f>
        <v xml:space="preserve"> </v>
      </c>
      <c r="O62" s="566" t="str">
        <f>IF($E62=0," ",'t12'!J62/$E62)</f>
        <v xml:space="preserve"> </v>
      </c>
      <c r="P62" s="531" t="str">
        <f>IF($E62=0," ",'t13'!AE62/$E62)</f>
        <v xml:space="preserve"> </v>
      </c>
      <c r="Q62" s="531" t="str">
        <f>IF($E62=0," ",SUM('t13'!C62:N62)/$E62)</f>
        <v xml:space="preserve"> </v>
      </c>
      <c r="R62" s="531" t="str">
        <f>IF($E62=0," ",(SUM('t13'!T62:AB62)+'t13'!AD62)/$E62)</f>
        <v xml:space="preserve"> </v>
      </c>
      <c r="S62" s="532">
        <f t="shared" si="1"/>
        <v>0</v>
      </c>
      <c r="T62" s="566" t="str">
        <f>IF($E62=0," ",'t13'!AC62/$E62)</f>
        <v xml:space="preserve"> </v>
      </c>
      <c r="V62"/>
      <c r="W62"/>
      <c r="X62"/>
      <c r="Y62"/>
    </row>
    <row r="63" spans="1:25" s="98" customFormat="1" x14ac:dyDescent="0.2">
      <c r="A63" s="563" t="str">
        <f>'t1'!A63</f>
        <v>PSICOLOGI CON ALTRI INCAR. PROF.LI (RAPP. ESCLUSIVO)</v>
      </c>
      <c r="B63" s="305" t="str">
        <f>'t1'!B63</f>
        <v>SD0A65</v>
      </c>
      <c r="C63" s="564">
        <f>'t1'!K63+'t1'!L63</f>
        <v>0</v>
      </c>
      <c r="D63" s="564">
        <f>('t1'!K63+'t1'!L63)-SUM('t3'!C63:F63,'t3'!I63:J63)+SUM('t3'!K63:N63)</f>
        <v>0</v>
      </c>
      <c r="E63" s="565">
        <f>'t12'!C63/12</f>
        <v>0</v>
      </c>
      <c r="F63" s="565" t="str">
        <f>IF($D63&gt;0,(('t11'!C65+'t11'!D65)/$D63)," ")</f>
        <v xml:space="preserve"> </v>
      </c>
      <c r="G63" s="565" t="str">
        <f>IF($D63&gt;0,(SUM('t11'!E65:N65)/$D63)," ")</f>
        <v xml:space="preserve"> </v>
      </c>
      <c r="H63" s="565" t="str">
        <f>IF($D63&gt;0,(SUM('t11'!O65:R65)/$D63)," ")</f>
        <v xml:space="preserve"> </v>
      </c>
      <c r="I63" s="531" t="str">
        <f>IF($E63=0," ",('t12'!D63)/$E63)</f>
        <v xml:space="preserve"> </v>
      </c>
      <c r="J63" s="531" t="str">
        <f>IF($E63=0," ",'t12'!E63/$E63)</f>
        <v xml:space="preserve"> </v>
      </c>
      <c r="K63" s="531" t="str">
        <f>IF($E63=0," ",'t12'!F63/$E63)</f>
        <v xml:space="preserve"> </v>
      </c>
      <c r="L63" s="531" t="str">
        <f>IF($E63=0," ",'t12'!H63/$E63)</f>
        <v xml:space="preserve"> </v>
      </c>
      <c r="M63" s="532">
        <f t="shared" si="0"/>
        <v>0</v>
      </c>
      <c r="N63" s="566" t="str">
        <f>IF($E63=0," ",'t12'!I63/$E63)</f>
        <v xml:space="preserve"> </v>
      </c>
      <c r="O63" s="566" t="str">
        <f>IF($E63=0," ",'t12'!J63/$E63)</f>
        <v xml:space="preserve"> </v>
      </c>
      <c r="P63" s="531" t="str">
        <f>IF($E63=0," ",'t13'!AE63/$E63)</f>
        <v xml:space="preserve"> </v>
      </c>
      <c r="Q63" s="531" t="str">
        <f>IF($E63=0," ",SUM('t13'!C63:N63)/$E63)</f>
        <v xml:space="preserve"> </v>
      </c>
      <c r="R63" s="531" t="str">
        <f>IF($E63=0," ",(SUM('t13'!T63:AB63)+'t13'!AD63)/$E63)</f>
        <v xml:space="preserve"> </v>
      </c>
      <c r="S63" s="532">
        <f t="shared" si="1"/>
        <v>0</v>
      </c>
      <c r="T63" s="566" t="str">
        <f>IF($E63=0," ",'t13'!AC63/$E63)</f>
        <v xml:space="preserve"> </v>
      </c>
      <c r="V63"/>
      <c r="W63"/>
      <c r="X63"/>
      <c r="Y63"/>
    </row>
    <row r="64" spans="1:25" s="98" customFormat="1" x14ac:dyDescent="0.2">
      <c r="A64" s="563" t="str">
        <f>'t1'!A64</f>
        <v>PSICOLOGI CON ALTRI INCAR. PROF.LI (RAPP. NON ESCL.)</v>
      </c>
      <c r="B64" s="305" t="str">
        <f>'t1'!B64</f>
        <v>SD0064</v>
      </c>
      <c r="C64" s="564">
        <f>'t1'!K64+'t1'!L64</f>
        <v>0</v>
      </c>
      <c r="D64" s="564">
        <f>('t1'!K64+'t1'!L64)-SUM('t3'!C64:F64,'t3'!I64:J64)+SUM('t3'!K64:N64)</f>
        <v>0</v>
      </c>
      <c r="E64" s="565">
        <f>'t12'!C64/12</f>
        <v>0</v>
      </c>
      <c r="F64" s="565" t="str">
        <f>IF($D64&gt;0,(('t11'!C66+'t11'!D66)/$D64)," ")</f>
        <v xml:space="preserve"> </v>
      </c>
      <c r="G64" s="565" t="str">
        <f>IF($D64&gt;0,(SUM('t11'!E66:N66)/$D64)," ")</f>
        <v xml:space="preserve"> </v>
      </c>
      <c r="H64" s="565" t="str">
        <f>IF($D64&gt;0,(SUM('t11'!O66:R66)/$D64)," ")</f>
        <v xml:space="preserve"> </v>
      </c>
      <c r="I64" s="531" t="str">
        <f>IF($E64=0," ",('t12'!D64)/$E64)</f>
        <v xml:space="preserve"> </v>
      </c>
      <c r="J64" s="531" t="str">
        <f>IF($E64=0," ",'t12'!E64/$E64)</f>
        <v xml:space="preserve"> </v>
      </c>
      <c r="K64" s="531" t="str">
        <f>IF($E64=0," ",'t12'!F64/$E64)</f>
        <v xml:space="preserve"> </v>
      </c>
      <c r="L64" s="531" t="str">
        <f>IF($E64=0," ",'t12'!H64/$E64)</f>
        <v xml:space="preserve"> </v>
      </c>
      <c r="M64" s="532">
        <f t="shared" si="0"/>
        <v>0</v>
      </c>
      <c r="N64" s="566" t="str">
        <f>IF($E64=0," ",'t12'!I64/$E64)</f>
        <v xml:space="preserve"> </v>
      </c>
      <c r="O64" s="566" t="str">
        <f>IF($E64=0," ",'t12'!J64/$E64)</f>
        <v xml:space="preserve"> </v>
      </c>
      <c r="P64" s="531" t="str">
        <f>IF($E64=0," ",'t13'!AE64/$E64)</f>
        <v xml:space="preserve"> </v>
      </c>
      <c r="Q64" s="531" t="str">
        <f>IF($E64=0," ",SUM('t13'!C64:N64)/$E64)</f>
        <v xml:space="preserve"> </v>
      </c>
      <c r="R64" s="531" t="str">
        <f>IF($E64=0," ",(SUM('t13'!T64:AB64)+'t13'!AD64)/$E64)</f>
        <v xml:space="preserve"> </v>
      </c>
      <c r="S64" s="532">
        <f t="shared" si="1"/>
        <v>0</v>
      </c>
      <c r="T64" s="566" t="str">
        <f>IF($E64=0," ",'t13'!AC64/$E64)</f>
        <v xml:space="preserve"> </v>
      </c>
      <c r="V64"/>
      <c r="W64"/>
      <c r="X64"/>
      <c r="Y64"/>
    </row>
    <row r="65" spans="1:25" s="98" customFormat="1" x14ac:dyDescent="0.2">
      <c r="A65" s="563" t="str">
        <f>'t1'!A65</f>
        <v>PSICOLOGI A T. DETERMINATO (ART. 15-SEPTIES D.LGS. 502/92)</v>
      </c>
      <c r="B65" s="305" t="str">
        <f>'t1'!B65</f>
        <v>SD0604</v>
      </c>
      <c r="C65" s="564">
        <f>'t1'!K65+'t1'!L65</f>
        <v>0</v>
      </c>
      <c r="D65" s="564">
        <f>('t1'!K65+'t1'!L65)-SUM('t3'!C65:F65,'t3'!I65:J65)+SUM('t3'!K65:N65)</f>
        <v>0</v>
      </c>
      <c r="E65" s="565">
        <f>'t12'!C65/12</f>
        <v>0</v>
      </c>
      <c r="F65" s="565" t="str">
        <f>IF($D65&gt;0,(('t11'!C67+'t11'!D67)/$D65)," ")</f>
        <v xml:space="preserve"> </v>
      </c>
      <c r="G65" s="565" t="str">
        <f>IF($D65&gt;0,(SUM('t11'!E67:N67)/$D65)," ")</f>
        <v xml:space="preserve"> </v>
      </c>
      <c r="H65" s="565" t="str">
        <f>IF($D65&gt;0,(SUM('t11'!O67:R67)/$D65)," ")</f>
        <v xml:space="preserve"> </v>
      </c>
      <c r="I65" s="531" t="str">
        <f>IF($E65=0," ",('t12'!D65)/$E65)</f>
        <v xml:space="preserve"> </v>
      </c>
      <c r="J65" s="531" t="str">
        <f>IF($E65=0," ",'t12'!E65/$E65)</f>
        <v xml:space="preserve"> </v>
      </c>
      <c r="K65" s="531" t="str">
        <f>IF($E65=0," ",'t12'!F65/$E65)</f>
        <v xml:space="preserve"> </v>
      </c>
      <c r="L65" s="531" t="str">
        <f>IF($E65=0," ",'t12'!H65/$E65)</f>
        <v xml:space="preserve"> </v>
      </c>
      <c r="M65" s="532">
        <f t="shared" si="0"/>
        <v>0</v>
      </c>
      <c r="N65" s="566" t="str">
        <f>IF($E65=0," ",'t12'!I65/$E65)</f>
        <v xml:space="preserve"> </v>
      </c>
      <c r="O65" s="566" t="str">
        <f>IF($E65=0," ",'t12'!J65/$E65)</f>
        <v xml:space="preserve"> </v>
      </c>
      <c r="P65" s="531" t="str">
        <f>IF($E65=0," ",'t13'!AE65/$E65)</f>
        <v xml:space="preserve"> </v>
      </c>
      <c r="Q65" s="531" t="str">
        <f>IF($E65=0," ",SUM('t13'!C65:N65)/$E65)</f>
        <v xml:space="preserve"> </v>
      </c>
      <c r="R65" s="531" t="str">
        <f>IF($E65=0," ",(SUM('t13'!T65:AB65)+'t13'!AD65)/$E65)</f>
        <v xml:space="preserve"> </v>
      </c>
      <c r="S65" s="532">
        <f t="shared" si="1"/>
        <v>0</v>
      </c>
      <c r="T65" s="566" t="str">
        <f>IF($E65=0," ",'t13'!AC65/$E65)</f>
        <v xml:space="preserve"> </v>
      </c>
      <c r="V65"/>
      <c r="W65"/>
      <c r="X65"/>
      <c r="Y65"/>
    </row>
    <row r="66" spans="1:25" s="98" customFormat="1" x14ac:dyDescent="0.2">
      <c r="A66" s="563" t="str">
        <f>'t1'!A66</f>
        <v>DIRIGENTE PROF. SANIT. INFERM/OSTETRICA (INC. STRUT. COMPL.)</v>
      </c>
      <c r="B66" s="305" t="str">
        <f>'t1'!B66</f>
        <v>SD0CO1</v>
      </c>
      <c r="C66" s="564">
        <f>'t1'!K66+'t1'!L66</f>
        <v>0</v>
      </c>
      <c r="D66" s="564">
        <f>('t1'!K66+'t1'!L66)-SUM('t3'!C66:F66,'t3'!I66:J66)+SUM('t3'!K66:N66)</f>
        <v>0</v>
      </c>
      <c r="E66" s="565">
        <f>'t12'!C66/12</f>
        <v>0</v>
      </c>
      <c r="F66" s="565" t="str">
        <f>IF($D66&gt;0,(('t11'!C68+'t11'!D68)/$D66)," ")</f>
        <v xml:space="preserve"> </v>
      </c>
      <c r="G66" s="565" t="str">
        <f>IF($D66&gt;0,(SUM('t11'!E68:N68)/$D66)," ")</f>
        <v xml:space="preserve"> </v>
      </c>
      <c r="H66" s="565" t="str">
        <f>IF($D66&gt;0,(SUM('t11'!O68:R68)/$D66)," ")</f>
        <v xml:space="preserve"> </v>
      </c>
      <c r="I66" s="531" t="str">
        <f>IF($E66=0," ",('t12'!D66)/$E66)</f>
        <v xml:space="preserve"> </v>
      </c>
      <c r="J66" s="531" t="str">
        <f>IF($E66=0," ",'t12'!E66/$E66)</f>
        <v xml:space="preserve"> </v>
      </c>
      <c r="K66" s="531" t="str">
        <f>IF($E66=0," ",'t12'!F66/$E66)</f>
        <v xml:space="preserve"> </v>
      </c>
      <c r="L66" s="531" t="str">
        <f>IF($E66=0," ",'t12'!H66/$E66)</f>
        <v xml:space="preserve"> </v>
      </c>
      <c r="M66" s="532">
        <f t="shared" si="0"/>
        <v>0</v>
      </c>
      <c r="N66" s="566" t="str">
        <f>IF($E66=0," ",'t12'!I66/$E66)</f>
        <v xml:space="preserve"> </v>
      </c>
      <c r="O66" s="566" t="str">
        <f>IF($E66=0," ",'t12'!J66/$E66)</f>
        <v xml:space="preserve"> </v>
      </c>
      <c r="P66" s="531" t="str">
        <f>IF($E66=0," ",'t13'!AE66/$E66)</f>
        <v xml:space="preserve"> </v>
      </c>
      <c r="Q66" s="531" t="str">
        <f>IF($E66=0," ",SUM('t13'!C66:N66)/$E66)</f>
        <v xml:space="preserve"> </v>
      </c>
      <c r="R66" s="531" t="str">
        <f>IF($E66=0," ",(SUM('t13'!T66:AB66)+'t13'!AD66)/$E66)</f>
        <v xml:space="preserve"> </v>
      </c>
      <c r="S66" s="532">
        <f t="shared" si="1"/>
        <v>0</v>
      </c>
      <c r="T66" s="566" t="str">
        <f>IF($E66=0," ",'t13'!AC66/$E66)</f>
        <v xml:space="preserve"> </v>
      </c>
      <c r="V66"/>
      <c r="W66"/>
      <c r="X66"/>
      <c r="Y66"/>
    </row>
    <row r="67" spans="1:25" s="98" customFormat="1" x14ac:dyDescent="0.2">
      <c r="A67" s="563" t="str">
        <f>'t1'!A67</f>
        <v>DIRIGENTE PROF. SANIT. INFERM/OSTETRICA (INC. STRUT. SEMPL.)</v>
      </c>
      <c r="B67" s="305" t="str">
        <f>'t1'!B67</f>
        <v>SD0SE1</v>
      </c>
      <c r="C67" s="564">
        <f>'t1'!K67+'t1'!L67</f>
        <v>0</v>
      </c>
      <c r="D67" s="564">
        <f>('t1'!K67+'t1'!L67)-SUM('t3'!C67:F67,'t3'!I67:J67)+SUM('t3'!K67:N67)</f>
        <v>0</v>
      </c>
      <c r="E67" s="565">
        <f>'t12'!C67/12</f>
        <v>0</v>
      </c>
      <c r="F67" s="565" t="str">
        <f>IF($D67&gt;0,(('t11'!C69+'t11'!D69)/$D67)," ")</f>
        <v xml:space="preserve"> </v>
      </c>
      <c r="G67" s="565" t="str">
        <f>IF($D67&gt;0,(SUM('t11'!E69:N69)/$D67)," ")</f>
        <v xml:space="preserve"> </v>
      </c>
      <c r="H67" s="565" t="str">
        <f>IF($D67&gt;0,(SUM('t11'!O69:R69)/$D67)," ")</f>
        <v xml:space="preserve"> </v>
      </c>
      <c r="I67" s="531" t="str">
        <f>IF($E67=0," ",('t12'!D67)/$E67)</f>
        <v xml:space="preserve"> </v>
      </c>
      <c r="J67" s="531" t="str">
        <f>IF($E67=0," ",'t12'!E67/$E67)</f>
        <v xml:space="preserve"> </v>
      </c>
      <c r="K67" s="531" t="str">
        <f>IF($E67=0," ",'t12'!F67/$E67)</f>
        <v xml:space="preserve"> </v>
      </c>
      <c r="L67" s="531" t="str">
        <f>IF($E67=0," ",'t12'!H67/$E67)</f>
        <v xml:space="preserve"> </v>
      </c>
      <c r="M67" s="532">
        <f t="shared" si="0"/>
        <v>0</v>
      </c>
      <c r="N67" s="566" t="str">
        <f>IF($E67=0," ",'t12'!I67/$E67)</f>
        <v xml:space="preserve"> </v>
      </c>
      <c r="O67" s="566" t="str">
        <f>IF($E67=0," ",'t12'!J67/$E67)</f>
        <v xml:space="preserve"> </v>
      </c>
      <c r="P67" s="531" t="str">
        <f>IF($E67=0," ",'t13'!AE67/$E67)</f>
        <v xml:space="preserve"> </v>
      </c>
      <c r="Q67" s="531" t="str">
        <f>IF($E67=0," ",SUM('t13'!C67:N67)/$E67)</f>
        <v xml:space="preserve"> </v>
      </c>
      <c r="R67" s="531" t="str">
        <f>IF($E67=0," ",(SUM('t13'!T67:AB67)+'t13'!AD67)/$E67)</f>
        <v xml:space="preserve"> </v>
      </c>
      <c r="S67" s="532">
        <f t="shared" si="1"/>
        <v>0</v>
      </c>
      <c r="T67" s="566" t="str">
        <f>IF($E67=0," ",'t13'!AC67/$E67)</f>
        <v xml:space="preserve"> </v>
      </c>
      <c r="V67"/>
      <c r="W67"/>
      <c r="X67"/>
      <c r="Y67"/>
    </row>
    <row r="68" spans="1:25" s="98" customFormat="1" x14ac:dyDescent="0.2">
      <c r="A68" s="563" t="str">
        <f>'t1'!A68</f>
        <v>DIRIGENTE PROF. SANIT. INFERM/OSTETRICA (ALTRI INC. PROF.LI)</v>
      </c>
      <c r="B68" s="305" t="str">
        <f>'t1'!B68</f>
        <v>SD0AI1</v>
      </c>
      <c r="C68" s="564">
        <f>'t1'!K68+'t1'!L68</f>
        <v>0</v>
      </c>
      <c r="D68" s="564">
        <f>('t1'!K68+'t1'!L68)-SUM('t3'!C68:F68,'t3'!I68:J68)+SUM('t3'!K68:N68)</f>
        <v>0</v>
      </c>
      <c r="E68" s="565">
        <f>'t12'!C68/12</f>
        <v>0</v>
      </c>
      <c r="F68" s="565" t="str">
        <f>IF($D68&gt;0,(('t11'!C70+'t11'!D70)/$D68)," ")</f>
        <v xml:space="preserve"> </v>
      </c>
      <c r="G68" s="565" t="str">
        <f>IF($D68&gt;0,(SUM('t11'!E70:N70)/$D68)," ")</f>
        <v xml:space="preserve"> </v>
      </c>
      <c r="H68" s="565" t="str">
        <f>IF($D68&gt;0,(SUM('t11'!O70:R70)/$D68)," ")</f>
        <v xml:space="preserve"> </v>
      </c>
      <c r="I68" s="531" t="str">
        <f>IF($E68=0," ",('t12'!D68)/$E68)</f>
        <v xml:space="preserve"> </v>
      </c>
      <c r="J68" s="531" t="str">
        <f>IF($E68=0," ",'t12'!E68/$E68)</f>
        <v xml:space="preserve"> </v>
      </c>
      <c r="K68" s="531" t="str">
        <f>IF($E68=0," ",'t12'!F68/$E68)</f>
        <v xml:space="preserve"> </v>
      </c>
      <c r="L68" s="531" t="str">
        <f>IF($E68=0," ",'t12'!H68/$E68)</f>
        <v xml:space="preserve"> </v>
      </c>
      <c r="M68" s="532">
        <f t="shared" si="0"/>
        <v>0</v>
      </c>
      <c r="N68" s="566" t="str">
        <f>IF($E68=0," ",'t12'!I68/$E68)</f>
        <v xml:space="preserve"> </v>
      </c>
      <c r="O68" s="566" t="str">
        <f>IF($E68=0," ",'t12'!J68/$E68)</f>
        <v xml:space="preserve"> </v>
      </c>
      <c r="P68" s="531" t="str">
        <f>IF($E68=0," ",'t13'!AE68/$E68)</f>
        <v xml:space="preserve"> </v>
      </c>
      <c r="Q68" s="531" t="str">
        <f>IF($E68=0," ",SUM('t13'!C68:N68)/$E68)</f>
        <v xml:space="preserve"> </v>
      </c>
      <c r="R68" s="531" t="str">
        <f>IF($E68=0," ",(SUM('t13'!T68:AB68)+'t13'!AD68)/$E68)</f>
        <v xml:space="preserve"> </v>
      </c>
      <c r="S68" s="532">
        <f t="shared" si="1"/>
        <v>0</v>
      </c>
      <c r="T68" s="566" t="str">
        <f>IF($E68=0," ",'t13'!AC68/$E68)</f>
        <v xml:space="preserve"> </v>
      </c>
      <c r="V68"/>
      <c r="W68"/>
      <c r="X68"/>
      <c r="Y68"/>
    </row>
    <row r="69" spans="1:25" s="98" customFormat="1" x14ac:dyDescent="0.2">
      <c r="A69" s="563" t="str">
        <f>'t1'!A69</f>
        <v>DIR. PROF.SAN.INFERM/OSTET T.DET.ART.15-SEPTIES DLGS 502/92</v>
      </c>
      <c r="B69" s="305" t="str">
        <f>'t1'!B69</f>
        <v>SD048B</v>
      </c>
      <c r="C69" s="564">
        <f>'t1'!K69+'t1'!L69</f>
        <v>0</v>
      </c>
      <c r="D69" s="564">
        <f>('t1'!K69+'t1'!L69)-SUM('t3'!C69:F69,'t3'!I69:J69)+SUM('t3'!K69:N69)</f>
        <v>0</v>
      </c>
      <c r="E69" s="565">
        <f>'t12'!C69/12</f>
        <v>0</v>
      </c>
      <c r="F69" s="565" t="str">
        <f>IF($D69&gt;0,(('t11'!C71+'t11'!D71)/$D69)," ")</f>
        <v xml:space="preserve"> </v>
      </c>
      <c r="G69" s="565" t="str">
        <f>IF($D69&gt;0,(SUM('t11'!E71:N71)/$D69)," ")</f>
        <v xml:space="preserve"> </v>
      </c>
      <c r="H69" s="565" t="str">
        <f>IF($D69&gt;0,(SUM('t11'!O71:R71)/$D69)," ")</f>
        <v xml:space="preserve"> </v>
      </c>
      <c r="I69" s="531" t="str">
        <f>IF($E69=0," ",('t12'!D69)/$E69)</f>
        <v xml:space="preserve"> </v>
      </c>
      <c r="J69" s="531" t="str">
        <f>IF($E69=0," ",'t12'!E69/$E69)</f>
        <v xml:space="preserve"> </v>
      </c>
      <c r="K69" s="531" t="str">
        <f>IF($E69=0," ",'t12'!F69/$E69)</f>
        <v xml:space="preserve"> </v>
      </c>
      <c r="L69" s="531" t="str">
        <f>IF($E69=0," ",'t12'!H69/$E69)</f>
        <v xml:space="preserve"> </v>
      </c>
      <c r="M69" s="532">
        <f t="shared" si="0"/>
        <v>0</v>
      </c>
      <c r="N69" s="566" t="str">
        <f>IF($E69=0," ",'t12'!I69/$E69)</f>
        <v xml:space="preserve"> </v>
      </c>
      <c r="O69" s="566" t="str">
        <f>IF($E69=0," ",'t12'!J69/$E69)</f>
        <v xml:space="preserve"> </v>
      </c>
      <c r="P69" s="531" t="str">
        <f>IF($E69=0," ",'t13'!AE69/$E69)</f>
        <v xml:space="preserve"> </v>
      </c>
      <c r="Q69" s="531" t="str">
        <f>IF($E69=0," ",SUM('t13'!C69:N69)/$E69)</f>
        <v xml:space="preserve"> </v>
      </c>
      <c r="R69" s="531" t="str">
        <f>IF($E69=0," ",(SUM('t13'!T69:AB69)+'t13'!AD69)/$E69)</f>
        <v xml:space="preserve"> </v>
      </c>
      <c r="S69" s="532">
        <f t="shared" si="1"/>
        <v>0</v>
      </c>
      <c r="T69" s="566" t="str">
        <f>IF($E69=0," ",'t13'!AC69/$E69)</f>
        <v xml:space="preserve"> </v>
      </c>
      <c r="V69"/>
      <c r="W69"/>
      <c r="X69"/>
      <c r="Y69"/>
    </row>
    <row r="70" spans="1:25" s="98" customFormat="1" x14ac:dyDescent="0.2">
      <c r="A70" s="563" t="str">
        <f>'t1'!A70</f>
        <v>DIRIGENTE PROF. SANIT. RIABILITATIVE (INC. STRUT. COMPL.)</v>
      </c>
      <c r="B70" s="305" t="str">
        <f>'t1'!B70</f>
        <v>SD0CO2</v>
      </c>
      <c r="C70" s="564">
        <f>'t1'!K70+'t1'!L70</f>
        <v>0</v>
      </c>
      <c r="D70" s="564">
        <f>('t1'!K70+'t1'!L70)-SUM('t3'!C70:F70,'t3'!I70:J70)+SUM('t3'!K70:N70)</f>
        <v>0</v>
      </c>
      <c r="E70" s="565">
        <f>'t12'!C70/12</f>
        <v>0</v>
      </c>
      <c r="F70" s="565" t="str">
        <f>IF($D70&gt;0,(('t11'!C72+'t11'!D72)/$D70)," ")</f>
        <v xml:space="preserve"> </v>
      </c>
      <c r="G70" s="565" t="str">
        <f>IF($D70&gt;0,(SUM('t11'!E72:N72)/$D70)," ")</f>
        <v xml:space="preserve"> </v>
      </c>
      <c r="H70" s="565" t="str">
        <f>IF($D70&gt;0,(SUM('t11'!O72:R72)/$D70)," ")</f>
        <v xml:space="preserve"> </v>
      </c>
      <c r="I70" s="531" t="str">
        <f>IF($E70=0," ",('t12'!D70)/$E70)</f>
        <v xml:space="preserve"> </v>
      </c>
      <c r="J70" s="531" t="str">
        <f>IF($E70=0," ",'t12'!E70/$E70)</f>
        <v xml:space="preserve"> </v>
      </c>
      <c r="K70" s="531" t="str">
        <f>IF($E70=0," ",'t12'!F70/$E70)</f>
        <v xml:space="preserve"> </v>
      </c>
      <c r="L70" s="531" t="str">
        <f>IF($E70=0," ",'t12'!H70/$E70)</f>
        <v xml:space="preserve"> </v>
      </c>
      <c r="M70" s="532">
        <f t="shared" si="0"/>
        <v>0</v>
      </c>
      <c r="N70" s="566" t="str">
        <f>IF($E70=0," ",'t12'!I70/$E70)</f>
        <v xml:space="preserve"> </v>
      </c>
      <c r="O70" s="566" t="str">
        <f>IF($E70=0," ",'t12'!J70/$E70)</f>
        <v xml:space="preserve"> </v>
      </c>
      <c r="P70" s="531" t="str">
        <f>IF($E70=0," ",'t13'!AE70/$E70)</f>
        <v xml:space="preserve"> </v>
      </c>
      <c r="Q70" s="531" t="str">
        <f>IF($E70=0," ",SUM('t13'!C70:N70)/$E70)</f>
        <v xml:space="preserve"> </v>
      </c>
      <c r="R70" s="531" t="str">
        <f>IF($E70=0," ",(SUM('t13'!T70:AB70)+'t13'!AD70)/$E70)</f>
        <v xml:space="preserve"> </v>
      </c>
      <c r="S70" s="532">
        <f t="shared" si="1"/>
        <v>0</v>
      </c>
      <c r="T70" s="566" t="str">
        <f>IF($E70=0," ",'t13'!AC70/$E70)</f>
        <v xml:space="preserve"> </v>
      </c>
      <c r="V70"/>
      <c r="W70"/>
      <c r="X70"/>
      <c r="Y70"/>
    </row>
    <row r="71" spans="1:25" s="98" customFormat="1" x14ac:dyDescent="0.2">
      <c r="A71" s="563" t="str">
        <f>'t1'!A71</f>
        <v>DIRIGENTE PROF. SANIT. RIABILITATIVE (INC. STRUT. SEMPL.)</v>
      </c>
      <c r="B71" s="305" t="str">
        <f>'t1'!B71</f>
        <v>SD0SE2</v>
      </c>
      <c r="C71" s="564">
        <f>'t1'!K71+'t1'!L71</f>
        <v>0</v>
      </c>
      <c r="D71" s="564">
        <f>('t1'!K71+'t1'!L71)-SUM('t3'!C71:F71,'t3'!I71:J71)+SUM('t3'!K71:N71)</f>
        <v>0</v>
      </c>
      <c r="E71" s="565">
        <f>'t12'!C71/12</f>
        <v>0</v>
      </c>
      <c r="F71" s="565" t="str">
        <f>IF($D71&gt;0,(('t11'!C73+'t11'!D73)/$D71)," ")</f>
        <v xml:space="preserve"> </v>
      </c>
      <c r="G71" s="565" t="str">
        <f>IF($D71&gt;0,(SUM('t11'!E73:N73)/$D71)," ")</f>
        <v xml:space="preserve"> </v>
      </c>
      <c r="H71" s="565" t="str">
        <f>IF($D71&gt;0,(SUM('t11'!O73:R73)/$D71)," ")</f>
        <v xml:space="preserve"> </v>
      </c>
      <c r="I71" s="531" t="str">
        <f>IF($E71=0," ",('t12'!D71)/$E71)</f>
        <v xml:space="preserve"> </v>
      </c>
      <c r="J71" s="531" t="str">
        <f>IF($E71=0," ",'t12'!E71/$E71)</f>
        <v xml:space="preserve"> </v>
      </c>
      <c r="K71" s="531" t="str">
        <f>IF($E71=0," ",'t12'!F71/$E71)</f>
        <v xml:space="preserve"> </v>
      </c>
      <c r="L71" s="531" t="str">
        <f>IF($E71=0," ",'t12'!H71/$E71)</f>
        <v xml:space="preserve"> </v>
      </c>
      <c r="M71" s="532">
        <f t="shared" si="0"/>
        <v>0</v>
      </c>
      <c r="N71" s="566" t="str">
        <f>IF($E71=0," ",'t12'!I71/$E71)</f>
        <v xml:space="preserve"> </v>
      </c>
      <c r="O71" s="566" t="str">
        <f>IF($E71=0," ",'t12'!J71/$E71)</f>
        <v xml:space="preserve"> </v>
      </c>
      <c r="P71" s="531" t="str">
        <f>IF($E71=0," ",'t13'!AE71/$E71)</f>
        <v xml:space="preserve"> </v>
      </c>
      <c r="Q71" s="531" t="str">
        <f>IF($E71=0," ",SUM('t13'!C71:N71)/$E71)</f>
        <v xml:space="preserve"> </v>
      </c>
      <c r="R71" s="531" t="str">
        <f>IF($E71=0," ",(SUM('t13'!T71:AB71)+'t13'!AD71)/$E71)</f>
        <v xml:space="preserve"> </v>
      </c>
      <c r="S71" s="532">
        <f t="shared" si="1"/>
        <v>0</v>
      </c>
      <c r="T71" s="566" t="str">
        <f>IF($E71=0," ",'t13'!AC71/$E71)</f>
        <v xml:space="preserve"> </v>
      </c>
      <c r="V71"/>
      <c r="W71"/>
      <c r="X71"/>
      <c r="Y71"/>
    </row>
    <row r="72" spans="1:25" s="98" customFormat="1" x14ac:dyDescent="0.2">
      <c r="A72" s="563" t="str">
        <f>'t1'!A72</f>
        <v>DIRIGENTE PROF. SANIT. RIABILITATIVE (ALTRI INC. PROF.LI)</v>
      </c>
      <c r="B72" s="305" t="str">
        <f>'t1'!B72</f>
        <v>SD0AI2</v>
      </c>
      <c r="C72" s="564">
        <f>'t1'!K72+'t1'!L72</f>
        <v>0</v>
      </c>
      <c r="D72" s="564">
        <f>('t1'!K72+'t1'!L72)-SUM('t3'!C72:F72,'t3'!I72:J72)+SUM('t3'!K72:N72)</f>
        <v>0</v>
      </c>
      <c r="E72" s="565">
        <f>'t12'!C72/12</f>
        <v>0</v>
      </c>
      <c r="F72" s="565" t="str">
        <f>IF($D72&gt;0,(('t11'!C74+'t11'!D74)/$D72)," ")</f>
        <v xml:space="preserve"> </v>
      </c>
      <c r="G72" s="565" t="str">
        <f>IF($D72&gt;0,(SUM('t11'!E74:N74)/$D72)," ")</f>
        <v xml:space="preserve"> </v>
      </c>
      <c r="H72" s="565" t="str">
        <f>IF($D72&gt;0,(SUM('t11'!O74:R74)/$D72)," ")</f>
        <v xml:space="preserve"> </v>
      </c>
      <c r="I72" s="531" t="str">
        <f>IF($E72=0," ",('t12'!D72)/$E72)</f>
        <v xml:space="preserve"> </v>
      </c>
      <c r="J72" s="531" t="str">
        <f>IF($E72=0," ",'t12'!E72/$E72)</f>
        <v xml:space="preserve"> </v>
      </c>
      <c r="K72" s="531" t="str">
        <f>IF($E72=0," ",'t12'!F72/$E72)</f>
        <v xml:space="preserve"> </v>
      </c>
      <c r="L72" s="531" t="str">
        <f>IF($E72=0," ",'t12'!H72/$E72)</f>
        <v xml:space="preserve"> </v>
      </c>
      <c r="M72" s="532">
        <f t="shared" ref="M72:M139" si="2">SUM(I72:L72)</f>
        <v>0</v>
      </c>
      <c r="N72" s="566" t="str">
        <f>IF($E72=0," ",'t12'!I72/$E72)</f>
        <v xml:space="preserve"> </v>
      </c>
      <c r="O72" s="566" t="str">
        <f>IF($E72=0," ",'t12'!J72/$E72)</f>
        <v xml:space="preserve"> </v>
      </c>
      <c r="P72" s="531" t="str">
        <f>IF($E72=0," ",'t13'!AE72/$E72)</f>
        <v xml:space="preserve"> </v>
      </c>
      <c r="Q72" s="531" t="str">
        <f>IF($E72=0," ",SUM('t13'!C72:N72)/$E72)</f>
        <v xml:space="preserve"> </v>
      </c>
      <c r="R72" s="531" t="str">
        <f>IF($E72=0," ",(SUM('t13'!T72:AB72)+'t13'!AD72)/$E72)</f>
        <v xml:space="preserve"> </v>
      </c>
      <c r="S72" s="532">
        <f t="shared" ref="S72:S139" si="3">SUM(P72:R72)</f>
        <v>0</v>
      </c>
      <c r="T72" s="566" t="str">
        <f>IF($E72=0," ",'t13'!AC72/$E72)</f>
        <v xml:space="preserve"> </v>
      </c>
      <c r="V72"/>
      <c r="W72"/>
      <c r="X72"/>
      <c r="Y72"/>
    </row>
    <row r="73" spans="1:25" s="98" customFormat="1" x14ac:dyDescent="0.2">
      <c r="A73" s="563" t="str">
        <f>'t1'!A73</f>
        <v>DIR. PROF. SAN. RIABILITAT. T.DET.ART.15-SEPTIES DLGS 502/92</v>
      </c>
      <c r="B73" s="305" t="str">
        <f>'t1'!B73</f>
        <v>SD048C</v>
      </c>
      <c r="C73" s="564">
        <f>'t1'!K73+'t1'!L73</f>
        <v>0</v>
      </c>
      <c r="D73" s="564">
        <f>('t1'!K73+'t1'!L73)-SUM('t3'!C73:F73,'t3'!I73:J73)+SUM('t3'!K73:N73)</f>
        <v>0</v>
      </c>
      <c r="E73" s="565">
        <f>'t12'!C73/12</f>
        <v>0</v>
      </c>
      <c r="F73" s="565" t="str">
        <f>IF($D73&gt;0,(('t11'!C75+'t11'!D75)/$D73)," ")</f>
        <v xml:space="preserve"> </v>
      </c>
      <c r="G73" s="565" t="str">
        <f>IF($D73&gt;0,(SUM('t11'!E75:N75)/$D73)," ")</f>
        <v xml:space="preserve"> </v>
      </c>
      <c r="H73" s="565" t="str">
        <f>IF($D73&gt;0,(SUM('t11'!O75:R75)/$D73)," ")</f>
        <v xml:space="preserve"> </v>
      </c>
      <c r="I73" s="531" t="str">
        <f>IF($E73=0," ",('t12'!D73)/$E73)</f>
        <v xml:space="preserve"> </v>
      </c>
      <c r="J73" s="531" t="str">
        <f>IF($E73=0," ",'t12'!E73/$E73)</f>
        <v xml:space="preserve"> </v>
      </c>
      <c r="K73" s="531" t="str">
        <f>IF($E73=0," ",'t12'!F73/$E73)</f>
        <v xml:space="preserve"> </v>
      </c>
      <c r="L73" s="531" t="str">
        <f>IF($E73=0," ",'t12'!H73/$E73)</f>
        <v xml:space="preserve"> </v>
      </c>
      <c r="M73" s="532">
        <f t="shared" si="2"/>
        <v>0</v>
      </c>
      <c r="N73" s="566" t="str">
        <f>IF($E73=0," ",'t12'!I73/$E73)</f>
        <v xml:space="preserve"> </v>
      </c>
      <c r="O73" s="566" t="str">
        <f>IF($E73=0," ",'t12'!J73/$E73)</f>
        <v xml:space="preserve"> </v>
      </c>
      <c r="P73" s="531" t="str">
        <f>IF($E73=0," ",'t13'!AE73/$E73)</f>
        <v xml:space="preserve"> </v>
      </c>
      <c r="Q73" s="531" t="str">
        <f>IF($E73=0," ",SUM('t13'!C73:N73)/$E73)</f>
        <v xml:space="preserve"> </v>
      </c>
      <c r="R73" s="531" t="str">
        <f>IF($E73=0," ",(SUM('t13'!T73:AB73)+'t13'!AD73)/$E73)</f>
        <v xml:space="preserve"> </v>
      </c>
      <c r="S73" s="532">
        <f t="shared" si="3"/>
        <v>0</v>
      </c>
      <c r="T73" s="566" t="str">
        <f>IF($E73=0," ",'t13'!AC73/$E73)</f>
        <v xml:space="preserve"> </v>
      </c>
      <c r="V73"/>
      <c r="W73"/>
      <c r="X73"/>
      <c r="Y73"/>
    </row>
    <row r="74" spans="1:25" s="98" customFormat="1" x14ac:dyDescent="0.2">
      <c r="A74" s="563" t="str">
        <f>'t1'!A74</f>
        <v>DIRIGENTE PROF. TECNICO SANITARIE (INC. STRUT. COMPL.)</v>
      </c>
      <c r="B74" s="305" t="str">
        <f>'t1'!B74</f>
        <v>SD0CO3</v>
      </c>
      <c r="C74" s="564">
        <f>'t1'!K74+'t1'!L74</f>
        <v>0</v>
      </c>
      <c r="D74" s="564">
        <f>('t1'!K74+'t1'!L74)-SUM('t3'!C74:F74,'t3'!I74:J74)+SUM('t3'!K74:N74)</f>
        <v>0</v>
      </c>
      <c r="E74" s="565">
        <f>'t12'!C74/12</f>
        <v>0</v>
      </c>
      <c r="F74" s="565" t="str">
        <f>IF($D74&gt;0,(('t11'!C76+'t11'!D76)/$D74)," ")</f>
        <v xml:space="preserve"> </v>
      </c>
      <c r="G74" s="565" t="str">
        <f>IF($D74&gt;0,(SUM('t11'!E76:N76)/$D74)," ")</f>
        <v xml:space="preserve"> </v>
      </c>
      <c r="H74" s="565" t="str">
        <f>IF($D74&gt;0,(SUM('t11'!O76:R76)/$D74)," ")</f>
        <v xml:space="preserve"> </v>
      </c>
      <c r="I74" s="531" t="str">
        <f>IF($E74=0," ",('t12'!D74)/$E74)</f>
        <v xml:space="preserve"> </v>
      </c>
      <c r="J74" s="531" t="str">
        <f>IF($E74=0," ",'t12'!E74/$E74)</f>
        <v xml:space="preserve"> </v>
      </c>
      <c r="K74" s="531" t="str">
        <f>IF($E74=0," ",'t12'!F74/$E74)</f>
        <v xml:space="preserve"> </v>
      </c>
      <c r="L74" s="531" t="str">
        <f>IF($E74=0," ",'t12'!H74/$E74)</f>
        <v xml:space="preserve"> </v>
      </c>
      <c r="M74" s="532">
        <f t="shared" si="2"/>
        <v>0</v>
      </c>
      <c r="N74" s="566" t="str">
        <f>IF($E74=0," ",'t12'!I74/$E74)</f>
        <v xml:space="preserve"> </v>
      </c>
      <c r="O74" s="566" t="str">
        <f>IF($E74=0," ",'t12'!J74/$E74)</f>
        <v xml:space="preserve"> </v>
      </c>
      <c r="P74" s="531" t="str">
        <f>IF($E74=0," ",'t13'!AE74/$E74)</f>
        <v xml:space="preserve"> </v>
      </c>
      <c r="Q74" s="531" t="str">
        <f>IF($E74=0," ",SUM('t13'!C74:N74)/$E74)</f>
        <v xml:space="preserve"> </v>
      </c>
      <c r="R74" s="531" t="str">
        <f>IF($E74=0," ",(SUM('t13'!T74:AB74)+'t13'!AD74)/$E74)</f>
        <v xml:space="preserve"> </v>
      </c>
      <c r="S74" s="532">
        <f t="shared" si="3"/>
        <v>0</v>
      </c>
      <c r="T74" s="566" t="str">
        <f>IF($E74=0," ",'t13'!AC74/$E74)</f>
        <v xml:space="preserve"> </v>
      </c>
      <c r="V74"/>
      <c r="W74"/>
      <c r="X74"/>
      <c r="Y74"/>
    </row>
    <row r="75" spans="1:25" s="98" customFormat="1" x14ac:dyDescent="0.2">
      <c r="A75" s="563" t="str">
        <f>'t1'!A75</f>
        <v>DIRIGENTE PROF. TECNICO SANITARIE (INC. STRUT. SEMPL.)</v>
      </c>
      <c r="B75" s="305" t="str">
        <f>'t1'!B75</f>
        <v>SD0SE3</v>
      </c>
      <c r="C75" s="564">
        <f>'t1'!K75+'t1'!L75</f>
        <v>0</v>
      </c>
      <c r="D75" s="564">
        <f>('t1'!K75+'t1'!L75)-SUM('t3'!C75:F75,'t3'!I75:J75)+SUM('t3'!K75:N75)</f>
        <v>0</v>
      </c>
      <c r="E75" s="565">
        <f>'t12'!C75/12</f>
        <v>0</v>
      </c>
      <c r="F75" s="565" t="str">
        <f>IF($D75&gt;0,(('t11'!C77+'t11'!D77)/$D75)," ")</f>
        <v xml:space="preserve"> </v>
      </c>
      <c r="G75" s="565" t="str">
        <f>IF($D75&gt;0,(SUM('t11'!E77:N77)/$D75)," ")</f>
        <v xml:space="preserve"> </v>
      </c>
      <c r="H75" s="565" t="str">
        <f>IF($D75&gt;0,(SUM('t11'!O77:R77)/$D75)," ")</f>
        <v xml:space="preserve"> </v>
      </c>
      <c r="I75" s="531" t="str">
        <f>IF($E75=0," ",('t12'!D75)/$E75)</f>
        <v xml:space="preserve"> </v>
      </c>
      <c r="J75" s="531" t="str">
        <f>IF($E75=0," ",'t12'!E75/$E75)</f>
        <v xml:space="preserve"> </v>
      </c>
      <c r="K75" s="531" t="str">
        <f>IF($E75=0," ",'t12'!F75/$E75)</f>
        <v xml:space="preserve"> </v>
      </c>
      <c r="L75" s="531" t="str">
        <f>IF($E75=0," ",'t12'!H75/$E75)</f>
        <v xml:space="preserve"> </v>
      </c>
      <c r="M75" s="532">
        <f t="shared" si="2"/>
        <v>0</v>
      </c>
      <c r="N75" s="566" t="str">
        <f>IF($E75=0," ",'t12'!I75/$E75)</f>
        <v xml:space="preserve"> </v>
      </c>
      <c r="O75" s="566" t="str">
        <f>IF($E75=0," ",'t12'!J75/$E75)</f>
        <v xml:space="preserve"> </v>
      </c>
      <c r="P75" s="531" t="str">
        <f>IF($E75=0," ",'t13'!AE75/$E75)</f>
        <v xml:space="preserve"> </v>
      </c>
      <c r="Q75" s="531" t="str">
        <f>IF($E75=0," ",SUM('t13'!C75:N75)/$E75)</f>
        <v xml:space="preserve"> </v>
      </c>
      <c r="R75" s="531" t="str">
        <f>IF($E75=0," ",(SUM('t13'!T75:AB75)+'t13'!AD75)/$E75)</f>
        <v xml:space="preserve"> </v>
      </c>
      <c r="S75" s="532">
        <f t="shared" si="3"/>
        <v>0</v>
      </c>
      <c r="T75" s="566" t="str">
        <f>IF($E75=0," ",'t13'!AC75/$E75)</f>
        <v xml:space="preserve"> </v>
      </c>
      <c r="V75"/>
      <c r="W75"/>
      <c r="X75"/>
      <c r="Y75"/>
    </row>
    <row r="76" spans="1:25" s="98" customFormat="1" x14ac:dyDescent="0.2">
      <c r="A76" s="563" t="str">
        <f>'t1'!A76</f>
        <v>DIRIGENTE PROF. TECNICO SANITARIE (ALTRI INC. PROF.LI)</v>
      </c>
      <c r="B76" s="305" t="str">
        <f>'t1'!B76</f>
        <v>SD0AI3</v>
      </c>
      <c r="C76" s="564">
        <f>'t1'!K76+'t1'!L76</f>
        <v>0</v>
      </c>
      <c r="D76" s="564">
        <f>('t1'!K76+'t1'!L76)-SUM('t3'!C76:F76,'t3'!I76:J76)+SUM('t3'!K76:N76)</f>
        <v>0</v>
      </c>
      <c r="E76" s="565">
        <f>'t12'!C76/12</f>
        <v>0</v>
      </c>
      <c r="F76" s="565" t="str">
        <f>IF($D76&gt;0,(('t11'!C78+'t11'!D78)/$D76)," ")</f>
        <v xml:space="preserve"> </v>
      </c>
      <c r="G76" s="565" t="str">
        <f>IF($D76&gt;0,(SUM('t11'!E78:N78)/$D76)," ")</f>
        <v xml:space="preserve"> </v>
      </c>
      <c r="H76" s="565" t="str">
        <f>IF($D76&gt;0,(SUM('t11'!O78:R78)/$D76)," ")</f>
        <v xml:space="preserve"> </v>
      </c>
      <c r="I76" s="531" t="str">
        <f>IF($E76=0," ",('t12'!D76)/$E76)</f>
        <v xml:space="preserve"> </v>
      </c>
      <c r="J76" s="531" t="str">
        <f>IF($E76=0," ",'t12'!E76/$E76)</f>
        <v xml:space="preserve"> </v>
      </c>
      <c r="K76" s="531" t="str">
        <f>IF($E76=0," ",'t12'!F76/$E76)</f>
        <v xml:space="preserve"> </v>
      </c>
      <c r="L76" s="531" t="str">
        <f>IF($E76=0," ",'t12'!H76/$E76)</f>
        <v xml:space="preserve"> </v>
      </c>
      <c r="M76" s="532">
        <f t="shared" si="2"/>
        <v>0</v>
      </c>
      <c r="N76" s="566" t="str">
        <f>IF($E76=0," ",'t12'!I76/$E76)</f>
        <v xml:space="preserve"> </v>
      </c>
      <c r="O76" s="566" t="str">
        <f>IF($E76=0," ",'t12'!J76/$E76)</f>
        <v xml:space="preserve"> </v>
      </c>
      <c r="P76" s="531" t="str">
        <f>IF($E76=0," ",'t13'!AE76/$E76)</f>
        <v xml:space="preserve"> </v>
      </c>
      <c r="Q76" s="531" t="str">
        <f>IF($E76=0," ",SUM('t13'!C76:N76)/$E76)</f>
        <v xml:space="preserve"> </v>
      </c>
      <c r="R76" s="531" t="str">
        <f>IF($E76=0," ",(SUM('t13'!T76:AB76)+'t13'!AD76)/$E76)</f>
        <v xml:space="preserve"> </v>
      </c>
      <c r="S76" s="532">
        <f t="shared" si="3"/>
        <v>0</v>
      </c>
      <c r="T76" s="566" t="str">
        <f>IF($E76=0," ",'t13'!AC76/$E76)</f>
        <v xml:space="preserve"> </v>
      </c>
      <c r="V76"/>
      <c r="W76"/>
      <c r="X76"/>
      <c r="Y76"/>
    </row>
    <row r="77" spans="1:25" s="98" customFormat="1" x14ac:dyDescent="0.2">
      <c r="A77" s="563" t="str">
        <f>'t1'!A77</f>
        <v>DIR. PROF.TECNICO SANITARIE T.DET.ART.15-SEPTIES DLGS 502/92</v>
      </c>
      <c r="B77" s="305" t="str">
        <f>'t1'!B77</f>
        <v>SD048D</v>
      </c>
      <c r="C77" s="564">
        <f>'t1'!K77+'t1'!L77</f>
        <v>0</v>
      </c>
      <c r="D77" s="564">
        <f>('t1'!K77+'t1'!L77)-SUM('t3'!C77:F77,'t3'!I77:J77)+SUM('t3'!K77:N77)</f>
        <v>0</v>
      </c>
      <c r="E77" s="565">
        <f>'t12'!C77/12</f>
        <v>0</v>
      </c>
      <c r="F77" s="565" t="str">
        <f>IF($D77&gt;0,(('t11'!C79+'t11'!D79)/$D77)," ")</f>
        <v xml:space="preserve"> </v>
      </c>
      <c r="G77" s="565" t="str">
        <f>IF($D77&gt;0,(SUM('t11'!E79:N79)/$D77)," ")</f>
        <v xml:space="preserve"> </v>
      </c>
      <c r="H77" s="565" t="str">
        <f>IF($D77&gt;0,(SUM('t11'!O79:R79)/$D77)," ")</f>
        <v xml:space="preserve"> </v>
      </c>
      <c r="I77" s="531" t="str">
        <f>IF($E77=0," ",('t12'!D77)/$E77)</f>
        <v xml:space="preserve"> </v>
      </c>
      <c r="J77" s="531" t="str">
        <f>IF($E77=0," ",'t12'!E77/$E77)</f>
        <v xml:space="preserve"> </v>
      </c>
      <c r="K77" s="531" t="str">
        <f>IF($E77=0," ",'t12'!F77/$E77)</f>
        <v xml:space="preserve"> </v>
      </c>
      <c r="L77" s="531" t="str">
        <f>IF($E77=0," ",'t12'!H77/$E77)</f>
        <v xml:space="preserve"> </v>
      </c>
      <c r="M77" s="532">
        <f t="shared" si="2"/>
        <v>0</v>
      </c>
      <c r="N77" s="566" t="str">
        <f>IF($E77=0," ",'t12'!I77/$E77)</f>
        <v xml:space="preserve"> </v>
      </c>
      <c r="O77" s="566" t="str">
        <f>IF($E77=0," ",'t12'!J77/$E77)</f>
        <v xml:space="preserve"> </v>
      </c>
      <c r="P77" s="531" t="str">
        <f>IF($E77=0," ",'t13'!AE77/$E77)</f>
        <v xml:space="preserve"> </v>
      </c>
      <c r="Q77" s="531" t="str">
        <f>IF($E77=0," ",SUM('t13'!C77:N77)/$E77)</f>
        <v xml:space="preserve"> </v>
      </c>
      <c r="R77" s="531" t="str">
        <f>IF($E77=0," ",(SUM('t13'!T77:AB77)+'t13'!AD77)/$E77)</f>
        <v xml:space="preserve"> </v>
      </c>
      <c r="S77" s="532">
        <f t="shared" si="3"/>
        <v>0</v>
      </c>
      <c r="T77" s="566" t="str">
        <f>IF($E77=0," ",'t13'!AC77/$E77)</f>
        <v xml:space="preserve"> </v>
      </c>
      <c r="V77"/>
      <c r="W77"/>
      <c r="X77"/>
      <c r="Y77"/>
    </row>
    <row r="78" spans="1:25" s="98" customFormat="1" x14ac:dyDescent="0.2">
      <c r="A78" s="563" t="str">
        <f>'t1'!A78</f>
        <v>DIRIGENTE PROF.TECNICHE DELLA PREVENZIONE (INC.STRUT.COMPL.)</v>
      </c>
      <c r="B78" s="305" t="str">
        <f>'t1'!B78</f>
        <v>SD0CO4</v>
      </c>
      <c r="C78" s="564">
        <f>'t1'!K78+'t1'!L78</f>
        <v>0</v>
      </c>
      <c r="D78" s="564">
        <f>('t1'!K78+'t1'!L78)-SUM('t3'!C78:F78,'t3'!I78:J78)+SUM('t3'!K78:N78)</f>
        <v>0</v>
      </c>
      <c r="E78" s="565">
        <f>'t12'!C78/12</f>
        <v>0</v>
      </c>
      <c r="F78" s="565" t="str">
        <f>IF($D78&gt;0,(('t11'!C80+'t11'!D80)/$D78)," ")</f>
        <v xml:space="preserve"> </v>
      </c>
      <c r="G78" s="565" t="str">
        <f>IF($D78&gt;0,(SUM('t11'!E80:N80)/$D78)," ")</f>
        <v xml:space="preserve"> </v>
      </c>
      <c r="H78" s="565" t="str">
        <f>IF($D78&gt;0,(SUM('t11'!O80:R80)/$D78)," ")</f>
        <v xml:space="preserve"> </v>
      </c>
      <c r="I78" s="531" t="str">
        <f>IF($E78=0," ",('t12'!D78)/$E78)</f>
        <v xml:space="preserve"> </v>
      </c>
      <c r="J78" s="531" t="str">
        <f>IF($E78=0," ",'t12'!E78/$E78)</f>
        <v xml:space="preserve"> </v>
      </c>
      <c r="K78" s="531" t="str">
        <f>IF($E78=0," ",'t12'!F78/$E78)</f>
        <v xml:space="preserve"> </v>
      </c>
      <c r="L78" s="531" t="str">
        <f>IF($E78=0," ",'t12'!H78/$E78)</f>
        <v xml:space="preserve"> </v>
      </c>
      <c r="M78" s="532">
        <f t="shared" si="2"/>
        <v>0</v>
      </c>
      <c r="N78" s="566" t="str">
        <f>IF($E78=0," ",'t12'!I78/$E78)</f>
        <v xml:space="preserve"> </v>
      </c>
      <c r="O78" s="566" t="str">
        <f>IF($E78=0," ",'t12'!J78/$E78)</f>
        <v xml:space="preserve"> </v>
      </c>
      <c r="P78" s="531" t="str">
        <f>IF($E78=0," ",'t13'!AE78/$E78)</f>
        <v xml:space="preserve"> </v>
      </c>
      <c r="Q78" s="531" t="str">
        <f>IF($E78=0," ",SUM('t13'!C78:N78)/$E78)</f>
        <v xml:space="preserve"> </v>
      </c>
      <c r="R78" s="531" t="str">
        <f>IF($E78=0," ",(SUM('t13'!T78:AB78)+'t13'!AD78)/$E78)</f>
        <v xml:space="preserve"> </v>
      </c>
      <c r="S78" s="532">
        <f t="shared" si="3"/>
        <v>0</v>
      </c>
      <c r="T78" s="566" t="str">
        <f>IF($E78=0," ",'t13'!AC78/$E78)</f>
        <v xml:space="preserve"> </v>
      </c>
      <c r="V78"/>
      <c r="W78"/>
      <c r="X78"/>
      <c r="Y78"/>
    </row>
    <row r="79" spans="1:25" s="98" customFormat="1" x14ac:dyDescent="0.2">
      <c r="A79" s="563" t="str">
        <f>'t1'!A79</f>
        <v>DIRIGENTE PROF.TECNICHE DELLA PREVENZIONE (INC.STRUT.SEMPL.)</v>
      </c>
      <c r="B79" s="305" t="str">
        <f>'t1'!B79</f>
        <v>SD0SE4</v>
      </c>
      <c r="C79" s="564">
        <f>'t1'!K79+'t1'!L79</f>
        <v>0</v>
      </c>
      <c r="D79" s="564">
        <f>('t1'!K79+'t1'!L79)-SUM('t3'!C79:F79,'t3'!I79:J79)+SUM('t3'!K79:N79)</f>
        <v>0</v>
      </c>
      <c r="E79" s="565">
        <f>'t12'!C79/12</f>
        <v>0</v>
      </c>
      <c r="F79" s="565" t="str">
        <f>IF($D79&gt;0,(('t11'!C81+'t11'!D81)/$D79)," ")</f>
        <v xml:space="preserve"> </v>
      </c>
      <c r="G79" s="565" t="str">
        <f>IF($D79&gt;0,(SUM('t11'!E81:N81)/$D79)," ")</f>
        <v xml:space="preserve"> </v>
      </c>
      <c r="H79" s="565" t="str">
        <f>IF($D79&gt;0,(SUM('t11'!O81:R81)/$D79)," ")</f>
        <v xml:space="preserve"> </v>
      </c>
      <c r="I79" s="531" t="str">
        <f>IF($E79=0," ",('t12'!D79)/$E79)</f>
        <v xml:space="preserve"> </v>
      </c>
      <c r="J79" s="531" t="str">
        <f>IF($E79=0," ",'t12'!E79/$E79)</f>
        <v xml:space="preserve"> </v>
      </c>
      <c r="K79" s="531" t="str">
        <f>IF($E79=0," ",'t12'!F79/$E79)</f>
        <v xml:space="preserve"> </v>
      </c>
      <c r="L79" s="531" t="str">
        <f>IF($E79=0," ",'t12'!H79/$E79)</f>
        <v xml:space="preserve"> </v>
      </c>
      <c r="M79" s="532">
        <f t="shared" si="2"/>
        <v>0</v>
      </c>
      <c r="N79" s="566" t="str">
        <f>IF($E79=0," ",'t12'!I79/$E79)</f>
        <v xml:space="preserve"> </v>
      </c>
      <c r="O79" s="566" t="str">
        <f>IF($E79=0," ",'t12'!J79/$E79)</f>
        <v xml:space="preserve"> </v>
      </c>
      <c r="P79" s="531" t="str">
        <f>IF($E79=0," ",'t13'!AE79/$E79)</f>
        <v xml:space="preserve"> </v>
      </c>
      <c r="Q79" s="531" t="str">
        <f>IF($E79=0," ",SUM('t13'!C79:N79)/$E79)</f>
        <v xml:space="preserve"> </v>
      </c>
      <c r="R79" s="531" t="str">
        <f>IF($E79=0," ",(SUM('t13'!T79:AB79)+'t13'!AD79)/$E79)</f>
        <v xml:space="preserve"> </v>
      </c>
      <c r="S79" s="532">
        <f t="shared" si="3"/>
        <v>0</v>
      </c>
      <c r="T79" s="566" t="str">
        <f>IF($E79=0," ",'t13'!AC79/$E79)</f>
        <v xml:space="preserve"> </v>
      </c>
      <c r="V79"/>
      <c r="W79"/>
      <c r="X79"/>
      <c r="Y79"/>
    </row>
    <row r="80" spans="1:25" s="98" customFormat="1" x14ac:dyDescent="0.2">
      <c r="A80" s="563" t="str">
        <f>'t1'!A80</f>
        <v>DIRIGENTE PROF.TECNICHE DELLA PREVENZIONE(ALTRI INC.PROF.LI)</v>
      </c>
      <c r="B80" s="305" t="str">
        <f>'t1'!B80</f>
        <v>SD0AI4</v>
      </c>
      <c r="C80" s="564">
        <f>'t1'!K80+'t1'!L80</f>
        <v>0</v>
      </c>
      <c r="D80" s="564">
        <f>('t1'!K80+'t1'!L80)-SUM('t3'!C80:F80,'t3'!I80:J80)+SUM('t3'!K80:N80)</f>
        <v>0</v>
      </c>
      <c r="E80" s="565">
        <f>'t12'!C80/12</f>
        <v>0</v>
      </c>
      <c r="F80" s="565" t="str">
        <f>IF($D80&gt;0,(('t11'!C82+'t11'!D82)/$D80)," ")</f>
        <v xml:space="preserve"> </v>
      </c>
      <c r="G80" s="565" t="str">
        <f>IF($D80&gt;0,(SUM('t11'!E82:N82)/$D80)," ")</f>
        <v xml:space="preserve"> </v>
      </c>
      <c r="H80" s="565" t="str">
        <f>IF($D80&gt;0,(SUM('t11'!O82:R82)/$D80)," ")</f>
        <v xml:space="preserve"> </v>
      </c>
      <c r="I80" s="531" t="str">
        <f>IF($E80=0," ",('t12'!D80)/$E80)</f>
        <v xml:space="preserve"> </v>
      </c>
      <c r="J80" s="531" t="str">
        <f>IF($E80=0," ",'t12'!E80/$E80)</f>
        <v xml:space="preserve"> </v>
      </c>
      <c r="K80" s="531" t="str">
        <f>IF($E80=0," ",'t12'!F80/$E80)</f>
        <v xml:space="preserve"> </v>
      </c>
      <c r="L80" s="531" t="str">
        <f>IF($E80=0," ",'t12'!H80/$E80)</f>
        <v xml:space="preserve"> </v>
      </c>
      <c r="M80" s="532">
        <f t="shared" si="2"/>
        <v>0</v>
      </c>
      <c r="N80" s="566" t="str">
        <f>IF($E80=0," ",'t12'!I80/$E80)</f>
        <v xml:space="preserve"> </v>
      </c>
      <c r="O80" s="566" t="str">
        <f>IF($E80=0," ",'t12'!J80/$E80)</f>
        <v xml:space="preserve"> </v>
      </c>
      <c r="P80" s="531" t="str">
        <f>IF($E80=0," ",'t13'!AE80/$E80)</f>
        <v xml:space="preserve"> </v>
      </c>
      <c r="Q80" s="531" t="str">
        <f>IF($E80=0," ",SUM('t13'!C80:N80)/$E80)</f>
        <v xml:space="preserve"> </v>
      </c>
      <c r="R80" s="531" t="str">
        <f>IF($E80=0," ",(SUM('t13'!T80:AB80)+'t13'!AD80)/$E80)</f>
        <v xml:space="preserve"> </v>
      </c>
      <c r="S80" s="532">
        <f t="shared" si="3"/>
        <v>0</v>
      </c>
      <c r="T80" s="566" t="str">
        <f>IF($E80=0," ",'t13'!AC80/$E80)</f>
        <v xml:space="preserve"> </v>
      </c>
      <c r="V80"/>
      <c r="W80"/>
      <c r="X80"/>
      <c r="Y80"/>
    </row>
    <row r="81" spans="1:25" s="98" customFormat="1" x14ac:dyDescent="0.2">
      <c r="A81" s="563" t="str">
        <f>'t1'!A81</f>
        <v>DIR. PROF.TECNICHE PREVENZ. T.DET.ART.15-SEPTIES DLGS 502/92</v>
      </c>
      <c r="B81" s="305" t="str">
        <f>'t1'!B81</f>
        <v>SD048E</v>
      </c>
      <c r="C81" s="564">
        <f>'t1'!K81+'t1'!L81</f>
        <v>0</v>
      </c>
      <c r="D81" s="564">
        <f>('t1'!K81+'t1'!L81)-SUM('t3'!C81:F81,'t3'!I81:J81)+SUM('t3'!K81:N81)</f>
        <v>0</v>
      </c>
      <c r="E81" s="565">
        <f>'t12'!C81/12</f>
        <v>0</v>
      </c>
      <c r="F81" s="565" t="str">
        <f>IF($D81&gt;0,(('t11'!C83+'t11'!D83)/$D81)," ")</f>
        <v xml:space="preserve"> </v>
      </c>
      <c r="G81" s="565" t="str">
        <f>IF($D81&gt;0,(SUM('t11'!E83:N83)/$D81)," ")</f>
        <v xml:space="preserve"> </v>
      </c>
      <c r="H81" s="565" t="str">
        <f>IF($D81&gt;0,(SUM('t11'!O83:R83)/$D81)," ")</f>
        <v xml:space="preserve"> </v>
      </c>
      <c r="I81" s="531" t="str">
        <f>IF($E81=0," ",('t12'!D81)/$E81)</f>
        <v xml:space="preserve"> </v>
      </c>
      <c r="J81" s="531" t="str">
        <f>IF($E81=0," ",'t12'!E81/$E81)</f>
        <v xml:space="preserve"> </v>
      </c>
      <c r="K81" s="531" t="str">
        <f>IF($E81=0," ",'t12'!F81/$E81)</f>
        <v xml:space="preserve"> </v>
      </c>
      <c r="L81" s="531" t="str">
        <f>IF($E81=0," ",'t12'!H81/$E81)</f>
        <v xml:space="preserve"> </v>
      </c>
      <c r="M81" s="532">
        <f t="shared" si="2"/>
        <v>0</v>
      </c>
      <c r="N81" s="566" t="str">
        <f>IF($E81=0," ",'t12'!I81/$E81)</f>
        <v xml:space="preserve"> </v>
      </c>
      <c r="O81" s="566" t="str">
        <f>IF($E81=0," ",'t12'!J81/$E81)</f>
        <v xml:space="preserve"> </v>
      </c>
      <c r="P81" s="531" t="str">
        <f>IF($E81=0," ",'t13'!AE81/$E81)</f>
        <v xml:space="preserve"> </v>
      </c>
      <c r="Q81" s="531" t="str">
        <f>IF($E81=0," ",SUM('t13'!C81:N81)/$E81)</f>
        <v xml:space="preserve"> </v>
      </c>
      <c r="R81" s="531" t="str">
        <f>IF($E81=0," ",(SUM('t13'!T81:AB81)+'t13'!AD81)/$E81)</f>
        <v xml:space="preserve"> </v>
      </c>
      <c r="S81" s="532">
        <f t="shared" si="3"/>
        <v>0</v>
      </c>
      <c r="T81" s="566" t="str">
        <f>IF($E81=0," ",'t13'!AC81/$E81)</f>
        <v xml:space="preserve"> </v>
      </c>
      <c r="V81"/>
      <c r="W81"/>
      <c r="X81"/>
      <c r="Y81"/>
    </row>
    <row r="82" spans="1:25" s="98" customFormat="1" x14ac:dyDescent="0.2">
      <c r="A82" s="563" t="str">
        <f>'t1'!A82</f>
        <v>AVVOCATO DIRIG. CON INCARICO DI STRUTTURA COMPLESSA</v>
      </c>
      <c r="B82" s="305" t="str">
        <f>'t1'!B82</f>
        <v>PD0010</v>
      </c>
      <c r="C82" s="564">
        <f>'t1'!K82+'t1'!L82</f>
        <v>0</v>
      </c>
      <c r="D82" s="564">
        <f>('t1'!K82+'t1'!L82)-SUM('t3'!C82:F82,'t3'!I82:J82)+SUM('t3'!K82:N82)</f>
        <v>0</v>
      </c>
      <c r="E82" s="565">
        <f>'t12'!C82/12</f>
        <v>0</v>
      </c>
      <c r="F82" s="565" t="str">
        <f>IF($D82&gt;0,(('t11'!C84+'t11'!D84)/$D82)," ")</f>
        <v xml:space="preserve"> </v>
      </c>
      <c r="G82" s="565" t="str">
        <f>IF($D82&gt;0,(SUM('t11'!E84:N84)/$D82)," ")</f>
        <v xml:space="preserve"> </v>
      </c>
      <c r="H82" s="565" t="str">
        <f>IF($D82&gt;0,(SUM('t11'!O84:R84)/$D82)," ")</f>
        <v xml:space="preserve"> </v>
      </c>
      <c r="I82" s="531" t="str">
        <f>IF($E82=0," ",('t12'!D82)/$E82)</f>
        <v xml:space="preserve"> </v>
      </c>
      <c r="J82" s="531" t="str">
        <f>IF($E82=0," ",'t12'!E82/$E82)</f>
        <v xml:space="preserve"> </v>
      </c>
      <c r="K82" s="531" t="str">
        <f>IF($E82=0," ",'t12'!F82/$E82)</f>
        <v xml:space="preserve"> </v>
      </c>
      <c r="L82" s="531" t="str">
        <f>IF($E82=0," ",'t12'!H82/$E82)</f>
        <v xml:space="preserve"> </v>
      </c>
      <c r="M82" s="532">
        <f t="shared" si="2"/>
        <v>0</v>
      </c>
      <c r="N82" s="566" t="str">
        <f>IF($E82=0," ",'t12'!I82/$E82)</f>
        <v xml:space="preserve"> </v>
      </c>
      <c r="O82" s="566" t="str">
        <f>IF($E82=0," ",'t12'!J82/$E82)</f>
        <v xml:space="preserve"> </v>
      </c>
      <c r="P82" s="531" t="str">
        <f>IF($E82=0," ",'t13'!AE82/$E82)</f>
        <v xml:space="preserve"> </v>
      </c>
      <c r="Q82" s="531" t="str">
        <f>IF($E82=0," ",SUM('t13'!C82:N82)/$E82)</f>
        <v xml:space="preserve"> </v>
      </c>
      <c r="R82" s="531" t="str">
        <f>IF($E82=0," ",(SUM('t13'!T82:AB82)+'t13'!AD82)/$E82)</f>
        <v xml:space="preserve"> </v>
      </c>
      <c r="S82" s="532">
        <f t="shared" si="3"/>
        <v>0</v>
      </c>
      <c r="T82" s="566" t="str">
        <f>IF($E82=0," ",'t13'!AC82/$E82)</f>
        <v xml:space="preserve"> </v>
      </c>
      <c r="V82"/>
      <c r="W82"/>
      <c r="X82"/>
      <c r="Y82"/>
    </row>
    <row r="83" spans="1:25" s="98" customFormat="1" x14ac:dyDescent="0.2">
      <c r="A83" s="563" t="str">
        <f>'t1'!A83</f>
        <v>AVVOCATO DIRIG. CON INCARICO DI STRUTTURA SEMPLICE</v>
      </c>
      <c r="B83" s="305" t="str">
        <f>'t1'!B83</f>
        <v>PD0S09</v>
      </c>
      <c r="C83" s="564">
        <f>'t1'!K83+'t1'!L83</f>
        <v>0</v>
      </c>
      <c r="D83" s="564">
        <f>('t1'!K83+'t1'!L83)-SUM('t3'!C83:F83,'t3'!I83:J83)+SUM('t3'!K83:N83)</f>
        <v>0</v>
      </c>
      <c r="E83" s="565">
        <f>'t12'!C83/12</f>
        <v>0</v>
      </c>
      <c r="F83" s="565" t="str">
        <f>IF($D83&gt;0,(('t11'!C85+'t11'!D85)/$D83)," ")</f>
        <v xml:space="preserve"> </v>
      </c>
      <c r="G83" s="565" t="str">
        <f>IF($D83&gt;0,(SUM('t11'!E85:N85)/$D83)," ")</f>
        <v xml:space="preserve"> </v>
      </c>
      <c r="H83" s="565" t="str">
        <f>IF($D83&gt;0,(SUM('t11'!O85:R85)/$D83)," ")</f>
        <v xml:space="preserve"> </v>
      </c>
      <c r="I83" s="531" t="str">
        <f>IF($E83=0," ",('t12'!D83)/$E83)</f>
        <v xml:space="preserve"> </v>
      </c>
      <c r="J83" s="531" t="str">
        <f>IF($E83=0," ",'t12'!E83/$E83)</f>
        <v xml:space="preserve"> </v>
      </c>
      <c r="K83" s="531" t="str">
        <f>IF($E83=0," ",'t12'!F83/$E83)</f>
        <v xml:space="preserve"> </v>
      </c>
      <c r="L83" s="531" t="str">
        <f>IF($E83=0," ",'t12'!H83/$E83)</f>
        <v xml:space="preserve"> </v>
      </c>
      <c r="M83" s="532">
        <f t="shared" si="2"/>
        <v>0</v>
      </c>
      <c r="N83" s="566" t="str">
        <f>IF($E83=0," ",'t12'!I83/$E83)</f>
        <v xml:space="preserve"> </v>
      </c>
      <c r="O83" s="566" t="str">
        <f>IF($E83=0," ",'t12'!J83/$E83)</f>
        <v xml:space="preserve"> </v>
      </c>
      <c r="P83" s="531" t="str">
        <f>IF($E83=0," ",'t13'!AE83/$E83)</f>
        <v xml:space="preserve"> </v>
      </c>
      <c r="Q83" s="531" t="str">
        <f>IF($E83=0," ",SUM('t13'!C83:N83)/$E83)</f>
        <v xml:space="preserve"> </v>
      </c>
      <c r="R83" s="531" t="str">
        <f>IF($E83=0," ",(SUM('t13'!T83:AB83)+'t13'!AD83)/$E83)</f>
        <v xml:space="preserve"> </v>
      </c>
      <c r="S83" s="532">
        <f t="shared" si="3"/>
        <v>0</v>
      </c>
      <c r="T83" s="566" t="str">
        <f>IF($E83=0," ",'t13'!AC83/$E83)</f>
        <v xml:space="preserve"> </v>
      </c>
      <c r="V83"/>
      <c r="W83"/>
      <c r="X83"/>
      <c r="Y83"/>
    </row>
    <row r="84" spans="1:25" s="98" customFormat="1" x14ac:dyDescent="0.2">
      <c r="A84" s="563" t="str">
        <f>'t1'!A84</f>
        <v>AVVOCATO DIRIG. CON ALTRI INCAR.PROF.LI</v>
      </c>
      <c r="B84" s="305" t="str">
        <f>'t1'!B84</f>
        <v>PD0A09</v>
      </c>
      <c r="C84" s="564">
        <f>'t1'!K84+'t1'!L84</f>
        <v>0</v>
      </c>
      <c r="D84" s="564">
        <f>('t1'!K84+'t1'!L84)-SUM('t3'!C84:F84,'t3'!I84:J84)+SUM('t3'!K84:N84)</f>
        <v>0</v>
      </c>
      <c r="E84" s="565">
        <f>'t12'!C84/12</f>
        <v>0</v>
      </c>
      <c r="F84" s="565" t="str">
        <f>IF($D84&gt;0,(('t11'!C86+'t11'!D86)/$D84)," ")</f>
        <v xml:space="preserve"> </v>
      </c>
      <c r="G84" s="565" t="str">
        <f>IF($D84&gt;0,(SUM('t11'!E86:N86)/$D84)," ")</f>
        <v xml:space="preserve"> </v>
      </c>
      <c r="H84" s="565" t="str">
        <f>IF($D84&gt;0,(SUM('t11'!O86:R86)/$D84)," ")</f>
        <v xml:space="preserve"> </v>
      </c>
      <c r="I84" s="531" t="str">
        <f>IF($E84=0," ",('t12'!D84)/$E84)</f>
        <v xml:space="preserve"> </v>
      </c>
      <c r="J84" s="531" t="str">
        <f>IF($E84=0," ",'t12'!E84/$E84)</f>
        <v xml:space="preserve"> </v>
      </c>
      <c r="K84" s="531" t="str">
        <f>IF($E84=0," ",'t12'!F84/$E84)</f>
        <v xml:space="preserve"> </v>
      </c>
      <c r="L84" s="531" t="str">
        <f>IF($E84=0," ",'t12'!H84/$E84)</f>
        <v xml:space="preserve"> </v>
      </c>
      <c r="M84" s="532">
        <f t="shared" si="2"/>
        <v>0</v>
      </c>
      <c r="N84" s="566" t="str">
        <f>IF($E84=0," ",'t12'!I84/$E84)</f>
        <v xml:space="preserve"> </v>
      </c>
      <c r="O84" s="566" t="str">
        <f>IF($E84=0," ",'t12'!J84/$E84)</f>
        <v xml:space="preserve"> </v>
      </c>
      <c r="P84" s="531" t="str">
        <f>IF($E84=0," ",'t13'!AE84/$E84)</f>
        <v xml:space="preserve"> </v>
      </c>
      <c r="Q84" s="531" t="str">
        <f>IF($E84=0," ",SUM('t13'!C84:N84)/$E84)</f>
        <v xml:space="preserve"> </v>
      </c>
      <c r="R84" s="531" t="str">
        <f>IF($E84=0," ",(SUM('t13'!T84:AB84)+'t13'!AD84)/$E84)</f>
        <v xml:space="preserve"> </v>
      </c>
      <c r="S84" s="532">
        <f t="shared" si="3"/>
        <v>0</v>
      </c>
      <c r="T84" s="566" t="str">
        <f>IF($E84=0," ",'t13'!AC84/$E84)</f>
        <v xml:space="preserve"> </v>
      </c>
      <c r="V84"/>
      <c r="W84"/>
      <c r="X84"/>
      <c r="Y84"/>
    </row>
    <row r="85" spans="1:25" s="98" customFormat="1" x14ac:dyDescent="0.2">
      <c r="A85" s="563" t="str">
        <f>'t1'!A85</f>
        <v>AVVOCATO DIR. A T. DETERMINATO(ART. 15-SEPTIES DLGS. 502/92)</v>
      </c>
      <c r="B85" s="305" t="str">
        <f>'t1'!B85</f>
        <v>PD0605</v>
      </c>
      <c r="C85" s="564">
        <f>'t1'!K85+'t1'!L85</f>
        <v>0</v>
      </c>
      <c r="D85" s="564">
        <f>('t1'!K85+'t1'!L85)-SUM('t3'!C85:F85,'t3'!I85:J85)+SUM('t3'!K85:N85)</f>
        <v>0</v>
      </c>
      <c r="E85" s="565">
        <f>'t12'!C85/12</f>
        <v>0</v>
      </c>
      <c r="F85" s="565" t="str">
        <f>IF($D85&gt;0,(('t11'!C87+'t11'!D87)/$D85)," ")</f>
        <v xml:space="preserve"> </v>
      </c>
      <c r="G85" s="565" t="str">
        <f>IF($D85&gt;0,(SUM('t11'!E87:N87)/$D85)," ")</f>
        <v xml:space="preserve"> </v>
      </c>
      <c r="H85" s="565" t="str">
        <f>IF($D85&gt;0,(SUM('t11'!O87:R87)/$D85)," ")</f>
        <v xml:space="preserve"> </v>
      </c>
      <c r="I85" s="531" t="str">
        <f>IF($E85=0," ",('t12'!D85)/$E85)</f>
        <v xml:space="preserve"> </v>
      </c>
      <c r="J85" s="531" t="str">
        <f>IF($E85=0," ",'t12'!E85/$E85)</f>
        <v xml:space="preserve"> </v>
      </c>
      <c r="K85" s="531" t="str">
        <f>IF($E85=0," ",'t12'!F85/$E85)</f>
        <v xml:space="preserve"> </v>
      </c>
      <c r="L85" s="531" t="str">
        <f>IF($E85=0," ",'t12'!H85/$E85)</f>
        <v xml:space="preserve"> </v>
      </c>
      <c r="M85" s="532">
        <f t="shared" si="2"/>
        <v>0</v>
      </c>
      <c r="N85" s="566" t="str">
        <f>IF($E85=0," ",'t12'!I85/$E85)</f>
        <v xml:space="preserve"> </v>
      </c>
      <c r="O85" s="566" t="str">
        <f>IF($E85=0," ",'t12'!J85/$E85)</f>
        <v xml:space="preserve"> </v>
      </c>
      <c r="P85" s="531" t="str">
        <f>IF($E85=0," ",'t13'!AE85/$E85)</f>
        <v xml:space="preserve"> </v>
      </c>
      <c r="Q85" s="531" t="str">
        <f>IF($E85=0," ",SUM('t13'!C85:N85)/$E85)</f>
        <v xml:space="preserve"> </v>
      </c>
      <c r="R85" s="531" t="str">
        <f>IF($E85=0," ",(SUM('t13'!T85:AB85)+'t13'!AD85)/$E85)</f>
        <v xml:space="preserve"> </v>
      </c>
      <c r="S85" s="532">
        <f t="shared" si="3"/>
        <v>0</v>
      </c>
      <c r="T85" s="566" t="str">
        <f>IF($E85=0," ",'t13'!AC85/$E85)</f>
        <v xml:space="preserve"> </v>
      </c>
      <c r="V85"/>
      <c r="W85"/>
      <c r="X85"/>
      <c r="Y85"/>
    </row>
    <row r="86" spans="1:25" s="98" customFormat="1" x14ac:dyDescent="0.2">
      <c r="A86" s="563" t="str">
        <f>'t1'!A86</f>
        <v>INGEGNERE DIRIG. CON INCARICO DI STRUTTURA COMPLESSA</v>
      </c>
      <c r="B86" s="305" t="str">
        <f>'t1'!B86</f>
        <v>PD0046</v>
      </c>
      <c r="C86" s="564">
        <f>'t1'!K86+'t1'!L86</f>
        <v>0</v>
      </c>
      <c r="D86" s="564">
        <f>('t1'!K86+'t1'!L86)-SUM('t3'!C86:F86,'t3'!I86:J86)+SUM('t3'!K86:N86)</f>
        <v>0</v>
      </c>
      <c r="E86" s="565">
        <f>'t12'!C86/12</f>
        <v>0</v>
      </c>
      <c r="F86" s="565" t="str">
        <f>IF($D86&gt;0,(('t11'!C88+'t11'!D88)/$D86)," ")</f>
        <v xml:space="preserve"> </v>
      </c>
      <c r="G86" s="565" t="str">
        <f>IF($D86&gt;0,(SUM('t11'!E88:N88)/$D86)," ")</f>
        <v xml:space="preserve"> </v>
      </c>
      <c r="H86" s="565" t="str">
        <f>IF($D86&gt;0,(SUM('t11'!O88:R88)/$D86)," ")</f>
        <v xml:space="preserve"> </v>
      </c>
      <c r="I86" s="531" t="str">
        <f>IF($E86=0," ",('t12'!D86)/$E86)</f>
        <v xml:space="preserve"> </v>
      </c>
      <c r="J86" s="531" t="str">
        <f>IF($E86=0," ",'t12'!E86/$E86)</f>
        <v xml:space="preserve"> </v>
      </c>
      <c r="K86" s="531" t="str">
        <f>IF($E86=0," ",'t12'!F86/$E86)</f>
        <v xml:space="preserve"> </v>
      </c>
      <c r="L86" s="531" t="str">
        <f>IF($E86=0," ",'t12'!H86/$E86)</f>
        <v xml:space="preserve"> </v>
      </c>
      <c r="M86" s="532">
        <f t="shared" si="2"/>
        <v>0</v>
      </c>
      <c r="N86" s="566" t="str">
        <f>IF($E86=0," ",'t12'!I86/$E86)</f>
        <v xml:space="preserve"> </v>
      </c>
      <c r="O86" s="566" t="str">
        <f>IF($E86=0," ",'t12'!J86/$E86)</f>
        <v xml:space="preserve"> </v>
      </c>
      <c r="P86" s="531" t="str">
        <f>IF($E86=0," ",'t13'!AE86/$E86)</f>
        <v xml:space="preserve"> </v>
      </c>
      <c r="Q86" s="531" t="str">
        <f>IF($E86=0," ",SUM('t13'!C86:N86)/$E86)</f>
        <v xml:space="preserve"> </v>
      </c>
      <c r="R86" s="531" t="str">
        <f>IF($E86=0," ",(SUM('t13'!T86:AB86)+'t13'!AD86)/$E86)</f>
        <v xml:space="preserve"> </v>
      </c>
      <c r="S86" s="532">
        <f t="shared" si="3"/>
        <v>0</v>
      </c>
      <c r="T86" s="566" t="str">
        <f>IF($E86=0," ",'t13'!AC86/$E86)</f>
        <v xml:space="preserve"> </v>
      </c>
      <c r="V86"/>
      <c r="W86"/>
      <c r="X86"/>
      <c r="Y86"/>
    </row>
    <row r="87" spans="1:25" s="98" customFormat="1" x14ac:dyDescent="0.2">
      <c r="A87" s="563" t="str">
        <f>'t1'!A87</f>
        <v>INGEGNERE DIRIG. CON INCARICO DI STRUTTURA SEMPLICE</v>
      </c>
      <c r="B87" s="305" t="str">
        <f>'t1'!B87</f>
        <v>PD0S45</v>
      </c>
      <c r="C87" s="564">
        <f>'t1'!K87+'t1'!L87</f>
        <v>0</v>
      </c>
      <c r="D87" s="564">
        <f>('t1'!K87+'t1'!L87)-SUM('t3'!C87:F87,'t3'!I87:J87)+SUM('t3'!K87:N87)</f>
        <v>0</v>
      </c>
      <c r="E87" s="565">
        <f>'t12'!C87/12</f>
        <v>0</v>
      </c>
      <c r="F87" s="565" t="str">
        <f>IF($D87&gt;0,(('t11'!C89+'t11'!D89)/$D87)," ")</f>
        <v xml:space="preserve"> </v>
      </c>
      <c r="G87" s="565" t="str">
        <f>IF($D87&gt;0,(SUM('t11'!E89:N89)/$D87)," ")</f>
        <v xml:space="preserve"> </v>
      </c>
      <c r="H87" s="565" t="str">
        <f>IF($D87&gt;0,(SUM('t11'!O89:R89)/$D87)," ")</f>
        <v xml:space="preserve"> </v>
      </c>
      <c r="I87" s="531" t="str">
        <f>IF($E87=0," ",('t12'!D87)/$E87)</f>
        <v xml:space="preserve"> </v>
      </c>
      <c r="J87" s="531" t="str">
        <f>IF($E87=0," ",'t12'!E87/$E87)</f>
        <v xml:space="preserve"> </v>
      </c>
      <c r="K87" s="531" t="str">
        <f>IF($E87=0," ",'t12'!F87/$E87)</f>
        <v xml:space="preserve"> </v>
      </c>
      <c r="L87" s="531" t="str">
        <f>IF($E87=0," ",'t12'!H87/$E87)</f>
        <v xml:space="preserve"> </v>
      </c>
      <c r="M87" s="532">
        <f t="shared" si="2"/>
        <v>0</v>
      </c>
      <c r="N87" s="566" t="str">
        <f>IF($E87=0," ",'t12'!I87/$E87)</f>
        <v xml:space="preserve"> </v>
      </c>
      <c r="O87" s="566" t="str">
        <f>IF($E87=0," ",'t12'!J87/$E87)</f>
        <v xml:space="preserve"> </v>
      </c>
      <c r="P87" s="531" t="str">
        <f>IF($E87=0," ",'t13'!AE87/$E87)</f>
        <v xml:space="preserve"> </v>
      </c>
      <c r="Q87" s="531" t="str">
        <f>IF($E87=0," ",SUM('t13'!C87:N87)/$E87)</f>
        <v xml:space="preserve"> </v>
      </c>
      <c r="R87" s="531" t="str">
        <f>IF($E87=0," ",(SUM('t13'!T87:AB87)+'t13'!AD87)/$E87)</f>
        <v xml:space="preserve"> </v>
      </c>
      <c r="S87" s="532">
        <f t="shared" si="3"/>
        <v>0</v>
      </c>
      <c r="T87" s="566" t="str">
        <f>IF($E87=0," ",'t13'!AC87/$E87)</f>
        <v xml:space="preserve"> </v>
      </c>
      <c r="V87"/>
      <c r="W87"/>
      <c r="X87"/>
      <c r="Y87"/>
    </row>
    <row r="88" spans="1:25" s="98" customFormat="1" x14ac:dyDescent="0.2">
      <c r="A88" s="563" t="str">
        <f>'t1'!A88</f>
        <v>INGEGNERE DIRIG. CON ALTRI INCAR.PROF.LI</v>
      </c>
      <c r="B88" s="305" t="str">
        <f>'t1'!B88</f>
        <v>PD0A45</v>
      </c>
      <c r="C88" s="564">
        <f>'t1'!K88+'t1'!L88</f>
        <v>0</v>
      </c>
      <c r="D88" s="564">
        <f>('t1'!K88+'t1'!L88)-SUM('t3'!C88:F88,'t3'!I88:J88)+SUM('t3'!K88:N88)</f>
        <v>0</v>
      </c>
      <c r="E88" s="565">
        <f>'t12'!C88/12</f>
        <v>0</v>
      </c>
      <c r="F88" s="565" t="str">
        <f>IF($D88&gt;0,(('t11'!C90+'t11'!D90)/$D88)," ")</f>
        <v xml:space="preserve"> </v>
      </c>
      <c r="G88" s="565" t="str">
        <f>IF($D88&gt;0,(SUM('t11'!E90:N90)/$D88)," ")</f>
        <v xml:space="preserve"> </v>
      </c>
      <c r="H88" s="565" t="str">
        <f>IF($D88&gt;0,(SUM('t11'!O90:R90)/$D88)," ")</f>
        <v xml:space="preserve"> </v>
      </c>
      <c r="I88" s="531" t="str">
        <f>IF($E88=0," ",('t12'!D88)/$E88)</f>
        <v xml:space="preserve"> </v>
      </c>
      <c r="J88" s="531" t="str">
        <f>IF($E88=0," ",'t12'!E88/$E88)</f>
        <v xml:space="preserve"> </v>
      </c>
      <c r="K88" s="531" t="str">
        <f>IF($E88=0," ",'t12'!F88/$E88)</f>
        <v xml:space="preserve"> </v>
      </c>
      <c r="L88" s="531" t="str">
        <f>IF($E88=0," ",'t12'!H88/$E88)</f>
        <v xml:space="preserve"> </v>
      </c>
      <c r="M88" s="532">
        <f t="shared" si="2"/>
        <v>0</v>
      </c>
      <c r="N88" s="566" t="str">
        <f>IF($E88=0," ",'t12'!I88/$E88)</f>
        <v xml:space="preserve"> </v>
      </c>
      <c r="O88" s="566" t="str">
        <f>IF($E88=0," ",'t12'!J88/$E88)</f>
        <v xml:space="preserve"> </v>
      </c>
      <c r="P88" s="531" t="str">
        <f>IF($E88=0," ",'t13'!AE88/$E88)</f>
        <v xml:space="preserve"> </v>
      </c>
      <c r="Q88" s="531" t="str">
        <f>IF($E88=0," ",SUM('t13'!C88:N88)/$E88)</f>
        <v xml:space="preserve"> </v>
      </c>
      <c r="R88" s="531" t="str">
        <f>IF($E88=0," ",(SUM('t13'!T88:AB88)+'t13'!AD88)/$E88)</f>
        <v xml:space="preserve"> </v>
      </c>
      <c r="S88" s="532">
        <f t="shared" si="3"/>
        <v>0</v>
      </c>
      <c r="T88" s="566" t="str">
        <f>IF($E88=0," ",'t13'!AC88/$E88)</f>
        <v xml:space="preserve"> </v>
      </c>
      <c r="V88"/>
      <c r="W88"/>
      <c r="X88"/>
      <c r="Y88"/>
    </row>
    <row r="89" spans="1:25" s="98" customFormat="1" x14ac:dyDescent="0.2">
      <c r="A89" s="563" t="str">
        <f>'t1'!A89</f>
        <v>INGEGNERE DIR. A T. DETERMINATO(ART.15-SEPTIES DLGS. 502/92)</v>
      </c>
      <c r="B89" s="305" t="str">
        <f>'t1'!B89</f>
        <v>PD0606</v>
      </c>
      <c r="C89" s="564">
        <f>'t1'!K89+'t1'!L89</f>
        <v>0</v>
      </c>
      <c r="D89" s="564">
        <f>('t1'!K89+'t1'!L89)-SUM('t3'!C89:F89,'t3'!I89:J89)+SUM('t3'!K89:N89)</f>
        <v>0</v>
      </c>
      <c r="E89" s="565">
        <f>'t12'!C89/12</f>
        <v>0</v>
      </c>
      <c r="F89" s="565" t="str">
        <f>IF($D89&gt;0,(('t11'!C91+'t11'!D91)/$D89)," ")</f>
        <v xml:space="preserve"> </v>
      </c>
      <c r="G89" s="565" t="str">
        <f>IF($D89&gt;0,(SUM('t11'!E91:N91)/$D89)," ")</f>
        <v xml:space="preserve"> </v>
      </c>
      <c r="H89" s="565" t="str">
        <f>IF($D89&gt;0,(SUM('t11'!O91:R91)/$D89)," ")</f>
        <v xml:space="preserve"> </v>
      </c>
      <c r="I89" s="531" t="str">
        <f>IF($E89=0," ",('t12'!D89)/$E89)</f>
        <v xml:space="preserve"> </v>
      </c>
      <c r="J89" s="531" t="str">
        <f>IF($E89=0," ",'t12'!E89/$E89)</f>
        <v xml:space="preserve"> </v>
      </c>
      <c r="K89" s="531" t="str">
        <f>IF($E89=0," ",'t12'!F89/$E89)</f>
        <v xml:space="preserve"> </v>
      </c>
      <c r="L89" s="531" t="str">
        <f>IF($E89=0," ",'t12'!H89/$E89)</f>
        <v xml:space="preserve"> </v>
      </c>
      <c r="M89" s="532">
        <f t="shared" si="2"/>
        <v>0</v>
      </c>
      <c r="N89" s="566" t="str">
        <f>IF($E89=0," ",'t12'!I89/$E89)</f>
        <v xml:space="preserve"> </v>
      </c>
      <c r="O89" s="566" t="str">
        <f>IF($E89=0," ",'t12'!J89/$E89)</f>
        <v xml:space="preserve"> </v>
      </c>
      <c r="P89" s="531" t="str">
        <f>IF($E89=0," ",'t13'!AE89/$E89)</f>
        <v xml:space="preserve"> </v>
      </c>
      <c r="Q89" s="531" t="str">
        <f>IF($E89=0," ",SUM('t13'!C89:N89)/$E89)</f>
        <v xml:space="preserve"> </v>
      </c>
      <c r="R89" s="531" t="str">
        <f>IF($E89=0," ",(SUM('t13'!T89:AB89)+'t13'!AD89)/$E89)</f>
        <v xml:space="preserve"> </v>
      </c>
      <c r="S89" s="532">
        <f t="shared" si="3"/>
        <v>0</v>
      </c>
      <c r="T89" s="566" t="str">
        <f>IF($E89=0," ",'t13'!AC89/$E89)</f>
        <v xml:space="preserve"> </v>
      </c>
      <c r="V89"/>
      <c r="W89"/>
      <c r="X89"/>
      <c r="Y89"/>
    </row>
    <row r="90" spans="1:25" s="98" customFormat="1" x14ac:dyDescent="0.2">
      <c r="A90" s="563" t="str">
        <f>'t1'!A90</f>
        <v>ARCHITETTI DIRIG. CON INCARICO DI STRUTTURA COMPLESSA</v>
      </c>
      <c r="B90" s="305" t="str">
        <f>'t1'!B90</f>
        <v>PD0004</v>
      </c>
      <c r="C90" s="564">
        <f>'t1'!K90+'t1'!L90</f>
        <v>0</v>
      </c>
      <c r="D90" s="564">
        <f>('t1'!K90+'t1'!L90)-SUM('t3'!C90:F90,'t3'!I90:J90)+SUM('t3'!K90:N90)</f>
        <v>0</v>
      </c>
      <c r="E90" s="565">
        <f>'t12'!C90/12</f>
        <v>0</v>
      </c>
      <c r="F90" s="565" t="str">
        <f>IF($D90&gt;0,(('t11'!C92+'t11'!D92)/$D90)," ")</f>
        <v xml:space="preserve"> </v>
      </c>
      <c r="G90" s="565" t="str">
        <f>IF($D90&gt;0,(SUM('t11'!E92:N92)/$D90)," ")</f>
        <v xml:space="preserve"> </v>
      </c>
      <c r="H90" s="565" t="str">
        <f>IF($D90&gt;0,(SUM('t11'!O92:R92)/$D90)," ")</f>
        <v xml:space="preserve"> </v>
      </c>
      <c r="I90" s="531" t="str">
        <f>IF($E90=0," ",('t12'!D90)/$E90)</f>
        <v xml:space="preserve"> </v>
      </c>
      <c r="J90" s="531" t="str">
        <f>IF($E90=0," ",'t12'!E90/$E90)</f>
        <v xml:space="preserve"> </v>
      </c>
      <c r="K90" s="531" t="str">
        <f>IF($E90=0," ",'t12'!F90/$E90)</f>
        <v xml:space="preserve"> </v>
      </c>
      <c r="L90" s="531" t="str">
        <f>IF($E90=0," ",'t12'!H90/$E90)</f>
        <v xml:space="preserve"> </v>
      </c>
      <c r="M90" s="532">
        <f t="shared" si="2"/>
        <v>0</v>
      </c>
      <c r="N90" s="566" t="str">
        <f>IF($E90=0," ",'t12'!I90/$E90)</f>
        <v xml:space="preserve"> </v>
      </c>
      <c r="O90" s="566" t="str">
        <f>IF($E90=0," ",'t12'!J90/$E90)</f>
        <v xml:space="preserve"> </v>
      </c>
      <c r="P90" s="531" t="str">
        <f>IF($E90=0," ",'t13'!AE90/$E90)</f>
        <v xml:space="preserve"> </v>
      </c>
      <c r="Q90" s="531" t="str">
        <f>IF($E90=0," ",SUM('t13'!C90:N90)/$E90)</f>
        <v xml:space="preserve"> </v>
      </c>
      <c r="R90" s="531" t="str">
        <f>IF($E90=0," ",(SUM('t13'!T90:AB90)+'t13'!AD90)/$E90)</f>
        <v xml:space="preserve"> </v>
      </c>
      <c r="S90" s="532">
        <f t="shared" si="3"/>
        <v>0</v>
      </c>
      <c r="T90" s="566" t="str">
        <f>IF($E90=0," ",'t13'!AC90/$E90)</f>
        <v xml:space="preserve"> </v>
      </c>
      <c r="V90"/>
      <c r="W90"/>
      <c r="X90"/>
      <c r="Y90"/>
    </row>
    <row r="91" spans="1:25" s="98" customFormat="1" x14ac:dyDescent="0.2">
      <c r="A91" s="563" t="str">
        <f>'t1'!A91</f>
        <v>ARCHITETTI DIRIG. CON INCARICO DI STRUTTURA SEMPLICE</v>
      </c>
      <c r="B91" s="305" t="str">
        <f>'t1'!B91</f>
        <v>PD0S03</v>
      </c>
      <c r="C91" s="564">
        <f>'t1'!K91+'t1'!L91</f>
        <v>0</v>
      </c>
      <c r="D91" s="564">
        <f>('t1'!K91+'t1'!L91)-SUM('t3'!C91:F91,'t3'!I91:J91)+SUM('t3'!K91:N91)</f>
        <v>0</v>
      </c>
      <c r="E91" s="565">
        <f>'t12'!C91/12</f>
        <v>0</v>
      </c>
      <c r="F91" s="565" t="str">
        <f>IF($D91&gt;0,(('t11'!C93+'t11'!D93)/$D91)," ")</f>
        <v xml:space="preserve"> </v>
      </c>
      <c r="G91" s="565" t="str">
        <f>IF($D91&gt;0,(SUM('t11'!E93:N93)/$D91)," ")</f>
        <v xml:space="preserve"> </v>
      </c>
      <c r="H91" s="565" t="str">
        <f>IF($D91&gt;0,(SUM('t11'!O93:R93)/$D91)," ")</f>
        <v xml:space="preserve"> </v>
      </c>
      <c r="I91" s="531" t="str">
        <f>IF($E91=0," ",('t12'!D91)/$E91)</f>
        <v xml:space="preserve"> </v>
      </c>
      <c r="J91" s="531" t="str">
        <f>IF($E91=0," ",'t12'!E91/$E91)</f>
        <v xml:space="preserve"> </v>
      </c>
      <c r="K91" s="531" t="str">
        <f>IF($E91=0," ",'t12'!F91/$E91)</f>
        <v xml:space="preserve"> </v>
      </c>
      <c r="L91" s="531" t="str">
        <f>IF($E91=0," ",'t12'!H91/$E91)</f>
        <v xml:space="preserve"> </v>
      </c>
      <c r="M91" s="532">
        <f t="shared" si="2"/>
        <v>0</v>
      </c>
      <c r="N91" s="566" t="str">
        <f>IF($E91=0," ",'t12'!I91/$E91)</f>
        <v xml:space="preserve"> </v>
      </c>
      <c r="O91" s="566" t="str">
        <f>IF($E91=0," ",'t12'!J91/$E91)</f>
        <v xml:space="preserve"> </v>
      </c>
      <c r="P91" s="531" t="str">
        <f>IF($E91=0," ",'t13'!AE91/$E91)</f>
        <v xml:space="preserve"> </v>
      </c>
      <c r="Q91" s="531" t="str">
        <f>IF($E91=0," ",SUM('t13'!C91:N91)/$E91)</f>
        <v xml:space="preserve"> </v>
      </c>
      <c r="R91" s="531" t="str">
        <f>IF($E91=0," ",(SUM('t13'!T91:AB91)+'t13'!AD91)/$E91)</f>
        <v xml:space="preserve"> </v>
      </c>
      <c r="S91" s="532">
        <f t="shared" si="3"/>
        <v>0</v>
      </c>
      <c r="T91" s="566" t="str">
        <f>IF($E91=0," ",'t13'!AC91/$E91)</f>
        <v xml:space="preserve"> </v>
      </c>
      <c r="V91"/>
      <c r="W91"/>
      <c r="X91"/>
      <c r="Y91"/>
    </row>
    <row r="92" spans="1:25" s="98" customFormat="1" x14ac:dyDescent="0.2">
      <c r="A92" s="563" t="str">
        <f>'t1'!A92</f>
        <v>ARCHITETTI DIRIG. CON ALTRI INCAR.PROF.LI</v>
      </c>
      <c r="B92" s="305" t="str">
        <f>'t1'!B92</f>
        <v>PD0A03</v>
      </c>
      <c r="C92" s="564">
        <f>'t1'!K92+'t1'!L92</f>
        <v>0</v>
      </c>
      <c r="D92" s="564">
        <f>('t1'!K92+'t1'!L92)-SUM('t3'!C92:F92,'t3'!I92:J92)+SUM('t3'!K92:N92)</f>
        <v>0</v>
      </c>
      <c r="E92" s="565">
        <f>'t12'!C92/12</f>
        <v>0</v>
      </c>
      <c r="F92" s="565" t="str">
        <f>IF($D92&gt;0,(('t11'!C94+'t11'!D94)/$D92)," ")</f>
        <v xml:space="preserve"> </v>
      </c>
      <c r="G92" s="565" t="str">
        <f>IF($D92&gt;0,(SUM('t11'!E94:N94)/$D92)," ")</f>
        <v xml:space="preserve"> </v>
      </c>
      <c r="H92" s="565" t="str">
        <f>IF($D92&gt;0,(SUM('t11'!O94:R94)/$D92)," ")</f>
        <v xml:space="preserve"> </v>
      </c>
      <c r="I92" s="531" t="str">
        <f>IF($E92=0," ",('t12'!D92)/$E92)</f>
        <v xml:space="preserve"> </v>
      </c>
      <c r="J92" s="531" t="str">
        <f>IF($E92=0," ",'t12'!E92/$E92)</f>
        <v xml:space="preserve"> </v>
      </c>
      <c r="K92" s="531" t="str">
        <f>IF($E92=0," ",'t12'!F92/$E92)</f>
        <v xml:space="preserve"> </v>
      </c>
      <c r="L92" s="531" t="str">
        <f>IF($E92=0," ",'t12'!H92/$E92)</f>
        <v xml:space="preserve"> </v>
      </c>
      <c r="M92" s="532">
        <f t="shared" si="2"/>
        <v>0</v>
      </c>
      <c r="N92" s="566" t="str">
        <f>IF($E92=0," ",'t12'!I92/$E92)</f>
        <v xml:space="preserve"> </v>
      </c>
      <c r="O92" s="566" t="str">
        <f>IF($E92=0," ",'t12'!J92/$E92)</f>
        <v xml:space="preserve"> </v>
      </c>
      <c r="P92" s="531" t="str">
        <f>IF($E92=0," ",'t13'!AE92/$E92)</f>
        <v xml:space="preserve"> </v>
      </c>
      <c r="Q92" s="531" t="str">
        <f>IF($E92=0," ",SUM('t13'!C92:N92)/$E92)</f>
        <v xml:space="preserve"> </v>
      </c>
      <c r="R92" s="531" t="str">
        <f>IF($E92=0," ",(SUM('t13'!T92:AB92)+'t13'!AD92)/$E92)</f>
        <v xml:space="preserve"> </v>
      </c>
      <c r="S92" s="532">
        <f t="shared" si="3"/>
        <v>0</v>
      </c>
      <c r="T92" s="566" t="str">
        <f>IF($E92=0," ",'t13'!AC92/$E92)</f>
        <v xml:space="preserve"> </v>
      </c>
      <c r="V92"/>
      <c r="W92"/>
      <c r="X92"/>
      <c r="Y92"/>
    </row>
    <row r="93" spans="1:25" s="98" customFormat="1" x14ac:dyDescent="0.2">
      <c r="A93" s="563" t="str">
        <f>'t1'!A93</f>
        <v>ARCHITETTI DIR. A T.DETERMINATO(ART. 15-SEPTIES DLGS.502/92)</v>
      </c>
      <c r="B93" s="305" t="str">
        <f>'t1'!B93</f>
        <v>PD0607</v>
      </c>
      <c r="C93" s="564">
        <f>'t1'!K93+'t1'!L93</f>
        <v>0</v>
      </c>
      <c r="D93" s="564">
        <f>('t1'!K93+'t1'!L93)-SUM('t3'!C93:F93,'t3'!I93:J93)+SUM('t3'!K93:N93)</f>
        <v>0</v>
      </c>
      <c r="E93" s="565">
        <f>'t12'!C93/12</f>
        <v>0</v>
      </c>
      <c r="F93" s="565" t="str">
        <f>IF($D93&gt;0,(('t11'!C95+'t11'!D95)/$D93)," ")</f>
        <v xml:space="preserve"> </v>
      </c>
      <c r="G93" s="565" t="str">
        <f>IF($D93&gt;0,(SUM('t11'!E95:N95)/$D93)," ")</f>
        <v xml:space="preserve"> </v>
      </c>
      <c r="H93" s="565" t="str">
        <f>IF($D93&gt;0,(SUM('t11'!O95:R95)/$D93)," ")</f>
        <v xml:space="preserve"> </v>
      </c>
      <c r="I93" s="531" t="str">
        <f>IF($E93=0," ",('t12'!D93)/$E93)</f>
        <v xml:space="preserve"> </v>
      </c>
      <c r="J93" s="531" t="str">
        <f>IF($E93=0," ",'t12'!E93/$E93)</f>
        <v xml:space="preserve"> </v>
      </c>
      <c r="K93" s="531" t="str">
        <f>IF($E93=0," ",'t12'!F93/$E93)</f>
        <v xml:space="preserve"> </v>
      </c>
      <c r="L93" s="531" t="str">
        <f>IF($E93=0," ",'t12'!H93/$E93)</f>
        <v xml:space="preserve"> </v>
      </c>
      <c r="M93" s="532">
        <f t="shared" si="2"/>
        <v>0</v>
      </c>
      <c r="N93" s="566" t="str">
        <f>IF($E93=0," ",'t12'!I93/$E93)</f>
        <v xml:space="preserve"> </v>
      </c>
      <c r="O93" s="566" t="str">
        <f>IF($E93=0," ",'t12'!J93/$E93)</f>
        <v xml:space="preserve"> </v>
      </c>
      <c r="P93" s="531" t="str">
        <f>IF($E93=0," ",'t13'!AE93/$E93)</f>
        <v xml:space="preserve"> </v>
      </c>
      <c r="Q93" s="531" t="str">
        <f>IF($E93=0," ",SUM('t13'!C93:N93)/$E93)</f>
        <v xml:space="preserve"> </v>
      </c>
      <c r="R93" s="531" t="str">
        <f>IF($E93=0," ",(SUM('t13'!T93:AB93)+'t13'!AD93)/$E93)</f>
        <v xml:space="preserve"> </v>
      </c>
      <c r="S93" s="532">
        <f t="shared" si="3"/>
        <v>0</v>
      </c>
      <c r="T93" s="566" t="str">
        <f>IF($E93=0," ",'t13'!AC93/$E93)</f>
        <v xml:space="preserve"> </v>
      </c>
      <c r="V93"/>
      <c r="W93"/>
      <c r="X93"/>
      <c r="Y93"/>
    </row>
    <row r="94" spans="1:25" s="98" customFormat="1" x14ac:dyDescent="0.2">
      <c r="A94" s="563" t="str">
        <f>'t1'!A94</f>
        <v>GEOLOGI DIRIG. CON INCARICO DI STRUTTURA COMPLESSA</v>
      </c>
      <c r="B94" s="305" t="str">
        <f>'t1'!B94</f>
        <v>PD0044</v>
      </c>
      <c r="C94" s="564">
        <f>'t1'!K94+'t1'!L94</f>
        <v>0</v>
      </c>
      <c r="D94" s="564">
        <f>('t1'!K94+'t1'!L94)-SUM('t3'!C94:F94,'t3'!I94:J94)+SUM('t3'!K94:N94)</f>
        <v>0</v>
      </c>
      <c r="E94" s="565">
        <f>'t12'!C94/12</f>
        <v>0</v>
      </c>
      <c r="F94" s="565" t="str">
        <f>IF($D94&gt;0,(('t11'!C96+'t11'!D96)/$D94)," ")</f>
        <v xml:space="preserve"> </v>
      </c>
      <c r="G94" s="565" t="str">
        <f>IF($D94&gt;0,(SUM('t11'!E96:N96)/$D94)," ")</f>
        <v xml:space="preserve"> </v>
      </c>
      <c r="H94" s="565" t="str">
        <f>IF($D94&gt;0,(SUM('t11'!O96:R96)/$D94)," ")</f>
        <v xml:space="preserve"> </v>
      </c>
      <c r="I94" s="531" t="str">
        <f>IF($E94=0," ",('t12'!D94)/$E94)</f>
        <v xml:space="preserve"> </v>
      </c>
      <c r="J94" s="531" t="str">
        <f>IF($E94=0," ",'t12'!E94/$E94)</f>
        <v xml:space="preserve"> </v>
      </c>
      <c r="K94" s="531" t="str">
        <f>IF($E94=0," ",'t12'!F94/$E94)</f>
        <v xml:space="preserve"> </v>
      </c>
      <c r="L94" s="531" t="str">
        <f>IF($E94=0," ",'t12'!H94/$E94)</f>
        <v xml:space="preserve"> </v>
      </c>
      <c r="M94" s="532">
        <f t="shared" si="2"/>
        <v>0</v>
      </c>
      <c r="N94" s="566" t="str">
        <f>IF($E94=0," ",'t12'!I94/$E94)</f>
        <v xml:space="preserve"> </v>
      </c>
      <c r="O94" s="566" t="str">
        <f>IF($E94=0," ",'t12'!J94/$E94)</f>
        <v xml:space="preserve"> </v>
      </c>
      <c r="P94" s="531" t="str">
        <f>IF($E94=0," ",'t13'!AE94/$E94)</f>
        <v xml:space="preserve"> </v>
      </c>
      <c r="Q94" s="531" t="str">
        <f>IF($E94=0," ",SUM('t13'!C94:N94)/$E94)</f>
        <v xml:space="preserve"> </v>
      </c>
      <c r="R94" s="531" t="str">
        <f>IF($E94=0," ",(SUM('t13'!T94:AB94)+'t13'!AD94)/$E94)</f>
        <v xml:space="preserve"> </v>
      </c>
      <c r="S94" s="532">
        <f t="shared" si="3"/>
        <v>0</v>
      </c>
      <c r="T94" s="566" t="str">
        <f>IF($E94=0," ",'t13'!AC94/$E94)</f>
        <v xml:space="preserve"> </v>
      </c>
      <c r="V94"/>
      <c r="W94"/>
      <c r="X94"/>
      <c r="Y94"/>
    </row>
    <row r="95" spans="1:25" s="98" customFormat="1" x14ac:dyDescent="0.2">
      <c r="A95" s="563" t="str">
        <f>'t1'!A95</f>
        <v>GEOLOGI DIRIG. CON INCARICO DI STRUTTURA SEMPLICE</v>
      </c>
      <c r="B95" s="305" t="str">
        <f>'t1'!B95</f>
        <v>PD0S43</v>
      </c>
      <c r="C95" s="564">
        <f>'t1'!K95+'t1'!L95</f>
        <v>0</v>
      </c>
      <c r="D95" s="564">
        <f>('t1'!K95+'t1'!L95)-SUM('t3'!C95:F95,'t3'!I95:J95)+SUM('t3'!K95:N95)</f>
        <v>0</v>
      </c>
      <c r="E95" s="565">
        <f>'t12'!C95/12</f>
        <v>0</v>
      </c>
      <c r="F95" s="565" t="str">
        <f>IF($D95&gt;0,(('t11'!C97+'t11'!D97)/$D95)," ")</f>
        <v xml:space="preserve"> </v>
      </c>
      <c r="G95" s="565" t="str">
        <f>IF($D95&gt;0,(SUM('t11'!E97:N97)/$D95)," ")</f>
        <v xml:space="preserve"> </v>
      </c>
      <c r="H95" s="565" t="str">
        <f>IF($D95&gt;0,(SUM('t11'!O97:R97)/$D95)," ")</f>
        <v xml:space="preserve"> </v>
      </c>
      <c r="I95" s="531" t="str">
        <f>IF($E95=0," ",('t12'!D95)/$E95)</f>
        <v xml:space="preserve"> </v>
      </c>
      <c r="J95" s="531" t="str">
        <f>IF($E95=0," ",'t12'!E95/$E95)</f>
        <v xml:space="preserve"> </v>
      </c>
      <c r="K95" s="531" t="str">
        <f>IF($E95=0," ",'t12'!F95/$E95)</f>
        <v xml:space="preserve"> </v>
      </c>
      <c r="L95" s="531" t="str">
        <f>IF($E95=0," ",'t12'!H95/$E95)</f>
        <v xml:space="preserve"> </v>
      </c>
      <c r="M95" s="532">
        <f t="shared" si="2"/>
        <v>0</v>
      </c>
      <c r="N95" s="566" t="str">
        <f>IF($E95=0," ",'t12'!I95/$E95)</f>
        <v xml:space="preserve"> </v>
      </c>
      <c r="O95" s="566" t="str">
        <f>IF($E95=0," ",'t12'!J95/$E95)</f>
        <v xml:space="preserve"> </v>
      </c>
      <c r="P95" s="531" t="str">
        <f>IF($E95=0," ",'t13'!AE95/$E95)</f>
        <v xml:space="preserve"> </v>
      </c>
      <c r="Q95" s="531" t="str">
        <f>IF($E95=0," ",SUM('t13'!C95:N95)/$E95)</f>
        <v xml:space="preserve"> </v>
      </c>
      <c r="R95" s="531" t="str">
        <f>IF($E95=0," ",(SUM('t13'!T95:AB95)+'t13'!AD95)/$E95)</f>
        <v xml:space="preserve"> </v>
      </c>
      <c r="S95" s="532">
        <f t="shared" si="3"/>
        <v>0</v>
      </c>
      <c r="T95" s="566" t="str">
        <f>IF($E95=0," ",'t13'!AC95/$E95)</f>
        <v xml:space="preserve"> </v>
      </c>
      <c r="V95"/>
      <c r="W95"/>
      <c r="X95"/>
      <c r="Y95"/>
    </row>
    <row r="96" spans="1:25" s="98" customFormat="1" x14ac:dyDescent="0.2">
      <c r="A96" s="563" t="str">
        <f>'t1'!A96</f>
        <v>GEOLOGI DIRIG. CON ALTRI INCAR.PROF.LI</v>
      </c>
      <c r="B96" s="305" t="str">
        <f>'t1'!B96</f>
        <v>PD0A43</v>
      </c>
      <c r="C96" s="564">
        <f>'t1'!K96+'t1'!L96</f>
        <v>0</v>
      </c>
      <c r="D96" s="564">
        <f>('t1'!K96+'t1'!L96)-SUM('t3'!C96:F96,'t3'!I96:J96)+SUM('t3'!K96:N96)</f>
        <v>0</v>
      </c>
      <c r="E96" s="565">
        <f>'t12'!C96/12</f>
        <v>0</v>
      </c>
      <c r="F96" s="565" t="str">
        <f>IF($D96&gt;0,(('t11'!C98+'t11'!D98)/$D96)," ")</f>
        <v xml:space="preserve"> </v>
      </c>
      <c r="G96" s="565" t="str">
        <f>IF($D96&gt;0,(SUM('t11'!E98:N98)/$D96)," ")</f>
        <v xml:space="preserve"> </v>
      </c>
      <c r="H96" s="565" t="str">
        <f>IF($D96&gt;0,(SUM('t11'!O98:R98)/$D96)," ")</f>
        <v xml:space="preserve"> </v>
      </c>
      <c r="I96" s="531" t="str">
        <f>IF($E96=0," ",('t12'!D96)/$E96)</f>
        <v xml:space="preserve"> </v>
      </c>
      <c r="J96" s="531" t="str">
        <f>IF($E96=0," ",'t12'!E96/$E96)</f>
        <v xml:space="preserve"> </v>
      </c>
      <c r="K96" s="531" t="str">
        <f>IF($E96=0," ",'t12'!F96/$E96)</f>
        <v xml:space="preserve"> </v>
      </c>
      <c r="L96" s="531" t="str">
        <f>IF($E96=0," ",'t12'!H96/$E96)</f>
        <v xml:space="preserve"> </v>
      </c>
      <c r="M96" s="532">
        <f t="shared" si="2"/>
        <v>0</v>
      </c>
      <c r="N96" s="566" t="str">
        <f>IF($E96=0," ",'t12'!I96/$E96)</f>
        <v xml:space="preserve"> </v>
      </c>
      <c r="O96" s="566" t="str">
        <f>IF($E96=0," ",'t12'!J96/$E96)</f>
        <v xml:space="preserve"> </v>
      </c>
      <c r="P96" s="531" t="str">
        <f>IF($E96=0," ",'t13'!AE96/$E96)</f>
        <v xml:space="preserve"> </v>
      </c>
      <c r="Q96" s="531" t="str">
        <f>IF($E96=0," ",SUM('t13'!C96:N96)/$E96)</f>
        <v xml:space="preserve"> </v>
      </c>
      <c r="R96" s="531" t="str">
        <f>IF($E96=0," ",(SUM('t13'!T96:AB96)+'t13'!AD96)/$E96)</f>
        <v xml:space="preserve"> </v>
      </c>
      <c r="S96" s="532">
        <f t="shared" si="3"/>
        <v>0</v>
      </c>
      <c r="T96" s="566" t="str">
        <f>IF($E96=0," ",'t13'!AC96/$E96)</f>
        <v xml:space="preserve"> </v>
      </c>
      <c r="V96"/>
      <c r="W96"/>
      <c r="X96"/>
      <c r="Y96"/>
    </row>
    <row r="97" spans="1:25" s="98" customFormat="1" x14ac:dyDescent="0.2">
      <c r="A97" s="563" t="str">
        <f>'t1'!A97</f>
        <v>GEOLOGI  DIR. A T. DETERMINATO(ART. 15-SEPTIES DLGS. 502/92)</v>
      </c>
      <c r="B97" s="305" t="str">
        <f>'t1'!B97</f>
        <v>PD0608</v>
      </c>
      <c r="C97" s="564">
        <f>'t1'!K97+'t1'!L97</f>
        <v>0</v>
      </c>
      <c r="D97" s="564">
        <f>('t1'!K97+'t1'!L97)-SUM('t3'!C97:F97,'t3'!I97:J97)+SUM('t3'!K97:N97)</f>
        <v>0</v>
      </c>
      <c r="E97" s="565">
        <f>'t12'!C97/12</f>
        <v>0</v>
      </c>
      <c r="F97" s="565" t="str">
        <f>IF($D97&gt;0,(('t11'!C99+'t11'!D99)/$D97)," ")</f>
        <v xml:space="preserve"> </v>
      </c>
      <c r="G97" s="565" t="str">
        <f>IF($D97&gt;0,(SUM('t11'!E99:N99)/$D97)," ")</f>
        <v xml:space="preserve"> </v>
      </c>
      <c r="H97" s="565" t="str">
        <f>IF($D97&gt;0,(SUM('t11'!O99:R99)/$D97)," ")</f>
        <v xml:space="preserve"> </v>
      </c>
      <c r="I97" s="531" t="str">
        <f>IF($E97=0," ",('t12'!D97)/$E97)</f>
        <v xml:space="preserve"> </v>
      </c>
      <c r="J97" s="531" t="str">
        <f>IF($E97=0," ",'t12'!E97/$E97)</f>
        <v xml:space="preserve"> </v>
      </c>
      <c r="K97" s="531" t="str">
        <f>IF($E97=0," ",'t12'!F97/$E97)</f>
        <v xml:space="preserve"> </v>
      </c>
      <c r="L97" s="531" t="str">
        <f>IF($E97=0," ",'t12'!H97/$E97)</f>
        <v xml:space="preserve"> </v>
      </c>
      <c r="M97" s="532">
        <f t="shared" si="2"/>
        <v>0</v>
      </c>
      <c r="N97" s="566" t="str">
        <f>IF($E97=0," ",'t12'!I97/$E97)</f>
        <v xml:space="preserve"> </v>
      </c>
      <c r="O97" s="566" t="str">
        <f>IF($E97=0," ",'t12'!J97/$E97)</f>
        <v xml:space="preserve"> </v>
      </c>
      <c r="P97" s="531" t="str">
        <f>IF($E97=0," ",'t13'!AE97/$E97)</f>
        <v xml:space="preserve"> </v>
      </c>
      <c r="Q97" s="531" t="str">
        <f>IF($E97=0," ",SUM('t13'!C97:N97)/$E97)</f>
        <v xml:space="preserve"> </v>
      </c>
      <c r="R97" s="531" t="str">
        <f>IF($E97=0," ",(SUM('t13'!T97:AB97)+'t13'!AD97)/$E97)</f>
        <v xml:space="preserve"> </v>
      </c>
      <c r="S97" s="532">
        <f t="shared" si="3"/>
        <v>0</v>
      </c>
      <c r="T97" s="566" t="str">
        <f>IF($E97=0," ",'t13'!AC97/$E97)</f>
        <v xml:space="preserve"> </v>
      </c>
      <c r="V97"/>
      <c r="W97"/>
      <c r="X97"/>
      <c r="Y97"/>
    </row>
    <row r="98" spans="1:25" s="98" customFormat="1" x14ac:dyDescent="0.2">
      <c r="A98" s="563" t="str">
        <f>'t1'!A98</f>
        <v>ANALISTI DIRIG. CON INCARICO DI STRUTTURA COMPLESSA</v>
      </c>
      <c r="B98" s="305" t="str">
        <f>'t1'!B98</f>
        <v>TD0002</v>
      </c>
      <c r="C98" s="564">
        <f>'t1'!K98+'t1'!L98</f>
        <v>0</v>
      </c>
      <c r="D98" s="564">
        <f>('t1'!K98+'t1'!L98)-SUM('t3'!C98:F98,'t3'!I98:J98)+SUM('t3'!K98:N98)</f>
        <v>0</v>
      </c>
      <c r="E98" s="565">
        <f>'t12'!C98/12</f>
        <v>0</v>
      </c>
      <c r="F98" s="565" t="str">
        <f>IF($D98&gt;0,(('t11'!C100+'t11'!D100)/$D98)," ")</f>
        <v xml:space="preserve"> </v>
      </c>
      <c r="G98" s="565" t="str">
        <f>IF($D98&gt;0,(SUM('t11'!E100:N100)/$D98)," ")</f>
        <v xml:space="preserve"> </v>
      </c>
      <c r="H98" s="565" t="str">
        <f>IF($D98&gt;0,(SUM('t11'!O100:R100)/$D98)," ")</f>
        <v xml:space="preserve"> </v>
      </c>
      <c r="I98" s="531" t="str">
        <f>IF($E98=0," ",('t12'!D98)/$E98)</f>
        <v xml:space="preserve"> </v>
      </c>
      <c r="J98" s="531" t="str">
        <f>IF($E98=0," ",'t12'!E98/$E98)</f>
        <v xml:space="preserve"> </v>
      </c>
      <c r="K98" s="531" t="str">
        <f>IF($E98=0," ",'t12'!F98/$E98)</f>
        <v xml:space="preserve"> </v>
      </c>
      <c r="L98" s="531" t="str">
        <f>IF($E98=0," ",'t12'!H98/$E98)</f>
        <v xml:space="preserve"> </v>
      </c>
      <c r="M98" s="532">
        <f t="shared" si="2"/>
        <v>0</v>
      </c>
      <c r="N98" s="566" t="str">
        <f>IF($E98=0," ",'t12'!I98/$E98)</f>
        <v xml:space="preserve"> </v>
      </c>
      <c r="O98" s="566" t="str">
        <f>IF($E98=0," ",'t12'!J98/$E98)</f>
        <v xml:space="preserve"> </v>
      </c>
      <c r="P98" s="531" t="str">
        <f>IF($E98=0," ",'t13'!AE98/$E98)</f>
        <v xml:space="preserve"> </v>
      </c>
      <c r="Q98" s="531" t="str">
        <f>IF($E98=0," ",SUM('t13'!C98:N98)/$E98)</f>
        <v xml:space="preserve"> </v>
      </c>
      <c r="R98" s="531" t="str">
        <f>IF($E98=0," ",(SUM('t13'!T98:AB98)+'t13'!AD98)/$E98)</f>
        <v xml:space="preserve"> </v>
      </c>
      <c r="S98" s="532">
        <f t="shared" si="3"/>
        <v>0</v>
      </c>
      <c r="T98" s="566" t="str">
        <f>IF($E98=0," ",'t13'!AC98/$E98)</f>
        <v xml:space="preserve"> </v>
      </c>
      <c r="V98"/>
      <c r="W98"/>
      <c r="X98"/>
      <c r="Y98"/>
    </row>
    <row r="99" spans="1:25" s="98" customFormat="1" x14ac:dyDescent="0.2">
      <c r="A99" s="563" t="str">
        <f>'t1'!A99</f>
        <v>ANALISTI DIRIG. CON INCARICO DI STRUTTURA SEMPLICE</v>
      </c>
      <c r="B99" s="305" t="str">
        <f>'t1'!B99</f>
        <v>TD0S01</v>
      </c>
      <c r="C99" s="564">
        <f>'t1'!K99+'t1'!L99</f>
        <v>0</v>
      </c>
      <c r="D99" s="564">
        <f>('t1'!K99+'t1'!L99)-SUM('t3'!C99:F99,'t3'!I99:J99)+SUM('t3'!K99:N99)</f>
        <v>0</v>
      </c>
      <c r="E99" s="565">
        <f>'t12'!C99/12</f>
        <v>0</v>
      </c>
      <c r="F99" s="565" t="str">
        <f>IF($D99&gt;0,(('t11'!C101+'t11'!D101)/$D99)," ")</f>
        <v xml:space="preserve"> </v>
      </c>
      <c r="G99" s="565" t="str">
        <f>IF($D99&gt;0,(SUM('t11'!E101:N101)/$D99)," ")</f>
        <v xml:space="preserve"> </v>
      </c>
      <c r="H99" s="565" t="str">
        <f>IF($D99&gt;0,(SUM('t11'!O101:R101)/$D99)," ")</f>
        <v xml:space="preserve"> </v>
      </c>
      <c r="I99" s="531" t="str">
        <f>IF($E99=0," ",('t12'!D99)/$E99)</f>
        <v xml:space="preserve"> </v>
      </c>
      <c r="J99" s="531" t="str">
        <f>IF($E99=0," ",'t12'!E99/$E99)</f>
        <v xml:space="preserve"> </v>
      </c>
      <c r="K99" s="531" t="str">
        <f>IF($E99=0," ",'t12'!F99/$E99)</f>
        <v xml:space="preserve"> </v>
      </c>
      <c r="L99" s="531" t="str">
        <f>IF($E99=0," ",'t12'!H99/$E99)</f>
        <v xml:space="preserve"> </v>
      </c>
      <c r="M99" s="532">
        <f t="shared" si="2"/>
        <v>0</v>
      </c>
      <c r="N99" s="566" t="str">
        <f>IF($E99=0," ",'t12'!I99/$E99)</f>
        <v xml:space="preserve"> </v>
      </c>
      <c r="O99" s="566" t="str">
        <f>IF($E99=0," ",'t12'!J99/$E99)</f>
        <v xml:space="preserve"> </v>
      </c>
      <c r="P99" s="531" t="str">
        <f>IF($E99=0," ",'t13'!AE99/$E99)</f>
        <v xml:space="preserve"> </v>
      </c>
      <c r="Q99" s="531" t="str">
        <f>IF($E99=0," ",SUM('t13'!C99:N99)/$E99)</f>
        <v xml:space="preserve"> </v>
      </c>
      <c r="R99" s="531" t="str">
        <f>IF($E99=0," ",(SUM('t13'!T99:AB99)+'t13'!AD99)/$E99)</f>
        <v xml:space="preserve"> </v>
      </c>
      <c r="S99" s="532">
        <f t="shared" si="3"/>
        <v>0</v>
      </c>
      <c r="T99" s="566" t="str">
        <f>IF($E99=0," ",'t13'!AC99/$E99)</f>
        <v xml:space="preserve"> </v>
      </c>
      <c r="V99"/>
      <c r="W99"/>
      <c r="X99"/>
      <c r="Y99"/>
    </row>
    <row r="100" spans="1:25" s="98" customFormat="1" x14ac:dyDescent="0.2">
      <c r="A100" s="563" t="str">
        <f>'t1'!A100</f>
        <v>ANALISTI DIRIG. CON ALTRI INCAR.PROF.LI</v>
      </c>
      <c r="B100" s="305" t="str">
        <f>'t1'!B100</f>
        <v>TD0A01</v>
      </c>
      <c r="C100" s="564">
        <f>'t1'!K100+'t1'!L100</f>
        <v>0</v>
      </c>
      <c r="D100" s="564">
        <f>('t1'!K100+'t1'!L100)-SUM('t3'!C100:F100,'t3'!I100:J100)+SUM('t3'!K100:N100)</f>
        <v>0</v>
      </c>
      <c r="E100" s="565">
        <f>'t12'!C100/12</f>
        <v>0</v>
      </c>
      <c r="F100" s="565" t="str">
        <f>IF($D100&gt;0,(('t11'!C102+'t11'!D102)/$D100)," ")</f>
        <v xml:space="preserve"> </v>
      </c>
      <c r="G100" s="565" t="str">
        <f>IF($D100&gt;0,(SUM('t11'!E102:N102)/$D100)," ")</f>
        <v xml:space="preserve"> </v>
      </c>
      <c r="H100" s="565" t="str">
        <f>IF($D100&gt;0,(SUM('t11'!O102:R102)/$D100)," ")</f>
        <v xml:space="preserve"> </v>
      </c>
      <c r="I100" s="531" t="str">
        <f>IF($E100=0," ",('t12'!D100)/$E100)</f>
        <v xml:space="preserve"> </v>
      </c>
      <c r="J100" s="531" t="str">
        <f>IF($E100=0," ",'t12'!E100/$E100)</f>
        <v xml:space="preserve"> </v>
      </c>
      <c r="K100" s="531" t="str">
        <f>IF($E100=0," ",'t12'!F100/$E100)</f>
        <v xml:space="preserve"> </v>
      </c>
      <c r="L100" s="531" t="str">
        <f>IF($E100=0," ",'t12'!H100/$E100)</f>
        <v xml:space="preserve"> </v>
      </c>
      <c r="M100" s="532">
        <f t="shared" si="2"/>
        <v>0</v>
      </c>
      <c r="N100" s="566" t="str">
        <f>IF($E100=0," ",'t12'!I100/$E100)</f>
        <v xml:space="preserve"> </v>
      </c>
      <c r="O100" s="566" t="str">
        <f>IF($E100=0," ",'t12'!J100/$E100)</f>
        <v xml:space="preserve"> </v>
      </c>
      <c r="P100" s="531" t="str">
        <f>IF($E100=0," ",'t13'!AE100/$E100)</f>
        <v xml:space="preserve"> </v>
      </c>
      <c r="Q100" s="531" t="str">
        <f>IF($E100=0," ",SUM('t13'!C100:N100)/$E100)</f>
        <v xml:space="preserve"> </v>
      </c>
      <c r="R100" s="531" t="str">
        <f>IF($E100=0," ",(SUM('t13'!T100:AB100)+'t13'!AD100)/$E100)</f>
        <v xml:space="preserve"> </v>
      </c>
      <c r="S100" s="532">
        <f t="shared" si="3"/>
        <v>0</v>
      </c>
      <c r="T100" s="566" t="str">
        <f>IF($E100=0," ",'t13'!AC100/$E100)</f>
        <v xml:space="preserve"> </v>
      </c>
      <c r="V100"/>
      <c r="W100"/>
      <c r="X100"/>
      <c r="Y100"/>
    </row>
    <row r="101" spans="1:25" s="98" customFormat="1" x14ac:dyDescent="0.2">
      <c r="A101" s="563" t="str">
        <f>'t1'!A101</f>
        <v>ANALISTI DIR. A T. DETERMINATO(ART. 15-SEPTIES DLGS. 502/92)</v>
      </c>
      <c r="B101" s="305" t="str">
        <f>'t1'!B101</f>
        <v>TD0609</v>
      </c>
      <c r="C101" s="564">
        <f>'t1'!K101+'t1'!L101</f>
        <v>0</v>
      </c>
      <c r="D101" s="564">
        <f>('t1'!K101+'t1'!L101)-SUM('t3'!C101:F101,'t3'!I101:J101)+SUM('t3'!K101:N101)</f>
        <v>0</v>
      </c>
      <c r="E101" s="565">
        <f>'t12'!C101/12</f>
        <v>0</v>
      </c>
      <c r="F101" s="565" t="str">
        <f>IF($D101&gt;0,(('t11'!C103+'t11'!D103)/$D101)," ")</f>
        <v xml:space="preserve"> </v>
      </c>
      <c r="G101" s="565" t="str">
        <f>IF($D101&gt;0,(SUM('t11'!E103:N103)/$D101)," ")</f>
        <v xml:space="preserve"> </v>
      </c>
      <c r="H101" s="565" t="str">
        <f>IF($D101&gt;0,(SUM('t11'!O103:R103)/$D101)," ")</f>
        <v xml:space="preserve"> </v>
      </c>
      <c r="I101" s="531" t="str">
        <f>IF($E101=0," ",('t12'!D101)/$E101)</f>
        <v xml:space="preserve"> </v>
      </c>
      <c r="J101" s="531" t="str">
        <f>IF($E101=0," ",'t12'!E101/$E101)</f>
        <v xml:space="preserve"> </v>
      </c>
      <c r="K101" s="531" t="str">
        <f>IF($E101=0," ",'t12'!F101/$E101)</f>
        <v xml:space="preserve"> </v>
      </c>
      <c r="L101" s="531" t="str">
        <f>IF($E101=0," ",'t12'!H101/$E101)</f>
        <v xml:space="preserve"> </v>
      </c>
      <c r="M101" s="532">
        <f t="shared" si="2"/>
        <v>0</v>
      </c>
      <c r="N101" s="566" t="str">
        <f>IF($E101=0," ",'t12'!I101/$E101)</f>
        <v xml:space="preserve"> </v>
      </c>
      <c r="O101" s="566" t="str">
        <f>IF($E101=0," ",'t12'!J101/$E101)</f>
        <v xml:space="preserve"> </v>
      </c>
      <c r="P101" s="531" t="str">
        <f>IF($E101=0," ",'t13'!AE101/$E101)</f>
        <v xml:space="preserve"> </v>
      </c>
      <c r="Q101" s="531" t="str">
        <f>IF($E101=0," ",SUM('t13'!C101:N101)/$E101)</f>
        <v xml:space="preserve"> </v>
      </c>
      <c r="R101" s="531" t="str">
        <f>IF($E101=0," ",(SUM('t13'!T101:AB101)+'t13'!AD101)/$E101)</f>
        <v xml:space="preserve"> </v>
      </c>
      <c r="S101" s="532">
        <f t="shared" si="3"/>
        <v>0</v>
      </c>
      <c r="T101" s="566" t="str">
        <f>IF($E101=0," ",'t13'!AC101/$E101)</f>
        <v xml:space="preserve"> </v>
      </c>
      <c r="V101"/>
      <c r="W101"/>
      <c r="X101"/>
      <c r="Y101"/>
    </row>
    <row r="102" spans="1:25" s="98" customFormat="1" x14ac:dyDescent="0.2">
      <c r="A102" s="563" t="str">
        <f>'t1'!A102</f>
        <v>STATISTICO DIRIG. CON INCARICO DI STRUTTURA COMPLESSA</v>
      </c>
      <c r="B102" s="305" t="str">
        <f>'t1'!B102</f>
        <v>TD0071</v>
      </c>
      <c r="C102" s="564">
        <f>'t1'!K102+'t1'!L102</f>
        <v>0</v>
      </c>
      <c r="D102" s="564">
        <f>('t1'!K102+'t1'!L102)-SUM('t3'!C102:F102,'t3'!I102:J102)+SUM('t3'!K102:N102)</f>
        <v>0</v>
      </c>
      <c r="E102" s="565">
        <f>'t12'!C102/12</f>
        <v>0</v>
      </c>
      <c r="F102" s="565" t="str">
        <f>IF($D102&gt;0,(('t11'!C104+'t11'!D104)/$D102)," ")</f>
        <v xml:space="preserve"> </v>
      </c>
      <c r="G102" s="565" t="str">
        <f>IF($D102&gt;0,(SUM('t11'!E104:N104)/$D102)," ")</f>
        <v xml:space="preserve"> </v>
      </c>
      <c r="H102" s="565" t="str">
        <f>IF($D102&gt;0,(SUM('t11'!O104:R104)/$D102)," ")</f>
        <v xml:space="preserve"> </v>
      </c>
      <c r="I102" s="531" t="str">
        <f>IF($E102=0," ",('t12'!D102)/$E102)</f>
        <v xml:space="preserve"> </v>
      </c>
      <c r="J102" s="531" t="str">
        <f>IF($E102=0," ",'t12'!E102/$E102)</f>
        <v xml:space="preserve"> </v>
      </c>
      <c r="K102" s="531" t="str">
        <f>IF($E102=0," ",'t12'!F102/$E102)</f>
        <v xml:space="preserve"> </v>
      </c>
      <c r="L102" s="531" t="str">
        <f>IF($E102=0," ",'t12'!H102/$E102)</f>
        <v xml:space="preserve"> </v>
      </c>
      <c r="M102" s="532">
        <f t="shared" si="2"/>
        <v>0</v>
      </c>
      <c r="N102" s="566" t="str">
        <f>IF($E102=0," ",'t12'!I102/$E102)</f>
        <v xml:space="preserve"> </v>
      </c>
      <c r="O102" s="566" t="str">
        <f>IF($E102=0," ",'t12'!J102/$E102)</f>
        <v xml:space="preserve"> </v>
      </c>
      <c r="P102" s="531" t="str">
        <f>IF($E102=0," ",'t13'!AE102/$E102)</f>
        <v xml:space="preserve"> </v>
      </c>
      <c r="Q102" s="531" t="str">
        <f>IF($E102=0," ",SUM('t13'!C102:N102)/$E102)</f>
        <v xml:space="preserve"> </v>
      </c>
      <c r="R102" s="531" t="str">
        <f>IF($E102=0," ",(SUM('t13'!T102:AB102)+'t13'!AD102)/$E102)</f>
        <v xml:space="preserve"> </v>
      </c>
      <c r="S102" s="532">
        <f t="shared" si="3"/>
        <v>0</v>
      </c>
      <c r="T102" s="566" t="str">
        <f>IF($E102=0," ",'t13'!AC102/$E102)</f>
        <v xml:space="preserve"> </v>
      </c>
      <c r="V102"/>
      <c r="W102"/>
      <c r="X102"/>
      <c r="Y102"/>
    </row>
    <row r="103" spans="1:25" s="98" customFormat="1" x14ac:dyDescent="0.2">
      <c r="A103" s="563" t="str">
        <f>'t1'!A103</f>
        <v>STATISTICO DIRIG. CON INCARICO DI STRUTTURA SEMPLICE</v>
      </c>
      <c r="B103" s="305" t="str">
        <f>'t1'!B103</f>
        <v>TD0S70</v>
      </c>
      <c r="C103" s="564">
        <f>'t1'!K103+'t1'!L103</f>
        <v>0</v>
      </c>
      <c r="D103" s="564">
        <f>('t1'!K103+'t1'!L103)-SUM('t3'!C103:F103,'t3'!I103:J103)+SUM('t3'!K103:N103)</f>
        <v>0</v>
      </c>
      <c r="E103" s="565">
        <f>'t12'!C103/12</f>
        <v>0</v>
      </c>
      <c r="F103" s="565" t="str">
        <f>IF($D103&gt;0,(('t11'!C105+'t11'!D105)/$D103)," ")</f>
        <v xml:space="preserve"> </v>
      </c>
      <c r="G103" s="565" t="str">
        <f>IF($D103&gt;0,(SUM('t11'!E105:N105)/$D103)," ")</f>
        <v xml:space="preserve"> </v>
      </c>
      <c r="H103" s="565" t="str">
        <f>IF($D103&gt;0,(SUM('t11'!O105:R105)/$D103)," ")</f>
        <v xml:space="preserve"> </v>
      </c>
      <c r="I103" s="531" t="str">
        <f>IF($E103=0," ",('t12'!D103)/$E103)</f>
        <v xml:space="preserve"> </v>
      </c>
      <c r="J103" s="531" t="str">
        <f>IF($E103=0," ",'t12'!E103/$E103)</f>
        <v xml:space="preserve"> </v>
      </c>
      <c r="K103" s="531" t="str">
        <f>IF($E103=0," ",'t12'!F103/$E103)</f>
        <v xml:space="preserve"> </v>
      </c>
      <c r="L103" s="531" t="str">
        <f>IF($E103=0," ",'t12'!H103/$E103)</f>
        <v xml:space="preserve"> </v>
      </c>
      <c r="M103" s="532">
        <f t="shared" si="2"/>
        <v>0</v>
      </c>
      <c r="N103" s="566" t="str">
        <f>IF($E103=0," ",'t12'!I103/$E103)</f>
        <v xml:space="preserve"> </v>
      </c>
      <c r="O103" s="566" t="str">
        <f>IF($E103=0," ",'t12'!J103/$E103)</f>
        <v xml:space="preserve"> </v>
      </c>
      <c r="P103" s="531" t="str">
        <f>IF($E103=0," ",'t13'!AE103/$E103)</f>
        <v xml:space="preserve"> </v>
      </c>
      <c r="Q103" s="531" t="str">
        <f>IF($E103=0," ",SUM('t13'!C103:N103)/$E103)</f>
        <v xml:space="preserve"> </v>
      </c>
      <c r="R103" s="531" t="str">
        <f>IF($E103=0," ",(SUM('t13'!T103:AB103)+'t13'!AD103)/$E103)</f>
        <v xml:space="preserve"> </v>
      </c>
      <c r="S103" s="532">
        <f t="shared" si="3"/>
        <v>0</v>
      </c>
      <c r="T103" s="566" t="str">
        <f>IF($E103=0," ",'t13'!AC103/$E103)</f>
        <v xml:space="preserve"> </v>
      </c>
      <c r="V103"/>
      <c r="W103"/>
      <c r="X103"/>
      <c r="Y103"/>
    </row>
    <row r="104" spans="1:25" s="98" customFormat="1" x14ac:dyDescent="0.2">
      <c r="A104" s="563" t="str">
        <f>'t1'!A104</f>
        <v>STATISTICO DIRIG. CON ALTRI INCAR.PROF.LI</v>
      </c>
      <c r="B104" s="305" t="str">
        <f>'t1'!B104</f>
        <v>TD0A70</v>
      </c>
      <c r="C104" s="564">
        <f>'t1'!K104+'t1'!L104</f>
        <v>0</v>
      </c>
      <c r="D104" s="564">
        <f>('t1'!K104+'t1'!L104)-SUM('t3'!C104:F104,'t3'!I104:J104)+SUM('t3'!K104:N104)</f>
        <v>0</v>
      </c>
      <c r="E104" s="565">
        <f>'t12'!C104/12</f>
        <v>0</v>
      </c>
      <c r="F104" s="565" t="str">
        <f>IF($D104&gt;0,(('t11'!C106+'t11'!D106)/$D104)," ")</f>
        <v xml:space="preserve"> </v>
      </c>
      <c r="G104" s="565" t="str">
        <f>IF($D104&gt;0,(SUM('t11'!E106:N106)/$D104)," ")</f>
        <v xml:space="preserve"> </v>
      </c>
      <c r="H104" s="565" t="str">
        <f>IF($D104&gt;0,(SUM('t11'!O106:R106)/$D104)," ")</f>
        <v xml:space="preserve"> </v>
      </c>
      <c r="I104" s="531" t="str">
        <f>IF($E104=0," ",('t12'!D104)/$E104)</f>
        <v xml:space="preserve"> </v>
      </c>
      <c r="J104" s="531" t="str">
        <f>IF($E104=0," ",'t12'!E104/$E104)</f>
        <v xml:space="preserve"> </v>
      </c>
      <c r="K104" s="531" t="str">
        <f>IF($E104=0," ",'t12'!F104/$E104)</f>
        <v xml:space="preserve"> </v>
      </c>
      <c r="L104" s="531" t="str">
        <f>IF($E104=0," ",'t12'!H104/$E104)</f>
        <v xml:space="preserve"> </v>
      </c>
      <c r="M104" s="532">
        <f t="shared" si="2"/>
        <v>0</v>
      </c>
      <c r="N104" s="566" t="str">
        <f>IF($E104=0," ",'t12'!I104/$E104)</f>
        <v xml:space="preserve"> </v>
      </c>
      <c r="O104" s="566" t="str">
        <f>IF($E104=0," ",'t12'!J104/$E104)</f>
        <v xml:space="preserve"> </v>
      </c>
      <c r="P104" s="531" t="str">
        <f>IF($E104=0," ",'t13'!AE104/$E104)</f>
        <v xml:space="preserve"> </v>
      </c>
      <c r="Q104" s="531" t="str">
        <f>IF($E104=0," ",SUM('t13'!C104:N104)/$E104)</f>
        <v xml:space="preserve"> </v>
      </c>
      <c r="R104" s="531" t="str">
        <f>IF($E104=0," ",(SUM('t13'!T104:AB104)+'t13'!AD104)/$E104)</f>
        <v xml:space="preserve"> </v>
      </c>
      <c r="S104" s="532">
        <f t="shared" si="3"/>
        <v>0</v>
      </c>
      <c r="T104" s="566" t="str">
        <f>IF($E104=0," ",'t13'!AC104/$E104)</f>
        <v xml:space="preserve"> </v>
      </c>
      <c r="V104"/>
      <c r="W104"/>
      <c r="X104"/>
      <c r="Y104"/>
    </row>
    <row r="105" spans="1:25" s="98" customFormat="1" x14ac:dyDescent="0.2">
      <c r="A105" s="563" t="str">
        <f>'t1'!A105</f>
        <v>STATISTICO DIR. A T.DETERMINATO(ART. 15-SEPTIES DLGS.502/92)</v>
      </c>
      <c r="B105" s="305" t="str">
        <f>'t1'!B105</f>
        <v>TD0610</v>
      </c>
      <c r="C105" s="564">
        <f>'t1'!K105+'t1'!L105</f>
        <v>0</v>
      </c>
      <c r="D105" s="564">
        <f>('t1'!K105+'t1'!L105)-SUM('t3'!C105:F105,'t3'!I105:J105)+SUM('t3'!K105:N105)</f>
        <v>0</v>
      </c>
      <c r="E105" s="565">
        <f>'t12'!C105/12</f>
        <v>0</v>
      </c>
      <c r="F105" s="565" t="str">
        <f>IF($D105&gt;0,(('t11'!C107+'t11'!D107)/$D105)," ")</f>
        <v xml:space="preserve"> </v>
      </c>
      <c r="G105" s="565" t="str">
        <f>IF($D105&gt;0,(SUM('t11'!E107:N107)/$D105)," ")</f>
        <v xml:space="preserve"> </v>
      </c>
      <c r="H105" s="565" t="str">
        <f>IF($D105&gt;0,(SUM('t11'!O107:R107)/$D105)," ")</f>
        <v xml:space="preserve"> </v>
      </c>
      <c r="I105" s="531" t="str">
        <f>IF($E105=0," ",('t12'!D105)/$E105)</f>
        <v xml:space="preserve"> </v>
      </c>
      <c r="J105" s="531" t="str">
        <f>IF($E105=0," ",'t12'!E105/$E105)</f>
        <v xml:space="preserve"> </v>
      </c>
      <c r="K105" s="531" t="str">
        <f>IF($E105=0," ",'t12'!F105/$E105)</f>
        <v xml:space="preserve"> </v>
      </c>
      <c r="L105" s="531" t="str">
        <f>IF($E105=0," ",'t12'!H105/$E105)</f>
        <v xml:space="preserve"> </v>
      </c>
      <c r="M105" s="532">
        <f t="shared" si="2"/>
        <v>0</v>
      </c>
      <c r="N105" s="566" t="str">
        <f>IF($E105=0," ",'t12'!I105/$E105)</f>
        <v xml:space="preserve"> </v>
      </c>
      <c r="O105" s="566" t="str">
        <f>IF($E105=0," ",'t12'!J105/$E105)</f>
        <v xml:space="preserve"> </v>
      </c>
      <c r="P105" s="531" t="str">
        <f>IF($E105=0," ",'t13'!AE105/$E105)</f>
        <v xml:space="preserve"> </v>
      </c>
      <c r="Q105" s="531" t="str">
        <f>IF($E105=0," ",SUM('t13'!C105:N105)/$E105)</f>
        <v xml:space="preserve"> </v>
      </c>
      <c r="R105" s="531" t="str">
        <f>IF($E105=0," ",(SUM('t13'!T105:AB105)+'t13'!AD105)/$E105)</f>
        <v xml:space="preserve"> </v>
      </c>
      <c r="S105" s="532">
        <f t="shared" si="3"/>
        <v>0</v>
      </c>
      <c r="T105" s="566" t="str">
        <f>IF($E105=0," ",'t13'!AC105/$E105)</f>
        <v xml:space="preserve"> </v>
      </c>
      <c r="V105"/>
      <c r="W105"/>
      <c r="X105"/>
      <c r="Y105"/>
    </row>
    <row r="106" spans="1:25" s="98" customFormat="1" x14ac:dyDescent="0.2">
      <c r="A106" s="563" t="str">
        <f>'t1'!A106</f>
        <v>SOCIOLOGO DIRIG. CON INCARICO DI STRUTTURA COMPLESSA</v>
      </c>
      <c r="B106" s="305" t="str">
        <f>'t1'!B106</f>
        <v>TD0068</v>
      </c>
      <c r="C106" s="564">
        <f>'t1'!K106+'t1'!L106</f>
        <v>0</v>
      </c>
      <c r="D106" s="564">
        <f>('t1'!K106+'t1'!L106)-SUM('t3'!C106:F106,'t3'!I106:J106)+SUM('t3'!K106:N106)</f>
        <v>0</v>
      </c>
      <c r="E106" s="565">
        <f>'t12'!C106/12</f>
        <v>0</v>
      </c>
      <c r="F106" s="565" t="str">
        <f>IF($D106&gt;0,(('t11'!C108+'t11'!D108)/$D106)," ")</f>
        <v xml:space="preserve"> </v>
      </c>
      <c r="G106" s="565" t="str">
        <f>IF($D106&gt;0,(SUM('t11'!E108:N108)/$D106)," ")</f>
        <v xml:space="preserve"> </v>
      </c>
      <c r="H106" s="565" t="str">
        <f>IF($D106&gt;0,(SUM('t11'!O108:R108)/$D106)," ")</f>
        <v xml:space="preserve"> </v>
      </c>
      <c r="I106" s="531" t="str">
        <f>IF($E106=0," ",('t12'!D106)/$E106)</f>
        <v xml:space="preserve"> </v>
      </c>
      <c r="J106" s="531" t="str">
        <f>IF($E106=0," ",'t12'!E106/$E106)</f>
        <v xml:space="preserve"> </v>
      </c>
      <c r="K106" s="531" t="str">
        <f>IF($E106=0," ",'t12'!F106/$E106)</f>
        <v xml:space="preserve"> </v>
      </c>
      <c r="L106" s="531" t="str">
        <f>IF($E106=0," ",'t12'!H106/$E106)</f>
        <v xml:space="preserve"> </v>
      </c>
      <c r="M106" s="532">
        <f t="shared" si="2"/>
        <v>0</v>
      </c>
      <c r="N106" s="566" t="str">
        <f>IF($E106=0," ",'t12'!I106/$E106)</f>
        <v xml:space="preserve"> </v>
      </c>
      <c r="O106" s="566" t="str">
        <f>IF($E106=0," ",'t12'!J106/$E106)</f>
        <v xml:space="preserve"> </v>
      </c>
      <c r="P106" s="531" t="str">
        <f>IF($E106=0," ",'t13'!AE106/$E106)</f>
        <v xml:space="preserve"> </v>
      </c>
      <c r="Q106" s="531" t="str">
        <f>IF($E106=0," ",SUM('t13'!C106:N106)/$E106)</f>
        <v xml:space="preserve"> </v>
      </c>
      <c r="R106" s="531" t="str">
        <f>IF($E106=0," ",(SUM('t13'!T106:AB106)+'t13'!AD106)/$E106)</f>
        <v xml:space="preserve"> </v>
      </c>
      <c r="S106" s="532">
        <f t="shared" si="3"/>
        <v>0</v>
      </c>
      <c r="T106" s="566" t="str">
        <f>IF($E106=0," ",'t13'!AC106/$E106)</f>
        <v xml:space="preserve"> </v>
      </c>
      <c r="V106"/>
      <c r="W106"/>
      <c r="X106"/>
      <c r="Y106"/>
    </row>
    <row r="107" spans="1:25" s="98" customFormat="1" x14ac:dyDescent="0.2">
      <c r="A107" s="563" t="str">
        <f>'t1'!A107</f>
        <v>SOCIOLOGO DIRIG. CON INCARICO DI STRUTTURA SEMPLICE</v>
      </c>
      <c r="B107" s="305" t="str">
        <f>'t1'!B107</f>
        <v>TD0S67</v>
      </c>
      <c r="C107" s="564">
        <f>'t1'!K107+'t1'!L107</f>
        <v>0</v>
      </c>
      <c r="D107" s="564">
        <f>('t1'!K107+'t1'!L107)-SUM('t3'!C107:F107,'t3'!I107:J107)+SUM('t3'!K107:N107)</f>
        <v>0</v>
      </c>
      <c r="E107" s="565">
        <f>'t12'!C107/12</f>
        <v>0</v>
      </c>
      <c r="F107" s="565" t="str">
        <f>IF($D107&gt;0,(('t11'!C109+'t11'!D109)/$D107)," ")</f>
        <v xml:space="preserve"> </v>
      </c>
      <c r="G107" s="565" t="str">
        <f>IF($D107&gt;0,(SUM('t11'!E109:N109)/$D107)," ")</f>
        <v xml:space="preserve"> </v>
      </c>
      <c r="H107" s="565" t="str">
        <f>IF($D107&gt;0,(SUM('t11'!O109:R109)/$D107)," ")</f>
        <v xml:space="preserve"> </v>
      </c>
      <c r="I107" s="531" t="str">
        <f>IF($E107=0," ",('t12'!D107)/$E107)</f>
        <v xml:space="preserve"> </v>
      </c>
      <c r="J107" s="531" t="str">
        <f>IF($E107=0," ",'t12'!E107/$E107)</f>
        <v xml:space="preserve"> </v>
      </c>
      <c r="K107" s="531" t="str">
        <f>IF($E107=0," ",'t12'!F107/$E107)</f>
        <v xml:space="preserve"> </v>
      </c>
      <c r="L107" s="531" t="str">
        <f>IF($E107=0," ",'t12'!H107/$E107)</f>
        <v xml:space="preserve"> </v>
      </c>
      <c r="M107" s="532">
        <f t="shared" si="2"/>
        <v>0</v>
      </c>
      <c r="N107" s="566" t="str">
        <f>IF($E107=0," ",'t12'!I107/$E107)</f>
        <v xml:space="preserve"> </v>
      </c>
      <c r="O107" s="566" t="str">
        <f>IF($E107=0," ",'t12'!J107/$E107)</f>
        <v xml:space="preserve"> </v>
      </c>
      <c r="P107" s="531" t="str">
        <f>IF($E107=0," ",'t13'!AE107/$E107)</f>
        <v xml:space="preserve"> </v>
      </c>
      <c r="Q107" s="531" t="str">
        <f>IF($E107=0," ",SUM('t13'!C107:N107)/$E107)</f>
        <v xml:space="preserve"> </v>
      </c>
      <c r="R107" s="531" t="str">
        <f>IF($E107=0," ",(SUM('t13'!T107:AB107)+'t13'!AD107)/$E107)</f>
        <v xml:space="preserve"> </v>
      </c>
      <c r="S107" s="532">
        <f t="shared" si="3"/>
        <v>0</v>
      </c>
      <c r="T107" s="566" t="str">
        <f>IF($E107=0," ",'t13'!AC107/$E107)</f>
        <v xml:space="preserve"> </v>
      </c>
      <c r="V107"/>
      <c r="W107"/>
      <c r="X107"/>
      <c r="Y107"/>
    </row>
    <row r="108" spans="1:25" s="98" customFormat="1" x14ac:dyDescent="0.2">
      <c r="A108" s="563" t="str">
        <f>'t1'!A108</f>
        <v>SOCIOLOGO DIRIG. CON ALTRI INCAR.PROF.LI</v>
      </c>
      <c r="B108" s="305" t="str">
        <f>'t1'!B108</f>
        <v>TD0A67</v>
      </c>
      <c r="C108" s="564">
        <f>'t1'!K108+'t1'!L108</f>
        <v>0</v>
      </c>
      <c r="D108" s="564">
        <f>('t1'!K108+'t1'!L108)-SUM('t3'!C108:F108,'t3'!I108:J108)+SUM('t3'!K108:N108)</f>
        <v>0</v>
      </c>
      <c r="E108" s="565">
        <f>'t12'!C108/12</f>
        <v>0</v>
      </c>
      <c r="F108" s="565" t="str">
        <f>IF($D108&gt;0,(('t11'!C110+'t11'!D110)/$D108)," ")</f>
        <v xml:space="preserve"> </v>
      </c>
      <c r="G108" s="565" t="str">
        <f>IF($D108&gt;0,(SUM('t11'!E110:N110)/$D108)," ")</f>
        <v xml:space="preserve"> </v>
      </c>
      <c r="H108" s="565" t="str">
        <f>IF($D108&gt;0,(SUM('t11'!O110:R110)/$D108)," ")</f>
        <v xml:space="preserve"> </v>
      </c>
      <c r="I108" s="531" t="str">
        <f>IF($E108=0," ",('t12'!D108)/$E108)</f>
        <v xml:space="preserve"> </v>
      </c>
      <c r="J108" s="531" t="str">
        <f>IF($E108=0," ",'t12'!E108/$E108)</f>
        <v xml:space="preserve"> </v>
      </c>
      <c r="K108" s="531" t="str">
        <f>IF($E108=0," ",'t12'!F108/$E108)</f>
        <v xml:space="preserve"> </v>
      </c>
      <c r="L108" s="531" t="str">
        <f>IF($E108=0," ",'t12'!H108/$E108)</f>
        <v xml:space="preserve"> </v>
      </c>
      <c r="M108" s="532">
        <f t="shared" si="2"/>
        <v>0</v>
      </c>
      <c r="N108" s="566" t="str">
        <f>IF($E108=0," ",'t12'!I108/$E108)</f>
        <v xml:space="preserve"> </v>
      </c>
      <c r="O108" s="566" t="str">
        <f>IF($E108=0," ",'t12'!J108/$E108)</f>
        <v xml:space="preserve"> </v>
      </c>
      <c r="P108" s="531" t="str">
        <f>IF($E108=0," ",'t13'!AE108/$E108)</f>
        <v xml:space="preserve"> </v>
      </c>
      <c r="Q108" s="531" t="str">
        <f>IF($E108=0," ",SUM('t13'!C108:N108)/$E108)</f>
        <v xml:space="preserve"> </v>
      </c>
      <c r="R108" s="531" t="str">
        <f>IF($E108=0," ",(SUM('t13'!T108:AB108)+'t13'!AD108)/$E108)</f>
        <v xml:space="preserve"> </v>
      </c>
      <c r="S108" s="532">
        <f t="shared" si="3"/>
        <v>0</v>
      </c>
      <c r="T108" s="566" t="str">
        <f>IF($E108=0," ",'t13'!AC108/$E108)</f>
        <v xml:space="preserve"> </v>
      </c>
      <c r="V108"/>
      <c r="W108"/>
      <c r="X108"/>
      <c r="Y108"/>
    </row>
    <row r="109" spans="1:25" s="98" customFormat="1" x14ac:dyDescent="0.2">
      <c r="A109" s="563" t="str">
        <f>'t1'!A109</f>
        <v>SOCIOLOGO DIR. A T. DETERMINATO(ART.15-SEPTIES DLGS. 502/92)</v>
      </c>
      <c r="B109" s="305" t="str">
        <f>'t1'!B109</f>
        <v>TD0611</v>
      </c>
      <c r="C109" s="564">
        <f>'t1'!K109+'t1'!L109</f>
        <v>0</v>
      </c>
      <c r="D109" s="564">
        <f>('t1'!K109+'t1'!L109)-SUM('t3'!C109:F109,'t3'!I109:J109)+SUM('t3'!K109:N109)</f>
        <v>0</v>
      </c>
      <c r="E109" s="565">
        <f>'t12'!C109/12</f>
        <v>0</v>
      </c>
      <c r="F109" s="565" t="str">
        <f>IF($D109&gt;0,(('t11'!C111+'t11'!D111)/$D109)," ")</f>
        <v xml:space="preserve"> </v>
      </c>
      <c r="G109" s="565" t="str">
        <f>IF($D109&gt;0,(SUM('t11'!E111:N111)/$D109)," ")</f>
        <v xml:space="preserve"> </v>
      </c>
      <c r="H109" s="565" t="str">
        <f>IF($D109&gt;0,(SUM('t11'!O111:R111)/$D109)," ")</f>
        <v xml:space="preserve"> </v>
      </c>
      <c r="I109" s="531" t="str">
        <f>IF($E109=0," ",('t12'!D109)/$E109)</f>
        <v xml:space="preserve"> </v>
      </c>
      <c r="J109" s="531" t="str">
        <f>IF($E109=0," ",'t12'!E109/$E109)</f>
        <v xml:space="preserve"> </v>
      </c>
      <c r="K109" s="531" t="str">
        <f>IF($E109=0," ",'t12'!F109/$E109)</f>
        <v xml:space="preserve"> </v>
      </c>
      <c r="L109" s="531" t="str">
        <f>IF($E109=0," ",'t12'!H109/$E109)</f>
        <v xml:space="preserve"> </v>
      </c>
      <c r="M109" s="532">
        <f t="shared" si="2"/>
        <v>0</v>
      </c>
      <c r="N109" s="566" t="str">
        <f>IF($E109=0," ",'t12'!I109/$E109)</f>
        <v xml:space="preserve"> </v>
      </c>
      <c r="O109" s="566" t="str">
        <f>IF($E109=0," ",'t12'!J109/$E109)</f>
        <v xml:space="preserve"> </v>
      </c>
      <c r="P109" s="531" t="str">
        <f>IF($E109=0," ",'t13'!AE109/$E109)</f>
        <v xml:space="preserve"> </v>
      </c>
      <c r="Q109" s="531" t="str">
        <f>IF($E109=0," ",SUM('t13'!C109:N109)/$E109)</f>
        <v xml:space="preserve"> </v>
      </c>
      <c r="R109" s="531" t="str">
        <f>IF($E109=0," ",(SUM('t13'!T109:AB109)+'t13'!AD109)/$E109)</f>
        <v xml:space="preserve"> </v>
      </c>
      <c r="S109" s="532">
        <f t="shared" si="3"/>
        <v>0</v>
      </c>
      <c r="T109" s="566" t="str">
        <f>IF($E109=0," ",'t13'!AC109/$E109)</f>
        <v xml:space="preserve"> </v>
      </c>
      <c r="V109"/>
      <c r="W109"/>
      <c r="X109"/>
      <c r="Y109"/>
    </row>
    <row r="110" spans="1:25" s="98" customFormat="1" x14ac:dyDescent="0.2">
      <c r="A110" s="563" t="str">
        <f>'t1'!A110</f>
        <v>DIR. AMBIENTALE CON INCARICO DI STRUTTURA COMPLESSA</v>
      </c>
      <c r="B110" s="305" t="str">
        <f>'t1'!B110</f>
        <v>TD0C02</v>
      </c>
      <c r="C110" s="564">
        <f>'t1'!K110+'t1'!L110</f>
        <v>0</v>
      </c>
      <c r="D110" s="564">
        <f>('t1'!K110+'t1'!L110)-SUM('t3'!C110:F110,'t3'!I110:J110)+SUM('t3'!K110:N110)</f>
        <v>0</v>
      </c>
      <c r="E110" s="565">
        <f>'t12'!C110/12</f>
        <v>0</v>
      </c>
      <c r="F110" s="565" t="str">
        <f>IF($D110&gt;0,(('t11'!C112+'t11'!D112)/$D110)," ")</f>
        <v xml:space="preserve"> </v>
      </c>
      <c r="G110" s="565" t="str">
        <f>IF($D110&gt;0,(SUM('t11'!E112:N112)/$D110)," ")</f>
        <v xml:space="preserve"> </v>
      </c>
      <c r="H110" s="565" t="str">
        <f>IF($D110&gt;0,(SUM('t11'!O112:R112)/$D110)," ")</f>
        <v xml:space="preserve"> </v>
      </c>
      <c r="I110" s="531" t="str">
        <f>IF($E110=0," ",('t12'!D110)/$E110)</f>
        <v xml:space="preserve"> </v>
      </c>
      <c r="J110" s="531" t="str">
        <f>IF($E110=0," ",'t12'!E110/$E110)</f>
        <v xml:space="preserve"> </v>
      </c>
      <c r="K110" s="531" t="str">
        <f>IF($E110=0," ",'t12'!F110/$E110)</f>
        <v xml:space="preserve"> </v>
      </c>
      <c r="L110" s="531" t="str">
        <f>IF($E110=0," ",'t12'!H110/$E110)</f>
        <v xml:space="preserve"> </v>
      </c>
      <c r="M110" s="532">
        <f t="shared" si="2"/>
        <v>0</v>
      </c>
      <c r="N110" s="566" t="str">
        <f>IF($E110=0," ",'t12'!I110/$E110)</f>
        <v xml:space="preserve"> </v>
      </c>
      <c r="O110" s="566" t="str">
        <f>IF($E110=0," ",'t12'!J110/$E110)</f>
        <v xml:space="preserve"> </v>
      </c>
      <c r="P110" s="531" t="str">
        <f>IF($E110=0," ",'t13'!AE110/$E110)</f>
        <v xml:space="preserve"> </v>
      </c>
      <c r="Q110" s="531" t="str">
        <f>IF($E110=0," ",SUM('t13'!C110:N110)/$E110)</f>
        <v xml:space="preserve"> </v>
      </c>
      <c r="R110" s="531" t="str">
        <f>IF($E110=0," ",(SUM('t13'!T110:AB110)+'t13'!AD110)/$E110)</f>
        <v xml:space="preserve"> </v>
      </c>
      <c r="S110" s="532">
        <f t="shared" si="3"/>
        <v>0</v>
      </c>
      <c r="T110" s="566" t="str">
        <f>IF($E110=0," ",'t13'!AC110/$E110)</f>
        <v xml:space="preserve"> </v>
      </c>
      <c r="V110"/>
      <c r="W110"/>
      <c r="X110"/>
      <c r="Y110"/>
    </row>
    <row r="111" spans="1:25" s="98" customFormat="1" x14ac:dyDescent="0.2">
      <c r="A111" s="563" t="str">
        <f>'t1'!A111</f>
        <v>DIR. AMBIENTALE CON INCARICO DI STRUTTURA SEMPLICE</v>
      </c>
      <c r="B111" s="305" t="str">
        <f>'t1'!B111</f>
        <v>TD0S02</v>
      </c>
      <c r="C111" s="564">
        <f>'t1'!K111+'t1'!L111</f>
        <v>0</v>
      </c>
      <c r="D111" s="564">
        <f>('t1'!K111+'t1'!L111)-SUM('t3'!C111:F111,'t3'!I111:J111)+SUM('t3'!K111:N111)</f>
        <v>0</v>
      </c>
      <c r="E111" s="565">
        <f>'t12'!C111/12</f>
        <v>0</v>
      </c>
      <c r="F111" s="565" t="str">
        <f>IF($D111&gt;0,(('t11'!C113+'t11'!D113)/$D111)," ")</f>
        <v xml:space="preserve"> </v>
      </c>
      <c r="G111" s="565" t="str">
        <f>IF($D111&gt;0,(SUM('t11'!E113:N113)/$D111)," ")</f>
        <v xml:space="preserve"> </v>
      </c>
      <c r="H111" s="565" t="str">
        <f>IF($D111&gt;0,(SUM('t11'!O113:R113)/$D111)," ")</f>
        <v xml:space="preserve"> </v>
      </c>
      <c r="I111" s="531" t="str">
        <f>IF($E111=0," ",('t12'!D111)/$E111)</f>
        <v xml:space="preserve"> </v>
      </c>
      <c r="J111" s="531" t="str">
        <f>IF($E111=0," ",'t12'!E111/$E111)</f>
        <v xml:space="preserve"> </v>
      </c>
      <c r="K111" s="531" t="str">
        <f>IF($E111=0," ",'t12'!F111/$E111)</f>
        <v xml:space="preserve"> </v>
      </c>
      <c r="L111" s="531" t="str">
        <f>IF($E111=0," ",'t12'!H111/$E111)</f>
        <v xml:space="preserve"> </v>
      </c>
      <c r="M111" s="532">
        <f t="shared" si="2"/>
        <v>0</v>
      </c>
      <c r="N111" s="566" t="str">
        <f>IF($E111=0," ",'t12'!I111/$E111)</f>
        <v xml:space="preserve"> </v>
      </c>
      <c r="O111" s="566" t="str">
        <f>IF($E111=0," ",'t12'!J111/$E111)</f>
        <v xml:space="preserve"> </v>
      </c>
      <c r="P111" s="531" t="str">
        <f>IF($E111=0," ",'t13'!AE111/$E111)</f>
        <v xml:space="preserve"> </v>
      </c>
      <c r="Q111" s="531" t="str">
        <f>IF($E111=0," ",SUM('t13'!C111:N111)/$E111)</f>
        <v xml:space="preserve"> </v>
      </c>
      <c r="R111" s="531" t="str">
        <f>IF($E111=0," ",(SUM('t13'!T111:AB111)+'t13'!AD111)/$E111)</f>
        <v xml:space="preserve"> </v>
      </c>
      <c r="S111" s="532">
        <f t="shared" si="3"/>
        <v>0</v>
      </c>
      <c r="T111" s="566" t="str">
        <f>IF($E111=0," ",'t13'!AC111/$E111)</f>
        <v xml:space="preserve"> </v>
      </c>
      <c r="V111"/>
      <c r="W111"/>
      <c r="X111"/>
      <c r="Y111"/>
    </row>
    <row r="112" spans="1:25" s="98" customFormat="1" x14ac:dyDescent="0.2">
      <c r="A112" s="563" t="str">
        <f>'t1'!A112</f>
        <v>DIR. AMBIENTALE CON ALTRI INCAR.PROF.LI</v>
      </c>
      <c r="B112" s="305" t="str">
        <f>'t1'!B112</f>
        <v>TD0A02</v>
      </c>
      <c r="C112" s="564">
        <f>'t1'!K112+'t1'!L112</f>
        <v>0</v>
      </c>
      <c r="D112" s="564">
        <f>('t1'!K112+'t1'!L112)-SUM('t3'!C112:F112,'t3'!I112:J112)+SUM('t3'!K112:N112)</f>
        <v>0</v>
      </c>
      <c r="E112" s="565">
        <f>'t12'!C112/12</f>
        <v>0</v>
      </c>
      <c r="F112" s="565" t="str">
        <f>IF($D112&gt;0,(('t11'!C114+'t11'!D114)/$D112)," ")</f>
        <v xml:space="preserve"> </v>
      </c>
      <c r="G112" s="565" t="str">
        <f>IF($D112&gt;0,(SUM('t11'!E114:N114)/$D112)," ")</f>
        <v xml:space="preserve"> </v>
      </c>
      <c r="H112" s="565" t="str">
        <f>IF($D112&gt;0,(SUM('t11'!O114:R114)/$D112)," ")</f>
        <v xml:space="preserve"> </v>
      </c>
      <c r="I112" s="531" t="str">
        <f>IF($E112=0," ",('t12'!D112)/$E112)</f>
        <v xml:space="preserve"> </v>
      </c>
      <c r="J112" s="531" t="str">
        <f>IF($E112=0," ",'t12'!E112/$E112)</f>
        <v xml:space="preserve"> </v>
      </c>
      <c r="K112" s="531" t="str">
        <f>IF($E112=0," ",'t12'!F112/$E112)</f>
        <v xml:space="preserve"> </v>
      </c>
      <c r="L112" s="531" t="str">
        <f>IF($E112=0," ",'t12'!H112/$E112)</f>
        <v xml:space="preserve"> </v>
      </c>
      <c r="M112" s="532">
        <f t="shared" si="2"/>
        <v>0</v>
      </c>
      <c r="N112" s="566" t="str">
        <f>IF($E112=0," ",'t12'!I112/$E112)</f>
        <v xml:space="preserve"> </v>
      </c>
      <c r="O112" s="566" t="str">
        <f>IF($E112=0," ",'t12'!J112/$E112)</f>
        <v xml:space="preserve"> </v>
      </c>
      <c r="P112" s="531" t="str">
        <f>IF($E112=0," ",'t13'!AE112/$E112)</f>
        <v xml:space="preserve"> </v>
      </c>
      <c r="Q112" s="531" t="str">
        <f>IF($E112=0," ",SUM('t13'!C112:N112)/$E112)</f>
        <v xml:space="preserve"> </v>
      </c>
      <c r="R112" s="531" t="str">
        <f>IF($E112=0," ",(SUM('t13'!T112:AB112)+'t13'!AD112)/$E112)</f>
        <v xml:space="preserve"> </v>
      </c>
      <c r="S112" s="532">
        <f t="shared" si="3"/>
        <v>0</v>
      </c>
      <c r="T112" s="566" t="str">
        <f>IF($E112=0," ",'t13'!AC112/$E112)</f>
        <v xml:space="preserve"> </v>
      </c>
      <c r="V112"/>
      <c r="W112"/>
      <c r="X112"/>
      <c r="Y112"/>
    </row>
    <row r="113" spans="1:25" s="98" customFormat="1" x14ac:dyDescent="0.2">
      <c r="A113" s="563" t="str">
        <f>'t1'!A113</f>
        <v>DIR. AMBIENTALE A T.DETERMINATO (ART.15-SEPTIES DLGS 502/92)</v>
      </c>
      <c r="B113" s="305" t="str">
        <f>'t1'!B113</f>
        <v>TD0810</v>
      </c>
      <c r="C113" s="564">
        <f>'t1'!K113+'t1'!L113</f>
        <v>0</v>
      </c>
      <c r="D113" s="564">
        <f>('t1'!K113+'t1'!L113)-SUM('t3'!C113:F113,'t3'!I113:J113)+SUM('t3'!K113:N113)</f>
        <v>0</v>
      </c>
      <c r="E113" s="565">
        <f>'t12'!C113/12</f>
        <v>0</v>
      </c>
      <c r="F113" s="565" t="str">
        <f>IF($D113&gt;0,(('t11'!C115+'t11'!D115)/$D113)," ")</f>
        <v xml:space="preserve"> </v>
      </c>
      <c r="G113" s="565" t="str">
        <f>IF($D113&gt;0,(SUM('t11'!E115:N115)/$D113)," ")</f>
        <v xml:space="preserve"> </v>
      </c>
      <c r="H113" s="565" t="str">
        <f>IF($D113&gt;0,(SUM('t11'!O115:R115)/$D113)," ")</f>
        <v xml:space="preserve"> </v>
      </c>
      <c r="I113" s="531" t="str">
        <f>IF($E113=0," ",('t12'!D113)/$E113)</f>
        <v xml:space="preserve"> </v>
      </c>
      <c r="J113" s="531" t="str">
        <f>IF($E113=0," ",'t12'!E113/$E113)</f>
        <v xml:space="preserve"> </v>
      </c>
      <c r="K113" s="531" t="str">
        <f>IF($E113=0," ",'t12'!F113/$E113)</f>
        <v xml:space="preserve"> </v>
      </c>
      <c r="L113" s="531" t="str">
        <f>IF($E113=0," ",'t12'!H113/$E113)</f>
        <v xml:space="preserve"> </v>
      </c>
      <c r="M113" s="532">
        <f t="shared" si="2"/>
        <v>0</v>
      </c>
      <c r="N113" s="566" t="str">
        <f>IF($E113=0," ",'t12'!I113/$E113)</f>
        <v xml:space="preserve"> </v>
      </c>
      <c r="O113" s="566" t="str">
        <f>IF($E113=0," ",'t12'!J113/$E113)</f>
        <v xml:space="preserve"> </v>
      </c>
      <c r="P113" s="531" t="str">
        <f>IF($E113=0," ",'t13'!AE113/$E113)</f>
        <v xml:space="preserve"> </v>
      </c>
      <c r="Q113" s="531" t="str">
        <f>IF($E113=0," ",SUM('t13'!C113:N113)/$E113)</f>
        <v xml:space="preserve"> </v>
      </c>
      <c r="R113" s="531" t="str">
        <f>IF($E113=0," ",(SUM('t13'!T113:AB113)+'t13'!AD113)/$E113)</f>
        <v xml:space="preserve"> </v>
      </c>
      <c r="S113" s="532">
        <f t="shared" si="3"/>
        <v>0</v>
      </c>
      <c r="T113" s="566" t="str">
        <f>IF($E113=0," ",'t13'!AC113/$E113)</f>
        <v xml:space="preserve"> </v>
      </c>
      <c r="V113"/>
      <c r="W113"/>
      <c r="X113"/>
      <c r="Y113"/>
    </row>
    <row r="114" spans="1:25" s="98" customFormat="1" x14ac:dyDescent="0.2">
      <c r="A114" s="563" t="str">
        <f>'t1'!A114</f>
        <v>DIRIGENTE AMM.VO CON INCARICO DI STRUTTURA COMPLESSA</v>
      </c>
      <c r="B114" s="305" t="str">
        <f>'t1'!B114</f>
        <v>AD0032</v>
      </c>
      <c r="C114" s="564">
        <f>'t1'!K114+'t1'!L114</f>
        <v>0</v>
      </c>
      <c r="D114" s="564">
        <f>('t1'!K114+'t1'!L114)-SUM('t3'!C114:F114,'t3'!I114:J114)+SUM('t3'!K114:N114)</f>
        <v>0</v>
      </c>
      <c r="E114" s="565">
        <f>'t12'!C114/12</f>
        <v>0</v>
      </c>
      <c r="F114" s="565" t="str">
        <f>IF($D114&gt;0,(('t11'!C116+'t11'!D116)/$D114)," ")</f>
        <v xml:space="preserve"> </v>
      </c>
      <c r="G114" s="565" t="str">
        <f>IF($D114&gt;0,(SUM('t11'!E116:N116)/$D114)," ")</f>
        <v xml:space="preserve"> </v>
      </c>
      <c r="H114" s="565" t="str">
        <f>IF($D114&gt;0,(SUM('t11'!O116:R116)/$D114)," ")</f>
        <v xml:space="preserve"> </v>
      </c>
      <c r="I114" s="531" t="str">
        <f>IF($E114=0," ",('t12'!D114)/$E114)</f>
        <v xml:space="preserve"> </v>
      </c>
      <c r="J114" s="531" t="str">
        <f>IF($E114=0," ",'t12'!E114/$E114)</f>
        <v xml:space="preserve"> </v>
      </c>
      <c r="K114" s="531" t="str">
        <f>IF($E114=0," ",'t12'!F114/$E114)</f>
        <v xml:space="preserve"> </v>
      </c>
      <c r="L114" s="531" t="str">
        <f>IF($E114=0," ",'t12'!H114/$E114)</f>
        <v xml:space="preserve"> </v>
      </c>
      <c r="M114" s="532">
        <f t="shared" si="2"/>
        <v>0</v>
      </c>
      <c r="N114" s="566" t="str">
        <f>IF($E114=0," ",'t12'!I114/$E114)</f>
        <v xml:space="preserve"> </v>
      </c>
      <c r="O114" s="566" t="str">
        <f>IF($E114=0," ",'t12'!J114/$E114)</f>
        <v xml:space="preserve"> </v>
      </c>
      <c r="P114" s="531" t="str">
        <f>IF($E114=0," ",'t13'!AE114/$E114)</f>
        <v xml:space="preserve"> </v>
      </c>
      <c r="Q114" s="531" t="str">
        <f>IF($E114=0," ",SUM('t13'!C114:N114)/$E114)</f>
        <v xml:space="preserve"> </v>
      </c>
      <c r="R114" s="531" t="str">
        <f>IF($E114=0," ",(SUM('t13'!T114:AB114)+'t13'!AD114)/$E114)</f>
        <v xml:space="preserve"> </v>
      </c>
      <c r="S114" s="532">
        <f t="shared" si="3"/>
        <v>0</v>
      </c>
      <c r="T114" s="566" t="str">
        <f>IF($E114=0," ",'t13'!AC114/$E114)</f>
        <v xml:space="preserve"> </v>
      </c>
      <c r="V114"/>
      <c r="W114"/>
      <c r="X114"/>
      <c r="Y114"/>
    </row>
    <row r="115" spans="1:25" s="98" customFormat="1" x14ac:dyDescent="0.2">
      <c r="A115" s="563" t="str">
        <f>'t1'!A115</f>
        <v>DIRIGENTE AMM.VO CON INCARICO DI STRUTTURA SEMPLICE</v>
      </c>
      <c r="B115" s="305" t="str">
        <f>'t1'!B115</f>
        <v>AD0S31</v>
      </c>
      <c r="C115" s="564">
        <f>'t1'!K115+'t1'!L115</f>
        <v>0</v>
      </c>
      <c r="D115" s="564">
        <f>('t1'!K115+'t1'!L115)-SUM('t3'!C115:F115,'t3'!I115:J115)+SUM('t3'!K115:N115)</f>
        <v>0</v>
      </c>
      <c r="E115" s="565">
        <f>'t12'!C115/12</f>
        <v>0</v>
      </c>
      <c r="F115" s="565" t="str">
        <f>IF($D115&gt;0,(('t11'!C117+'t11'!D117)/$D115)," ")</f>
        <v xml:space="preserve"> </v>
      </c>
      <c r="G115" s="565" t="str">
        <f>IF($D115&gt;0,(SUM('t11'!E117:N117)/$D115)," ")</f>
        <v xml:space="preserve"> </v>
      </c>
      <c r="H115" s="565" t="str">
        <f>IF($D115&gt;0,(SUM('t11'!O117:R117)/$D115)," ")</f>
        <v xml:space="preserve"> </v>
      </c>
      <c r="I115" s="531" t="str">
        <f>IF($E115=0," ",('t12'!D115)/$E115)</f>
        <v xml:space="preserve"> </v>
      </c>
      <c r="J115" s="531" t="str">
        <f>IF($E115=0," ",'t12'!E115/$E115)</f>
        <v xml:space="preserve"> </v>
      </c>
      <c r="K115" s="531" t="str">
        <f>IF($E115=0," ",'t12'!F115/$E115)</f>
        <v xml:space="preserve"> </v>
      </c>
      <c r="L115" s="531" t="str">
        <f>IF($E115=0," ",'t12'!H115/$E115)</f>
        <v xml:space="preserve"> </v>
      </c>
      <c r="M115" s="532">
        <f t="shared" si="2"/>
        <v>0</v>
      </c>
      <c r="N115" s="566" t="str">
        <f>IF($E115=0," ",'t12'!I115/$E115)</f>
        <v xml:space="preserve"> </v>
      </c>
      <c r="O115" s="566" t="str">
        <f>IF($E115=0," ",'t12'!J115/$E115)</f>
        <v xml:space="preserve"> </v>
      </c>
      <c r="P115" s="531" t="str">
        <f>IF($E115=0," ",'t13'!AE115/$E115)</f>
        <v xml:space="preserve"> </v>
      </c>
      <c r="Q115" s="531" t="str">
        <f>IF($E115=0," ",SUM('t13'!C115:N115)/$E115)</f>
        <v xml:space="preserve"> </v>
      </c>
      <c r="R115" s="531" t="str">
        <f>IF($E115=0," ",(SUM('t13'!T115:AB115)+'t13'!AD115)/$E115)</f>
        <v xml:space="preserve"> </v>
      </c>
      <c r="S115" s="532">
        <f t="shared" si="3"/>
        <v>0</v>
      </c>
      <c r="T115" s="566" t="str">
        <f>IF($E115=0," ",'t13'!AC115/$E115)</f>
        <v xml:space="preserve"> </v>
      </c>
      <c r="V115"/>
      <c r="W115"/>
      <c r="X115"/>
      <c r="Y115"/>
    </row>
    <row r="116" spans="1:25" s="98" customFormat="1" x14ac:dyDescent="0.2">
      <c r="A116" s="563" t="str">
        <f>'t1'!A116</f>
        <v>DIRIGENTE AMM.VO CON ALTRI INCAR.PROF.LI</v>
      </c>
      <c r="B116" s="305" t="str">
        <f>'t1'!B116</f>
        <v>AD0A31</v>
      </c>
      <c r="C116" s="564">
        <f>'t1'!K116+'t1'!L116</f>
        <v>0</v>
      </c>
      <c r="D116" s="564">
        <f>('t1'!K116+'t1'!L116)-SUM('t3'!C116:F116,'t3'!I116:J116)+SUM('t3'!K116:N116)</f>
        <v>0</v>
      </c>
      <c r="E116" s="565">
        <f>'t12'!C116/12</f>
        <v>0</v>
      </c>
      <c r="F116" s="565" t="str">
        <f>IF($D116&gt;0,(('t11'!C118+'t11'!D118)/$D116)," ")</f>
        <v xml:space="preserve"> </v>
      </c>
      <c r="G116" s="565" t="str">
        <f>IF($D116&gt;0,(SUM('t11'!E118:N118)/$D116)," ")</f>
        <v xml:space="preserve"> </v>
      </c>
      <c r="H116" s="565" t="str">
        <f>IF($D116&gt;0,(SUM('t11'!O118:R118)/$D116)," ")</f>
        <v xml:space="preserve"> </v>
      </c>
      <c r="I116" s="531" t="str">
        <f>IF($E116=0," ",('t12'!D116)/$E116)</f>
        <v xml:space="preserve"> </v>
      </c>
      <c r="J116" s="531" t="str">
        <f>IF($E116=0," ",'t12'!E116/$E116)</f>
        <v xml:space="preserve"> </v>
      </c>
      <c r="K116" s="531" t="str">
        <f>IF($E116=0," ",'t12'!F116/$E116)</f>
        <v xml:space="preserve"> </v>
      </c>
      <c r="L116" s="531" t="str">
        <f>IF($E116=0," ",'t12'!H116/$E116)</f>
        <v xml:space="preserve"> </v>
      </c>
      <c r="M116" s="532">
        <f t="shared" si="2"/>
        <v>0</v>
      </c>
      <c r="N116" s="566" t="str">
        <f>IF($E116=0," ",'t12'!I116/$E116)</f>
        <v xml:space="preserve"> </v>
      </c>
      <c r="O116" s="566" t="str">
        <f>IF($E116=0," ",'t12'!J116/$E116)</f>
        <v xml:space="preserve"> </v>
      </c>
      <c r="P116" s="531" t="str">
        <f>IF($E116=0," ",'t13'!AE116/$E116)</f>
        <v xml:space="preserve"> </v>
      </c>
      <c r="Q116" s="531" t="str">
        <f>IF($E116=0," ",SUM('t13'!C116:N116)/$E116)</f>
        <v xml:space="preserve"> </v>
      </c>
      <c r="R116" s="531" t="str">
        <f>IF($E116=0," ",(SUM('t13'!T116:AB116)+'t13'!AD116)/$E116)</f>
        <v xml:space="preserve"> </v>
      </c>
      <c r="S116" s="532">
        <f t="shared" si="3"/>
        <v>0</v>
      </c>
      <c r="T116" s="566" t="str">
        <f>IF($E116=0," ",'t13'!AC116/$E116)</f>
        <v xml:space="preserve"> </v>
      </c>
      <c r="V116"/>
      <c r="W116"/>
      <c r="X116"/>
      <c r="Y116"/>
    </row>
    <row r="117" spans="1:25" s="98" customFormat="1" x14ac:dyDescent="0.2">
      <c r="A117" s="563" t="str">
        <f>'t1'!A117</f>
        <v>DIRIG. AMM.VO A T. DETERMINATO (ART. 15-SEPTIES DLGS.502/92)</v>
      </c>
      <c r="B117" s="305" t="str">
        <f>'t1'!B117</f>
        <v>AD0612</v>
      </c>
      <c r="C117" s="564">
        <f>'t1'!K117+'t1'!L117</f>
        <v>0</v>
      </c>
      <c r="D117" s="564">
        <f>('t1'!K117+'t1'!L117)-SUM('t3'!C117:F117,'t3'!I117:J117)+SUM('t3'!K117:N117)</f>
        <v>0</v>
      </c>
      <c r="E117" s="565">
        <f>'t12'!C117/12</f>
        <v>0</v>
      </c>
      <c r="F117" s="565" t="str">
        <f>IF($D117&gt;0,(('t11'!C119+'t11'!D119)/$D117)," ")</f>
        <v xml:space="preserve"> </v>
      </c>
      <c r="G117" s="565" t="str">
        <f>IF($D117&gt;0,(SUM('t11'!E119:N119)/$D117)," ")</f>
        <v xml:space="preserve"> </v>
      </c>
      <c r="H117" s="565" t="str">
        <f>IF($D117&gt;0,(SUM('t11'!O119:R119)/$D117)," ")</f>
        <v xml:space="preserve"> </v>
      </c>
      <c r="I117" s="531" t="str">
        <f>IF($E117=0," ",('t12'!D117)/$E117)</f>
        <v xml:space="preserve"> </v>
      </c>
      <c r="J117" s="531" t="str">
        <f>IF($E117=0," ",'t12'!E117/$E117)</f>
        <v xml:space="preserve"> </v>
      </c>
      <c r="K117" s="531" t="str">
        <f>IF($E117=0," ",'t12'!F117/$E117)</f>
        <v xml:space="preserve"> </v>
      </c>
      <c r="L117" s="531" t="str">
        <f>IF($E117=0," ",'t12'!H117/$E117)</f>
        <v xml:space="preserve"> </v>
      </c>
      <c r="M117" s="532">
        <f t="shared" si="2"/>
        <v>0</v>
      </c>
      <c r="N117" s="566" t="str">
        <f>IF($E117=0," ",'t12'!I117/$E117)</f>
        <v xml:space="preserve"> </v>
      </c>
      <c r="O117" s="566" t="str">
        <f>IF($E117=0," ",'t12'!J117/$E117)</f>
        <v xml:space="preserve"> </v>
      </c>
      <c r="P117" s="531" t="str">
        <f>IF($E117=0," ",'t13'!AE117/$E117)</f>
        <v xml:space="preserve"> </v>
      </c>
      <c r="Q117" s="531" t="str">
        <f>IF($E117=0," ",SUM('t13'!C117:N117)/$E117)</f>
        <v xml:space="preserve"> </v>
      </c>
      <c r="R117" s="531" t="str">
        <f>IF($E117=0," ",(SUM('t13'!T117:AB117)+'t13'!AD117)/$E117)</f>
        <v xml:space="preserve"> </v>
      </c>
      <c r="S117" s="532">
        <f t="shared" si="3"/>
        <v>0</v>
      </c>
      <c r="T117" s="566" t="str">
        <f>IF($E117=0," ",'t13'!AC117/$E117)</f>
        <v xml:space="preserve"> </v>
      </c>
      <c r="V117"/>
      <c r="W117"/>
      <c r="X117"/>
      <c r="Y117"/>
    </row>
    <row r="118" spans="1:25" s="98" customFormat="1" x14ac:dyDescent="0.2">
      <c r="A118" s="563" t="str">
        <f>'t1'!A118</f>
        <v>RICERCATORE SANITARIO - DS</v>
      </c>
      <c r="B118" s="305" t="str">
        <f>'t1'!B118</f>
        <v>N18694</v>
      </c>
      <c r="C118" s="564">
        <f>'t1'!K118+'t1'!L118</f>
        <v>0</v>
      </c>
      <c r="D118" s="564">
        <f>('t1'!K118+'t1'!L118)-SUM('t3'!C118:F118,'t3'!I118:J118)+SUM('t3'!K118:N118)</f>
        <v>0</v>
      </c>
      <c r="E118" s="565">
        <f>'t12'!C118/12</f>
        <v>0</v>
      </c>
      <c r="F118" s="565" t="str">
        <f>IF($D118&gt;0,(('t11'!C120+'t11'!D120)/$D118)," ")</f>
        <v xml:space="preserve"> </v>
      </c>
      <c r="G118" s="565" t="str">
        <f>IF($D118&gt;0,(SUM('t11'!E120:N120)/$D118)," ")</f>
        <v xml:space="preserve"> </v>
      </c>
      <c r="H118" s="565" t="str">
        <f>IF($D118&gt;0,(SUM('t11'!O120:R120)/$D118)," ")</f>
        <v xml:space="preserve"> </v>
      </c>
      <c r="I118" s="531" t="str">
        <f>IF($E118=0," ",('t12'!D118)/$E118)</f>
        <v xml:space="preserve"> </v>
      </c>
      <c r="J118" s="531" t="str">
        <f>IF($E118=0," ",'t12'!E118/$E118)</f>
        <v xml:space="preserve"> </v>
      </c>
      <c r="K118" s="531" t="str">
        <f>IF($E118=0," ",'t12'!F118/$E118)</f>
        <v xml:space="preserve"> </v>
      </c>
      <c r="L118" s="531" t="str">
        <f>IF($E118=0," ",'t12'!H118/$E118)</f>
        <v xml:space="preserve"> </v>
      </c>
      <c r="M118" s="532">
        <f t="shared" si="2"/>
        <v>0</v>
      </c>
      <c r="N118" s="566" t="str">
        <f>IF($E118=0," ",'t12'!I118/$E118)</f>
        <v xml:space="preserve"> </v>
      </c>
      <c r="O118" s="566" t="str">
        <f>IF($E118=0," ",'t12'!J118/$E118)</f>
        <v xml:space="preserve"> </v>
      </c>
      <c r="P118" s="531" t="str">
        <f>IF($E118=0," ",'t13'!AE118/$E118)</f>
        <v xml:space="preserve"> </v>
      </c>
      <c r="Q118" s="531" t="str">
        <f>IF($E118=0," ",SUM('t13'!C118:N118)/$E118)</f>
        <v xml:space="preserve"> </v>
      </c>
      <c r="R118" s="531" t="str">
        <f>IF($E118=0," ",(SUM('t13'!T118:AB118)+'t13'!AD118)/$E118)</f>
        <v xml:space="preserve"> </v>
      </c>
      <c r="S118" s="532">
        <f t="shared" si="3"/>
        <v>0</v>
      </c>
      <c r="T118" s="566" t="str">
        <f>IF($E118=0," ",'t13'!AC118/$E118)</f>
        <v xml:space="preserve"> </v>
      </c>
      <c r="V118"/>
      <c r="W118"/>
      <c r="X118"/>
      <c r="Y118"/>
    </row>
    <row r="119" spans="1:25" s="98" customFormat="1" x14ac:dyDescent="0.2">
      <c r="A119" s="563" t="str">
        <f>'t1'!A119</f>
        <v>COLLABORATORE PROF.LE DI RICERCA SANITARIA - D</v>
      </c>
      <c r="B119" s="305" t="str">
        <f>'t1'!B119</f>
        <v>N16695</v>
      </c>
      <c r="C119" s="564">
        <f>'t1'!K119+'t1'!L119</f>
        <v>0</v>
      </c>
      <c r="D119" s="564">
        <f>('t1'!K119+'t1'!L119)-SUM('t3'!C119:F119,'t3'!I119:J119)+SUM('t3'!K119:N119)</f>
        <v>0</v>
      </c>
      <c r="E119" s="565">
        <f>'t12'!C119/12</f>
        <v>0</v>
      </c>
      <c r="F119" s="565" t="str">
        <f>IF($D119&gt;0,(('t11'!C121+'t11'!D121)/$D119)," ")</f>
        <v xml:space="preserve"> </v>
      </c>
      <c r="G119" s="565" t="str">
        <f>IF($D119&gt;0,(SUM('t11'!E121:N121)/$D119)," ")</f>
        <v xml:space="preserve"> </v>
      </c>
      <c r="H119" s="565" t="str">
        <f>IF($D119&gt;0,(SUM('t11'!O121:R121)/$D119)," ")</f>
        <v xml:space="preserve"> </v>
      </c>
      <c r="I119" s="531" t="str">
        <f>IF($E119=0," ",('t12'!D119)/$E119)</f>
        <v xml:space="preserve"> </v>
      </c>
      <c r="J119" s="531" t="str">
        <f>IF($E119=0," ",'t12'!E119/$E119)</f>
        <v xml:space="preserve"> </v>
      </c>
      <c r="K119" s="531" t="str">
        <f>IF($E119=0," ",'t12'!F119/$E119)</f>
        <v xml:space="preserve"> </v>
      </c>
      <c r="L119" s="531" t="str">
        <f>IF($E119=0," ",'t12'!H119/$E119)</f>
        <v xml:space="preserve"> </v>
      </c>
      <c r="M119" s="532">
        <f t="shared" si="2"/>
        <v>0</v>
      </c>
      <c r="N119" s="566" t="str">
        <f>IF($E119=0," ",'t12'!I119/$E119)</f>
        <v xml:space="preserve"> </v>
      </c>
      <c r="O119" s="566" t="str">
        <f>IF($E119=0," ",'t12'!J119/$E119)</f>
        <v xml:space="preserve"> </v>
      </c>
      <c r="P119" s="531" t="str">
        <f>IF($E119=0," ",'t13'!AE119/$E119)</f>
        <v xml:space="preserve"> </v>
      </c>
      <c r="Q119" s="531" t="str">
        <f>IF($E119=0," ",SUM('t13'!C119:N119)/$E119)</f>
        <v xml:space="preserve"> </v>
      </c>
      <c r="R119" s="531" t="str">
        <f>IF($E119=0," ",(SUM('t13'!T119:AB119)+'t13'!AD119)/$E119)</f>
        <v xml:space="preserve"> </v>
      </c>
      <c r="S119" s="532">
        <f t="shared" si="3"/>
        <v>0</v>
      </c>
      <c r="T119" s="566" t="str">
        <f>IF($E119=0," ",'t13'!AC119/$E119)</f>
        <v xml:space="preserve"> </v>
      </c>
      <c r="V119"/>
      <c r="W119"/>
      <c r="X119"/>
      <c r="Y119"/>
    </row>
    <row r="120" spans="1:25" s="98" customFormat="1" x14ac:dyDescent="0.2">
      <c r="A120" s="563" t="str">
        <f>'t1'!A120</f>
        <v>RUOLO SANITARIO - PROF. SANITARIE INFERMIERISTICHE E.Q.</v>
      </c>
      <c r="B120" s="305" t="str">
        <f>'t1'!B120</f>
        <v>SEQINF</v>
      </c>
      <c r="C120" s="564">
        <f>'t1'!K120+'t1'!L120</f>
        <v>0</v>
      </c>
      <c r="D120" s="564">
        <f>('t1'!K120+'t1'!L120)-SUM('t3'!C120:F120,'t3'!I120:J120)+SUM('t3'!K120:N120)</f>
        <v>0</v>
      </c>
      <c r="E120" s="565">
        <f>'t12'!C120/12</f>
        <v>0</v>
      </c>
      <c r="F120" s="565" t="str">
        <f>IF($D120&gt;0,(('t11'!C122+'t11'!D122)/$D120)," ")</f>
        <v xml:space="preserve"> </v>
      </c>
      <c r="G120" s="565" t="str">
        <f>IF($D120&gt;0,(SUM('t11'!E122:N122)/$D120)," ")</f>
        <v xml:space="preserve"> </v>
      </c>
      <c r="H120" s="565" t="str">
        <f>IF($D120&gt;0,(SUM('t11'!O122:R122)/$D120)," ")</f>
        <v xml:space="preserve"> </v>
      </c>
      <c r="I120" s="531" t="str">
        <f>IF($E120=0," ",('t12'!D120)/$E120)</f>
        <v xml:space="preserve"> </v>
      </c>
      <c r="J120" s="531" t="str">
        <f>IF($E120=0," ",'t12'!E120/$E120)</f>
        <v xml:space="preserve"> </v>
      </c>
      <c r="K120" s="531" t="str">
        <f>IF($E120=0," ",'t12'!F120/$E120)</f>
        <v xml:space="preserve"> </v>
      </c>
      <c r="L120" s="531" t="str">
        <f>IF($E120=0," ",'t12'!H120/$E120)</f>
        <v xml:space="preserve"> </v>
      </c>
      <c r="M120" s="532">
        <f t="shared" si="2"/>
        <v>0</v>
      </c>
      <c r="N120" s="566" t="str">
        <f>IF($E120=0," ",'t12'!I120/$E120)</f>
        <v xml:space="preserve"> </v>
      </c>
      <c r="O120" s="566" t="str">
        <f>IF($E120=0," ",'t12'!J120/$E120)</f>
        <v xml:space="preserve"> </v>
      </c>
      <c r="P120" s="531" t="str">
        <f>IF($E120=0," ",'t13'!AE120/$E120)</f>
        <v xml:space="preserve"> </v>
      </c>
      <c r="Q120" s="531" t="str">
        <f>IF($E120=0," ",SUM('t13'!C120:N120)/$E120)</f>
        <v xml:space="preserve"> </v>
      </c>
      <c r="R120" s="531" t="str">
        <f>IF($E120=0," ",(SUM('t13'!T120:AB120)+'t13'!AD120)/$E120)</f>
        <v xml:space="preserve"> </v>
      </c>
      <c r="S120" s="532">
        <f t="shared" si="3"/>
        <v>0</v>
      </c>
      <c r="T120" s="566" t="str">
        <f>IF($E120=0," ",'t13'!AC120/$E120)</f>
        <v xml:space="preserve"> </v>
      </c>
      <c r="V120"/>
      <c r="W120"/>
      <c r="X120"/>
      <c r="Y120"/>
    </row>
    <row r="121" spans="1:25" s="98" customFormat="1" x14ac:dyDescent="0.2">
      <c r="A121" s="563" t="str">
        <f>'t1'!A121</f>
        <v>RUOLO SANITARIO - PROF. SANITARIA OSTETRICA E.Q.</v>
      </c>
      <c r="B121" s="305" t="str">
        <f>'t1'!B121</f>
        <v>SEQOST</v>
      </c>
      <c r="C121" s="564">
        <f>'t1'!K121+'t1'!L121</f>
        <v>0</v>
      </c>
      <c r="D121" s="564">
        <f>('t1'!K121+'t1'!L121)-SUM('t3'!C121:F121,'t3'!I121:J121)+SUM('t3'!K121:N121)</f>
        <v>0</v>
      </c>
      <c r="E121" s="565">
        <f>'t12'!C121/12</f>
        <v>0</v>
      </c>
      <c r="F121" s="565" t="str">
        <f>IF($D121&gt;0,(('t11'!C123+'t11'!D123)/$D121)," ")</f>
        <v xml:space="preserve"> </v>
      </c>
      <c r="G121" s="565" t="str">
        <f>IF($D121&gt;0,(SUM('t11'!E123:N123)/$D121)," ")</f>
        <v xml:space="preserve"> </v>
      </c>
      <c r="H121" s="565" t="str">
        <f>IF($D121&gt;0,(SUM('t11'!O123:R123)/$D121)," ")</f>
        <v xml:space="preserve"> </v>
      </c>
      <c r="I121" s="531" t="str">
        <f>IF($E121=0," ",('t12'!D121)/$E121)</f>
        <v xml:space="preserve"> </v>
      </c>
      <c r="J121" s="531" t="str">
        <f>IF($E121=0," ",'t12'!E121/$E121)</f>
        <v xml:space="preserve"> </v>
      </c>
      <c r="K121" s="531" t="str">
        <f>IF($E121=0," ",'t12'!F121/$E121)</f>
        <v xml:space="preserve"> </v>
      </c>
      <c r="L121" s="531" t="str">
        <f>IF($E121=0," ",'t12'!H121/$E121)</f>
        <v xml:space="preserve"> </v>
      </c>
      <c r="M121" s="532">
        <f t="shared" si="2"/>
        <v>0</v>
      </c>
      <c r="N121" s="566" t="str">
        <f>IF($E121=0," ",'t12'!I121/$E121)</f>
        <v xml:space="preserve"> </v>
      </c>
      <c r="O121" s="566" t="str">
        <f>IF($E121=0," ",'t12'!J121/$E121)</f>
        <v xml:space="preserve"> </v>
      </c>
      <c r="P121" s="531" t="str">
        <f>IF($E121=0," ",'t13'!AE121/$E121)</f>
        <v xml:space="preserve"> </v>
      </c>
      <c r="Q121" s="531" t="str">
        <f>IF($E121=0," ",SUM('t13'!C121:N121)/$E121)</f>
        <v xml:space="preserve"> </v>
      </c>
      <c r="R121" s="531" t="str">
        <f>IF($E121=0," ",(SUM('t13'!T121:AB121)+'t13'!AD121)/$E121)</f>
        <v xml:space="preserve"> </v>
      </c>
      <c r="S121" s="532">
        <f t="shared" si="3"/>
        <v>0</v>
      </c>
      <c r="T121" s="566" t="str">
        <f>IF($E121=0," ",'t13'!AC121/$E121)</f>
        <v xml:space="preserve"> </v>
      </c>
      <c r="V121"/>
      <c r="W121"/>
      <c r="X121"/>
      <c r="Y121"/>
    </row>
    <row r="122" spans="1:25" s="98" customFormat="1" x14ac:dyDescent="0.2">
      <c r="A122" s="563" t="str">
        <f>'t1'!A122</f>
        <v>RUOLO SANITARIO - PROFESSIONI TECNICO SANITARIE E.Q.</v>
      </c>
      <c r="B122" s="305" t="str">
        <f>'t1'!B122</f>
        <v>SEQTCN</v>
      </c>
      <c r="C122" s="564">
        <f>'t1'!K122+'t1'!L122</f>
        <v>0</v>
      </c>
      <c r="D122" s="564">
        <f>('t1'!K122+'t1'!L122)-SUM('t3'!C122:F122,'t3'!I122:J122)+SUM('t3'!K122:N122)</f>
        <v>0</v>
      </c>
      <c r="E122" s="565">
        <f>'t12'!C122/12</f>
        <v>0</v>
      </c>
      <c r="F122" s="565" t="str">
        <f>IF($D122&gt;0,(('t11'!C124+'t11'!D124)/$D122)," ")</f>
        <v xml:space="preserve"> </v>
      </c>
      <c r="G122" s="565" t="str">
        <f>IF($D122&gt;0,(SUM('t11'!E124:N124)/$D122)," ")</f>
        <v xml:space="preserve"> </v>
      </c>
      <c r="H122" s="565" t="str">
        <f>IF($D122&gt;0,(SUM('t11'!O124:R124)/$D122)," ")</f>
        <v xml:space="preserve"> </v>
      </c>
      <c r="I122" s="531" t="str">
        <f>IF($E122=0," ",('t12'!D122)/$E122)</f>
        <v xml:space="preserve"> </v>
      </c>
      <c r="J122" s="531" t="str">
        <f>IF($E122=0," ",'t12'!E122/$E122)</f>
        <v xml:space="preserve"> </v>
      </c>
      <c r="K122" s="531" t="str">
        <f>IF($E122=0," ",'t12'!F122/$E122)</f>
        <v xml:space="preserve"> </v>
      </c>
      <c r="L122" s="531" t="str">
        <f>IF($E122=0," ",'t12'!H122/$E122)</f>
        <v xml:space="preserve"> </v>
      </c>
      <c r="M122" s="532">
        <f t="shared" si="2"/>
        <v>0</v>
      </c>
      <c r="N122" s="566" t="str">
        <f>IF($E122=0," ",'t12'!I122/$E122)</f>
        <v xml:space="preserve"> </v>
      </c>
      <c r="O122" s="566" t="str">
        <f>IF($E122=0," ",'t12'!J122/$E122)</f>
        <v xml:space="preserve"> </v>
      </c>
      <c r="P122" s="531" t="str">
        <f>IF($E122=0," ",'t13'!AE122/$E122)</f>
        <v xml:space="preserve"> </v>
      </c>
      <c r="Q122" s="531" t="str">
        <f>IF($E122=0," ",SUM('t13'!C122:N122)/$E122)</f>
        <v xml:space="preserve"> </v>
      </c>
      <c r="R122" s="531" t="str">
        <f>IF($E122=0," ",(SUM('t13'!T122:AB122)+'t13'!AD122)/$E122)</f>
        <v xml:space="preserve"> </v>
      </c>
      <c r="S122" s="532">
        <f t="shared" si="3"/>
        <v>0</v>
      </c>
      <c r="T122" s="566" t="str">
        <f>IF($E122=0," ",'t13'!AC122/$E122)</f>
        <v xml:space="preserve"> </v>
      </c>
      <c r="V122"/>
      <c r="W122"/>
      <c r="X122"/>
      <c r="Y122"/>
    </row>
    <row r="123" spans="1:25" s="98" customFormat="1" x14ac:dyDescent="0.2">
      <c r="A123" s="563" t="str">
        <f>'t1'!A123</f>
        <v>RUOLO SANITARIO - PROF. SANITARIE DELLA RIABILITAZIONE E.Q.</v>
      </c>
      <c r="B123" s="305" t="str">
        <f>'t1'!B123</f>
        <v>SEQRAB</v>
      </c>
      <c r="C123" s="564">
        <f>'t1'!K123+'t1'!L123</f>
        <v>0</v>
      </c>
      <c r="D123" s="564">
        <f>('t1'!K123+'t1'!L123)-SUM('t3'!C123:F123,'t3'!I123:J123)+SUM('t3'!K123:N123)</f>
        <v>0</v>
      </c>
      <c r="E123" s="565">
        <f>'t12'!C123/12</f>
        <v>0</v>
      </c>
      <c r="F123" s="565" t="str">
        <f>IF($D123&gt;0,(('t11'!C125+'t11'!D125)/$D123)," ")</f>
        <v xml:space="preserve"> </v>
      </c>
      <c r="G123" s="565" t="str">
        <f>IF($D123&gt;0,(SUM('t11'!E125:N125)/$D123)," ")</f>
        <v xml:space="preserve"> </v>
      </c>
      <c r="H123" s="565" t="str">
        <f>IF($D123&gt;0,(SUM('t11'!O125:R125)/$D123)," ")</f>
        <v xml:space="preserve"> </v>
      </c>
      <c r="I123" s="531" t="str">
        <f>IF($E123=0," ",('t12'!D123)/$E123)</f>
        <v xml:space="preserve"> </v>
      </c>
      <c r="J123" s="531" t="str">
        <f>IF($E123=0," ",'t12'!E123/$E123)</f>
        <v xml:space="preserve"> </v>
      </c>
      <c r="K123" s="531" t="str">
        <f>IF($E123=0," ",'t12'!F123/$E123)</f>
        <v xml:space="preserve"> </v>
      </c>
      <c r="L123" s="531" t="str">
        <f>IF($E123=0," ",'t12'!H123/$E123)</f>
        <v xml:space="preserve"> </v>
      </c>
      <c r="M123" s="532">
        <f t="shared" si="2"/>
        <v>0</v>
      </c>
      <c r="N123" s="566" t="str">
        <f>IF($E123=0," ",'t12'!I123/$E123)</f>
        <v xml:space="preserve"> </v>
      </c>
      <c r="O123" s="566" t="str">
        <f>IF($E123=0," ",'t12'!J123/$E123)</f>
        <v xml:space="preserve"> </v>
      </c>
      <c r="P123" s="531" t="str">
        <f>IF($E123=0," ",'t13'!AE123/$E123)</f>
        <v xml:space="preserve"> </v>
      </c>
      <c r="Q123" s="531" t="str">
        <f>IF($E123=0," ",SUM('t13'!C123:N123)/$E123)</f>
        <v xml:space="preserve"> </v>
      </c>
      <c r="R123" s="531" t="str">
        <f>IF($E123=0," ",(SUM('t13'!T123:AB123)+'t13'!AD123)/$E123)</f>
        <v xml:space="preserve"> </v>
      </c>
      <c r="S123" s="532">
        <f t="shared" si="3"/>
        <v>0</v>
      </c>
      <c r="T123" s="566" t="str">
        <f>IF($E123=0," ",'t13'!AC123/$E123)</f>
        <v xml:space="preserve"> </v>
      </c>
      <c r="V123"/>
      <c r="W123"/>
      <c r="X123"/>
      <c r="Y123"/>
    </row>
    <row r="124" spans="1:25" s="98" customFormat="1" x14ac:dyDescent="0.2">
      <c r="A124" s="563" t="str">
        <f>'t1'!A124</f>
        <v>RUOLO SANITARIO - PROF. SANITARIE DELLA PREVENZIONE E.Q.</v>
      </c>
      <c r="B124" s="305" t="str">
        <f>'t1'!B124</f>
        <v>SEQPRV</v>
      </c>
      <c r="C124" s="564">
        <f>'t1'!K124+'t1'!L124</f>
        <v>0</v>
      </c>
      <c r="D124" s="564">
        <f>('t1'!K124+'t1'!L124)-SUM('t3'!C124:F124,'t3'!I124:J124)+SUM('t3'!K124:N124)</f>
        <v>0</v>
      </c>
      <c r="E124" s="565">
        <f>'t12'!C124/12</f>
        <v>0</v>
      </c>
      <c r="F124" s="565" t="str">
        <f>IF($D124&gt;0,(('t11'!C126+'t11'!D126)/$D124)," ")</f>
        <v xml:space="preserve"> </v>
      </c>
      <c r="G124" s="565" t="str">
        <f>IF($D124&gt;0,(SUM('t11'!E126:N126)/$D124)," ")</f>
        <v xml:space="preserve"> </v>
      </c>
      <c r="H124" s="565" t="str">
        <f>IF($D124&gt;0,(SUM('t11'!O126:R126)/$D124)," ")</f>
        <v xml:space="preserve"> </v>
      </c>
      <c r="I124" s="531" t="str">
        <f>IF($E124=0," ",('t12'!D124)/$E124)</f>
        <v xml:space="preserve"> </v>
      </c>
      <c r="J124" s="531" t="str">
        <f>IF($E124=0," ",'t12'!E124/$E124)</f>
        <v xml:space="preserve"> </v>
      </c>
      <c r="K124" s="531" t="str">
        <f>IF($E124=0," ",'t12'!F124/$E124)</f>
        <v xml:space="preserve"> </v>
      </c>
      <c r="L124" s="531" t="str">
        <f>IF($E124=0," ",'t12'!H124/$E124)</f>
        <v xml:space="preserve"> </v>
      </c>
      <c r="M124" s="532">
        <f t="shared" si="2"/>
        <v>0</v>
      </c>
      <c r="N124" s="566" t="str">
        <f>IF($E124=0," ",'t12'!I124/$E124)</f>
        <v xml:space="preserve"> </v>
      </c>
      <c r="O124" s="566" t="str">
        <f>IF($E124=0," ",'t12'!J124/$E124)</f>
        <v xml:space="preserve"> </v>
      </c>
      <c r="P124" s="531" t="str">
        <f>IF($E124=0," ",'t13'!AE124/$E124)</f>
        <v xml:space="preserve"> </v>
      </c>
      <c r="Q124" s="531" t="str">
        <f>IF($E124=0," ",SUM('t13'!C124:N124)/$E124)</f>
        <v xml:space="preserve"> </v>
      </c>
      <c r="R124" s="531" t="str">
        <f>IF($E124=0," ",(SUM('t13'!T124:AB124)+'t13'!AD124)/$E124)</f>
        <v xml:space="preserve"> </v>
      </c>
      <c r="S124" s="532">
        <f t="shared" si="3"/>
        <v>0</v>
      </c>
      <c r="T124" s="566" t="str">
        <f>IF($E124=0," ",'t13'!AC124/$E124)</f>
        <v xml:space="preserve"> </v>
      </c>
      <c r="V124"/>
      <c r="W124"/>
      <c r="X124"/>
      <c r="Y124"/>
    </row>
    <row r="125" spans="1:25" s="98" customFormat="1" x14ac:dyDescent="0.2">
      <c r="A125" s="563" t="str">
        <f>'t1'!A125</f>
        <v>RUOLO SANITARIO - PROF. SAN. INFERM. SENIOR ESAURIMENTO E.Q.</v>
      </c>
      <c r="B125" s="305" t="str">
        <f>'t1'!B125</f>
        <v>SEQINE</v>
      </c>
      <c r="C125" s="564">
        <f>'t1'!K125+'t1'!L125</f>
        <v>0</v>
      </c>
      <c r="D125" s="564">
        <f>('t1'!K125+'t1'!L125)-SUM('t3'!C125:F125,'t3'!I125:J125)+SUM('t3'!K125:N125)</f>
        <v>0</v>
      </c>
      <c r="E125" s="565">
        <f>'t12'!C125/12</f>
        <v>0</v>
      </c>
      <c r="F125" s="565" t="str">
        <f>IF($D125&gt;0,(('t11'!C127+'t11'!D127)/$D125)," ")</f>
        <v xml:space="preserve"> </v>
      </c>
      <c r="G125" s="565" t="str">
        <f>IF($D125&gt;0,(SUM('t11'!E127:N127)/$D125)," ")</f>
        <v xml:space="preserve"> </v>
      </c>
      <c r="H125" s="565" t="str">
        <f>IF($D125&gt;0,(SUM('t11'!O127:R127)/$D125)," ")</f>
        <v xml:space="preserve"> </v>
      </c>
      <c r="I125" s="531" t="str">
        <f>IF($E125=0," ",('t12'!D125)/$E125)</f>
        <v xml:space="preserve"> </v>
      </c>
      <c r="J125" s="531" t="str">
        <f>IF($E125=0," ",'t12'!E125/$E125)</f>
        <v xml:space="preserve"> </v>
      </c>
      <c r="K125" s="531" t="str">
        <f>IF($E125=0," ",'t12'!F125/$E125)</f>
        <v xml:space="preserve"> </v>
      </c>
      <c r="L125" s="531" t="str">
        <f>IF($E125=0," ",'t12'!H125/$E125)</f>
        <v xml:space="preserve"> </v>
      </c>
      <c r="M125" s="532">
        <f t="shared" si="2"/>
        <v>0</v>
      </c>
      <c r="N125" s="566" t="str">
        <f>IF($E125=0," ",'t12'!I125/$E125)</f>
        <v xml:space="preserve"> </v>
      </c>
      <c r="O125" s="566" t="str">
        <f>IF($E125=0," ",'t12'!J125/$E125)</f>
        <v xml:space="preserve"> </v>
      </c>
      <c r="P125" s="531" t="str">
        <f>IF($E125=0," ",'t13'!AE125/$E125)</f>
        <v xml:space="preserve"> </v>
      </c>
      <c r="Q125" s="531" t="str">
        <f>IF($E125=0," ",SUM('t13'!C125:N125)/$E125)</f>
        <v xml:space="preserve"> </v>
      </c>
      <c r="R125" s="531" t="str">
        <f>IF($E125=0," ",(SUM('t13'!T125:AB125)+'t13'!AD125)/$E125)</f>
        <v xml:space="preserve"> </v>
      </c>
      <c r="S125" s="532">
        <f t="shared" si="3"/>
        <v>0</v>
      </c>
      <c r="T125" s="566" t="str">
        <f>IF($E125=0," ",'t13'!AC125/$E125)</f>
        <v xml:space="preserve"> </v>
      </c>
      <c r="V125"/>
      <c r="W125"/>
      <c r="X125"/>
      <c r="Y125"/>
    </row>
    <row r="126" spans="1:25" s="98" customFormat="1" x14ac:dyDescent="0.2">
      <c r="A126" s="563" t="str">
        <f>'t1'!A126</f>
        <v>RUOLO SANITARIO - ALTRI PROF. SAN. SENIOR A ESAURIMENTO E.Q.</v>
      </c>
      <c r="B126" s="305" t="str">
        <f>'t1'!B126</f>
        <v>SEQASE</v>
      </c>
      <c r="C126" s="564">
        <f>'t1'!K126+'t1'!L126</f>
        <v>0</v>
      </c>
      <c r="D126" s="564">
        <f>('t1'!K126+'t1'!L126)-SUM('t3'!C126:F126,'t3'!I126:J126)+SUM('t3'!K126:N126)</f>
        <v>0</v>
      </c>
      <c r="E126" s="565">
        <f>'t12'!C126/12</f>
        <v>0</v>
      </c>
      <c r="F126" s="565" t="str">
        <f>IF($D126&gt;0,(('t11'!C128+'t11'!D128)/$D126)," ")</f>
        <v xml:space="preserve"> </v>
      </c>
      <c r="G126" s="565" t="str">
        <f>IF($D126&gt;0,(SUM('t11'!E128:N128)/$D126)," ")</f>
        <v xml:space="preserve"> </v>
      </c>
      <c r="H126" s="565" t="str">
        <f>IF($D126&gt;0,(SUM('t11'!O128:R128)/$D126)," ")</f>
        <v xml:space="preserve"> </v>
      </c>
      <c r="I126" s="531" t="str">
        <f>IF($E126=0," ",('t12'!D126)/$E126)</f>
        <v xml:space="preserve"> </v>
      </c>
      <c r="J126" s="531" t="str">
        <f>IF($E126=0," ",'t12'!E126/$E126)</f>
        <v xml:space="preserve"> </v>
      </c>
      <c r="K126" s="531" t="str">
        <f>IF($E126=0," ",'t12'!F126/$E126)</f>
        <v xml:space="preserve"> </v>
      </c>
      <c r="L126" s="531" t="str">
        <f>IF($E126=0," ",'t12'!H126/$E126)</f>
        <v xml:space="preserve"> </v>
      </c>
      <c r="M126" s="532">
        <f t="shared" si="2"/>
        <v>0</v>
      </c>
      <c r="N126" s="566" t="str">
        <f>IF($E126=0," ",'t12'!I126/$E126)</f>
        <v xml:space="preserve"> </v>
      </c>
      <c r="O126" s="566" t="str">
        <f>IF($E126=0," ",'t12'!J126/$E126)</f>
        <v xml:space="preserve"> </v>
      </c>
      <c r="P126" s="531" t="str">
        <f>IF($E126=0," ",'t13'!AE126/$E126)</f>
        <v xml:space="preserve"> </v>
      </c>
      <c r="Q126" s="531" t="str">
        <f>IF($E126=0," ",SUM('t13'!C126:N126)/$E126)</f>
        <v xml:space="preserve"> </v>
      </c>
      <c r="R126" s="531" t="str">
        <f>IF($E126=0," ",(SUM('t13'!T126:AB126)+'t13'!AD126)/$E126)</f>
        <v xml:space="preserve"> </v>
      </c>
      <c r="S126" s="532">
        <f t="shared" si="3"/>
        <v>0</v>
      </c>
      <c r="T126" s="566" t="str">
        <f>IF($E126=0," ",'t13'!AC126/$E126)</f>
        <v xml:space="preserve"> </v>
      </c>
      <c r="V126"/>
      <c r="W126"/>
      <c r="X126"/>
      <c r="Y126"/>
    </row>
    <row r="127" spans="1:25" s="98" customFormat="1" x14ac:dyDescent="0.2">
      <c r="A127" s="563" t="str">
        <f>'t1'!A127</f>
        <v>RUOLO SOCIOSANITARIO - ASSISTENTE SOCIALE E.Q.</v>
      </c>
      <c r="B127" s="305" t="str">
        <f>'t1'!B127</f>
        <v>KEQASC</v>
      </c>
      <c r="C127" s="564">
        <f>'t1'!K127+'t1'!L127</f>
        <v>0</v>
      </c>
      <c r="D127" s="564">
        <f>('t1'!K127+'t1'!L127)-SUM('t3'!C127:F127,'t3'!I127:J127)+SUM('t3'!K127:N127)</f>
        <v>0</v>
      </c>
      <c r="E127" s="565">
        <f>'t12'!C127/12</f>
        <v>0</v>
      </c>
      <c r="F127" s="565" t="str">
        <f>IF($D127&gt;0,(('t11'!C129+'t11'!D129)/$D127)," ")</f>
        <v xml:space="preserve"> </v>
      </c>
      <c r="G127" s="565" t="str">
        <f>IF($D127&gt;0,(SUM('t11'!E129:N129)/$D127)," ")</f>
        <v xml:space="preserve"> </v>
      </c>
      <c r="H127" s="565" t="str">
        <f>IF($D127&gt;0,(SUM('t11'!O129:R129)/$D127)," ")</f>
        <v xml:space="preserve"> </v>
      </c>
      <c r="I127" s="531" t="str">
        <f>IF($E127=0," ",('t12'!D127)/$E127)</f>
        <v xml:space="preserve"> </v>
      </c>
      <c r="J127" s="531" t="str">
        <f>IF($E127=0," ",'t12'!E127/$E127)</f>
        <v xml:space="preserve"> </v>
      </c>
      <c r="K127" s="531" t="str">
        <f>IF($E127=0," ",'t12'!F127/$E127)</f>
        <v xml:space="preserve"> </v>
      </c>
      <c r="L127" s="531" t="str">
        <f>IF($E127=0," ",'t12'!H127/$E127)</f>
        <v xml:space="preserve"> </v>
      </c>
      <c r="M127" s="532">
        <f t="shared" si="2"/>
        <v>0</v>
      </c>
      <c r="N127" s="566" t="str">
        <f>IF($E127=0," ",'t12'!I127/$E127)</f>
        <v xml:space="preserve"> </v>
      </c>
      <c r="O127" s="566" t="str">
        <f>IF($E127=0," ",'t12'!J127/$E127)</f>
        <v xml:space="preserve"> </v>
      </c>
      <c r="P127" s="531" t="str">
        <f>IF($E127=0," ",'t13'!AE127/$E127)</f>
        <v xml:space="preserve"> </v>
      </c>
      <c r="Q127" s="531" t="str">
        <f>IF($E127=0," ",SUM('t13'!C127:N127)/$E127)</f>
        <v xml:space="preserve"> </v>
      </c>
      <c r="R127" s="531" t="str">
        <f>IF($E127=0," ",(SUM('t13'!T127:AB127)+'t13'!AD127)/$E127)</f>
        <v xml:space="preserve"> </v>
      </c>
      <c r="S127" s="532">
        <f t="shared" si="3"/>
        <v>0</v>
      </c>
      <c r="T127" s="566" t="str">
        <f>IF($E127=0," ",'t13'!AC127/$E127)</f>
        <v xml:space="preserve"> </v>
      </c>
      <c r="V127"/>
      <c r="W127"/>
      <c r="X127"/>
      <c r="Y127"/>
    </row>
    <row r="128" spans="1:25" s="98" customFormat="1" x14ac:dyDescent="0.2">
      <c r="A128" s="563" t="str">
        <f>'t1'!A128</f>
        <v>RUOLO SOCIOSANITARIO - ASSIST. SOC. SENIOR ESAURIMENTO E.Q.</v>
      </c>
      <c r="B128" s="305" t="str">
        <f>'t1'!B128</f>
        <v>KEQSCE</v>
      </c>
      <c r="C128" s="564">
        <f>'t1'!K128+'t1'!L128</f>
        <v>0</v>
      </c>
      <c r="D128" s="564">
        <f>('t1'!K128+'t1'!L128)-SUM('t3'!C128:F128,'t3'!I128:J128)+SUM('t3'!K128:N128)</f>
        <v>0</v>
      </c>
      <c r="E128" s="565">
        <f>'t12'!C128/12</f>
        <v>0</v>
      </c>
      <c r="F128" s="565" t="str">
        <f>IF($D128&gt;0,(('t11'!C130+'t11'!D130)/$D128)," ")</f>
        <v xml:space="preserve"> </v>
      </c>
      <c r="G128" s="565" t="str">
        <f>IF($D128&gt;0,(SUM('t11'!E130:N130)/$D128)," ")</f>
        <v xml:space="preserve"> </v>
      </c>
      <c r="H128" s="565" t="str">
        <f>IF($D128&gt;0,(SUM('t11'!O130:R130)/$D128)," ")</f>
        <v xml:space="preserve"> </v>
      </c>
      <c r="I128" s="531" t="str">
        <f>IF($E128=0," ",('t12'!D128)/$E128)</f>
        <v xml:space="preserve"> </v>
      </c>
      <c r="J128" s="531" t="str">
        <f>IF($E128=0," ",'t12'!E128/$E128)</f>
        <v xml:space="preserve"> </v>
      </c>
      <c r="K128" s="531" t="str">
        <f>IF($E128=0," ",'t12'!F128/$E128)</f>
        <v xml:space="preserve"> </v>
      </c>
      <c r="L128" s="531" t="str">
        <f>IF($E128=0," ",'t12'!H128/$E128)</f>
        <v xml:space="preserve"> </v>
      </c>
      <c r="M128" s="532">
        <f t="shared" si="2"/>
        <v>0</v>
      </c>
      <c r="N128" s="566" t="str">
        <f>IF($E128=0," ",'t12'!I128/$E128)</f>
        <v xml:space="preserve"> </v>
      </c>
      <c r="O128" s="566" t="str">
        <f>IF($E128=0," ",'t12'!J128/$E128)</f>
        <v xml:space="preserve"> </v>
      </c>
      <c r="P128" s="531" t="str">
        <f>IF($E128=0," ",'t13'!AE128/$E128)</f>
        <v xml:space="preserve"> </v>
      </c>
      <c r="Q128" s="531" t="str">
        <f>IF($E128=0," ",SUM('t13'!C128:N128)/$E128)</f>
        <v xml:space="preserve"> </v>
      </c>
      <c r="R128" s="531" t="str">
        <f>IF($E128=0," ",(SUM('t13'!T128:AB128)+'t13'!AD128)/$E128)</f>
        <v xml:space="preserve"> </v>
      </c>
      <c r="S128" s="532">
        <f t="shared" si="3"/>
        <v>0</v>
      </c>
      <c r="T128" s="566" t="str">
        <f>IF($E128=0," ",'t13'!AC128/$E128)</f>
        <v xml:space="preserve"> </v>
      </c>
      <c r="V128"/>
      <c r="W128"/>
      <c r="X128"/>
      <c r="Y128"/>
    </row>
    <row r="129" spans="1:25" s="98" customFormat="1" x14ac:dyDescent="0.2">
      <c r="A129" s="563" t="str">
        <f>'t1'!A129</f>
        <v>RUOLO PROFESSIONALE - SPECIALISTA DELLA COMUNIC. ISTIT. E.Q.</v>
      </c>
      <c r="B129" s="305" t="str">
        <f>'t1'!B129</f>
        <v>PEQ871</v>
      </c>
      <c r="C129" s="564">
        <f>'t1'!K129+'t1'!L129</f>
        <v>0</v>
      </c>
      <c r="D129" s="564">
        <f>('t1'!K129+'t1'!L129)-SUM('t3'!C129:F129,'t3'!I129:J129)+SUM('t3'!K129:N129)</f>
        <v>0</v>
      </c>
      <c r="E129" s="565">
        <f>'t12'!C129/12</f>
        <v>0</v>
      </c>
      <c r="F129" s="565" t="str">
        <f>IF($D129&gt;0,(('t11'!C131+'t11'!D131)/$D129)," ")</f>
        <v xml:space="preserve"> </v>
      </c>
      <c r="G129" s="565" t="str">
        <f>IF($D129&gt;0,(SUM('t11'!E131:N131)/$D129)," ")</f>
        <v xml:space="preserve"> </v>
      </c>
      <c r="H129" s="565" t="str">
        <f>IF($D129&gt;0,(SUM('t11'!O131:R131)/$D129)," ")</f>
        <v xml:space="preserve"> </v>
      </c>
      <c r="I129" s="531" t="str">
        <f>IF($E129=0," ",('t12'!D129)/$E129)</f>
        <v xml:space="preserve"> </v>
      </c>
      <c r="J129" s="531" t="str">
        <f>IF($E129=0," ",'t12'!E129/$E129)</f>
        <v xml:space="preserve"> </v>
      </c>
      <c r="K129" s="531" t="str">
        <f>IF($E129=0," ",'t12'!F129/$E129)</f>
        <v xml:space="preserve"> </v>
      </c>
      <c r="L129" s="531" t="str">
        <f>IF($E129=0," ",'t12'!H129/$E129)</f>
        <v xml:space="preserve"> </v>
      </c>
      <c r="M129" s="532">
        <f t="shared" si="2"/>
        <v>0</v>
      </c>
      <c r="N129" s="566" t="str">
        <f>IF($E129=0," ",'t12'!I129/$E129)</f>
        <v xml:space="preserve"> </v>
      </c>
      <c r="O129" s="566" t="str">
        <f>IF($E129=0," ",'t12'!J129/$E129)</f>
        <v xml:space="preserve"> </v>
      </c>
      <c r="P129" s="531" t="str">
        <f>IF($E129=0," ",'t13'!AE129/$E129)</f>
        <v xml:space="preserve"> </v>
      </c>
      <c r="Q129" s="531" t="str">
        <f>IF($E129=0," ",SUM('t13'!C129:N129)/$E129)</f>
        <v xml:space="preserve"> </v>
      </c>
      <c r="R129" s="531" t="str">
        <f>IF($E129=0," ",(SUM('t13'!T129:AB129)+'t13'!AD129)/$E129)</f>
        <v xml:space="preserve"> </v>
      </c>
      <c r="S129" s="532">
        <f t="shared" si="3"/>
        <v>0</v>
      </c>
      <c r="T129" s="566" t="str">
        <f>IF($E129=0," ",'t13'!AC129/$E129)</f>
        <v xml:space="preserve"> </v>
      </c>
      <c r="V129"/>
      <c r="W129"/>
      <c r="X129"/>
      <c r="Y129"/>
    </row>
    <row r="130" spans="1:25" s="98" customFormat="1" x14ac:dyDescent="0.2">
      <c r="A130" s="563" t="str">
        <f>'t1'!A130</f>
        <v>RUOLO PROFESSIONALE - SPECIALISTA RAPPORTI CON I MEDIA E.Q.</v>
      </c>
      <c r="B130" s="305" t="str">
        <f>'t1'!B130</f>
        <v>PEQ872</v>
      </c>
      <c r="C130" s="564">
        <f>'t1'!K130+'t1'!L130</f>
        <v>0</v>
      </c>
      <c r="D130" s="564">
        <f>('t1'!K130+'t1'!L130)-SUM('t3'!C130:F130,'t3'!I130:J130)+SUM('t3'!K130:N130)</f>
        <v>0</v>
      </c>
      <c r="E130" s="565">
        <f>'t12'!C130/12</f>
        <v>0</v>
      </c>
      <c r="F130" s="565" t="str">
        <f>IF($D130&gt;0,(('t11'!C132+'t11'!D132)/$D130)," ")</f>
        <v xml:space="preserve"> </v>
      </c>
      <c r="G130" s="565" t="str">
        <f>IF($D130&gt;0,(SUM('t11'!E132:N132)/$D130)," ")</f>
        <v xml:space="preserve"> </v>
      </c>
      <c r="H130" s="565" t="str">
        <f>IF($D130&gt;0,(SUM('t11'!O132:R132)/$D130)," ")</f>
        <v xml:space="preserve"> </v>
      </c>
      <c r="I130" s="531" t="str">
        <f>IF($E130=0," ",('t12'!D130)/$E130)</f>
        <v xml:space="preserve"> </v>
      </c>
      <c r="J130" s="531" t="str">
        <f>IF($E130=0," ",'t12'!E130/$E130)</f>
        <v xml:space="preserve"> </v>
      </c>
      <c r="K130" s="531" t="str">
        <f>IF($E130=0," ",'t12'!F130/$E130)</f>
        <v xml:space="preserve"> </v>
      </c>
      <c r="L130" s="531" t="str">
        <f>IF($E130=0," ",'t12'!H130/$E130)</f>
        <v xml:space="preserve"> </v>
      </c>
      <c r="M130" s="532">
        <f t="shared" si="2"/>
        <v>0</v>
      </c>
      <c r="N130" s="566" t="str">
        <f>IF($E130=0," ",'t12'!I130/$E130)</f>
        <v xml:space="preserve"> </v>
      </c>
      <c r="O130" s="566" t="str">
        <f>IF($E130=0," ",'t12'!J130/$E130)</f>
        <v xml:space="preserve"> </v>
      </c>
      <c r="P130" s="531" t="str">
        <f>IF($E130=0," ",'t13'!AE130/$E130)</f>
        <v xml:space="preserve"> </v>
      </c>
      <c r="Q130" s="531" t="str">
        <f>IF($E130=0," ",SUM('t13'!C130:N130)/$E130)</f>
        <v xml:space="preserve"> </v>
      </c>
      <c r="R130" s="531" t="str">
        <f>IF($E130=0," ",(SUM('t13'!T130:AB130)+'t13'!AD130)/$E130)</f>
        <v xml:space="preserve"> </v>
      </c>
      <c r="S130" s="532">
        <f t="shared" si="3"/>
        <v>0</v>
      </c>
      <c r="T130" s="566" t="str">
        <f>IF($E130=0," ",'t13'!AC130/$E130)</f>
        <v xml:space="preserve"> </v>
      </c>
      <c r="V130"/>
      <c r="W130"/>
      <c r="X130"/>
      <c r="Y130"/>
    </row>
    <row r="131" spans="1:25" s="98" customFormat="1" x14ac:dyDescent="0.2">
      <c r="A131" s="563" t="str">
        <f>'t1'!A131</f>
        <v>RUOLO PROFESSIONALE - ASSISTENTE RELIGIOSO E.Q.</v>
      </c>
      <c r="B131" s="305" t="str">
        <f>'t1'!B131</f>
        <v>PEQ006</v>
      </c>
      <c r="C131" s="564">
        <f>'t1'!K131+'t1'!L131</f>
        <v>0</v>
      </c>
      <c r="D131" s="564">
        <f>('t1'!K131+'t1'!L131)-SUM('t3'!C131:F131,'t3'!I131:J131)+SUM('t3'!K131:N131)</f>
        <v>0</v>
      </c>
      <c r="E131" s="565">
        <f>'t12'!C131/12</f>
        <v>0</v>
      </c>
      <c r="F131" s="565" t="str">
        <f>IF($D131&gt;0,(('t11'!C133+'t11'!D133)/$D131)," ")</f>
        <v xml:space="preserve"> </v>
      </c>
      <c r="G131" s="565" t="str">
        <f>IF($D131&gt;0,(SUM('t11'!E133:N133)/$D131)," ")</f>
        <v xml:space="preserve"> </v>
      </c>
      <c r="H131" s="565" t="str">
        <f>IF($D131&gt;0,(SUM('t11'!O133:R133)/$D131)," ")</f>
        <v xml:space="preserve"> </v>
      </c>
      <c r="I131" s="531" t="str">
        <f>IF($E131=0," ",('t12'!D131)/$E131)</f>
        <v xml:space="preserve"> </v>
      </c>
      <c r="J131" s="531" t="str">
        <f>IF($E131=0," ",'t12'!E131/$E131)</f>
        <v xml:space="preserve"> </v>
      </c>
      <c r="K131" s="531" t="str">
        <f>IF($E131=0," ",'t12'!F131/$E131)</f>
        <v xml:space="preserve"> </v>
      </c>
      <c r="L131" s="531" t="str">
        <f>IF($E131=0," ",'t12'!H131/$E131)</f>
        <v xml:space="preserve"> </v>
      </c>
      <c r="M131" s="532">
        <f>SUM(I131:L131)</f>
        <v>0</v>
      </c>
      <c r="N131" s="566" t="str">
        <f>IF($E131=0," ",'t12'!I131/$E131)</f>
        <v xml:space="preserve"> </v>
      </c>
      <c r="O131" s="566" t="str">
        <f>IF($E131=0," ",'t12'!J131/$E131)</f>
        <v xml:space="preserve"> </v>
      </c>
      <c r="P131" s="531" t="str">
        <f>IF($E131=0," ",'t13'!AE131/$E131)</f>
        <v xml:space="preserve"> </v>
      </c>
      <c r="Q131" s="531" t="str">
        <f>IF($E131=0," ",SUM('t13'!C131:N131)/$E131)</f>
        <v xml:space="preserve"> </v>
      </c>
      <c r="R131" s="531" t="str">
        <f>IF($E131=0," ",(SUM('t13'!T131:AB131)+'t13'!AD131)/$E131)</f>
        <v xml:space="preserve"> </v>
      </c>
      <c r="S131" s="532">
        <f>SUM(P131:R131)</f>
        <v>0</v>
      </c>
      <c r="T131" s="566" t="str">
        <f>IF($E131=0," ",'t13'!AC131/$E131)</f>
        <v xml:space="preserve"> </v>
      </c>
      <c r="V131"/>
      <c r="W131"/>
      <c r="X131"/>
      <c r="Y131"/>
    </row>
    <row r="132" spans="1:25" s="98" customFormat="1" x14ac:dyDescent="0.2">
      <c r="A132" s="563" t="str">
        <f>'t1'!A132</f>
        <v>RUOLO TECNICO - COLLABORATORE TECNICO PROFESSIONALE E.Q.</v>
      </c>
      <c r="B132" s="305" t="str">
        <f>'t1'!B132</f>
        <v>TEQ027</v>
      </c>
      <c r="C132" s="564">
        <f>'t1'!K132+'t1'!L132</f>
        <v>0</v>
      </c>
      <c r="D132" s="564">
        <f>('t1'!K132+'t1'!L132)-SUM('t3'!C132:F132,'t3'!I132:J132)+SUM('t3'!K132:N132)</f>
        <v>0</v>
      </c>
      <c r="E132" s="565">
        <f>'t12'!C132/12</f>
        <v>0</v>
      </c>
      <c r="F132" s="565" t="str">
        <f>IF($D132&gt;0,(('t11'!C134+'t11'!D134)/$D132)," ")</f>
        <v xml:space="preserve"> </v>
      </c>
      <c r="G132" s="565" t="str">
        <f>IF($D132&gt;0,(SUM('t11'!E134:N134)/$D132)," ")</f>
        <v xml:space="preserve"> </v>
      </c>
      <c r="H132" s="565" t="str">
        <f>IF($D132&gt;0,(SUM('t11'!O134:R134)/$D132)," ")</f>
        <v xml:space="preserve"> </v>
      </c>
      <c r="I132" s="531" t="str">
        <f>IF($E132=0," ",('t12'!D132)/$E132)</f>
        <v xml:space="preserve"> </v>
      </c>
      <c r="J132" s="531" t="str">
        <f>IF($E132=0," ",'t12'!E132/$E132)</f>
        <v xml:space="preserve"> </v>
      </c>
      <c r="K132" s="531" t="str">
        <f>IF($E132=0," ",'t12'!F132/$E132)</f>
        <v xml:space="preserve"> </v>
      </c>
      <c r="L132" s="531" t="str">
        <f>IF($E132=0," ",'t12'!H132/$E132)</f>
        <v xml:space="preserve"> </v>
      </c>
      <c r="M132" s="532">
        <f>SUM(I132:L132)</f>
        <v>0</v>
      </c>
      <c r="N132" s="566" t="str">
        <f>IF($E132=0," ",'t12'!I132/$E132)</f>
        <v xml:space="preserve"> </v>
      </c>
      <c r="O132" s="566" t="str">
        <f>IF($E132=0," ",'t12'!J132/$E132)</f>
        <v xml:space="preserve"> </v>
      </c>
      <c r="P132" s="531" t="str">
        <f>IF($E132=0," ",'t13'!AE132/$E132)</f>
        <v xml:space="preserve"> </v>
      </c>
      <c r="Q132" s="531" t="str">
        <f>IF($E132=0," ",SUM('t13'!C132:N132)/$E132)</f>
        <v xml:space="preserve"> </v>
      </c>
      <c r="R132" s="531" t="str">
        <f>IF($E132=0," ",(SUM('t13'!T132:AB132)+'t13'!AD132)/$E132)</f>
        <v xml:space="preserve"> </v>
      </c>
      <c r="S132" s="532">
        <f>SUM(P132:R132)</f>
        <v>0</v>
      </c>
      <c r="T132" s="566" t="str">
        <f>IF($E132=0," ",'t13'!AC132/$E132)</f>
        <v xml:space="preserve"> </v>
      </c>
      <c r="V132"/>
      <c r="W132"/>
      <c r="X132"/>
      <c r="Y132"/>
    </row>
    <row r="133" spans="1:25" s="98" customFormat="1" x14ac:dyDescent="0.2">
      <c r="A133" s="563" t="str">
        <f>'t1'!A133</f>
        <v>RUOLO TECNICO - COLLAB. TEC. PROF. SENIOR A ESAURIMENTO E.Q.</v>
      </c>
      <c r="B133" s="305" t="str">
        <f>'t1'!B133</f>
        <v>TEQCTS</v>
      </c>
      <c r="C133" s="564">
        <f>'t1'!K133+'t1'!L133</f>
        <v>0</v>
      </c>
      <c r="D133" s="564">
        <f>('t1'!K133+'t1'!L133)-SUM('t3'!C133:F133,'t3'!I133:J133)+SUM('t3'!K133:N133)</f>
        <v>0</v>
      </c>
      <c r="E133" s="565">
        <f>'t12'!C133/12</f>
        <v>0</v>
      </c>
      <c r="F133" s="565" t="str">
        <f>IF($D133&gt;0,(('t11'!C135+'t11'!D135)/$D133)," ")</f>
        <v xml:space="preserve"> </v>
      </c>
      <c r="G133" s="565" t="str">
        <f>IF($D133&gt;0,(SUM('t11'!E135:N135)/$D133)," ")</f>
        <v xml:space="preserve"> </v>
      </c>
      <c r="H133" s="565" t="str">
        <f>IF($D133&gt;0,(SUM('t11'!O135:R135)/$D133)," ")</f>
        <v xml:space="preserve"> </v>
      </c>
      <c r="I133" s="531" t="str">
        <f>IF($E133=0," ",('t12'!D133)/$E133)</f>
        <v xml:space="preserve"> </v>
      </c>
      <c r="J133" s="531" t="str">
        <f>IF($E133=0," ",'t12'!E133/$E133)</f>
        <v xml:space="preserve"> </v>
      </c>
      <c r="K133" s="531" t="str">
        <f>IF($E133=0," ",'t12'!F133/$E133)</f>
        <v xml:space="preserve"> </v>
      </c>
      <c r="L133" s="531" t="str">
        <f>IF($E133=0," ",'t12'!H133/$E133)</f>
        <v xml:space="preserve"> </v>
      </c>
      <c r="M133" s="532">
        <f>SUM(I133:L133)</f>
        <v>0</v>
      </c>
      <c r="N133" s="566" t="str">
        <f>IF($E133=0," ",'t12'!I133/$E133)</f>
        <v xml:space="preserve"> </v>
      </c>
      <c r="O133" s="566" t="str">
        <f>IF($E133=0," ",'t12'!J133/$E133)</f>
        <v xml:space="preserve"> </v>
      </c>
      <c r="P133" s="531" t="str">
        <f>IF($E133=0," ",'t13'!AE133/$E133)</f>
        <v xml:space="preserve"> </v>
      </c>
      <c r="Q133" s="531" t="str">
        <f>IF($E133=0," ",SUM('t13'!C133:N133)/$E133)</f>
        <v xml:space="preserve"> </v>
      </c>
      <c r="R133" s="531" t="str">
        <f>IF($E133=0," ",(SUM('t13'!T133:AB133)+'t13'!AD133)/$E133)</f>
        <v xml:space="preserve"> </v>
      </c>
      <c r="S133" s="532">
        <f>SUM(P133:R133)</f>
        <v>0</v>
      </c>
      <c r="T133" s="566" t="str">
        <f>IF($E133=0," ",'t13'!AC133/$E133)</f>
        <v xml:space="preserve"> </v>
      </c>
      <c r="V133"/>
      <c r="W133"/>
      <c r="X133"/>
      <c r="Y133"/>
    </row>
    <row r="134" spans="1:25" s="98" customFormat="1" x14ac:dyDescent="0.2">
      <c r="A134" s="563" t="str">
        <f>'t1'!A134</f>
        <v>RUOLO AMMINISTRATIVO - COLLAB. AMMINISTRATIVO PROFESS. E.Q.</v>
      </c>
      <c r="B134" s="305" t="str">
        <f>'t1'!B134</f>
        <v>AEQ029</v>
      </c>
      <c r="C134" s="564">
        <f>'t1'!K134+'t1'!L134</f>
        <v>0</v>
      </c>
      <c r="D134" s="564">
        <f>('t1'!K134+'t1'!L134)-SUM('t3'!C134:F134,'t3'!I134:J134)+SUM('t3'!K134:N134)</f>
        <v>0</v>
      </c>
      <c r="E134" s="565">
        <f>'t12'!C134/12</f>
        <v>0</v>
      </c>
      <c r="F134" s="565" t="str">
        <f>IF($D134&gt;0,(('t11'!C136+'t11'!D136)/$D134)," ")</f>
        <v xml:space="preserve"> </v>
      </c>
      <c r="G134" s="565" t="str">
        <f>IF($D134&gt;0,(SUM('t11'!E136:N136)/$D134)," ")</f>
        <v xml:space="preserve"> </v>
      </c>
      <c r="H134" s="565" t="str">
        <f>IF($D134&gt;0,(SUM('t11'!O136:R136)/$D134)," ")</f>
        <v xml:space="preserve"> </v>
      </c>
      <c r="I134" s="531" t="str">
        <f>IF($E134=0," ",('t12'!D134)/$E134)</f>
        <v xml:space="preserve"> </v>
      </c>
      <c r="J134" s="531" t="str">
        <f>IF($E134=0," ",'t12'!E134/$E134)</f>
        <v xml:space="preserve"> </v>
      </c>
      <c r="K134" s="531" t="str">
        <f>IF($E134=0," ",'t12'!F134/$E134)</f>
        <v xml:space="preserve"> </v>
      </c>
      <c r="L134" s="531" t="str">
        <f>IF($E134=0," ",'t12'!H134/$E134)</f>
        <v xml:space="preserve"> </v>
      </c>
      <c r="M134" s="532">
        <f>SUM(I134:L134)</f>
        <v>0</v>
      </c>
      <c r="N134" s="566" t="str">
        <f>IF($E134=0," ",'t12'!I134/$E134)</f>
        <v xml:space="preserve"> </v>
      </c>
      <c r="O134" s="566" t="str">
        <f>IF($E134=0," ",'t12'!J134/$E134)</f>
        <v xml:space="preserve"> </v>
      </c>
      <c r="P134" s="531" t="str">
        <f>IF($E134=0," ",'t13'!AE134/$E134)</f>
        <v xml:space="preserve"> </v>
      </c>
      <c r="Q134" s="531" t="str">
        <f>IF($E134=0," ",SUM('t13'!C134:N134)/$E134)</f>
        <v xml:space="preserve"> </v>
      </c>
      <c r="R134" s="531" t="str">
        <f>IF($E134=0," ",(SUM('t13'!T134:AB134)+'t13'!AD134)/$E134)</f>
        <v xml:space="preserve"> </v>
      </c>
      <c r="S134" s="532">
        <f>SUM(P134:R134)</f>
        <v>0</v>
      </c>
      <c r="T134" s="566" t="str">
        <f>IF($E134=0," ",'t13'!AC134/$E134)</f>
        <v xml:space="preserve"> </v>
      </c>
      <c r="V134"/>
      <c r="W134"/>
      <c r="X134"/>
      <c r="Y134"/>
    </row>
    <row r="135" spans="1:25" s="98" customFormat="1" x14ac:dyDescent="0.2">
      <c r="A135" s="563" t="str">
        <f>'t1'!A135</f>
        <v>RUOLO AMM.VO - COLLAB. AMM.VO PROF. SENIOR ESAURIMENTO E.Q.</v>
      </c>
      <c r="B135" s="305" t="str">
        <f>'t1'!B135</f>
        <v>AEQCAS</v>
      </c>
      <c r="C135" s="564">
        <f>'t1'!K135+'t1'!L135</f>
        <v>0</v>
      </c>
      <c r="D135" s="564">
        <f>('t1'!K135+'t1'!L135)-SUM('t3'!C135:F135,'t3'!I135:J135)+SUM('t3'!K135:N135)</f>
        <v>0</v>
      </c>
      <c r="E135" s="565">
        <f>'t12'!C135/12</f>
        <v>0</v>
      </c>
      <c r="F135" s="565" t="str">
        <f>IF($D135&gt;0,(('t11'!C137+'t11'!D137)/$D135)," ")</f>
        <v xml:space="preserve"> </v>
      </c>
      <c r="G135" s="565" t="str">
        <f>IF($D135&gt;0,(SUM('t11'!E137:N137)/$D135)," ")</f>
        <v xml:space="preserve"> </v>
      </c>
      <c r="H135" s="565" t="str">
        <f>IF($D135&gt;0,(SUM('t11'!O137:R137)/$D135)," ")</f>
        <v xml:space="preserve"> </v>
      </c>
      <c r="I135" s="531" t="str">
        <f>IF($E135=0," ",('t12'!D135)/$E135)</f>
        <v xml:space="preserve"> </v>
      </c>
      <c r="J135" s="531" t="str">
        <f>IF($E135=0," ",'t12'!E135/$E135)</f>
        <v xml:space="preserve"> </v>
      </c>
      <c r="K135" s="531" t="str">
        <f>IF($E135=0," ",'t12'!F135/$E135)</f>
        <v xml:space="preserve"> </v>
      </c>
      <c r="L135" s="531" t="str">
        <f>IF($E135=0," ",'t12'!H135/$E135)</f>
        <v xml:space="preserve"> </v>
      </c>
      <c r="M135" s="532">
        <f>SUM(I135:L135)</f>
        <v>0</v>
      </c>
      <c r="N135" s="566" t="str">
        <f>IF($E135=0," ",'t12'!I135/$E135)</f>
        <v xml:space="preserve"> </v>
      </c>
      <c r="O135" s="566" t="str">
        <f>IF($E135=0," ",'t12'!J135/$E135)</f>
        <v xml:space="preserve"> </v>
      </c>
      <c r="P135" s="531" t="str">
        <f>IF($E135=0," ",'t13'!AE135/$E135)</f>
        <v xml:space="preserve"> </v>
      </c>
      <c r="Q135" s="531" t="str">
        <f>IF($E135=0," ",SUM('t13'!C135:N135)/$E135)</f>
        <v xml:space="preserve"> </v>
      </c>
      <c r="R135" s="531" t="str">
        <f>IF($E135=0," ",(SUM('t13'!T135:AB135)+'t13'!AD135)/$E135)</f>
        <v xml:space="preserve"> </v>
      </c>
      <c r="S135" s="532">
        <f>SUM(P135:R135)</f>
        <v>0</v>
      </c>
      <c r="T135" s="566" t="str">
        <f>IF($E135=0," ",'t13'!AC135/$E135)</f>
        <v xml:space="preserve"> </v>
      </c>
      <c r="V135"/>
      <c r="W135"/>
      <c r="X135"/>
      <c r="Y135"/>
    </row>
    <row r="136" spans="1:25" s="98" customFormat="1" x14ac:dyDescent="0.2">
      <c r="A136" s="563" t="str">
        <f>'t1'!A136</f>
        <v>RUOLO SANITARIO - PROF. SANITARIE INFERMIERISTICHE</v>
      </c>
      <c r="B136" s="305" t="str">
        <f>'t1'!B136</f>
        <v>SPFINF</v>
      </c>
      <c r="C136" s="564">
        <f>'t1'!K136+'t1'!L136</f>
        <v>0</v>
      </c>
      <c r="D136" s="564">
        <f>('t1'!K136+'t1'!L136)-SUM('t3'!C136:F136,'t3'!I136:J136)+SUM('t3'!K136:N136)</f>
        <v>0</v>
      </c>
      <c r="E136" s="565">
        <f>'t12'!C136/12</f>
        <v>0</v>
      </c>
      <c r="F136" s="565" t="str">
        <f>IF($D136&gt;0,(('t11'!C138+'t11'!D138)/$D136)," ")</f>
        <v xml:space="preserve"> </v>
      </c>
      <c r="G136" s="565" t="str">
        <f>IF($D136&gt;0,(SUM('t11'!E138:N138)/$D136)," ")</f>
        <v xml:space="preserve"> </v>
      </c>
      <c r="H136" s="565" t="str">
        <f>IF($D136&gt;0,(SUM('t11'!O138:R138)/$D136)," ")</f>
        <v xml:space="preserve"> </v>
      </c>
      <c r="I136" s="531" t="str">
        <f>IF($E136=0," ",('t12'!D136)/$E136)</f>
        <v xml:space="preserve"> </v>
      </c>
      <c r="J136" s="531" t="str">
        <f>IF($E136=0," ",'t12'!E136/$E136)</f>
        <v xml:space="preserve"> </v>
      </c>
      <c r="K136" s="531" t="str">
        <f>IF($E136=0," ",'t12'!F136/$E136)</f>
        <v xml:space="preserve"> </v>
      </c>
      <c r="L136" s="531" t="str">
        <f>IF($E136=0," ",'t12'!H136/$E136)</f>
        <v xml:space="preserve"> </v>
      </c>
      <c r="M136" s="532">
        <f t="shared" si="2"/>
        <v>0</v>
      </c>
      <c r="N136" s="566" t="str">
        <f>IF($E136=0," ",'t12'!I136/$E136)</f>
        <v xml:space="preserve"> </v>
      </c>
      <c r="O136" s="566" t="str">
        <f>IF($E136=0," ",'t12'!J136/$E136)</f>
        <v xml:space="preserve"> </v>
      </c>
      <c r="P136" s="531" t="str">
        <f>IF($E136=0," ",'t13'!AE136/$E136)</f>
        <v xml:space="preserve"> </v>
      </c>
      <c r="Q136" s="531" t="str">
        <f>IF($E136=0," ",SUM('t13'!C136:N136)/$E136)</f>
        <v xml:space="preserve"> </v>
      </c>
      <c r="R136" s="531" t="str">
        <f>IF($E136=0," ",(SUM('t13'!T136:AB136)+'t13'!AD136)/$E136)</f>
        <v xml:space="preserve"> </v>
      </c>
      <c r="S136" s="532">
        <f t="shared" si="3"/>
        <v>0</v>
      </c>
      <c r="T136" s="566" t="str">
        <f>IF($E136=0," ",'t13'!AC136/$E136)</f>
        <v xml:space="preserve"> </v>
      </c>
      <c r="V136"/>
      <c r="W136"/>
      <c r="X136"/>
      <c r="Y136"/>
    </row>
    <row r="137" spans="1:25" s="98" customFormat="1" x14ac:dyDescent="0.2">
      <c r="A137" s="563" t="str">
        <f>'t1'!A137</f>
        <v>RUOLO SANITARIO - PROF. SANITARIA OSTETRICA</v>
      </c>
      <c r="B137" s="305" t="str">
        <f>'t1'!B137</f>
        <v>SPFOST</v>
      </c>
      <c r="C137" s="564">
        <f>'t1'!K137+'t1'!L137</f>
        <v>0</v>
      </c>
      <c r="D137" s="564">
        <f>('t1'!K137+'t1'!L137)-SUM('t3'!C137:F137,'t3'!I137:J137)+SUM('t3'!K137:N137)</f>
        <v>0</v>
      </c>
      <c r="E137" s="565">
        <f>'t12'!C137/12</f>
        <v>0</v>
      </c>
      <c r="F137" s="565" t="str">
        <f>IF($D137&gt;0,(('t11'!C139+'t11'!D139)/$D137)," ")</f>
        <v xml:space="preserve"> </v>
      </c>
      <c r="G137" s="565" t="str">
        <f>IF($D137&gt;0,(SUM('t11'!E139:N139)/$D137)," ")</f>
        <v xml:space="preserve"> </v>
      </c>
      <c r="H137" s="565" t="str">
        <f>IF($D137&gt;0,(SUM('t11'!O139:R139)/$D137)," ")</f>
        <v xml:space="preserve"> </v>
      </c>
      <c r="I137" s="531" t="str">
        <f>IF($E137=0," ",('t12'!D137)/$E137)</f>
        <v xml:space="preserve"> </v>
      </c>
      <c r="J137" s="531" t="str">
        <f>IF($E137=0," ",'t12'!E137/$E137)</f>
        <v xml:space="preserve"> </v>
      </c>
      <c r="K137" s="531" t="str">
        <f>IF($E137=0," ",'t12'!F137/$E137)</f>
        <v xml:space="preserve"> </v>
      </c>
      <c r="L137" s="531" t="str">
        <f>IF($E137=0," ",'t12'!H137/$E137)</f>
        <v xml:space="preserve"> </v>
      </c>
      <c r="M137" s="532">
        <f t="shared" si="2"/>
        <v>0</v>
      </c>
      <c r="N137" s="566" t="str">
        <f>IF($E137=0," ",'t12'!I137/$E137)</f>
        <v xml:space="preserve"> </v>
      </c>
      <c r="O137" s="566" t="str">
        <f>IF($E137=0," ",'t12'!J137/$E137)</f>
        <v xml:space="preserve"> </v>
      </c>
      <c r="P137" s="531" t="str">
        <f>IF($E137=0," ",'t13'!AE137/$E137)</f>
        <v xml:space="preserve"> </v>
      </c>
      <c r="Q137" s="531" t="str">
        <f>IF($E137=0," ",SUM('t13'!C137:N137)/$E137)</f>
        <v xml:space="preserve"> </v>
      </c>
      <c r="R137" s="531" t="str">
        <f>IF($E137=0," ",(SUM('t13'!T137:AB137)+'t13'!AD137)/$E137)</f>
        <v xml:space="preserve"> </v>
      </c>
      <c r="S137" s="532">
        <f t="shared" si="3"/>
        <v>0</v>
      </c>
      <c r="T137" s="566" t="str">
        <f>IF($E137=0," ",'t13'!AC137/$E137)</f>
        <v xml:space="preserve"> </v>
      </c>
      <c r="V137"/>
      <c r="W137"/>
      <c r="X137"/>
      <c r="Y137"/>
    </row>
    <row r="138" spans="1:25" s="98" customFormat="1" x14ac:dyDescent="0.2">
      <c r="A138" s="563" t="str">
        <f>'t1'!A138</f>
        <v>RUOLO SANITARIO - PROFESSIONI TECNICO SANITARIE</v>
      </c>
      <c r="B138" s="305" t="str">
        <f>'t1'!B138</f>
        <v>SPFTCN</v>
      </c>
      <c r="C138" s="564">
        <f>'t1'!K138+'t1'!L138</f>
        <v>0</v>
      </c>
      <c r="D138" s="564">
        <f>('t1'!K138+'t1'!L138)-SUM('t3'!C138:F138,'t3'!I138:J138)+SUM('t3'!K138:N138)</f>
        <v>0</v>
      </c>
      <c r="E138" s="565">
        <f>'t12'!C138/12</f>
        <v>0</v>
      </c>
      <c r="F138" s="565" t="str">
        <f>IF($D138&gt;0,(('t11'!C140+'t11'!D140)/$D138)," ")</f>
        <v xml:space="preserve"> </v>
      </c>
      <c r="G138" s="565" t="str">
        <f>IF($D138&gt;0,(SUM('t11'!E140:N140)/$D138)," ")</f>
        <v xml:space="preserve"> </v>
      </c>
      <c r="H138" s="565" t="str">
        <f>IF($D138&gt;0,(SUM('t11'!O140:R140)/$D138)," ")</f>
        <v xml:space="preserve"> </v>
      </c>
      <c r="I138" s="531" t="str">
        <f>IF($E138=0," ",('t12'!D138)/$E138)</f>
        <v xml:space="preserve"> </v>
      </c>
      <c r="J138" s="531" t="str">
        <f>IF($E138=0," ",'t12'!E138/$E138)</f>
        <v xml:space="preserve"> </v>
      </c>
      <c r="K138" s="531" t="str">
        <f>IF($E138=0," ",'t12'!F138/$E138)</f>
        <v xml:space="preserve"> </v>
      </c>
      <c r="L138" s="531" t="str">
        <f>IF($E138=0," ",'t12'!H138/$E138)</f>
        <v xml:space="preserve"> </v>
      </c>
      <c r="M138" s="532">
        <f t="shared" si="2"/>
        <v>0</v>
      </c>
      <c r="N138" s="566" t="str">
        <f>IF($E138=0," ",'t12'!I138/$E138)</f>
        <v xml:space="preserve"> </v>
      </c>
      <c r="O138" s="566" t="str">
        <f>IF($E138=0," ",'t12'!J138/$E138)</f>
        <v xml:space="preserve"> </v>
      </c>
      <c r="P138" s="531" t="str">
        <f>IF($E138=0," ",'t13'!AE138/$E138)</f>
        <v xml:space="preserve"> </v>
      </c>
      <c r="Q138" s="531" t="str">
        <f>IF($E138=0," ",SUM('t13'!C138:N138)/$E138)</f>
        <v xml:space="preserve"> </v>
      </c>
      <c r="R138" s="531" t="str">
        <f>IF($E138=0," ",(SUM('t13'!T138:AB138)+'t13'!AD138)/$E138)</f>
        <v xml:space="preserve"> </v>
      </c>
      <c r="S138" s="532">
        <f t="shared" si="3"/>
        <v>0</v>
      </c>
      <c r="T138" s="566" t="str">
        <f>IF($E138=0," ",'t13'!AC138/$E138)</f>
        <v xml:space="preserve"> </v>
      </c>
      <c r="V138"/>
      <c r="W138"/>
      <c r="X138"/>
      <c r="Y138"/>
    </row>
    <row r="139" spans="1:25" s="98" customFormat="1" x14ac:dyDescent="0.2">
      <c r="A139" s="563" t="str">
        <f>'t1'!A139</f>
        <v>RUOLO SANITARIO - PROF. SANITARIE DELLA RIABILITAZIONE</v>
      </c>
      <c r="B139" s="305" t="str">
        <f>'t1'!B139</f>
        <v>SPFRAB</v>
      </c>
      <c r="C139" s="564">
        <f>'t1'!K139+'t1'!L139</f>
        <v>0</v>
      </c>
      <c r="D139" s="564">
        <f>('t1'!K139+'t1'!L139)-SUM('t3'!C139:F139,'t3'!I139:J139)+SUM('t3'!K139:N139)</f>
        <v>0</v>
      </c>
      <c r="E139" s="565">
        <f>'t12'!C139/12</f>
        <v>0</v>
      </c>
      <c r="F139" s="565" t="str">
        <f>IF($D139&gt;0,(('t11'!C141+'t11'!D141)/$D139)," ")</f>
        <v xml:space="preserve"> </v>
      </c>
      <c r="G139" s="565" t="str">
        <f>IF($D139&gt;0,(SUM('t11'!E141:N141)/$D139)," ")</f>
        <v xml:space="preserve"> </v>
      </c>
      <c r="H139" s="565" t="str">
        <f>IF($D139&gt;0,(SUM('t11'!O141:R141)/$D139)," ")</f>
        <v xml:space="preserve"> </v>
      </c>
      <c r="I139" s="531" t="str">
        <f>IF($E139=0," ",('t12'!D139)/$E139)</f>
        <v xml:space="preserve"> </v>
      </c>
      <c r="J139" s="531" t="str">
        <f>IF($E139=0," ",'t12'!E139/$E139)</f>
        <v xml:space="preserve"> </v>
      </c>
      <c r="K139" s="531" t="str">
        <f>IF($E139=0," ",'t12'!F139/$E139)</f>
        <v xml:space="preserve"> </v>
      </c>
      <c r="L139" s="531" t="str">
        <f>IF($E139=0," ",'t12'!H139/$E139)</f>
        <v xml:space="preserve"> </v>
      </c>
      <c r="M139" s="532">
        <f t="shared" si="2"/>
        <v>0</v>
      </c>
      <c r="N139" s="566" t="str">
        <f>IF($E139=0," ",'t12'!I139/$E139)</f>
        <v xml:space="preserve"> </v>
      </c>
      <c r="O139" s="566" t="str">
        <f>IF($E139=0," ",'t12'!J139/$E139)</f>
        <v xml:space="preserve"> </v>
      </c>
      <c r="P139" s="531" t="str">
        <f>IF($E139=0," ",'t13'!AE139/$E139)</f>
        <v xml:space="preserve"> </v>
      </c>
      <c r="Q139" s="531" t="str">
        <f>IF($E139=0," ",SUM('t13'!C139:N139)/$E139)</f>
        <v xml:space="preserve"> </v>
      </c>
      <c r="R139" s="531" t="str">
        <f>IF($E139=0," ",(SUM('t13'!T139:AB139)+'t13'!AD139)/$E139)</f>
        <v xml:space="preserve"> </v>
      </c>
      <c r="S139" s="532">
        <f t="shared" si="3"/>
        <v>0</v>
      </c>
      <c r="T139" s="566" t="str">
        <f>IF($E139=0," ",'t13'!AC139/$E139)</f>
        <v xml:space="preserve"> </v>
      </c>
      <c r="V139"/>
      <c r="W139"/>
      <c r="X139"/>
      <c r="Y139"/>
    </row>
    <row r="140" spans="1:25" s="98" customFormat="1" x14ac:dyDescent="0.2">
      <c r="A140" s="563" t="str">
        <f>'t1'!A140</f>
        <v>RUOLO SANITARIO - PROF. SANITARIE DELLA PREVENZIONE</v>
      </c>
      <c r="B140" s="305" t="str">
        <f>'t1'!B140</f>
        <v>SPFPRV</v>
      </c>
      <c r="C140" s="564">
        <f>'t1'!K140+'t1'!L140</f>
        <v>0</v>
      </c>
      <c r="D140" s="564">
        <f>('t1'!K140+'t1'!L140)-SUM('t3'!C140:F140,'t3'!I140:J140)+SUM('t3'!K140:N140)</f>
        <v>0</v>
      </c>
      <c r="E140" s="565">
        <f>'t12'!C140/12</f>
        <v>0</v>
      </c>
      <c r="F140" s="565" t="str">
        <f>IF($D140&gt;0,(('t11'!C142+'t11'!D142)/$D140)," ")</f>
        <v xml:space="preserve"> </v>
      </c>
      <c r="G140" s="565" t="str">
        <f>IF($D140&gt;0,(SUM('t11'!E142:N142)/$D140)," ")</f>
        <v xml:space="preserve"> </v>
      </c>
      <c r="H140" s="565" t="str">
        <f>IF($D140&gt;0,(SUM('t11'!O142:R142)/$D140)," ")</f>
        <v xml:space="preserve"> </v>
      </c>
      <c r="I140" s="531" t="str">
        <f>IF($E140=0," ",('t12'!D140)/$E140)</f>
        <v xml:space="preserve"> </v>
      </c>
      <c r="J140" s="531" t="str">
        <f>IF($E140=0," ",'t12'!E140/$E140)</f>
        <v xml:space="preserve"> </v>
      </c>
      <c r="K140" s="531" t="str">
        <f>IF($E140=0," ",'t12'!F140/$E140)</f>
        <v xml:space="preserve"> </v>
      </c>
      <c r="L140" s="531" t="str">
        <f>IF($E140=0," ",'t12'!H140/$E140)</f>
        <v xml:space="preserve"> </v>
      </c>
      <c r="M140" s="532">
        <f t="shared" ref="M140:M167" si="4">SUM(I140:L140)</f>
        <v>0</v>
      </c>
      <c r="N140" s="566" t="str">
        <f>IF($E140=0," ",'t12'!I140/$E140)</f>
        <v xml:space="preserve"> </v>
      </c>
      <c r="O140" s="566" t="str">
        <f>IF($E140=0," ",'t12'!J140/$E140)</f>
        <v xml:space="preserve"> </v>
      </c>
      <c r="P140" s="531" t="str">
        <f>IF($E140=0," ",'t13'!AE140/$E140)</f>
        <v xml:space="preserve"> </v>
      </c>
      <c r="Q140" s="531" t="str">
        <f>IF($E140=0," ",SUM('t13'!C140:N140)/$E140)</f>
        <v xml:space="preserve"> </v>
      </c>
      <c r="R140" s="531" t="str">
        <f>IF($E140=0," ",(SUM('t13'!T140:AB140)+'t13'!AD140)/$E140)</f>
        <v xml:space="preserve"> </v>
      </c>
      <c r="S140" s="532">
        <f t="shared" ref="S140:S167" si="5">SUM(P140:R140)</f>
        <v>0</v>
      </c>
      <c r="T140" s="566" t="str">
        <f>IF($E140=0," ",'t13'!AC140/$E140)</f>
        <v xml:space="preserve"> </v>
      </c>
      <c r="V140"/>
      <c r="W140"/>
      <c r="X140"/>
      <c r="Y140"/>
    </row>
    <row r="141" spans="1:25" s="98" customFormat="1" x14ac:dyDescent="0.2">
      <c r="A141" s="563" t="str">
        <f>'t1'!A141</f>
        <v>RUOLO SANITARIO - PROF. SAN. INFERMIER. SENIOR A ESAURIMENTO</v>
      </c>
      <c r="B141" s="305" t="str">
        <f>'t1'!B141</f>
        <v>SPFINE</v>
      </c>
      <c r="C141" s="564">
        <f>'t1'!K141+'t1'!L141</f>
        <v>0</v>
      </c>
      <c r="D141" s="564">
        <f>('t1'!K141+'t1'!L141)-SUM('t3'!C141:F141,'t3'!I141:J141)+SUM('t3'!K141:N141)</f>
        <v>0</v>
      </c>
      <c r="E141" s="565">
        <f>'t12'!C141/12</f>
        <v>0</v>
      </c>
      <c r="F141" s="565" t="str">
        <f>IF($D141&gt;0,(('t11'!C143+'t11'!D143)/$D141)," ")</f>
        <v xml:space="preserve"> </v>
      </c>
      <c r="G141" s="565" t="str">
        <f>IF($D141&gt;0,(SUM('t11'!E143:N143)/$D141)," ")</f>
        <v xml:space="preserve"> </v>
      </c>
      <c r="H141" s="565" t="str">
        <f>IF($D141&gt;0,(SUM('t11'!O143:R143)/$D141)," ")</f>
        <v xml:space="preserve"> </v>
      </c>
      <c r="I141" s="531" t="str">
        <f>IF($E141=0," ",('t12'!D141)/$E141)</f>
        <v xml:space="preserve"> </v>
      </c>
      <c r="J141" s="531" t="str">
        <f>IF($E141=0," ",'t12'!E141/$E141)</f>
        <v xml:space="preserve"> </v>
      </c>
      <c r="K141" s="531" t="str">
        <f>IF($E141=0," ",'t12'!F141/$E141)</f>
        <v xml:space="preserve"> </v>
      </c>
      <c r="L141" s="531" t="str">
        <f>IF($E141=0," ",'t12'!H141/$E141)</f>
        <v xml:space="preserve"> </v>
      </c>
      <c r="M141" s="532">
        <f t="shared" si="4"/>
        <v>0</v>
      </c>
      <c r="N141" s="566" t="str">
        <f>IF($E141=0," ",'t12'!I141/$E141)</f>
        <v xml:space="preserve"> </v>
      </c>
      <c r="O141" s="566" t="str">
        <f>IF($E141=0," ",'t12'!J141/$E141)</f>
        <v xml:space="preserve"> </v>
      </c>
      <c r="P141" s="531" t="str">
        <f>IF($E141=0," ",'t13'!AE141/$E141)</f>
        <v xml:space="preserve"> </v>
      </c>
      <c r="Q141" s="531" t="str">
        <f>IF($E141=0," ",SUM('t13'!C141:N141)/$E141)</f>
        <v xml:space="preserve"> </v>
      </c>
      <c r="R141" s="531" t="str">
        <f>IF($E141=0," ",(SUM('t13'!T141:AB141)+'t13'!AD141)/$E141)</f>
        <v xml:space="preserve"> </v>
      </c>
      <c r="S141" s="532">
        <f t="shared" si="5"/>
        <v>0</v>
      </c>
      <c r="T141" s="566" t="str">
        <f>IF($E141=0," ",'t13'!AC141/$E141)</f>
        <v xml:space="preserve"> </v>
      </c>
      <c r="V141"/>
      <c r="W141"/>
      <c r="X141"/>
      <c r="Y141"/>
    </row>
    <row r="142" spans="1:25" s="98" customFormat="1" x14ac:dyDescent="0.2">
      <c r="A142" s="563" t="str">
        <f>'t1'!A142</f>
        <v>RUOLO SANITARIO - ALTRI PROFILI SANIT. SENIOR A ESAURIMENTO</v>
      </c>
      <c r="B142" s="305" t="str">
        <f>'t1'!B142</f>
        <v>SPFASE</v>
      </c>
      <c r="C142" s="564">
        <f>'t1'!K142+'t1'!L142</f>
        <v>0</v>
      </c>
      <c r="D142" s="564">
        <f>('t1'!K142+'t1'!L142)-SUM('t3'!C142:F142,'t3'!I142:J142)+SUM('t3'!K142:N142)</f>
        <v>0</v>
      </c>
      <c r="E142" s="565">
        <f>'t12'!C142/12</f>
        <v>0</v>
      </c>
      <c r="F142" s="565" t="str">
        <f>IF($D142&gt;0,(('t11'!C144+'t11'!D144)/$D142)," ")</f>
        <v xml:space="preserve"> </v>
      </c>
      <c r="G142" s="565" t="str">
        <f>IF($D142&gt;0,(SUM('t11'!E144:N144)/$D142)," ")</f>
        <v xml:space="preserve"> </v>
      </c>
      <c r="H142" s="565" t="str">
        <f>IF($D142&gt;0,(SUM('t11'!O144:R144)/$D142)," ")</f>
        <v xml:space="preserve"> </v>
      </c>
      <c r="I142" s="531" t="str">
        <f>IF($E142=0," ",('t12'!D142)/$E142)</f>
        <v xml:space="preserve"> </v>
      </c>
      <c r="J142" s="531" t="str">
        <f>IF($E142=0," ",'t12'!E142/$E142)</f>
        <v xml:space="preserve"> </v>
      </c>
      <c r="K142" s="531" t="str">
        <f>IF($E142=0," ",'t12'!F142/$E142)</f>
        <v xml:space="preserve"> </v>
      </c>
      <c r="L142" s="531" t="str">
        <f>IF($E142=0," ",'t12'!H142/$E142)</f>
        <v xml:space="preserve"> </v>
      </c>
      <c r="M142" s="532">
        <f t="shared" si="4"/>
        <v>0</v>
      </c>
      <c r="N142" s="566" t="str">
        <f>IF($E142=0," ",'t12'!I142/$E142)</f>
        <v xml:space="preserve"> </v>
      </c>
      <c r="O142" s="566" t="str">
        <f>IF($E142=0," ",'t12'!J142/$E142)</f>
        <v xml:space="preserve"> </v>
      </c>
      <c r="P142" s="531" t="str">
        <f>IF($E142=0," ",'t13'!AE142/$E142)</f>
        <v xml:space="preserve"> </v>
      </c>
      <c r="Q142" s="531" t="str">
        <f>IF($E142=0," ",SUM('t13'!C142:N142)/$E142)</f>
        <v xml:space="preserve"> </v>
      </c>
      <c r="R142" s="531" t="str">
        <f>IF($E142=0," ",(SUM('t13'!T142:AB142)+'t13'!AD142)/$E142)</f>
        <v xml:space="preserve"> </v>
      </c>
      <c r="S142" s="532">
        <f t="shared" si="5"/>
        <v>0</v>
      </c>
      <c r="T142" s="566" t="str">
        <f>IF($E142=0," ",'t13'!AC142/$E142)</f>
        <v xml:space="preserve"> </v>
      </c>
      <c r="V142"/>
      <c r="W142"/>
      <c r="X142"/>
      <c r="Y142"/>
    </row>
    <row r="143" spans="1:25" s="98" customFormat="1" x14ac:dyDescent="0.2">
      <c r="A143" s="563" t="str">
        <f>'t1'!A143</f>
        <v>RUOLO SOCIOSANITARIO - ASSISTENTE SOCIALE</v>
      </c>
      <c r="B143" s="305" t="str">
        <f>'t1'!B143</f>
        <v>KPFASC</v>
      </c>
      <c r="C143" s="564">
        <f>'t1'!K143+'t1'!L143</f>
        <v>0</v>
      </c>
      <c r="D143" s="564">
        <f>('t1'!K143+'t1'!L143)-SUM('t3'!C143:F143,'t3'!I143:J143)+SUM('t3'!K143:N143)</f>
        <v>0</v>
      </c>
      <c r="E143" s="565">
        <f>'t12'!C143/12</f>
        <v>0</v>
      </c>
      <c r="F143" s="565" t="str">
        <f>IF($D143&gt;0,(('t11'!C145+'t11'!D145)/$D143)," ")</f>
        <v xml:space="preserve"> </v>
      </c>
      <c r="G143" s="565" t="str">
        <f>IF($D143&gt;0,(SUM('t11'!E145:N145)/$D143)," ")</f>
        <v xml:space="preserve"> </v>
      </c>
      <c r="H143" s="565" t="str">
        <f>IF($D143&gt;0,(SUM('t11'!O145:R145)/$D143)," ")</f>
        <v xml:space="preserve"> </v>
      </c>
      <c r="I143" s="531" t="str">
        <f>IF($E143=0," ",('t12'!D143)/$E143)</f>
        <v xml:space="preserve"> </v>
      </c>
      <c r="J143" s="531" t="str">
        <f>IF($E143=0," ",'t12'!E143/$E143)</f>
        <v xml:space="preserve"> </v>
      </c>
      <c r="K143" s="531" t="str">
        <f>IF($E143=0," ",'t12'!F143/$E143)</f>
        <v xml:space="preserve"> </v>
      </c>
      <c r="L143" s="531" t="str">
        <f>IF($E143=0," ",'t12'!H143/$E143)</f>
        <v xml:space="preserve"> </v>
      </c>
      <c r="M143" s="532">
        <f t="shared" si="4"/>
        <v>0</v>
      </c>
      <c r="N143" s="566" t="str">
        <f>IF($E143=0," ",'t12'!I143/$E143)</f>
        <v xml:space="preserve"> </v>
      </c>
      <c r="O143" s="566" t="str">
        <f>IF($E143=0," ",'t12'!J143/$E143)</f>
        <v xml:space="preserve"> </v>
      </c>
      <c r="P143" s="531" t="str">
        <f>IF($E143=0," ",'t13'!AE143/$E143)</f>
        <v xml:space="preserve"> </v>
      </c>
      <c r="Q143" s="531" t="str">
        <f>IF($E143=0," ",SUM('t13'!C143:N143)/$E143)</f>
        <v xml:space="preserve"> </v>
      </c>
      <c r="R143" s="531" t="str">
        <f>IF($E143=0," ",(SUM('t13'!T143:AB143)+'t13'!AD143)/$E143)</f>
        <v xml:space="preserve"> </v>
      </c>
      <c r="S143" s="532">
        <f t="shared" si="5"/>
        <v>0</v>
      </c>
      <c r="T143" s="566" t="str">
        <f>IF($E143=0," ",'t13'!AC143/$E143)</f>
        <v xml:space="preserve"> </v>
      </c>
      <c r="V143"/>
      <c r="W143"/>
      <c r="X143"/>
      <c r="Y143"/>
    </row>
    <row r="144" spans="1:25" s="98" customFormat="1" x14ac:dyDescent="0.2">
      <c r="A144" s="563" t="str">
        <f>'t1'!A144</f>
        <v>RUOLO SOCIOSANITARIO - ASSISTENTE SOC. SENIOR AD ESAURIMENTO</v>
      </c>
      <c r="B144" s="305" t="str">
        <f>'t1'!B144</f>
        <v>KPFSCE</v>
      </c>
      <c r="C144" s="564">
        <f>'t1'!K144+'t1'!L144</f>
        <v>0</v>
      </c>
      <c r="D144" s="564">
        <f>('t1'!K144+'t1'!L144)-SUM('t3'!C144:F144,'t3'!I144:J144)+SUM('t3'!K144:N144)</f>
        <v>0</v>
      </c>
      <c r="E144" s="565">
        <f>'t12'!C144/12</f>
        <v>0</v>
      </c>
      <c r="F144" s="565" t="str">
        <f>IF($D144&gt;0,(('t11'!C146+'t11'!D146)/$D144)," ")</f>
        <v xml:space="preserve"> </v>
      </c>
      <c r="G144" s="565" t="str">
        <f>IF($D144&gt;0,(SUM('t11'!E146:N146)/$D144)," ")</f>
        <v xml:space="preserve"> </v>
      </c>
      <c r="H144" s="565" t="str">
        <f>IF($D144&gt;0,(SUM('t11'!O146:R146)/$D144)," ")</f>
        <v xml:space="preserve"> </v>
      </c>
      <c r="I144" s="531" t="str">
        <f>IF($E144=0," ",('t12'!D144)/$E144)</f>
        <v xml:space="preserve"> </v>
      </c>
      <c r="J144" s="531" t="str">
        <f>IF($E144=0," ",'t12'!E144/$E144)</f>
        <v xml:space="preserve"> </v>
      </c>
      <c r="K144" s="531" t="str">
        <f>IF($E144=0," ",'t12'!F144/$E144)</f>
        <v xml:space="preserve"> </v>
      </c>
      <c r="L144" s="531" t="str">
        <f>IF($E144=0," ",'t12'!H144/$E144)</f>
        <v xml:space="preserve"> </v>
      </c>
      <c r="M144" s="532">
        <f t="shared" si="4"/>
        <v>0</v>
      </c>
      <c r="N144" s="566" t="str">
        <f>IF($E144=0," ",'t12'!I144/$E144)</f>
        <v xml:space="preserve"> </v>
      </c>
      <c r="O144" s="566" t="str">
        <f>IF($E144=0," ",'t12'!J144/$E144)</f>
        <v xml:space="preserve"> </v>
      </c>
      <c r="P144" s="531" t="str">
        <f>IF($E144=0," ",'t13'!AE144/$E144)</f>
        <v xml:space="preserve"> </v>
      </c>
      <c r="Q144" s="531" t="str">
        <f>IF($E144=0," ",SUM('t13'!C144:N144)/$E144)</f>
        <v xml:space="preserve"> </v>
      </c>
      <c r="R144" s="531" t="str">
        <f>IF($E144=0," ",(SUM('t13'!T144:AB144)+'t13'!AD144)/$E144)</f>
        <v xml:space="preserve"> </v>
      </c>
      <c r="S144" s="532">
        <f t="shared" si="5"/>
        <v>0</v>
      </c>
      <c r="T144" s="566" t="str">
        <f>IF($E144=0," ",'t13'!AC144/$E144)</f>
        <v xml:space="preserve"> </v>
      </c>
      <c r="V144"/>
      <c r="W144"/>
      <c r="X144"/>
      <c r="Y144"/>
    </row>
    <row r="145" spans="1:25" s="98" customFormat="1" x14ac:dyDescent="0.2">
      <c r="A145" s="563" t="str">
        <f>'t1'!A145</f>
        <v>RUOLO PROFESSIONALE - SPECIALISTA DELLA COMUNIC. ISTIT.</v>
      </c>
      <c r="B145" s="305" t="str">
        <f>'t1'!B145</f>
        <v>PPF871</v>
      </c>
      <c r="C145" s="564">
        <f>'t1'!K145+'t1'!L145</f>
        <v>0</v>
      </c>
      <c r="D145" s="564">
        <f>('t1'!K145+'t1'!L145)-SUM('t3'!C145:F145,'t3'!I145:J145)+SUM('t3'!K145:N145)</f>
        <v>0</v>
      </c>
      <c r="E145" s="565">
        <f>'t12'!C145/12</f>
        <v>0</v>
      </c>
      <c r="F145" s="565" t="str">
        <f>IF($D145&gt;0,(('t11'!C147+'t11'!D147)/$D145)," ")</f>
        <v xml:space="preserve"> </v>
      </c>
      <c r="G145" s="565" t="str">
        <f>IF($D145&gt;0,(SUM('t11'!E147:N147)/$D145)," ")</f>
        <v xml:space="preserve"> </v>
      </c>
      <c r="H145" s="565" t="str">
        <f>IF($D145&gt;0,(SUM('t11'!O147:R147)/$D145)," ")</f>
        <v xml:space="preserve"> </v>
      </c>
      <c r="I145" s="531" t="str">
        <f>IF($E145=0," ",('t12'!D145)/$E145)</f>
        <v xml:space="preserve"> </v>
      </c>
      <c r="J145" s="531" t="str">
        <f>IF($E145=0," ",'t12'!E145/$E145)</f>
        <v xml:space="preserve"> </v>
      </c>
      <c r="K145" s="531" t="str">
        <f>IF($E145=0," ",'t12'!F145/$E145)</f>
        <v xml:space="preserve"> </v>
      </c>
      <c r="L145" s="531" t="str">
        <f>IF($E145=0," ",'t12'!H145/$E145)</f>
        <v xml:space="preserve"> </v>
      </c>
      <c r="M145" s="532">
        <f t="shared" si="4"/>
        <v>0</v>
      </c>
      <c r="N145" s="566" t="str">
        <f>IF($E145=0," ",'t12'!I145/$E145)</f>
        <v xml:space="preserve"> </v>
      </c>
      <c r="O145" s="566" t="str">
        <f>IF($E145=0," ",'t12'!J145/$E145)</f>
        <v xml:space="preserve"> </v>
      </c>
      <c r="P145" s="531" t="str">
        <f>IF($E145=0," ",'t13'!AE145/$E145)</f>
        <v xml:space="preserve"> </v>
      </c>
      <c r="Q145" s="531" t="str">
        <f>IF($E145=0," ",SUM('t13'!C145:N145)/$E145)</f>
        <v xml:space="preserve"> </v>
      </c>
      <c r="R145" s="531" t="str">
        <f>IF($E145=0," ",(SUM('t13'!T145:AB145)+'t13'!AD145)/$E145)</f>
        <v xml:space="preserve"> </v>
      </c>
      <c r="S145" s="532">
        <f t="shared" si="5"/>
        <v>0</v>
      </c>
      <c r="T145" s="566" t="str">
        <f>IF($E145=0," ",'t13'!AC145/$E145)</f>
        <v xml:space="preserve"> </v>
      </c>
      <c r="V145"/>
      <c r="W145"/>
      <c r="X145"/>
      <c r="Y145"/>
    </row>
    <row r="146" spans="1:25" s="98" customFormat="1" x14ac:dyDescent="0.2">
      <c r="A146" s="563" t="str">
        <f>'t1'!A146</f>
        <v>RUOLO PROFESSIONALE - SPECIALISTA RAPPORTI CON I MEDIA</v>
      </c>
      <c r="B146" s="305" t="str">
        <f>'t1'!B146</f>
        <v>PPF872</v>
      </c>
      <c r="C146" s="564">
        <f>'t1'!K146+'t1'!L146</f>
        <v>0</v>
      </c>
      <c r="D146" s="564">
        <f>('t1'!K146+'t1'!L146)-SUM('t3'!C146:F146,'t3'!I146:J146)+SUM('t3'!K146:N146)</f>
        <v>0</v>
      </c>
      <c r="E146" s="565">
        <f>'t12'!C146/12</f>
        <v>0</v>
      </c>
      <c r="F146" s="565" t="str">
        <f>IF($D146&gt;0,(('t11'!C148+'t11'!D148)/$D146)," ")</f>
        <v xml:space="preserve"> </v>
      </c>
      <c r="G146" s="565" t="str">
        <f>IF($D146&gt;0,(SUM('t11'!E148:N148)/$D146)," ")</f>
        <v xml:space="preserve"> </v>
      </c>
      <c r="H146" s="565" t="str">
        <f>IF($D146&gt;0,(SUM('t11'!O148:R148)/$D146)," ")</f>
        <v xml:space="preserve"> </v>
      </c>
      <c r="I146" s="531" t="str">
        <f>IF($E146=0," ",('t12'!D146)/$E146)</f>
        <v xml:space="preserve"> </v>
      </c>
      <c r="J146" s="531" t="str">
        <f>IF($E146=0," ",'t12'!E146/$E146)</f>
        <v xml:space="preserve"> </v>
      </c>
      <c r="K146" s="531" t="str">
        <f>IF($E146=0," ",'t12'!F146/$E146)</f>
        <v xml:space="preserve"> </v>
      </c>
      <c r="L146" s="531" t="str">
        <f>IF($E146=0," ",'t12'!H146/$E146)</f>
        <v xml:space="preserve"> </v>
      </c>
      <c r="M146" s="532">
        <f t="shared" si="4"/>
        <v>0</v>
      </c>
      <c r="N146" s="566" t="str">
        <f>IF($E146=0," ",'t12'!I146/$E146)</f>
        <v xml:space="preserve"> </v>
      </c>
      <c r="O146" s="566" t="str">
        <f>IF($E146=0," ",'t12'!J146/$E146)</f>
        <v xml:space="preserve"> </v>
      </c>
      <c r="P146" s="531" t="str">
        <f>IF($E146=0," ",'t13'!AE146/$E146)</f>
        <v xml:space="preserve"> </v>
      </c>
      <c r="Q146" s="531" t="str">
        <f>IF($E146=0," ",SUM('t13'!C146:N146)/$E146)</f>
        <v xml:space="preserve"> </v>
      </c>
      <c r="R146" s="531" t="str">
        <f>IF($E146=0," ",(SUM('t13'!T146:AB146)+'t13'!AD146)/$E146)</f>
        <v xml:space="preserve"> </v>
      </c>
      <c r="S146" s="532">
        <f t="shared" si="5"/>
        <v>0</v>
      </c>
      <c r="T146" s="566" t="str">
        <f>IF($E146=0," ",'t13'!AC146/$E146)</f>
        <v xml:space="preserve"> </v>
      </c>
      <c r="V146"/>
      <c r="W146"/>
      <c r="X146"/>
      <c r="Y146"/>
    </row>
    <row r="147" spans="1:25" s="98" customFormat="1" x14ac:dyDescent="0.2">
      <c r="A147" s="563" t="str">
        <f>'t1'!A147</f>
        <v>RUOLO PROFESSIONALE - ASSISTENTE RELIGIOSO</v>
      </c>
      <c r="B147" s="305" t="str">
        <f>'t1'!B147</f>
        <v>PPF006</v>
      </c>
      <c r="C147" s="564">
        <f>'t1'!K147+'t1'!L147</f>
        <v>0</v>
      </c>
      <c r="D147" s="564">
        <f>('t1'!K147+'t1'!L147)-SUM('t3'!C147:F147,'t3'!I147:J147)+SUM('t3'!K147:N147)</f>
        <v>0</v>
      </c>
      <c r="E147" s="565">
        <f>'t12'!C147/12</f>
        <v>0</v>
      </c>
      <c r="F147" s="565" t="str">
        <f>IF($D147&gt;0,(('t11'!C149+'t11'!D149)/$D147)," ")</f>
        <v xml:space="preserve"> </v>
      </c>
      <c r="G147" s="565" t="str">
        <f>IF($D147&gt;0,(SUM('t11'!E149:N149)/$D147)," ")</f>
        <v xml:space="preserve"> </v>
      </c>
      <c r="H147" s="565" t="str">
        <f>IF($D147&gt;0,(SUM('t11'!O149:R149)/$D147)," ")</f>
        <v xml:space="preserve"> </v>
      </c>
      <c r="I147" s="531" t="str">
        <f>IF($E147=0," ",('t12'!D147)/$E147)</f>
        <v xml:space="preserve"> </v>
      </c>
      <c r="J147" s="531" t="str">
        <f>IF($E147=0," ",'t12'!E147/$E147)</f>
        <v xml:space="preserve"> </v>
      </c>
      <c r="K147" s="531" t="str">
        <f>IF($E147=0," ",'t12'!F147/$E147)</f>
        <v xml:space="preserve"> </v>
      </c>
      <c r="L147" s="531" t="str">
        <f>IF($E147=0," ",'t12'!H147/$E147)</f>
        <v xml:space="preserve"> </v>
      </c>
      <c r="M147" s="532">
        <f t="shared" si="4"/>
        <v>0</v>
      </c>
      <c r="N147" s="566" t="str">
        <f>IF($E147=0," ",'t12'!I147/$E147)</f>
        <v xml:space="preserve"> </v>
      </c>
      <c r="O147" s="566" t="str">
        <f>IF($E147=0," ",'t12'!J147/$E147)</f>
        <v xml:space="preserve"> </v>
      </c>
      <c r="P147" s="531" t="str">
        <f>IF($E147=0," ",'t13'!AE147/$E147)</f>
        <v xml:space="preserve"> </v>
      </c>
      <c r="Q147" s="531" t="str">
        <f>IF($E147=0," ",SUM('t13'!C147:N147)/$E147)</f>
        <v xml:space="preserve"> </v>
      </c>
      <c r="R147" s="531" t="str">
        <f>IF($E147=0," ",(SUM('t13'!T147:AB147)+'t13'!AD147)/$E147)</f>
        <v xml:space="preserve"> </v>
      </c>
      <c r="S147" s="532">
        <f t="shared" si="5"/>
        <v>0</v>
      </c>
      <c r="T147" s="566" t="str">
        <f>IF($E147=0," ",'t13'!AC147/$E147)</f>
        <v xml:space="preserve"> </v>
      </c>
      <c r="V147"/>
      <c r="W147"/>
      <c r="X147"/>
      <c r="Y147"/>
    </row>
    <row r="148" spans="1:25" s="98" customFormat="1" x14ac:dyDescent="0.2">
      <c r="A148" s="563" t="str">
        <f>'t1'!A148</f>
        <v>RUOLO TECNICO - COLLABORATORE TECNICO PROFESSIONALE</v>
      </c>
      <c r="B148" s="305" t="str">
        <f>'t1'!B148</f>
        <v>TPF026</v>
      </c>
      <c r="C148" s="564">
        <f>'t1'!K148+'t1'!L148</f>
        <v>0</v>
      </c>
      <c r="D148" s="564">
        <f>('t1'!K148+'t1'!L148)-SUM('t3'!C148:F148,'t3'!I148:J148)+SUM('t3'!K148:N148)</f>
        <v>0</v>
      </c>
      <c r="E148" s="565">
        <f>'t12'!C148/12</f>
        <v>0</v>
      </c>
      <c r="F148" s="565" t="str">
        <f>IF($D148&gt;0,(('t11'!C150+'t11'!D150)/$D148)," ")</f>
        <v xml:space="preserve"> </v>
      </c>
      <c r="G148" s="565" t="str">
        <f>IF($D148&gt;0,(SUM('t11'!E150:N150)/$D148)," ")</f>
        <v xml:space="preserve"> </v>
      </c>
      <c r="H148" s="565" t="str">
        <f>IF($D148&gt;0,(SUM('t11'!O150:R150)/$D148)," ")</f>
        <v xml:space="preserve"> </v>
      </c>
      <c r="I148" s="531" t="str">
        <f>IF($E148=0," ",('t12'!D148)/$E148)</f>
        <v xml:space="preserve"> </v>
      </c>
      <c r="J148" s="531" t="str">
        <f>IF($E148=0," ",'t12'!E148/$E148)</f>
        <v xml:space="preserve"> </v>
      </c>
      <c r="K148" s="531" t="str">
        <f>IF($E148=0," ",'t12'!F148/$E148)</f>
        <v xml:space="preserve"> </v>
      </c>
      <c r="L148" s="531" t="str">
        <f>IF($E148=0," ",'t12'!H148/$E148)</f>
        <v xml:space="preserve"> </v>
      </c>
      <c r="M148" s="532">
        <f t="shared" si="4"/>
        <v>0</v>
      </c>
      <c r="N148" s="566" t="str">
        <f>IF($E148=0," ",'t12'!I148/$E148)</f>
        <v xml:space="preserve"> </v>
      </c>
      <c r="O148" s="566" t="str">
        <f>IF($E148=0," ",'t12'!J148/$E148)</f>
        <v xml:space="preserve"> </v>
      </c>
      <c r="P148" s="531" t="str">
        <f>IF($E148=0," ",'t13'!AE148/$E148)</f>
        <v xml:space="preserve"> </v>
      </c>
      <c r="Q148" s="531" t="str">
        <f>IF($E148=0," ",SUM('t13'!C148:N148)/$E148)</f>
        <v xml:space="preserve"> </v>
      </c>
      <c r="R148" s="531" t="str">
        <f>IF($E148=0," ",(SUM('t13'!T148:AB148)+'t13'!AD148)/$E148)</f>
        <v xml:space="preserve"> </v>
      </c>
      <c r="S148" s="532">
        <f t="shared" si="5"/>
        <v>0</v>
      </c>
      <c r="T148" s="566" t="str">
        <f>IF($E148=0," ",'t13'!AC148/$E148)</f>
        <v xml:space="preserve"> </v>
      </c>
      <c r="V148"/>
      <c r="W148"/>
      <c r="X148"/>
      <c r="Y148"/>
    </row>
    <row r="149" spans="1:25" s="98" customFormat="1" x14ac:dyDescent="0.2">
      <c r="A149" s="563" t="str">
        <f>'t1'!A149</f>
        <v>RUOLO TECNICO - COLLAB. TECNICO PROF. SENIOR AD ESAURIMENTO</v>
      </c>
      <c r="B149" s="305" t="str">
        <f>'t1'!B149</f>
        <v>TPFCTS</v>
      </c>
      <c r="C149" s="564">
        <f>'t1'!K149+'t1'!L149</f>
        <v>0</v>
      </c>
      <c r="D149" s="564">
        <f>('t1'!K149+'t1'!L149)-SUM('t3'!C149:F149,'t3'!I149:J149)+SUM('t3'!K149:N149)</f>
        <v>0</v>
      </c>
      <c r="E149" s="565">
        <f>'t12'!C149/12</f>
        <v>0</v>
      </c>
      <c r="F149" s="565" t="str">
        <f>IF($D149&gt;0,(('t11'!C151+'t11'!D151)/$D149)," ")</f>
        <v xml:space="preserve"> </v>
      </c>
      <c r="G149" s="565" t="str">
        <f>IF($D149&gt;0,(SUM('t11'!E151:N151)/$D149)," ")</f>
        <v xml:space="preserve"> </v>
      </c>
      <c r="H149" s="565" t="str">
        <f>IF($D149&gt;0,(SUM('t11'!O151:R151)/$D149)," ")</f>
        <v xml:space="preserve"> </v>
      </c>
      <c r="I149" s="531" t="str">
        <f>IF($E149=0," ",('t12'!D149)/$E149)</f>
        <v xml:space="preserve"> </v>
      </c>
      <c r="J149" s="531" t="str">
        <f>IF($E149=0," ",'t12'!E149/$E149)</f>
        <v xml:space="preserve"> </v>
      </c>
      <c r="K149" s="531" t="str">
        <f>IF($E149=0," ",'t12'!F149/$E149)</f>
        <v xml:space="preserve"> </v>
      </c>
      <c r="L149" s="531" t="str">
        <f>IF($E149=0," ",'t12'!H149/$E149)</f>
        <v xml:space="preserve"> </v>
      </c>
      <c r="M149" s="532">
        <f t="shared" si="4"/>
        <v>0</v>
      </c>
      <c r="N149" s="566" t="str">
        <f>IF($E149=0," ",'t12'!I149/$E149)</f>
        <v xml:space="preserve"> </v>
      </c>
      <c r="O149" s="566" t="str">
        <f>IF($E149=0," ",'t12'!J149/$E149)</f>
        <v xml:space="preserve"> </v>
      </c>
      <c r="P149" s="531" t="str">
        <f>IF($E149=0," ",'t13'!AE149/$E149)</f>
        <v xml:space="preserve"> </v>
      </c>
      <c r="Q149" s="531" t="str">
        <f>IF($E149=0," ",SUM('t13'!C149:N149)/$E149)</f>
        <v xml:space="preserve"> </v>
      </c>
      <c r="R149" s="531" t="str">
        <f>IF($E149=0," ",(SUM('t13'!T149:AB149)+'t13'!AD149)/$E149)</f>
        <v xml:space="preserve"> </v>
      </c>
      <c r="S149" s="532">
        <f t="shared" si="5"/>
        <v>0</v>
      </c>
      <c r="T149" s="566" t="str">
        <f>IF($E149=0," ",'t13'!AC149/$E149)</f>
        <v xml:space="preserve"> </v>
      </c>
      <c r="V149"/>
      <c r="W149"/>
      <c r="X149"/>
      <c r="Y149"/>
    </row>
    <row r="150" spans="1:25" s="98" customFormat="1" x14ac:dyDescent="0.2">
      <c r="A150" s="563" t="str">
        <f>'t1'!A150</f>
        <v>RUOLO AMMINISTRATIVO - COLLAB. AMMINISTRATIVO PROFESS.</v>
      </c>
      <c r="B150" s="305" t="str">
        <f>'t1'!B150</f>
        <v>APF028</v>
      </c>
      <c r="C150" s="564">
        <f>'t1'!K150+'t1'!L150</f>
        <v>0</v>
      </c>
      <c r="D150" s="564">
        <f>('t1'!K150+'t1'!L150)-SUM('t3'!C150:F150,'t3'!I150:J150)+SUM('t3'!K150:N150)</f>
        <v>0</v>
      </c>
      <c r="E150" s="565">
        <f>'t12'!C150/12</f>
        <v>0</v>
      </c>
      <c r="F150" s="565" t="str">
        <f>IF($D150&gt;0,(('t11'!C152+'t11'!D152)/$D150)," ")</f>
        <v xml:space="preserve"> </v>
      </c>
      <c r="G150" s="565" t="str">
        <f>IF($D150&gt;0,(SUM('t11'!E152:N152)/$D150)," ")</f>
        <v xml:space="preserve"> </v>
      </c>
      <c r="H150" s="565" t="str">
        <f>IF($D150&gt;0,(SUM('t11'!O152:R152)/$D150)," ")</f>
        <v xml:space="preserve"> </v>
      </c>
      <c r="I150" s="531" t="str">
        <f>IF($E150=0," ",('t12'!D150)/$E150)</f>
        <v xml:space="preserve"> </v>
      </c>
      <c r="J150" s="531" t="str">
        <f>IF($E150=0," ",'t12'!E150/$E150)</f>
        <v xml:space="preserve"> </v>
      </c>
      <c r="K150" s="531" t="str">
        <f>IF($E150=0," ",'t12'!F150/$E150)</f>
        <v xml:space="preserve"> </v>
      </c>
      <c r="L150" s="531" t="str">
        <f>IF($E150=0," ",'t12'!H150/$E150)</f>
        <v xml:space="preserve"> </v>
      </c>
      <c r="M150" s="532">
        <f t="shared" si="4"/>
        <v>0</v>
      </c>
      <c r="N150" s="566" t="str">
        <f>IF($E150=0," ",'t12'!I150/$E150)</f>
        <v xml:space="preserve"> </v>
      </c>
      <c r="O150" s="566" t="str">
        <f>IF($E150=0," ",'t12'!J150/$E150)</f>
        <v xml:space="preserve"> </v>
      </c>
      <c r="P150" s="531" t="str">
        <f>IF($E150=0," ",'t13'!AE150/$E150)</f>
        <v xml:space="preserve"> </v>
      </c>
      <c r="Q150" s="531" t="str">
        <f>IF($E150=0," ",SUM('t13'!C150:N150)/$E150)</f>
        <v xml:space="preserve"> </v>
      </c>
      <c r="R150" s="531" t="str">
        <f>IF($E150=0," ",(SUM('t13'!T150:AB150)+'t13'!AD150)/$E150)</f>
        <v xml:space="preserve"> </v>
      </c>
      <c r="S150" s="532">
        <f t="shared" si="5"/>
        <v>0</v>
      </c>
      <c r="T150" s="566" t="str">
        <f>IF($E150=0," ",'t13'!AC150/$E150)</f>
        <v xml:space="preserve"> </v>
      </c>
      <c r="V150"/>
      <c r="W150"/>
      <c r="X150"/>
      <c r="Y150"/>
    </row>
    <row r="151" spans="1:25" s="98" customFormat="1" x14ac:dyDescent="0.2">
      <c r="A151" s="563" t="str">
        <f>'t1'!A151</f>
        <v>RUOLO AMM.VO - COLLAB. AMM.VO PROFESS. SENIOR AD ESAURIMENTO</v>
      </c>
      <c r="B151" s="305" t="str">
        <f>'t1'!B151</f>
        <v>APFCAS</v>
      </c>
      <c r="C151" s="564">
        <f>'t1'!K151+'t1'!L151</f>
        <v>0</v>
      </c>
      <c r="D151" s="564">
        <f>('t1'!K151+'t1'!L151)-SUM('t3'!C151:F151,'t3'!I151:J151)+SUM('t3'!K151:N151)</f>
        <v>0</v>
      </c>
      <c r="E151" s="565">
        <f>'t12'!C151/12</f>
        <v>0</v>
      </c>
      <c r="F151" s="565" t="str">
        <f>IF($D151&gt;0,(('t11'!C153+'t11'!D153)/$D151)," ")</f>
        <v xml:space="preserve"> </v>
      </c>
      <c r="G151" s="565" t="str">
        <f>IF($D151&gt;0,(SUM('t11'!E153:N153)/$D151)," ")</f>
        <v xml:space="preserve"> </v>
      </c>
      <c r="H151" s="565" t="str">
        <f>IF($D151&gt;0,(SUM('t11'!O153:R153)/$D151)," ")</f>
        <v xml:space="preserve"> </v>
      </c>
      <c r="I151" s="531" t="str">
        <f>IF($E151=0," ",('t12'!D151)/$E151)</f>
        <v xml:space="preserve"> </v>
      </c>
      <c r="J151" s="531" t="str">
        <f>IF($E151=0," ",'t12'!E151/$E151)</f>
        <v xml:space="preserve"> </v>
      </c>
      <c r="K151" s="531" t="str">
        <f>IF($E151=0," ",'t12'!F151/$E151)</f>
        <v xml:space="preserve"> </v>
      </c>
      <c r="L151" s="531" t="str">
        <f>IF($E151=0," ",'t12'!H151/$E151)</f>
        <v xml:space="preserve"> </v>
      </c>
      <c r="M151" s="532">
        <f t="shared" si="4"/>
        <v>0</v>
      </c>
      <c r="N151" s="566" t="str">
        <f>IF($E151=0," ",'t12'!I151/$E151)</f>
        <v xml:space="preserve"> </v>
      </c>
      <c r="O151" s="566" t="str">
        <f>IF($E151=0," ",'t12'!J151/$E151)</f>
        <v xml:space="preserve"> </v>
      </c>
      <c r="P151" s="531" t="str">
        <f>IF($E151=0," ",'t13'!AE151/$E151)</f>
        <v xml:space="preserve"> </v>
      </c>
      <c r="Q151" s="531" t="str">
        <f>IF($E151=0," ",SUM('t13'!C151:N151)/$E151)</f>
        <v xml:space="preserve"> </v>
      </c>
      <c r="R151" s="531" t="str">
        <f>IF($E151=0," ",(SUM('t13'!T151:AB151)+'t13'!AD151)/$E151)</f>
        <v xml:space="preserve"> </v>
      </c>
      <c r="S151" s="532">
        <f t="shared" si="5"/>
        <v>0</v>
      </c>
      <c r="T151" s="566" t="str">
        <f>IF($E151=0," ",'t13'!AC151/$E151)</f>
        <v xml:space="preserve"> </v>
      </c>
      <c r="V151"/>
      <c r="W151"/>
      <c r="X151"/>
      <c r="Y151"/>
    </row>
    <row r="152" spans="1:25" s="98" customFormat="1" x14ac:dyDescent="0.2">
      <c r="A152" s="563" t="str">
        <f>'t1'!A152</f>
        <v>RUOLO SANITARIO - PROFILI AREA ASSITENTI AD ESAURIMENTO</v>
      </c>
      <c r="B152" s="305" t="str">
        <f>'t1'!B152</f>
        <v>SAT162</v>
      </c>
      <c r="C152" s="564">
        <f>'t1'!K152+'t1'!L152</f>
        <v>0</v>
      </c>
      <c r="D152" s="564">
        <f>('t1'!K152+'t1'!L152)-SUM('t3'!C152:F152,'t3'!I152:J152)+SUM('t3'!K152:N152)</f>
        <v>0</v>
      </c>
      <c r="E152" s="565">
        <f>'t12'!C152/12</f>
        <v>0</v>
      </c>
      <c r="F152" s="565" t="str">
        <f>IF($D152&gt;0,(('t11'!C154+'t11'!D154)/$D152)," ")</f>
        <v xml:space="preserve"> </v>
      </c>
      <c r="G152" s="565" t="str">
        <f>IF($D152&gt;0,(SUM('t11'!E154:N154)/$D152)," ")</f>
        <v xml:space="preserve"> </v>
      </c>
      <c r="H152" s="565" t="str">
        <f>IF($D152&gt;0,(SUM('t11'!O154:R154)/$D152)," ")</f>
        <v xml:space="preserve"> </v>
      </c>
      <c r="I152" s="531" t="str">
        <f>IF($E152=0," ",('t12'!D152)/$E152)</f>
        <v xml:space="preserve"> </v>
      </c>
      <c r="J152" s="531" t="str">
        <f>IF($E152=0," ",'t12'!E152/$E152)</f>
        <v xml:space="preserve"> </v>
      </c>
      <c r="K152" s="531" t="str">
        <f>IF($E152=0," ",'t12'!F152/$E152)</f>
        <v xml:space="preserve"> </v>
      </c>
      <c r="L152" s="531" t="str">
        <f>IF($E152=0," ",'t12'!H152/$E152)</f>
        <v xml:space="preserve"> </v>
      </c>
      <c r="M152" s="532">
        <f t="shared" si="4"/>
        <v>0</v>
      </c>
      <c r="N152" s="566" t="str">
        <f>IF($E152=0," ",'t12'!I152/$E152)</f>
        <v xml:space="preserve"> </v>
      </c>
      <c r="O152" s="566" t="str">
        <f>IF($E152=0," ",'t12'!J152/$E152)</f>
        <v xml:space="preserve"> </v>
      </c>
      <c r="P152" s="531" t="str">
        <f>IF($E152=0," ",'t13'!AE152/$E152)</f>
        <v xml:space="preserve"> </v>
      </c>
      <c r="Q152" s="531" t="str">
        <f>IF($E152=0," ",SUM('t13'!C152:N152)/$E152)</f>
        <v xml:space="preserve"> </v>
      </c>
      <c r="R152" s="531" t="str">
        <f>IF($E152=0," ",(SUM('t13'!T152:AB152)+'t13'!AD152)/$E152)</f>
        <v xml:space="preserve"> </v>
      </c>
      <c r="S152" s="532">
        <f t="shared" si="5"/>
        <v>0</v>
      </c>
      <c r="T152" s="566" t="str">
        <f>IF($E152=0," ",'t13'!AC152/$E152)</f>
        <v xml:space="preserve"> </v>
      </c>
      <c r="V152"/>
      <c r="W152"/>
      <c r="X152"/>
      <c r="Y152"/>
    </row>
    <row r="153" spans="1:25" s="98" customFormat="1" x14ac:dyDescent="0.2">
      <c r="A153" s="563" t="str">
        <f>'t1'!A153</f>
        <v>RUOLO SOCIOSANITARIO - OPERATORE SOCIOSANITARIO SENIOR</v>
      </c>
      <c r="B153" s="305" t="str">
        <f>'t1'!B153</f>
        <v>KAT660</v>
      </c>
      <c r="C153" s="564">
        <f>'t1'!K153+'t1'!L153</f>
        <v>0</v>
      </c>
      <c r="D153" s="564">
        <f>('t1'!K153+'t1'!L153)-SUM('t3'!C153:F153,'t3'!I153:J153)+SUM('t3'!K153:N153)</f>
        <v>0</v>
      </c>
      <c r="E153" s="565">
        <f>'t12'!C153/12</f>
        <v>0</v>
      </c>
      <c r="F153" s="565" t="str">
        <f>IF($D153&gt;0,(('t11'!C155+'t11'!D155)/$D153)," ")</f>
        <v xml:space="preserve"> </v>
      </c>
      <c r="G153" s="565" t="str">
        <f>IF($D153&gt;0,(SUM('t11'!E155:N155)/$D153)," ")</f>
        <v xml:space="preserve"> </v>
      </c>
      <c r="H153" s="565" t="str">
        <f>IF($D153&gt;0,(SUM('t11'!O155:R155)/$D153)," ")</f>
        <v xml:space="preserve"> </v>
      </c>
      <c r="I153" s="531" t="str">
        <f>IF($E153=0," ",('t12'!D153)/$E153)</f>
        <v xml:space="preserve"> </v>
      </c>
      <c r="J153" s="531" t="str">
        <f>IF($E153=0," ",'t12'!E153/$E153)</f>
        <v xml:space="preserve"> </v>
      </c>
      <c r="K153" s="531" t="str">
        <f>IF($E153=0," ",'t12'!F153/$E153)</f>
        <v xml:space="preserve"> </v>
      </c>
      <c r="L153" s="531" t="str">
        <f>IF($E153=0," ",'t12'!H153/$E153)</f>
        <v xml:space="preserve"> </v>
      </c>
      <c r="M153" s="532">
        <f t="shared" si="4"/>
        <v>0</v>
      </c>
      <c r="N153" s="566" t="str">
        <f>IF($E153=0," ",'t12'!I153/$E153)</f>
        <v xml:space="preserve"> </v>
      </c>
      <c r="O153" s="566" t="str">
        <f>IF($E153=0," ",'t12'!J153/$E153)</f>
        <v xml:space="preserve"> </v>
      </c>
      <c r="P153" s="531" t="str">
        <f>IF($E153=0," ",'t13'!AE153/$E153)</f>
        <v xml:space="preserve"> </v>
      </c>
      <c r="Q153" s="531" t="str">
        <f>IF($E153=0," ",SUM('t13'!C153:N153)/$E153)</f>
        <v xml:space="preserve"> </v>
      </c>
      <c r="R153" s="531" t="str">
        <f>IF($E153=0," ",(SUM('t13'!T153:AB153)+'t13'!AD153)/$E153)</f>
        <v xml:space="preserve"> </v>
      </c>
      <c r="S153" s="532">
        <f t="shared" si="5"/>
        <v>0</v>
      </c>
      <c r="T153" s="566" t="str">
        <f>IF($E153=0," ",'t13'!AC153/$E153)</f>
        <v xml:space="preserve"> </v>
      </c>
      <c r="V153"/>
      <c r="W153"/>
      <c r="X153"/>
      <c r="Y153"/>
    </row>
    <row r="154" spans="1:25" s="98" customFormat="1" x14ac:dyDescent="0.2">
      <c r="A154" s="563" t="str">
        <f>'t1'!A154</f>
        <v>RUOLO SOCIOSANITARIO - PROFILI AREA ASSITENTI AD ESAURIMENTO</v>
      </c>
      <c r="B154" s="305" t="str">
        <f>'t1'!B154</f>
        <v>KAT162</v>
      </c>
      <c r="C154" s="564">
        <f>'t1'!K154+'t1'!L154</f>
        <v>0</v>
      </c>
      <c r="D154" s="564">
        <f>('t1'!K154+'t1'!L154)-SUM('t3'!C154:F154,'t3'!I154:J154)+SUM('t3'!K154:N154)</f>
        <v>0</v>
      </c>
      <c r="E154" s="565">
        <f>'t12'!C154/12</f>
        <v>0</v>
      </c>
      <c r="F154" s="565" t="str">
        <f>IF($D154&gt;0,(('t11'!C156+'t11'!D156)/$D154)," ")</f>
        <v xml:space="preserve"> </v>
      </c>
      <c r="G154" s="565" t="str">
        <f>IF($D154&gt;0,(SUM('t11'!E156:N156)/$D154)," ")</f>
        <v xml:space="preserve"> </v>
      </c>
      <c r="H154" s="565" t="str">
        <f>IF($D154&gt;0,(SUM('t11'!O156:R156)/$D154)," ")</f>
        <v xml:space="preserve"> </v>
      </c>
      <c r="I154" s="531" t="str">
        <f>IF($E154=0," ",('t12'!D154)/$E154)</f>
        <v xml:space="preserve"> </v>
      </c>
      <c r="J154" s="531" t="str">
        <f>IF($E154=0," ",'t12'!E154/$E154)</f>
        <v xml:space="preserve"> </v>
      </c>
      <c r="K154" s="531" t="str">
        <f>IF($E154=0," ",'t12'!F154/$E154)</f>
        <v xml:space="preserve"> </v>
      </c>
      <c r="L154" s="531" t="str">
        <f>IF($E154=0," ",'t12'!H154/$E154)</f>
        <v xml:space="preserve"> </v>
      </c>
      <c r="M154" s="532">
        <f t="shared" si="4"/>
        <v>0</v>
      </c>
      <c r="N154" s="566" t="str">
        <f>IF($E154=0," ",'t12'!I154/$E154)</f>
        <v xml:space="preserve"> </v>
      </c>
      <c r="O154" s="566" t="str">
        <f>IF($E154=0," ",'t12'!J154/$E154)</f>
        <v xml:space="preserve"> </v>
      </c>
      <c r="P154" s="531" t="str">
        <f>IF($E154=0," ",'t13'!AE154/$E154)</f>
        <v xml:space="preserve"> </v>
      </c>
      <c r="Q154" s="531" t="str">
        <f>IF($E154=0," ",SUM('t13'!C154:N154)/$E154)</f>
        <v xml:space="preserve"> </v>
      </c>
      <c r="R154" s="531" t="str">
        <f>IF($E154=0," ",(SUM('t13'!T154:AB154)+'t13'!AD154)/$E154)</f>
        <v xml:space="preserve"> </v>
      </c>
      <c r="S154" s="532">
        <f t="shared" si="5"/>
        <v>0</v>
      </c>
      <c r="T154" s="566" t="str">
        <f>IF($E154=0," ",'t13'!AC154/$E154)</f>
        <v xml:space="preserve"> </v>
      </c>
      <c r="V154"/>
      <c r="W154"/>
      <c r="X154"/>
      <c r="Y154"/>
    </row>
    <row r="155" spans="1:25" s="98" customFormat="1" x14ac:dyDescent="0.2">
      <c r="A155" s="563" t="str">
        <f>'t1'!A155</f>
        <v>RUOLO PROFESSIONALE - ASSISTENTE DELLINFORMAZIONE</v>
      </c>
      <c r="B155" s="305" t="str">
        <f>'t1'!B155</f>
        <v>PATINZ</v>
      </c>
      <c r="C155" s="564">
        <f>'t1'!K155+'t1'!L155</f>
        <v>0</v>
      </c>
      <c r="D155" s="564">
        <f>('t1'!K155+'t1'!L155)-SUM('t3'!C155:F155,'t3'!I155:J155)+SUM('t3'!K155:N155)</f>
        <v>0</v>
      </c>
      <c r="E155" s="565">
        <f>'t12'!C155/12</f>
        <v>0</v>
      </c>
      <c r="F155" s="565" t="str">
        <f>IF($D155&gt;0,(('t11'!C157+'t11'!D157)/$D155)," ")</f>
        <v xml:space="preserve"> </v>
      </c>
      <c r="G155" s="565" t="str">
        <f>IF($D155&gt;0,(SUM('t11'!E157:N157)/$D155)," ")</f>
        <v xml:space="preserve"> </v>
      </c>
      <c r="H155" s="565" t="str">
        <f>IF($D155&gt;0,(SUM('t11'!O157:R157)/$D155)," ")</f>
        <v xml:space="preserve"> </v>
      </c>
      <c r="I155" s="531" t="str">
        <f>IF($E155=0," ",('t12'!D155)/$E155)</f>
        <v xml:space="preserve"> </v>
      </c>
      <c r="J155" s="531" t="str">
        <f>IF($E155=0," ",'t12'!E155/$E155)</f>
        <v xml:space="preserve"> </v>
      </c>
      <c r="K155" s="531" t="str">
        <f>IF($E155=0," ",'t12'!F155/$E155)</f>
        <v xml:space="preserve"> </v>
      </c>
      <c r="L155" s="531" t="str">
        <f>IF($E155=0," ",'t12'!H155/$E155)</f>
        <v xml:space="preserve"> </v>
      </c>
      <c r="M155" s="532">
        <f t="shared" si="4"/>
        <v>0</v>
      </c>
      <c r="N155" s="566" t="str">
        <f>IF($E155=0," ",'t12'!I155/$E155)</f>
        <v xml:space="preserve"> </v>
      </c>
      <c r="O155" s="566" t="str">
        <f>IF($E155=0," ",'t12'!J155/$E155)</f>
        <v xml:space="preserve"> </v>
      </c>
      <c r="P155" s="531" t="str">
        <f>IF($E155=0," ",'t13'!AE155/$E155)</f>
        <v xml:space="preserve"> </v>
      </c>
      <c r="Q155" s="531" t="str">
        <f>IF($E155=0," ",SUM('t13'!C155:N155)/$E155)</f>
        <v xml:space="preserve"> </v>
      </c>
      <c r="R155" s="531" t="str">
        <f>IF($E155=0," ",(SUM('t13'!T155:AB155)+'t13'!AD155)/$E155)</f>
        <v xml:space="preserve"> </v>
      </c>
      <c r="S155" s="532">
        <f t="shared" si="5"/>
        <v>0</v>
      </c>
      <c r="T155" s="566" t="str">
        <f>IF($E155=0," ",'t13'!AC155/$E155)</f>
        <v xml:space="preserve"> </v>
      </c>
      <c r="V155"/>
      <c r="W155"/>
      <c r="X155"/>
      <c r="Y155"/>
    </row>
    <row r="156" spans="1:25" s="98" customFormat="1" x14ac:dyDescent="0.2">
      <c r="A156" s="563" t="str">
        <f>'t1'!A156</f>
        <v>RUOLO TECNICO - ASSISTENTE INFORMATICO</v>
      </c>
      <c r="B156" s="305" t="str">
        <f>'t1'!B156</f>
        <v>TATIFC</v>
      </c>
      <c r="C156" s="564">
        <f>'t1'!K156+'t1'!L156</f>
        <v>0</v>
      </c>
      <c r="D156" s="564">
        <f>('t1'!K156+'t1'!L156)-SUM('t3'!C156:F156,'t3'!I156:J156)+SUM('t3'!K156:N156)</f>
        <v>0</v>
      </c>
      <c r="E156" s="565">
        <f>'t12'!C156/12</f>
        <v>0</v>
      </c>
      <c r="F156" s="565" t="str">
        <f>IF($D156&gt;0,(('t11'!C158+'t11'!D158)/$D156)," ")</f>
        <v xml:space="preserve"> </v>
      </c>
      <c r="G156" s="565" t="str">
        <f>IF($D156&gt;0,(SUM('t11'!E158:N158)/$D156)," ")</f>
        <v xml:space="preserve"> </v>
      </c>
      <c r="H156" s="565" t="str">
        <f>IF($D156&gt;0,(SUM('t11'!O158:R158)/$D156)," ")</f>
        <v xml:space="preserve"> </v>
      </c>
      <c r="I156" s="531" t="str">
        <f>IF($E156=0," ",('t12'!D156)/$E156)</f>
        <v xml:space="preserve"> </v>
      </c>
      <c r="J156" s="531" t="str">
        <f>IF($E156=0," ",'t12'!E156/$E156)</f>
        <v xml:space="preserve"> </v>
      </c>
      <c r="K156" s="531" t="str">
        <f>IF($E156=0," ",'t12'!F156/$E156)</f>
        <v xml:space="preserve"> </v>
      </c>
      <c r="L156" s="531" t="str">
        <f>IF($E156=0," ",'t12'!H156/$E156)</f>
        <v xml:space="preserve"> </v>
      </c>
      <c r="M156" s="532">
        <f t="shared" si="4"/>
        <v>0</v>
      </c>
      <c r="N156" s="566" t="str">
        <f>IF($E156=0," ",'t12'!I156/$E156)</f>
        <v xml:space="preserve"> </v>
      </c>
      <c r="O156" s="566" t="str">
        <f>IF($E156=0," ",'t12'!J156/$E156)</f>
        <v xml:space="preserve"> </v>
      </c>
      <c r="P156" s="531" t="str">
        <f>IF($E156=0," ",'t13'!AE156/$E156)</f>
        <v xml:space="preserve"> </v>
      </c>
      <c r="Q156" s="531" t="str">
        <f>IF($E156=0," ",SUM('t13'!C156:N156)/$E156)</f>
        <v xml:space="preserve"> </v>
      </c>
      <c r="R156" s="531" t="str">
        <f>IF($E156=0," ",(SUM('t13'!T156:AB156)+'t13'!AD156)/$E156)</f>
        <v xml:space="preserve"> </v>
      </c>
      <c r="S156" s="532">
        <f t="shared" si="5"/>
        <v>0</v>
      </c>
      <c r="T156" s="566" t="str">
        <f>IF($E156=0," ",'t13'!AC156/$E156)</f>
        <v xml:space="preserve"> </v>
      </c>
      <c r="V156"/>
      <c r="W156"/>
      <c r="X156"/>
      <c r="Y156"/>
    </row>
    <row r="157" spans="1:25" s="98" customFormat="1" x14ac:dyDescent="0.2">
      <c r="A157" s="563" t="str">
        <f>'t1'!A157</f>
        <v>RUOLO TECNICO - ASSISTENTE TECNICO</v>
      </c>
      <c r="B157" s="305" t="str">
        <f>'t1'!B157</f>
        <v>TAT119</v>
      </c>
      <c r="C157" s="564">
        <f>'t1'!K157+'t1'!L157</f>
        <v>0</v>
      </c>
      <c r="D157" s="564">
        <f>('t1'!K157+'t1'!L157)-SUM('t3'!C157:F157,'t3'!I157:J157)+SUM('t3'!K157:N157)</f>
        <v>0</v>
      </c>
      <c r="E157" s="565">
        <f>'t12'!C157/12</f>
        <v>0</v>
      </c>
      <c r="F157" s="565" t="str">
        <f>IF($D157&gt;0,(('t11'!C159+'t11'!D159)/$D157)," ")</f>
        <v xml:space="preserve"> </v>
      </c>
      <c r="G157" s="565" t="str">
        <f>IF($D157&gt;0,(SUM('t11'!E159:N159)/$D157)," ")</f>
        <v xml:space="preserve"> </v>
      </c>
      <c r="H157" s="565" t="str">
        <f>IF($D157&gt;0,(SUM('t11'!O159:R159)/$D157)," ")</f>
        <v xml:space="preserve"> </v>
      </c>
      <c r="I157" s="531" t="str">
        <f>IF($E157=0," ",('t12'!D157)/$E157)</f>
        <v xml:space="preserve"> </v>
      </c>
      <c r="J157" s="531" t="str">
        <f>IF($E157=0," ",'t12'!E157/$E157)</f>
        <v xml:space="preserve"> </v>
      </c>
      <c r="K157" s="531" t="str">
        <f>IF($E157=0," ",'t12'!F157/$E157)</f>
        <v xml:space="preserve"> </v>
      </c>
      <c r="L157" s="531" t="str">
        <f>IF($E157=0," ",'t12'!H157/$E157)</f>
        <v xml:space="preserve"> </v>
      </c>
      <c r="M157" s="532">
        <f t="shared" si="4"/>
        <v>0</v>
      </c>
      <c r="N157" s="566" t="str">
        <f>IF($E157=0," ",'t12'!I157/$E157)</f>
        <v xml:space="preserve"> </v>
      </c>
      <c r="O157" s="566" t="str">
        <f>IF($E157=0," ",'t12'!J157/$E157)</f>
        <v xml:space="preserve"> </v>
      </c>
      <c r="P157" s="531" t="str">
        <f>IF($E157=0," ",'t13'!AE157/$E157)</f>
        <v xml:space="preserve"> </v>
      </c>
      <c r="Q157" s="531" t="str">
        <f>IF($E157=0," ",SUM('t13'!C157:N157)/$E157)</f>
        <v xml:space="preserve"> </v>
      </c>
      <c r="R157" s="531" t="str">
        <f>IF($E157=0," ",(SUM('t13'!T157:AB157)+'t13'!AD157)/$E157)</f>
        <v xml:space="preserve"> </v>
      </c>
      <c r="S157" s="532">
        <f t="shared" si="5"/>
        <v>0</v>
      </c>
      <c r="T157" s="566" t="str">
        <f>IF($E157=0," ",'t13'!AC157/$E157)</f>
        <v xml:space="preserve"> </v>
      </c>
      <c r="V157"/>
      <c r="W157"/>
      <c r="X157"/>
      <c r="Y157"/>
    </row>
    <row r="158" spans="1:25" s="98" customFormat="1" x14ac:dyDescent="0.2">
      <c r="A158" s="563" t="str">
        <f>'t1'!A158</f>
        <v>RUOLO TECNICO - PROFILI AREA ASSITENTI AD ESAURIMENTO</v>
      </c>
      <c r="B158" s="305" t="str">
        <f>'t1'!B158</f>
        <v>TAT162</v>
      </c>
      <c r="C158" s="564">
        <f>'t1'!K158+'t1'!L158</f>
        <v>0</v>
      </c>
      <c r="D158" s="564">
        <f>('t1'!K158+'t1'!L158)-SUM('t3'!C158:F158,'t3'!I158:J158)+SUM('t3'!K158:N158)</f>
        <v>0</v>
      </c>
      <c r="E158" s="565">
        <f>'t12'!C158/12</f>
        <v>0</v>
      </c>
      <c r="F158" s="565" t="str">
        <f>IF($D158&gt;0,(('t11'!C160+'t11'!D160)/$D158)," ")</f>
        <v xml:space="preserve"> </v>
      </c>
      <c r="G158" s="565" t="str">
        <f>IF($D158&gt;0,(SUM('t11'!E160:N160)/$D158)," ")</f>
        <v xml:space="preserve"> </v>
      </c>
      <c r="H158" s="565" t="str">
        <f>IF($D158&gt;0,(SUM('t11'!O160:R160)/$D158)," ")</f>
        <v xml:space="preserve"> </v>
      </c>
      <c r="I158" s="531" t="str">
        <f>IF($E158=0," ",('t12'!D158)/$E158)</f>
        <v xml:space="preserve"> </v>
      </c>
      <c r="J158" s="531" t="str">
        <f>IF($E158=0," ",'t12'!E158/$E158)</f>
        <v xml:space="preserve"> </v>
      </c>
      <c r="K158" s="531" t="str">
        <f>IF($E158=0," ",'t12'!F158/$E158)</f>
        <v xml:space="preserve"> </v>
      </c>
      <c r="L158" s="531" t="str">
        <f>IF($E158=0," ",'t12'!H158/$E158)</f>
        <v xml:space="preserve"> </v>
      </c>
      <c r="M158" s="532">
        <f t="shared" ref="M158:M162" si="6">SUM(I158:L158)</f>
        <v>0</v>
      </c>
      <c r="N158" s="566" t="str">
        <f>IF($E158=0," ",'t12'!I158/$E158)</f>
        <v xml:space="preserve"> </v>
      </c>
      <c r="O158" s="566" t="str">
        <f>IF($E158=0," ",'t12'!J158/$E158)</f>
        <v xml:space="preserve"> </v>
      </c>
      <c r="P158" s="531" t="str">
        <f>IF($E158=0," ",'t13'!AE158/$E158)</f>
        <v xml:space="preserve"> </v>
      </c>
      <c r="Q158" s="531" t="str">
        <f>IF($E158=0," ",SUM('t13'!C158:N158)/$E158)</f>
        <v xml:space="preserve"> </v>
      </c>
      <c r="R158" s="531" t="str">
        <f>IF($E158=0," ",(SUM('t13'!T158:AB158)+'t13'!AD158)/$E158)</f>
        <v xml:space="preserve"> </v>
      </c>
      <c r="S158" s="532">
        <f t="shared" ref="S158:S162" si="7">SUM(P158:R158)</f>
        <v>0</v>
      </c>
      <c r="T158" s="566" t="str">
        <f>IF($E158=0," ",'t13'!AC158/$E158)</f>
        <v xml:space="preserve"> </v>
      </c>
      <c r="V158"/>
      <c r="W158"/>
      <c r="X158"/>
      <c r="Y158"/>
    </row>
    <row r="159" spans="1:25" s="98" customFormat="1" x14ac:dyDescent="0.2">
      <c r="A159" s="563" t="str">
        <f>'t1'!A159</f>
        <v>RUOLO AMMINISTRATIVO - ASSISTENTE AMMINISTRATIVO</v>
      </c>
      <c r="B159" s="305" t="str">
        <f>'t1'!B159</f>
        <v>AAT117</v>
      </c>
      <c r="C159" s="564">
        <f>'t1'!K159+'t1'!L159</f>
        <v>0</v>
      </c>
      <c r="D159" s="564">
        <f>('t1'!K159+'t1'!L159)-SUM('t3'!C159:F159,'t3'!I159:J159)+SUM('t3'!K159:N159)</f>
        <v>0</v>
      </c>
      <c r="E159" s="565">
        <f>'t12'!C159/12</f>
        <v>0</v>
      </c>
      <c r="F159" s="565" t="str">
        <f>IF($D159&gt;0,(('t11'!C161+'t11'!D161)/$D159)," ")</f>
        <v xml:space="preserve"> </v>
      </c>
      <c r="G159" s="565" t="str">
        <f>IF($D159&gt;0,(SUM('t11'!E161:N161)/$D159)," ")</f>
        <v xml:space="preserve"> </v>
      </c>
      <c r="H159" s="565" t="str">
        <f>IF($D159&gt;0,(SUM('t11'!O161:R161)/$D159)," ")</f>
        <v xml:space="preserve"> </v>
      </c>
      <c r="I159" s="531" t="str">
        <f>IF($E159=0," ",('t12'!D159)/$E159)</f>
        <v xml:space="preserve"> </v>
      </c>
      <c r="J159" s="531" t="str">
        <f>IF($E159=0," ",'t12'!E159/$E159)</f>
        <v xml:space="preserve"> </v>
      </c>
      <c r="K159" s="531" t="str">
        <f>IF($E159=0," ",'t12'!F159/$E159)</f>
        <v xml:space="preserve"> </v>
      </c>
      <c r="L159" s="531" t="str">
        <f>IF($E159=0," ",'t12'!H159/$E159)</f>
        <v xml:space="preserve"> </v>
      </c>
      <c r="M159" s="532">
        <f t="shared" si="6"/>
        <v>0</v>
      </c>
      <c r="N159" s="566" t="str">
        <f>IF($E159=0," ",'t12'!I159/$E159)</f>
        <v xml:space="preserve"> </v>
      </c>
      <c r="O159" s="566" t="str">
        <f>IF($E159=0," ",'t12'!J159/$E159)</f>
        <v xml:space="preserve"> </v>
      </c>
      <c r="P159" s="531" t="str">
        <f>IF($E159=0," ",'t13'!AE159/$E159)</f>
        <v xml:space="preserve"> </v>
      </c>
      <c r="Q159" s="531" t="str">
        <f>IF($E159=0," ",SUM('t13'!C159:N159)/$E159)</f>
        <v xml:space="preserve"> </v>
      </c>
      <c r="R159" s="531" t="str">
        <f>IF($E159=0," ",(SUM('t13'!T159:AB159)+'t13'!AD159)/$E159)</f>
        <v xml:space="preserve"> </v>
      </c>
      <c r="S159" s="532">
        <f t="shared" si="7"/>
        <v>0</v>
      </c>
      <c r="T159" s="566" t="str">
        <f>IF($E159=0," ",'t13'!AC159/$E159)</f>
        <v xml:space="preserve"> </v>
      </c>
      <c r="V159"/>
      <c r="W159"/>
      <c r="X159"/>
      <c r="Y159"/>
    </row>
    <row r="160" spans="1:25" s="98" customFormat="1" x14ac:dyDescent="0.2">
      <c r="A160" s="563" t="str">
        <f>'t1'!A160</f>
        <v>RUOLO SOCIOSANITARIO - OPERATORE SOCIOSANITARIO</v>
      </c>
      <c r="B160" s="305" t="str">
        <f>'t1'!B160</f>
        <v>KOP660</v>
      </c>
      <c r="C160" s="564">
        <f>'t1'!K160+'t1'!L160</f>
        <v>0</v>
      </c>
      <c r="D160" s="564">
        <f>('t1'!K160+'t1'!L160)-SUM('t3'!C160:F160,'t3'!I160:J160)+SUM('t3'!K160:N160)</f>
        <v>0</v>
      </c>
      <c r="E160" s="565">
        <f>'t12'!C160/12</f>
        <v>0</v>
      </c>
      <c r="F160" s="565" t="str">
        <f>IF($D160&gt;0,(('t11'!C162+'t11'!D162)/$D160)," ")</f>
        <v xml:space="preserve"> </v>
      </c>
      <c r="G160" s="565" t="str">
        <f>IF($D160&gt;0,(SUM('t11'!E162:N162)/$D160)," ")</f>
        <v xml:space="preserve"> </v>
      </c>
      <c r="H160" s="565" t="str">
        <f>IF($D160&gt;0,(SUM('t11'!O162:R162)/$D160)," ")</f>
        <v xml:space="preserve"> </v>
      </c>
      <c r="I160" s="531" t="str">
        <f>IF($E160=0," ",('t12'!D160)/$E160)</f>
        <v xml:space="preserve"> </v>
      </c>
      <c r="J160" s="531" t="str">
        <f>IF($E160=0," ",'t12'!E160/$E160)</f>
        <v xml:space="preserve"> </v>
      </c>
      <c r="K160" s="531" t="str">
        <f>IF($E160=0," ",'t12'!F160/$E160)</f>
        <v xml:space="preserve"> </v>
      </c>
      <c r="L160" s="531" t="str">
        <f>IF($E160=0," ",'t12'!H160/$E160)</f>
        <v xml:space="preserve"> </v>
      </c>
      <c r="M160" s="532">
        <f t="shared" si="6"/>
        <v>0</v>
      </c>
      <c r="N160" s="566" t="str">
        <f>IF($E160=0," ",'t12'!I160/$E160)</f>
        <v xml:space="preserve"> </v>
      </c>
      <c r="O160" s="566" t="str">
        <f>IF($E160=0," ",'t12'!J160/$E160)</f>
        <v xml:space="preserve"> </v>
      </c>
      <c r="P160" s="531" t="str">
        <f>IF($E160=0," ",'t13'!AE160/$E160)</f>
        <v xml:space="preserve"> </v>
      </c>
      <c r="Q160" s="531" t="str">
        <f>IF($E160=0," ",SUM('t13'!C160:N160)/$E160)</f>
        <v xml:space="preserve"> </v>
      </c>
      <c r="R160" s="531" t="str">
        <f>IF($E160=0," ",(SUM('t13'!T160:AB160)+'t13'!AD160)/$E160)</f>
        <v xml:space="preserve"> </v>
      </c>
      <c r="S160" s="532">
        <f t="shared" si="7"/>
        <v>0</v>
      </c>
      <c r="T160" s="566" t="str">
        <f>IF($E160=0," ",'t13'!AC160/$E160)</f>
        <v xml:space="preserve"> </v>
      </c>
      <c r="V160"/>
      <c r="W160"/>
      <c r="X160"/>
      <c r="Y160"/>
    </row>
    <row r="161" spans="1:25" s="98" customFormat="1" x14ac:dyDescent="0.2">
      <c r="A161" s="563" t="str">
        <f>'t1'!A161</f>
        <v>RUOLO TECNICO - OPERATORE TECNICO SPECIALIZZATO</v>
      </c>
      <c r="B161" s="305" t="str">
        <f>'t1'!B161</f>
        <v>TOP059</v>
      </c>
      <c r="C161" s="564">
        <f>'t1'!K161+'t1'!L161</f>
        <v>0</v>
      </c>
      <c r="D161" s="564">
        <f>('t1'!K161+'t1'!L161)-SUM('t3'!C161:F161,'t3'!I161:J161)+SUM('t3'!K161:N161)</f>
        <v>0</v>
      </c>
      <c r="E161" s="565">
        <f>'t12'!C161/12</f>
        <v>0</v>
      </c>
      <c r="F161" s="565" t="str">
        <f>IF($D161&gt;0,(('t11'!C163+'t11'!D163)/$D161)," ")</f>
        <v xml:space="preserve"> </v>
      </c>
      <c r="G161" s="565" t="str">
        <f>IF($D161&gt;0,(SUM('t11'!E163:N163)/$D161)," ")</f>
        <v xml:space="preserve"> </v>
      </c>
      <c r="H161" s="565" t="str">
        <f>IF($D161&gt;0,(SUM('t11'!O163:R163)/$D161)," ")</f>
        <v xml:space="preserve"> </v>
      </c>
      <c r="I161" s="531" t="str">
        <f>IF($E161=0," ",('t12'!D161)/$E161)</f>
        <v xml:space="preserve"> </v>
      </c>
      <c r="J161" s="531" t="str">
        <f>IF($E161=0," ",'t12'!E161/$E161)</f>
        <v xml:space="preserve"> </v>
      </c>
      <c r="K161" s="531" t="str">
        <f>IF($E161=0," ",'t12'!F161/$E161)</f>
        <v xml:space="preserve"> </v>
      </c>
      <c r="L161" s="531" t="str">
        <f>IF($E161=0," ",'t12'!H161/$E161)</f>
        <v xml:space="preserve"> </v>
      </c>
      <c r="M161" s="532">
        <f t="shared" si="6"/>
        <v>0</v>
      </c>
      <c r="N161" s="566" t="str">
        <f>IF($E161=0," ",'t12'!I161/$E161)</f>
        <v xml:space="preserve"> </v>
      </c>
      <c r="O161" s="566" t="str">
        <f>IF($E161=0," ",'t12'!J161/$E161)</f>
        <v xml:space="preserve"> </v>
      </c>
      <c r="P161" s="531" t="str">
        <f>IF($E161=0," ",'t13'!AE161/$E161)</f>
        <v xml:space="preserve"> </v>
      </c>
      <c r="Q161" s="531" t="str">
        <f>IF($E161=0," ",SUM('t13'!C161:N161)/$E161)</f>
        <v xml:space="preserve"> </v>
      </c>
      <c r="R161" s="531" t="str">
        <f>IF($E161=0," ",(SUM('t13'!T161:AB161)+'t13'!AD161)/$E161)</f>
        <v xml:space="preserve"> </v>
      </c>
      <c r="S161" s="532">
        <f t="shared" si="7"/>
        <v>0</v>
      </c>
      <c r="T161" s="566" t="str">
        <f>IF($E161=0," ",'t13'!AC161/$E161)</f>
        <v xml:space="preserve"> </v>
      </c>
      <c r="V161"/>
      <c r="W161"/>
      <c r="X161"/>
      <c r="Y161"/>
    </row>
    <row r="162" spans="1:25" s="98" customFormat="1" x14ac:dyDescent="0.2">
      <c r="A162" s="563" t="str">
        <f>'t1'!A162</f>
        <v>RUOLO AMMINISTRATIVO - COADIUTORE AMMINISTRATIVO SENIOR</v>
      </c>
      <c r="B162" s="305" t="str">
        <f>'t1'!B162</f>
        <v>AOP870</v>
      </c>
      <c r="C162" s="564">
        <f>'t1'!K162+'t1'!L162</f>
        <v>0</v>
      </c>
      <c r="D162" s="564">
        <f>('t1'!K162+'t1'!L162)-SUM('t3'!C162:F162,'t3'!I162:J162)+SUM('t3'!K162:N162)</f>
        <v>0</v>
      </c>
      <c r="E162" s="565">
        <f>'t12'!C162/12</f>
        <v>0</v>
      </c>
      <c r="F162" s="565" t="str">
        <f>IF($D162&gt;0,(('t11'!C164+'t11'!D164)/$D162)," ")</f>
        <v xml:space="preserve"> </v>
      </c>
      <c r="G162" s="565" t="str">
        <f>IF($D162&gt;0,(SUM('t11'!E164:N164)/$D162)," ")</f>
        <v xml:space="preserve"> </v>
      </c>
      <c r="H162" s="565" t="str">
        <f>IF($D162&gt;0,(SUM('t11'!O164:R164)/$D162)," ")</f>
        <v xml:space="preserve"> </v>
      </c>
      <c r="I162" s="531" t="str">
        <f>IF($E162=0," ",('t12'!D162)/$E162)</f>
        <v xml:space="preserve"> </v>
      </c>
      <c r="J162" s="531" t="str">
        <f>IF($E162=0," ",'t12'!E162/$E162)</f>
        <v xml:space="preserve"> </v>
      </c>
      <c r="K162" s="531" t="str">
        <f>IF($E162=0," ",'t12'!F162/$E162)</f>
        <v xml:space="preserve"> </v>
      </c>
      <c r="L162" s="531" t="str">
        <f>IF($E162=0," ",'t12'!H162/$E162)</f>
        <v xml:space="preserve"> </v>
      </c>
      <c r="M162" s="532">
        <f t="shared" si="6"/>
        <v>0</v>
      </c>
      <c r="N162" s="566" t="str">
        <f>IF($E162=0," ",'t12'!I162/$E162)</f>
        <v xml:space="preserve"> </v>
      </c>
      <c r="O162" s="566" t="str">
        <f>IF($E162=0," ",'t12'!J162/$E162)</f>
        <v xml:space="preserve"> </v>
      </c>
      <c r="P162" s="531" t="str">
        <f>IF($E162=0," ",'t13'!AE162/$E162)</f>
        <v xml:space="preserve"> </v>
      </c>
      <c r="Q162" s="531" t="str">
        <f>IF($E162=0," ",SUM('t13'!C162:N162)/$E162)</f>
        <v xml:space="preserve"> </v>
      </c>
      <c r="R162" s="531" t="str">
        <f>IF($E162=0," ",(SUM('t13'!T162:AB162)+'t13'!AD162)/$E162)</f>
        <v xml:space="preserve"> </v>
      </c>
      <c r="S162" s="532">
        <f t="shared" si="7"/>
        <v>0</v>
      </c>
      <c r="T162" s="566" t="str">
        <f>IF($E162=0," ",'t13'!AC162/$E162)</f>
        <v xml:space="preserve"> </v>
      </c>
      <c r="V162"/>
      <c r="W162"/>
      <c r="X162"/>
      <c r="Y162"/>
    </row>
    <row r="163" spans="1:25" s="98" customFormat="1" x14ac:dyDescent="0.2">
      <c r="A163" s="563" t="str">
        <f>'t1'!A163</f>
        <v>PROFILI AREA DEGLI OPERATORI AD ESAURIMENTO</v>
      </c>
      <c r="B163" s="305" t="str">
        <f>'t1'!B163</f>
        <v>0OP269</v>
      </c>
      <c r="C163" s="564">
        <f>'t1'!K163+'t1'!L163</f>
        <v>0</v>
      </c>
      <c r="D163" s="564">
        <f>('t1'!K163+'t1'!L163)-SUM('t3'!C163:F163,'t3'!I163:J163)+SUM('t3'!K163:N163)</f>
        <v>0</v>
      </c>
      <c r="E163" s="565">
        <f>'t12'!C163/12</f>
        <v>0</v>
      </c>
      <c r="F163" s="565" t="str">
        <f>IF($D163&gt;0,(('t11'!C165+'t11'!D165)/$D163)," ")</f>
        <v xml:space="preserve"> </v>
      </c>
      <c r="G163" s="565" t="str">
        <f>IF($D163&gt;0,(SUM('t11'!E165:N165)/$D163)," ")</f>
        <v xml:space="preserve"> </v>
      </c>
      <c r="H163" s="565" t="str">
        <f>IF($D163&gt;0,(SUM('t11'!O165:R165)/$D163)," ")</f>
        <v xml:space="preserve"> </v>
      </c>
      <c r="I163" s="531" t="str">
        <f>IF($E163=0," ",('t12'!D163)/$E163)</f>
        <v xml:space="preserve"> </v>
      </c>
      <c r="J163" s="531" t="str">
        <f>IF($E163=0," ",'t12'!E163/$E163)</f>
        <v xml:space="preserve"> </v>
      </c>
      <c r="K163" s="531" t="str">
        <f>IF($E163=0," ",'t12'!F163/$E163)</f>
        <v xml:space="preserve"> </v>
      </c>
      <c r="L163" s="531" t="str">
        <f>IF($E163=0," ",'t12'!H163/$E163)</f>
        <v xml:space="preserve"> </v>
      </c>
      <c r="M163" s="532">
        <f t="shared" si="4"/>
        <v>0</v>
      </c>
      <c r="N163" s="566" t="str">
        <f>IF($E163=0," ",'t12'!I163/$E163)</f>
        <v xml:space="preserve"> </v>
      </c>
      <c r="O163" s="566" t="str">
        <f>IF($E163=0," ",'t12'!J163/$E163)</f>
        <v xml:space="preserve"> </v>
      </c>
      <c r="P163" s="531" t="str">
        <f>IF($E163=0," ",'t13'!AE163/$E163)</f>
        <v xml:space="preserve"> </v>
      </c>
      <c r="Q163" s="531" t="str">
        <f>IF($E163=0," ",SUM('t13'!C163:N163)/$E163)</f>
        <v xml:space="preserve"> </v>
      </c>
      <c r="R163" s="531" t="str">
        <f>IF($E163=0," ",(SUM('t13'!T163:AB163)+'t13'!AD163)/$E163)</f>
        <v xml:space="preserve"> </v>
      </c>
      <c r="S163" s="532">
        <f t="shared" si="5"/>
        <v>0</v>
      </c>
      <c r="T163" s="566" t="str">
        <f>IF($E163=0," ",'t13'!AC163/$E163)</f>
        <v xml:space="preserve"> </v>
      </c>
      <c r="V163"/>
      <c r="W163"/>
      <c r="X163"/>
      <c r="Y163"/>
    </row>
    <row r="164" spans="1:25" s="98" customFormat="1" x14ac:dyDescent="0.2">
      <c r="A164" s="563" t="str">
        <f>'t1'!A164</f>
        <v>RUOLO TECNICO - OPERATORE TECNICO</v>
      </c>
      <c r="B164" s="305" t="str">
        <f>'t1'!B164</f>
        <v>TPT092</v>
      </c>
      <c r="C164" s="564">
        <f>'t1'!K164+'t1'!L164</f>
        <v>0</v>
      </c>
      <c r="D164" s="564">
        <f>('t1'!K164+'t1'!L164)-SUM('t3'!C164:F164,'t3'!I164:J164)+SUM('t3'!K164:N164)</f>
        <v>0</v>
      </c>
      <c r="E164" s="565">
        <f>'t12'!C164/12</f>
        <v>0</v>
      </c>
      <c r="F164" s="565" t="str">
        <f>IF($D164&gt;0,(('t11'!C166+'t11'!D166)/$D164)," ")</f>
        <v xml:space="preserve"> </v>
      </c>
      <c r="G164" s="565" t="str">
        <f>IF($D164&gt;0,(SUM('t11'!E166:N166)/$D164)," ")</f>
        <v xml:space="preserve"> </v>
      </c>
      <c r="H164" s="565" t="str">
        <f>IF($D164&gt;0,(SUM('t11'!O166:R166)/$D164)," ")</f>
        <v xml:space="preserve"> </v>
      </c>
      <c r="I164" s="531" t="str">
        <f>IF($E164=0," ",('t12'!D164)/$E164)</f>
        <v xml:space="preserve"> </v>
      </c>
      <c r="J164" s="531" t="str">
        <f>IF($E164=0," ",'t12'!E164/$E164)</f>
        <v xml:space="preserve"> </v>
      </c>
      <c r="K164" s="531" t="str">
        <f>IF($E164=0," ",'t12'!F164/$E164)</f>
        <v xml:space="preserve"> </v>
      </c>
      <c r="L164" s="531" t="str">
        <f>IF($E164=0," ",'t12'!H164/$E164)</f>
        <v xml:space="preserve"> </v>
      </c>
      <c r="M164" s="532">
        <f t="shared" si="4"/>
        <v>0</v>
      </c>
      <c r="N164" s="566" t="str">
        <f>IF($E164=0," ",'t12'!I164/$E164)</f>
        <v xml:space="preserve"> </v>
      </c>
      <c r="O164" s="566" t="str">
        <f>IF($E164=0," ",'t12'!J164/$E164)</f>
        <v xml:space="preserve"> </v>
      </c>
      <c r="P164" s="531" t="str">
        <f>IF($E164=0," ",'t13'!AE164/$E164)</f>
        <v xml:space="preserve"> </v>
      </c>
      <c r="Q164" s="531" t="str">
        <f>IF($E164=0," ",SUM('t13'!C164:N164)/$E164)</f>
        <v xml:space="preserve"> </v>
      </c>
      <c r="R164" s="531" t="str">
        <f>IF($E164=0," ",(SUM('t13'!T164:AB164)+'t13'!AD164)/$E164)</f>
        <v xml:space="preserve"> </v>
      </c>
      <c r="S164" s="532">
        <f t="shared" si="5"/>
        <v>0</v>
      </c>
      <c r="T164" s="566" t="str">
        <f>IF($E164=0," ",'t13'!AC164/$E164)</f>
        <v xml:space="preserve"> </v>
      </c>
      <c r="V164"/>
      <c r="W164"/>
      <c r="X164"/>
      <c r="Y164"/>
    </row>
    <row r="165" spans="1:25" s="98" customFormat="1" x14ac:dyDescent="0.2">
      <c r="A165" s="563" t="str">
        <f>'t1'!A165</f>
        <v>RUOLO AMMINISTRATIVO - COADIUTORE AMMINISTRATIVO</v>
      </c>
      <c r="B165" s="305" t="str">
        <f>'t1'!B165</f>
        <v>APT017</v>
      </c>
      <c r="C165" s="564">
        <f>'t1'!K165+'t1'!L165</f>
        <v>0</v>
      </c>
      <c r="D165" s="564">
        <f>('t1'!K165+'t1'!L165)-SUM('t3'!C165:F165,'t3'!I165:J165)+SUM('t3'!K165:N165)</f>
        <v>0</v>
      </c>
      <c r="E165" s="565">
        <f>'t12'!C165/12</f>
        <v>0</v>
      </c>
      <c r="F165" s="565" t="str">
        <f>IF($D165&gt;0,(('t11'!C167+'t11'!D167)/$D165)," ")</f>
        <v xml:space="preserve"> </v>
      </c>
      <c r="G165" s="565" t="str">
        <f>IF($D165&gt;0,(SUM('t11'!E167:N167)/$D165)," ")</f>
        <v xml:space="preserve"> </v>
      </c>
      <c r="H165" s="565" t="str">
        <f>IF($D165&gt;0,(SUM('t11'!O167:R167)/$D165)," ")</f>
        <v xml:space="preserve"> </v>
      </c>
      <c r="I165" s="531" t="str">
        <f>IF($E165=0," ",('t12'!D165)/$E165)</f>
        <v xml:space="preserve"> </v>
      </c>
      <c r="J165" s="531" t="str">
        <f>IF($E165=0," ",'t12'!E165/$E165)</f>
        <v xml:space="preserve"> </v>
      </c>
      <c r="K165" s="531" t="str">
        <f>IF($E165=0," ",'t12'!F165/$E165)</f>
        <v xml:space="preserve"> </v>
      </c>
      <c r="L165" s="531" t="str">
        <f>IF($E165=0," ",'t12'!H165/$E165)</f>
        <v xml:space="preserve"> </v>
      </c>
      <c r="M165" s="532">
        <f t="shared" si="4"/>
        <v>0</v>
      </c>
      <c r="N165" s="566" t="str">
        <f>IF($E165=0," ",'t12'!I165/$E165)</f>
        <v xml:space="preserve"> </v>
      </c>
      <c r="O165" s="566" t="str">
        <f>IF($E165=0," ",'t12'!J165/$E165)</f>
        <v xml:space="preserve"> </v>
      </c>
      <c r="P165" s="531" t="str">
        <f>IF($E165=0," ",'t13'!AE165/$E165)</f>
        <v xml:space="preserve"> </v>
      </c>
      <c r="Q165" s="531" t="str">
        <f>IF($E165=0," ",SUM('t13'!C165:N165)/$E165)</f>
        <v xml:space="preserve"> </v>
      </c>
      <c r="R165" s="531" t="str">
        <f>IF($E165=0," ",(SUM('t13'!T165:AB165)+'t13'!AD165)/$E165)</f>
        <v xml:space="preserve"> </v>
      </c>
      <c r="S165" s="532">
        <f t="shared" si="5"/>
        <v>0</v>
      </c>
      <c r="T165" s="566" t="str">
        <f>IF($E165=0," ",'t13'!AC165/$E165)</f>
        <v xml:space="preserve"> </v>
      </c>
      <c r="V165"/>
      <c r="W165"/>
      <c r="X165"/>
      <c r="Y165"/>
    </row>
    <row r="166" spans="1:25" s="98" customFormat="1" x14ac:dyDescent="0.2">
      <c r="A166" s="563" t="str">
        <f>'t1'!A166</f>
        <v>PROFILI AREA PERSONALE DI SUPPORTO AD ESAURIMENTO</v>
      </c>
      <c r="B166" s="305" t="str">
        <f>'t1'!B166</f>
        <v>0PTSPR</v>
      </c>
      <c r="C166" s="564">
        <f>'t1'!K166+'t1'!L166</f>
        <v>0</v>
      </c>
      <c r="D166" s="564">
        <f>('t1'!K166+'t1'!L166)-SUM('t3'!C166:F166,'t3'!I166:J166)+SUM('t3'!K166:N166)</f>
        <v>0</v>
      </c>
      <c r="E166" s="565">
        <f>'t12'!C166/12</f>
        <v>0</v>
      </c>
      <c r="F166" s="565" t="str">
        <f>IF($D166&gt;0,(('t11'!C168+'t11'!D168)/$D166)," ")</f>
        <v xml:space="preserve"> </v>
      </c>
      <c r="G166" s="565" t="str">
        <f>IF($D166&gt;0,(SUM('t11'!E168:N168)/$D166)," ")</f>
        <v xml:space="preserve"> </v>
      </c>
      <c r="H166" s="565" t="str">
        <f>IF($D166&gt;0,(SUM('t11'!O168:R168)/$D166)," ")</f>
        <v xml:space="preserve"> </v>
      </c>
      <c r="I166" s="531" t="str">
        <f>IF($E166=0," ",('t12'!D166)/$E166)</f>
        <v xml:space="preserve"> </v>
      </c>
      <c r="J166" s="531" t="str">
        <f>IF($E166=0," ",'t12'!E166/$E166)</f>
        <v xml:space="preserve"> </v>
      </c>
      <c r="K166" s="531" t="str">
        <f>IF($E166=0," ",'t12'!F166/$E166)</f>
        <v xml:space="preserve"> </v>
      </c>
      <c r="L166" s="531" t="str">
        <f>IF($E166=0," ",'t12'!H166/$E166)</f>
        <v xml:space="preserve"> </v>
      </c>
      <c r="M166" s="532">
        <f t="shared" si="4"/>
        <v>0</v>
      </c>
      <c r="N166" s="566" t="str">
        <f>IF($E166=0," ",'t12'!I166/$E166)</f>
        <v xml:space="preserve"> </v>
      </c>
      <c r="O166" s="566" t="str">
        <f>IF($E166=0," ",'t12'!J166/$E166)</f>
        <v xml:space="preserve"> </v>
      </c>
      <c r="P166" s="531" t="str">
        <f>IF($E166=0," ",'t13'!AE166/$E166)</f>
        <v xml:space="preserve"> </v>
      </c>
      <c r="Q166" s="531" t="str">
        <f>IF($E166=0," ",SUM('t13'!C166:N166)/$E166)</f>
        <v xml:space="preserve"> </v>
      </c>
      <c r="R166" s="531" t="str">
        <f>IF($E166=0," ",(SUM('t13'!T166:AB166)+'t13'!AD166)/$E166)</f>
        <v xml:space="preserve"> </v>
      </c>
      <c r="S166" s="532">
        <f t="shared" si="5"/>
        <v>0</v>
      </c>
      <c r="T166" s="566" t="str">
        <f>IF($E166=0," ",'t13'!AC166/$E166)</f>
        <v xml:space="preserve"> </v>
      </c>
      <c r="V166"/>
      <c r="W166"/>
      <c r="X166"/>
      <c r="Y166"/>
    </row>
    <row r="167" spans="1:25" s="98" customFormat="1" ht="12.75" customHeight="1" x14ac:dyDescent="0.2">
      <c r="A167" s="563" t="str">
        <f>'t1'!A167</f>
        <v>CONTRATTISTI</v>
      </c>
      <c r="B167" s="305" t="str">
        <f>'t1'!B167</f>
        <v>000061</v>
      </c>
      <c r="C167" s="564">
        <f>'t1'!K167+'t1'!L167</f>
        <v>0</v>
      </c>
      <c r="D167" s="564">
        <f>('t1'!K167+'t1'!L167)-SUM('t3'!C167:F167,'t3'!I167:J167)+SUM('t3'!K167:N167)</f>
        <v>0</v>
      </c>
      <c r="E167" s="565">
        <f>'t12'!C167/12</f>
        <v>0</v>
      </c>
      <c r="F167" s="565" t="str">
        <f>IF($D167&gt;0,(('t11'!C169+'t11'!D169)/$D167)," ")</f>
        <v xml:space="preserve"> </v>
      </c>
      <c r="G167" s="565" t="str">
        <f>IF($D167&gt;0,(SUM('t11'!E169:N169)/$D167)," ")</f>
        <v xml:space="preserve"> </v>
      </c>
      <c r="H167" s="565" t="str">
        <f>IF($D167&gt;0,(SUM('t11'!O169:R169)/$D167)," ")</f>
        <v xml:space="preserve"> </v>
      </c>
      <c r="I167" s="531" t="str">
        <f>IF($E167=0," ",('t12'!D167)/$E167)</f>
        <v xml:space="preserve"> </v>
      </c>
      <c r="J167" s="531" t="str">
        <f>IF($E167=0," ",'t12'!E167/$E167)</f>
        <v xml:space="preserve"> </v>
      </c>
      <c r="K167" s="531" t="str">
        <f>IF($E167=0," ",'t12'!F167/$E167)</f>
        <v xml:space="preserve"> </v>
      </c>
      <c r="L167" s="531" t="str">
        <f>IF($E167=0," ",'t12'!H167/$E167)</f>
        <v xml:space="preserve"> </v>
      </c>
      <c r="M167" s="532">
        <f t="shared" si="4"/>
        <v>0</v>
      </c>
      <c r="N167" s="566" t="str">
        <f>IF($E167=0," ",'t12'!I167/$E167)</f>
        <v xml:space="preserve"> </v>
      </c>
      <c r="O167" s="566" t="str">
        <f>IF($E167=0," ",'t12'!J167/$E167)</f>
        <v xml:space="preserve"> </v>
      </c>
      <c r="P167" s="531" t="str">
        <f>IF($E167=0," ",'t13'!AE167/$E167)</f>
        <v xml:space="preserve"> </v>
      </c>
      <c r="Q167" s="531" t="str">
        <f>IF($E167=0," ",SUM('t13'!C167:N167)/$E167)</f>
        <v xml:space="preserve"> </v>
      </c>
      <c r="R167" s="531" t="str">
        <f>IF($E167=0," ",(SUM('t13'!T167:AB167)+'t13'!AD167)/$E167)</f>
        <v xml:space="preserve"> </v>
      </c>
      <c r="S167" s="532">
        <f t="shared" si="5"/>
        <v>0</v>
      </c>
      <c r="T167" s="566" t="str">
        <f>IF($E167=0," ",'t13'!AC167/$E167)</f>
        <v xml:space="preserve"> </v>
      </c>
      <c r="V167"/>
      <c r="W167"/>
      <c r="X167"/>
      <c r="Y167"/>
    </row>
    <row r="169" spans="1:25" x14ac:dyDescent="0.2">
      <c r="A169" s="3" t="s">
        <v>807</v>
      </c>
    </row>
    <row r="170" spans="1:25" x14ac:dyDescent="0.2">
      <c r="A170" s="19" t="str">
        <f>"(*)  Personale presente al 31/12/"&amp;'t1'!L1&amp;" di T1 - personale dell'amministrazione comandato/distaccato, fuori ruolo e in esonero di T3 + personale esterno comandato/distaccato e fuori ruolo di T3"</f>
        <v>(*)  Personale presente al 31/12/2023 di T1 - personale dell'amministrazione comandato/distaccato, fuori ruolo e in esonero di T3 + personale esterno comandato/distaccato e fuori ruolo di T3</v>
      </c>
    </row>
    <row r="171" spans="1:25" x14ac:dyDescent="0.2">
      <c r="A171" s="3" t="s">
        <v>808</v>
      </c>
    </row>
  </sheetData>
  <sheetProtection algorithmName="SHA-512" hashValue="nmdtyWnLGnGHADGUmooRyv0d60mBWRXhkEoZD0MIBgnfLf/1CU2CHpiss1Jk3Yp24VZ1dV4BD+PKK6U0Vk9mVw==" saltValue="RfmEhIZk/JQeHx4Ms+TlZQ==" spinCount="100000" sheet="1" formatColumns="0" selectLockedCells="1" selectUnlockedCells="1"/>
  <mergeCells count="4">
    <mergeCell ref="A1:I1"/>
    <mergeCell ref="F4:H4"/>
    <mergeCell ref="I4:O4"/>
    <mergeCell ref="P4:T4"/>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3" orientation="landscape" horizontalDpi="0" verticalDpi="0" r:id="rId1"/>
  <headerFooter alignWithMargins="0"/>
  <colBreaks count="1" manualBreakCount="1">
    <brk id="15"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22"/>
  <dimension ref="A1:T191"/>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bestFit="1" customWidth="1"/>
    <col min="3" max="7" width="13.28515625" style="2" customWidth="1"/>
    <col min="8" max="8" width="15" style="2" customWidth="1"/>
    <col min="9" max="10" width="13.28515625" style="2" customWidth="1"/>
    <col min="11" max="16384" width="9.28515625" style="3"/>
  </cols>
  <sheetData>
    <row r="1" spans="1:13" ht="43.5" customHeight="1" x14ac:dyDescent="0.2">
      <c r="A1" s="2002" t="str">
        <f>'t1'!A1</f>
        <v>SERVIZIO SANITARIO NAZIONALE - anno 2023</v>
      </c>
      <c r="B1" s="2002"/>
      <c r="C1" s="2002"/>
      <c r="D1" s="2002"/>
      <c r="E1" s="2002"/>
      <c r="F1" s="2002"/>
      <c r="G1" s="2002"/>
      <c r="H1" s="2002"/>
      <c r="I1" s="296"/>
      <c r="J1" s="293"/>
      <c r="M1"/>
    </row>
    <row r="2" spans="1:13" ht="10.5" customHeight="1" x14ac:dyDescent="0.2">
      <c r="B2" s="3"/>
      <c r="C2" s="3"/>
      <c r="D2" s="2007"/>
      <c r="E2" s="2007"/>
      <c r="F2" s="2007"/>
      <c r="G2" s="2007"/>
      <c r="H2" s="2007"/>
      <c r="I2" s="2007"/>
      <c r="J2" s="2007"/>
      <c r="M2"/>
    </row>
    <row r="3" spans="1:13" s="179" customFormat="1" ht="21" customHeight="1" x14ac:dyDescent="0.25">
      <c r="A3" s="179" t="str">
        <f>"Tavola di coerenza tra presenti al 31.12."&amp;'t1'!L1&amp;" e presenti al 31.12."&amp;'t1'!L1-1&amp;" (Squadratura 1)"</f>
        <v>Tavola di coerenza tra presenti al 31.12.2023 e presenti al 31.12.2022 (Squadratura 1)</v>
      </c>
      <c r="B3" s="295"/>
    </row>
    <row r="4" spans="1:13" ht="36.75" customHeight="1" x14ac:dyDescent="0.2">
      <c r="A4" s="161" t="s">
        <v>381</v>
      </c>
      <c r="B4" s="162" t="s">
        <v>380</v>
      </c>
      <c r="C4" s="162" t="str">
        <f>"Presenti 31.12."&amp;'t1'!L1-1&amp;" (Tab 1)"</f>
        <v>Presenti 31.12.2022 (Tab 1)</v>
      </c>
      <c r="D4" s="162" t="s">
        <v>373</v>
      </c>
      <c r="E4" s="162" t="s">
        <v>430</v>
      </c>
      <c r="F4" s="162" t="s">
        <v>375</v>
      </c>
      <c r="G4" s="162" t="s">
        <v>374</v>
      </c>
      <c r="H4" s="162" t="str">
        <f>"Presenti 31.12."&amp;'t1'!L1&amp;" (Calcolati)"</f>
        <v>Presenti 31.12.2023 (Calcolati)</v>
      </c>
      <c r="I4" s="162" t="str">
        <f>"Presenti 31.12."&amp;'t1'!L1&amp;" (Tab 1)"</f>
        <v>Presenti 31.12.2023 (Tab 1)</v>
      </c>
      <c r="J4" s="162" t="s">
        <v>390</v>
      </c>
    </row>
    <row r="5" spans="1:13" x14ac:dyDescent="0.2">
      <c r="A5" s="167"/>
      <c r="B5" s="162"/>
      <c r="C5" s="168" t="s">
        <v>382</v>
      </c>
      <c r="D5" s="168" t="s">
        <v>383</v>
      </c>
      <c r="E5" s="168" t="s">
        <v>384</v>
      </c>
      <c r="F5" s="168" t="s">
        <v>385</v>
      </c>
      <c r="G5" s="168" t="s">
        <v>386</v>
      </c>
      <c r="H5" s="168" t="s">
        <v>387</v>
      </c>
      <c r="I5" s="168" t="s">
        <v>388</v>
      </c>
      <c r="J5" s="168" t="s">
        <v>389</v>
      </c>
    </row>
    <row r="6" spans="1:13" ht="12.75" customHeight="1" x14ac:dyDescent="0.2">
      <c r="A6" s="17" t="str">
        <f>'t1'!A6</f>
        <v>DIRETTORE GENERALE</v>
      </c>
      <c r="B6" s="169" t="str">
        <f>'t1'!B6</f>
        <v>0D0097</v>
      </c>
      <c r="C6" s="320">
        <f>'t1'!C6+'t1'!D6</f>
        <v>0</v>
      </c>
      <c r="D6" s="320">
        <f>'t5'!U7+'t5'!V7</f>
        <v>0</v>
      </c>
      <c r="E6" s="321">
        <f>'t6'!U7+'t6'!V7</f>
        <v>0</v>
      </c>
      <c r="F6" s="321">
        <f>'t4'!FI15</f>
        <v>0</v>
      </c>
      <c r="G6" s="321">
        <f>'t4'!C177</f>
        <v>0</v>
      </c>
      <c r="H6" s="321">
        <f>C6-D6+E6-F6+G6</f>
        <v>0</v>
      </c>
      <c r="I6" s="321">
        <f>'t1'!K6+'t1'!L6</f>
        <v>0</v>
      </c>
      <c r="J6" s="95" t="str">
        <f>IF(H6=I6,"OK","ERRORE")</f>
        <v>OK</v>
      </c>
    </row>
    <row r="7" spans="1:13" ht="12.75" customHeight="1" x14ac:dyDescent="0.2">
      <c r="A7" s="17" t="str">
        <f>'t1'!A7</f>
        <v>DIRETTORE SANITARIO</v>
      </c>
      <c r="B7" s="169" t="str">
        <f>'t1'!B7</f>
        <v>0D0482</v>
      </c>
      <c r="C7" s="320">
        <f>'t1'!C7+'t1'!D7</f>
        <v>0</v>
      </c>
      <c r="D7" s="320">
        <f>'t5'!U8+'t5'!V8</f>
        <v>0</v>
      </c>
      <c r="E7" s="321">
        <f>'t6'!U8+'t6'!V8</f>
        <v>0</v>
      </c>
      <c r="F7" s="321">
        <f>'t4'!FI16</f>
        <v>0</v>
      </c>
      <c r="G7" s="321">
        <f>'t4'!D177</f>
        <v>0</v>
      </c>
      <c r="H7" s="321">
        <f>C7-D7+E7-F7+G7</f>
        <v>0</v>
      </c>
      <c r="I7" s="321">
        <f>'t1'!K7+'t1'!L7</f>
        <v>0</v>
      </c>
      <c r="J7" s="95" t="str">
        <f>IF(H7=I7,"OK","ERRORE")</f>
        <v>OK</v>
      </c>
    </row>
    <row r="8" spans="1:13" ht="12.75" customHeight="1" x14ac:dyDescent="0.2">
      <c r="A8" s="17" t="str">
        <f>'t1'!A8</f>
        <v>DIRETTORE AMMINISTRATIVO</v>
      </c>
      <c r="B8" s="169" t="str">
        <f>'t1'!B8</f>
        <v>0D0163</v>
      </c>
      <c r="C8" s="320">
        <f>'t1'!C8+'t1'!D8</f>
        <v>0</v>
      </c>
      <c r="D8" s="320">
        <f>'t5'!U9+'t5'!V9</f>
        <v>0</v>
      </c>
      <c r="E8" s="321">
        <f>'t6'!U9+'t6'!V9</f>
        <v>0</v>
      </c>
      <c r="F8" s="321">
        <f>'t4'!FI17</f>
        <v>0</v>
      </c>
      <c r="G8" s="321">
        <f>'t4'!E177</f>
        <v>0</v>
      </c>
      <c r="H8" s="321">
        <f t="shared" ref="H8:H71" si="0">C8-D8+E8-F8+G8</f>
        <v>0</v>
      </c>
      <c r="I8" s="321">
        <f>'t1'!K8+'t1'!L8</f>
        <v>0</v>
      </c>
      <c r="J8" s="95" t="str">
        <f t="shared" ref="J8:J71" si="1">IF(H8=I8,"OK","ERRORE")</f>
        <v>OK</v>
      </c>
    </row>
    <row r="9" spans="1:13" ht="12.75" customHeight="1" x14ac:dyDescent="0.2">
      <c r="A9" s="17" t="str">
        <f>'t1'!A9</f>
        <v>DIRETTORE DEI SERVIZI SOCIALI</v>
      </c>
      <c r="B9" s="169" t="str">
        <f>'t1'!B9</f>
        <v>0D0484</v>
      </c>
      <c r="C9" s="320">
        <f>'t1'!C9+'t1'!D9</f>
        <v>0</v>
      </c>
      <c r="D9" s="320">
        <f>'t5'!U10+'t5'!V10</f>
        <v>0</v>
      </c>
      <c r="E9" s="321">
        <f>'t6'!U10+'t6'!V10</f>
        <v>0</v>
      </c>
      <c r="F9" s="321">
        <f>'t4'!FI18</f>
        <v>0</v>
      </c>
      <c r="G9" s="321">
        <f>'t4'!F177</f>
        <v>0</v>
      </c>
      <c r="H9" s="321">
        <f t="shared" si="0"/>
        <v>0</v>
      </c>
      <c r="I9" s="321">
        <f>'t1'!K9+'t1'!L9</f>
        <v>0</v>
      </c>
      <c r="J9" s="95" t="str">
        <f t="shared" si="1"/>
        <v>OK</v>
      </c>
    </row>
    <row r="10" spans="1:13" ht="12.75" customHeight="1" x14ac:dyDescent="0.2">
      <c r="A10" s="17" t="str">
        <f>'t1'!A10</f>
        <v>DIR. MEDICO CON INC. STRUTTURA COMPLESSA (RAPP. ESCLUSIVO)</v>
      </c>
      <c r="B10" s="169" t="str">
        <f>'t1'!B10</f>
        <v>SD0E33</v>
      </c>
      <c r="C10" s="320">
        <f>'t1'!C10+'t1'!D10</f>
        <v>0</v>
      </c>
      <c r="D10" s="320">
        <f>'t5'!U11+'t5'!V11</f>
        <v>0</v>
      </c>
      <c r="E10" s="321">
        <f>'t6'!U11+'t6'!V11</f>
        <v>0</v>
      </c>
      <c r="F10" s="321">
        <f>'t4'!FI19</f>
        <v>0</v>
      </c>
      <c r="G10" s="321">
        <f>'t4'!G177</f>
        <v>0</v>
      </c>
      <c r="H10" s="321">
        <f t="shared" si="0"/>
        <v>0</v>
      </c>
      <c r="I10" s="321">
        <f>'t1'!K10+'t1'!L10</f>
        <v>0</v>
      </c>
      <c r="J10" s="95" t="str">
        <f t="shared" si="1"/>
        <v>OK</v>
      </c>
    </row>
    <row r="11" spans="1:13" ht="12.75" customHeight="1" x14ac:dyDescent="0.2">
      <c r="A11" s="17" t="str">
        <f>'t1'!A11</f>
        <v>DIR. MEDICO CON INC. DI STRUTTURA COMPLESSA (RAPP. NON ESCL.</v>
      </c>
      <c r="B11" s="169" t="str">
        <f>'t1'!B11</f>
        <v>SD0N33</v>
      </c>
      <c r="C11" s="320">
        <f>'t1'!C11+'t1'!D11</f>
        <v>0</v>
      </c>
      <c r="D11" s="320">
        <f>'t5'!U12+'t5'!V12</f>
        <v>0</v>
      </c>
      <c r="E11" s="321">
        <f>'t6'!U12+'t6'!V12</f>
        <v>0</v>
      </c>
      <c r="F11" s="321">
        <f>'t4'!FI20</f>
        <v>0</v>
      </c>
      <c r="G11" s="321">
        <f>'t4'!H177</f>
        <v>0</v>
      </c>
      <c r="H11" s="321">
        <f t="shared" si="0"/>
        <v>0</v>
      </c>
      <c r="I11" s="321">
        <f>'t1'!K11+'t1'!L11</f>
        <v>0</v>
      </c>
      <c r="J11" s="95" t="str">
        <f t="shared" si="1"/>
        <v>OK</v>
      </c>
    </row>
    <row r="12" spans="1:13" ht="12.75" customHeight="1" x14ac:dyDescent="0.2">
      <c r="A12" s="17" t="str">
        <f>'t1'!A12</f>
        <v>DIR. MEDICO CON INCARICO DI STRUTTURA SEMPLICE (RAPP. ESCLUS</v>
      </c>
      <c r="B12" s="169" t="str">
        <f>'t1'!B12</f>
        <v>SD0E34</v>
      </c>
      <c r="C12" s="320">
        <f>'t1'!C12+'t1'!D12</f>
        <v>0</v>
      </c>
      <c r="D12" s="320">
        <f>'t5'!U13+'t5'!V13</f>
        <v>0</v>
      </c>
      <c r="E12" s="321">
        <f>'t6'!U13+'t6'!V13</f>
        <v>0</v>
      </c>
      <c r="F12" s="321">
        <f>'t4'!FI21</f>
        <v>0</v>
      </c>
      <c r="G12" s="321">
        <f>'t4'!I177</f>
        <v>0</v>
      </c>
      <c r="H12" s="321">
        <f t="shared" si="0"/>
        <v>0</v>
      </c>
      <c r="I12" s="321">
        <f>'t1'!K12+'t1'!L12</f>
        <v>0</v>
      </c>
      <c r="J12" s="95" t="str">
        <f t="shared" si="1"/>
        <v>OK</v>
      </c>
    </row>
    <row r="13" spans="1:13" ht="12.75" customHeight="1" x14ac:dyDescent="0.2">
      <c r="A13" s="17" t="str">
        <f>'t1'!A13</f>
        <v>DIR. MEDICO CON INCARICO STRUTTURA SEMPLICE (RAPP. NON ESCL.</v>
      </c>
      <c r="B13" s="169" t="str">
        <f>'t1'!B13</f>
        <v>SD0N34</v>
      </c>
      <c r="C13" s="320">
        <f>'t1'!C13+'t1'!D13</f>
        <v>0</v>
      </c>
      <c r="D13" s="320">
        <f>'t5'!U14+'t5'!V14</f>
        <v>0</v>
      </c>
      <c r="E13" s="321">
        <f>'t6'!U14+'t6'!V14</f>
        <v>0</v>
      </c>
      <c r="F13" s="321">
        <f>'t4'!FI22</f>
        <v>0</v>
      </c>
      <c r="G13" s="321">
        <f>'t4'!J177</f>
        <v>0</v>
      </c>
      <c r="H13" s="321">
        <f t="shared" si="0"/>
        <v>0</v>
      </c>
      <c r="I13" s="321">
        <f>'t1'!K13+'t1'!L13</f>
        <v>0</v>
      </c>
      <c r="J13" s="95" t="str">
        <f t="shared" si="1"/>
        <v>OK</v>
      </c>
    </row>
    <row r="14" spans="1:13" ht="12.75" customHeight="1" x14ac:dyDescent="0.2">
      <c r="A14" s="17" t="str">
        <f>'t1'!A14</f>
        <v>DIRIGENTI MEDICI CON ALTRI INCAR. PROF.LI (RAPP. ESCLUSIVO)</v>
      </c>
      <c r="B14" s="169" t="str">
        <f>'t1'!B14</f>
        <v>SD0035</v>
      </c>
      <c r="C14" s="320">
        <f>'t1'!C14+'t1'!D14</f>
        <v>0</v>
      </c>
      <c r="D14" s="320">
        <f>'t5'!U15+'t5'!V15</f>
        <v>0</v>
      </c>
      <c r="E14" s="321">
        <f>'t6'!U15+'t6'!V15</f>
        <v>0</v>
      </c>
      <c r="F14" s="321">
        <f>'t4'!FI23</f>
        <v>0</v>
      </c>
      <c r="G14" s="321">
        <f>'t4'!K177</f>
        <v>0</v>
      </c>
      <c r="H14" s="321">
        <f t="shared" si="0"/>
        <v>0</v>
      </c>
      <c r="I14" s="321">
        <f>'t1'!K14+'t1'!L14</f>
        <v>0</v>
      </c>
      <c r="J14" s="95" t="str">
        <f t="shared" si="1"/>
        <v>OK</v>
      </c>
    </row>
    <row r="15" spans="1:13" ht="12.75" customHeight="1" x14ac:dyDescent="0.2">
      <c r="A15" s="17" t="str">
        <f>'t1'!A15</f>
        <v>DIRIGENTI MEDICI CON ALTRI INCAR. PROF.LI (RAPP. NON ESCL.)</v>
      </c>
      <c r="B15" s="169" t="str">
        <f>'t1'!B15</f>
        <v>SD0036</v>
      </c>
      <c r="C15" s="320">
        <f>'t1'!C15+'t1'!D15</f>
        <v>0</v>
      </c>
      <c r="D15" s="320">
        <f>'t5'!U16+'t5'!V16</f>
        <v>0</v>
      </c>
      <c r="E15" s="321">
        <f>'t6'!U16+'t6'!V16</f>
        <v>0</v>
      </c>
      <c r="F15" s="321">
        <f>'t4'!FI24</f>
        <v>0</v>
      </c>
      <c r="G15" s="321">
        <f>'t4'!L177</f>
        <v>0</v>
      </c>
      <c r="H15" s="321">
        <f t="shared" si="0"/>
        <v>0</v>
      </c>
      <c r="I15" s="321">
        <f>'t1'!K15+'t1'!L15</f>
        <v>0</v>
      </c>
      <c r="J15" s="95" t="str">
        <f t="shared" si="1"/>
        <v>OK</v>
      </c>
    </row>
    <row r="16" spans="1:13" ht="12.75" customHeight="1" x14ac:dyDescent="0.2">
      <c r="A16" s="17" t="str">
        <f>'t1'!A16</f>
        <v>DIR. MEDICI A T.  DETERMINATO(ART. 15-SEPTIES D.LGS. 502/92)</v>
      </c>
      <c r="B16" s="169" t="str">
        <f>'t1'!B16</f>
        <v>SD0597</v>
      </c>
      <c r="C16" s="320">
        <f>'t1'!C16+'t1'!D16</f>
        <v>0</v>
      </c>
      <c r="D16" s="320">
        <f>'t5'!U17+'t5'!V17</f>
        <v>0</v>
      </c>
      <c r="E16" s="321">
        <f>'t6'!U17+'t6'!V17</f>
        <v>0</v>
      </c>
      <c r="F16" s="321">
        <f>'t4'!FI25</f>
        <v>0</v>
      </c>
      <c r="G16" s="321">
        <f>'t4'!M177</f>
        <v>0</v>
      </c>
      <c r="H16" s="321">
        <f t="shared" si="0"/>
        <v>0</v>
      </c>
      <c r="I16" s="321">
        <f>'t1'!K16+'t1'!L16</f>
        <v>0</v>
      </c>
      <c r="J16" s="95" t="str">
        <f t="shared" si="1"/>
        <v>OK</v>
      </c>
    </row>
    <row r="17" spans="1:10" ht="12.75" customHeight="1" x14ac:dyDescent="0.2">
      <c r="A17" s="17" t="str">
        <f>'t1'!A17</f>
        <v>VETERINARI CON INC. DI STRUTTURA COMPLESSA (RAPP.ESCLUSIVO)</v>
      </c>
      <c r="B17" s="169" t="str">
        <f>'t1'!B17</f>
        <v>SD0E74</v>
      </c>
      <c r="C17" s="320">
        <f>'t1'!C17+'t1'!D17</f>
        <v>0</v>
      </c>
      <c r="D17" s="320">
        <f>'t5'!U18+'t5'!V18</f>
        <v>0</v>
      </c>
      <c r="E17" s="321">
        <f>'t6'!U18+'t6'!V18</f>
        <v>0</v>
      </c>
      <c r="F17" s="321">
        <f>'t4'!FI26</f>
        <v>0</v>
      </c>
      <c r="G17" s="321">
        <f>'t4'!N177</f>
        <v>0</v>
      </c>
      <c r="H17" s="321">
        <f t="shared" si="0"/>
        <v>0</v>
      </c>
      <c r="I17" s="321">
        <f>'t1'!K17+'t1'!L17</f>
        <v>0</v>
      </c>
      <c r="J17" s="95" t="str">
        <f t="shared" si="1"/>
        <v>OK</v>
      </c>
    </row>
    <row r="18" spans="1:10" ht="12.75" customHeight="1" x14ac:dyDescent="0.2">
      <c r="A18" s="17" t="str">
        <f>'t1'!A18</f>
        <v>VETERINARI CON INC. DI STRUTTURA COMPLESSA (RAPP. NON ESCL.)</v>
      </c>
      <c r="B18" s="169" t="str">
        <f>'t1'!B18</f>
        <v>SD0N74</v>
      </c>
      <c r="C18" s="320">
        <f>'t1'!C18+'t1'!D18</f>
        <v>0</v>
      </c>
      <c r="D18" s="320">
        <f>'t5'!U19+'t5'!V19</f>
        <v>0</v>
      </c>
      <c r="E18" s="321">
        <f>'t6'!U19+'t6'!V19</f>
        <v>0</v>
      </c>
      <c r="F18" s="321">
        <f>'t4'!FI27</f>
        <v>0</v>
      </c>
      <c r="G18" s="321">
        <f>'t4'!O177</f>
        <v>0</v>
      </c>
      <c r="H18" s="321">
        <f t="shared" si="0"/>
        <v>0</v>
      </c>
      <c r="I18" s="321">
        <f>'t1'!K18+'t1'!L18</f>
        <v>0</v>
      </c>
      <c r="J18" s="95" t="str">
        <f t="shared" si="1"/>
        <v>OK</v>
      </c>
    </row>
    <row r="19" spans="1:10" ht="12.75" customHeight="1" x14ac:dyDescent="0.2">
      <c r="A19" s="17" t="str">
        <f>'t1'!A19</f>
        <v>VETERINARI CON INC. DI STRUTTURA SEMPLICE (RAPP. ESCLUSIVO)</v>
      </c>
      <c r="B19" s="169" t="str">
        <f>'t1'!B19</f>
        <v>SD0E73</v>
      </c>
      <c r="C19" s="320">
        <f>'t1'!C19+'t1'!D19</f>
        <v>0</v>
      </c>
      <c r="D19" s="320">
        <f>'t5'!U20+'t5'!V20</f>
        <v>0</v>
      </c>
      <c r="E19" s="321">
        <f>'t6'!U20+'t6'!V20</f>
        <v>0</v>
      </c>
      <c r="F19" s="321">
        <f>'t4'!FI28</f>
        <v>0</v>
      </c>
      <c r="G19" s="321">
        <f>'t4'!P177</f>
        <v>0</v>
      </c>
      <c r="H19" s="321">
        <f t="shared" si="0"/>
        <v>0</v>
      </c>
      <c r="I19" s="321">
        <f>'t1'!K19+'t1'!L19</f>
        <v>0</v>
      </c>
      <c r="J19" s="95" t="str">
        <f t="shared" si="1"/>
        <v>OK</v>
      </c>
    </row>
    <row r="20" spans="1:10" ht="12.75" customHeight="1" x14ac:dyDescent="0.2">
      <c r="A20" s="17" t="str">
        <f>'t1'!A20</f>
        <v>VETERINARI CON INC. DI STRUTTURA SEMPLICE (RAPP. NON ESCL.)</v>
      </c>
      <c r="B20" s="169" t="str">
        <f>'t1'!B20</f>
        <v>SD0N73</v>
      </c>
      <c r="C20" s="320">
        <f>'t1'!C20+'t1'!D20</f>
        <v>0</v>
      </c>
      <c r="D20" s="320">
        <f>'t5'!U21+'t5'!V21</f>
        <v>0</v>
      </c>
      <c r="E20" s="321">
        <f>'t6'!U21+'t6'!V21</f>
        <v>0</v>
      </c>
      <c r="F20" s="321">
        <f>'t4'!FI29</f>
        <v>0</v>
      </c>
      <c r="G20" s="321">
        <f>'t4'!Q177</f>
        <v>0</v>
      </c>
      <c r="H20" s="321">
        <f t="shared" si="0"/>
        <v>0</v>
      </c>
      <c r="I20" s="321">
        <f>'t1'!K20+'t1'!L20</f>
        <v>0</v>
      </c>
      <c r="J20" s="95" t="str">
        <f t="shared" si="1"/>
        <v>OK</v>
      </c>
    </row>
    <row r="21" spans="1:10" ht="12.75" customHeight="1" x14ac:dyDescent="0.2">
      <c r="A21" s="17" t="str">
        <f>'t1'!A21</f>
        <v>VETERINARI CON ALTRI INCAR. PROF.LI (RAPP. ESCLUSIVO)</v>
      </c>
      <c r="B21" s="169" t="str">
        <f>'t1'!B21</f>
        <v>SD0A73</v>
      </c>
      <c r="C21" s="320">
        <f>'t1'!C21+'t1'!D21</f>
        <v>0</v>
      </c>
      <c r="D21" s="320">
        <f>'t5'!U22+'t5'!V22</f>
        <v>0</v>
      </c>
      <c r="E21" s="321">
        <f>'t6'!U22+'t6'!V22</f>
        <v>0</v>
      </c>
      <c r="F21" s="321">
        <f>'t4'!FI30</f>
        <v>0</v>
      </c>
      <c r="G21" s="321">
        <f>'t4'!R177</f>
        <v>0</v>
      </c>
      <c r="H21" s="321">
        <f t="shared" si="0"/>
        <v>0</v>
      </c>
      <c r="I21" s="321">
        <f>'t1'!K21+'t1'!L21</f>
        <v>0</v>
      </c>
      <c r="J21" s="95" t="str">
        <f t="shared" si="1"/>
        <v>OK</v>
      </c>
    </row>
    <row r="22" spans="1:10" ht="12.75" customHeight="1" x14ac:dyDescent="0.2">
      <c r="A22" s="17" t="str">
        <f>'t1'!A22</f>
        <v>VETERINARI CON ALTRI INCAR. PROF.LI (RAPP. NON ESCL.)</v>
      </c>
      <c r="B22" s="169" t="str">
        <f>'t1'!B22</f>
        <v>SD0072</v>
      </c>
      <c r="C22" s="320">
        <f>'t1'!C22+'t1'!D22</f>
        <v>0</v>
      </c>
      <c r="D22" s="320">
        <f>'t5'!U23+'t5'!V23</f>
        <v>0</v>
      </c>
      <c r="E22" s="321">
        <f>'t6'!U23+'t6'!V23</f>
        <v>0</v>
      </c>
      <c r="F22" s="321">
        <f>'t4'!FI31</f>
        <v>0</v>
      </c>
      <c r="G22" s="321">
        <f>'t4'!S177</f>
        <v>0</v>
      </c>
      <c r="H22" s="321">
        <f t="shared" si="0"/>
        <v>0</v>
      </c>
      <c r="I22" s="321">
        <f>'t1'!K22+'t1'!L22</f>
        <v>0</v>
      </c>
      <c r="J22" s="95" t="str">
        <f t="shared" si="1"/>
        <v>OK</v>
      </c>
    </row>
    <row r="23" spans="1:10" ht="12.75" customHeight="1" x14ac:dyDescent="0.2">
      <c r="A23" s="17" t="str">
        <f>'t1'!A23</f>
        <v>VETERINARI A T. DETERMINATO (ART. 15-SEPTIES D.LGS. 502/92)</v>
      </c>
      <c r="B23" s="169" t="str">
        <f>'t1'!B23</f>
        <v>SD0598</v>
      </c>
      <c r="C23" s="320">
        <f>'t1'!C23+'t1'!D23</f>
        <v>0</v>
      </c>
      <c r="D23" s="320">
        <f>'t5'!U24+'t5'!V24</f>
        <v>0</v>
      </c>
      <c r="E23" s="321">
        <f>'t6'!U24+'t6'!V24</f>
        <v>0</v>
      </c>
      <c r="F23" s="321">
        <f>'t4'!FI32</f>
        <v>0</v>
      </c>
      <c r="G23" s="321">
        <f>'t4'!T177</f>
        <v>0</v>
      </c>
      <c r="H23" s="321">
        <f t="shared" si="0"/>
        <v>0</v>
      </c>
      <c r="I23" s="321">
        <f>'t1'!K23+'t1'!L23</f>
        <v>0</v>
      </c>
      <c r="J23" s="95" t="str">
        <f t="shared" si="1"/>
        <v>OK</v>
      </c>
    </row>
    <row r="24" spans="1:10" ht="12.75" customHeight="1" x14ac:dyDescent="0.2">
      <c r="A24" s="17" t="str">
        <f>'t1'!A24</f>
        <v>ODONTOIATRI CON INC. DI STRUTTURA COMPLESSA (RAPP. ESCL.)</v>
      </c>
      <c r="B24" s="169" t="str">
        <f>'t1'!B24</f>
        <v>SD0E49</v>
      </c>
      <c r="C24" s="320">
        <f>'t1'!C24+'t1'!D24</f>
        <v>0</v>
      </c>
      <c r="D24" s="320">
        <f>'t5'!U25+'t5'!V25</f>
        <v>0</v>
      </c>
      <c r="E24" s="321">
        <f>'t6'!U25+'t6'!V25</f>
        <v>0</v>
      </c>
      <c r="F24" s="321">
        <f>'t4'!FI33</f>
        <v>0</v>
      </c>
      <c r="G24" s="321">
        <f>'t4'!U177</f>
        <v>0</v>
      </c>
      <c r="H24" s="321">
        <f t="shared" si="0"/>
        <v>0</v>
      </c>
      <c r="I24" s="321">
        <f>'t1'!K24+'t1'!L24</f>
        <v>0</v>
      </c>
      <c r="J24" s="95" t="str">
        <f t="shared" si="1"/>
        <v>OK</v>
      </c>
    </row>
    <row r="25" spans="1:10" ht="12.75" customHeight="1" x14ac:dyDescent="0.2">
      <c r="A25" s="17" t="str">
        <f>'t1'!A25</f>
        <v>ODONTOIATRI CON INC. DI STRUTTURA COMPLESSA (RAPP. NON ESCL.</v>
      </c>
      <c r="B25" s="169" t="str">
        <f>'t1'!B25</f>
        <v>SD0N49</v>
      </c>
      <c r="C25" s="320">
        <f>'t1'!C25+'t1'!D25</f>
        <v>0</v>
      </c>
      <c r="D25" s="320">
        <f>'t5'!U26+'t5'!V26</f>
        <v>0</v>
      </c>
      <c r="E25" s="321">
        <f>'t6'!U26+'t6'!V26</f>
        <v>0</v>
      </c>
      <c r="F25" s="321">
        <f>'t4'!FI34</f>
        <v>0</v>
      </c>
      <c r="G25" s="321">
        <f>'t4'!V177</f>
        <v>0</v>
      </c>
      <c r="H25" s="321">
        <f t="shared" si="0"/>
        <v>0</v>
      </c>
      <c r="I25" s="321">
        <f>'t1'!K25+'t1'!L25</f>
        <v>0</v>
      </c>
      <c r="J25" s="95" t="str">
        <f t="shared" si="1"/>
        <v>OK</v>
      </c>
    </row>
    <row r="26" spans="1:10" ht="12.75" customHeight="1" x14ac:dyDescent="0.2">
      <c r="A26" s="17" t="str">
        <f>'t1'!A26</f>
        <v>ODONTOIATRI CON INC. DI STRUTTURA SEMPLICE (RAPP. ESCLUSIVO)</v>
      </c>
      <c r="B26" s="169" t="str">
        <f>'t1'!B26</f>
        <v>SD0E48</v>
      </c>
      <c r="C26" s="320">
        <f>'t1'!C26+'t1'!D26</f>
        <v>0</v>
      </c>
      <c r="D26" s="320">
        <f>'t5'!U27+'t5'!V27</f>
        <v>0</v>
      </c>
      <c r="E26" s="321">
        <f>'t6'!U27+'t6'!V27</f>
        <v>0</v>
      </c>
      <c r="F26" s="321">
        <f>'t4'!FI35</f>
        <v>0</v>
      </c>
      <c r="G26" s="321">
        <f>'t4'!W177</f>
        <v>0</v>
      </c>
      <c r="H26" s="321">
        <f t="shared" si="0"/>
        <v>0</v>
      </c>
      <c r="I26" s="321">
        <f>'t1'!K26+'t1'!L26</f>
        <v>0</v>
      </c>
      <c r="J26" s="95" t="str">
        <f t="shared" si="1"/>
        <v>OK</v>
      </c>
    </row>
    <row r="27" spans="1:10" ht="12.75" customHeight="1" x14ac:dyDescent="0.2">
      <c r="A27" s="17" t="str">
        <f>'t1'!A27</f>
        <v>ODONTOIATRI CON INC. DI STRUTTURA SEMPLICE (RAPP. NON ESCL.)</v>
      </c>
      <c r="B27" s="169" t="str">
        <f>'t1'!B27</f>
        <v>SD0N48</v>
      </c>
      <c r="C27" s="320">
        <f>'t1'!C27+'t1'!D27</f>
        <v>0</v>
      </c>
      <c r="D27" s="320">
        <f>'t5'!U28+'t5'!V28</f>
        <v>0</v>
      </c>
      <c r="E27" s="321">
        <f>'t6'!U28+'t6'!V28</f>
        <v>0</v>
      </c>
      <c r="F27" s="321">
        <f>'t4'!FI36</f>
        <v>0</v>
      </c>
      <c r="G27" s="321">
        <f>'t4'!X177</f>
        <v>0</v>
      </c>
      <c r="H27" s="321">
        <f t="shared" si="0"/>
        <v>0</v>
      </c>
      <c r="I27" s="321">
        <f>'t1'!K27+'t1'!L27</f>
        <v>0</v>
      </c>
      <c r="J27" s="95" t="str">
        <f t="shared" si="1"/>
        <v>OK</v>
      </c>
    </row>
    <row r="28" spans="1:10" ht="12.75" customHeight="1" x14ac:dyDescent="0.2">
      <c r="A28" s="17" t="str">
        <f>'t1'!A28</f>
        <v>ODONTOIATRI CON ALTRI INCAR. PROF.LI (RAPP. ESCLUSIVO)</v>
      </c>
      <c r="B28" s="169" t="str">
        <f>'t1'!B28</f>
        <v>SD0A48</v>
      </c>
      <c r="C28" s="320">
        <f>'t1'!C28+'t1'!D28</f>
        <v>0</v>
      </c>
      <c r="D28" s="320">
        <f>'t5'!U29+'t5'!V29</f>
        <v>0</v>
      </c>
      <c r="E28" s="321">
        <f>'t6'!U29+'t6'!V29</f>
        <v>0</v>
      </c>
      <c r="F28" s="321">
        <f>'t4'!FI37</f>
        <v>0</v>
      </c>
      <c r="G28" s="321">
        <f>'t4'!Y177</f>
        <v>0</v>
      </c>
      <c r="H28" s="321">
        <f t="shared" si="0"/>
        <v>0</v>
      </c>
      <c r="I28" s="321">
        <f>'t1'!K28+'t1'!L28</f>
        <v>0</v>
      </c>
      <c r="J28" s="95" t="str">
        <f t="shared" si="1"/>
        <v>OK</v>
      </c>
    </row>
    <row r="29" spans="1:10" ht="12.75" customHeight="1" x14ac:dyDescent="0.2">
      <c r="A29" s="17" t="str">
        <f>'t1'!A29</f>
        <v>ODONTOIATRI CON ALTRI INCAR. PROF.LI (RAPP. NON ESCL.)</v>
      </c>
      <c r="B29" s="169" t="str">
        <f>'t1'!B29</f>
        <v>SD0047</v>
      </c>
      <c r="C29" s="320">
        <f>'t1'!C29+'t1'!D29</f>
        <v>0</v>
      </c>
      <c r="D29" s="320">
        <f>'t5'!U30+'t5'!V30</f>
        <v>0</v>
      </c>
      <c r="E29" s="321">
        <f>'t6'!U30+'t6'!V30</f>
        <v>0</v>
      </c>
      <c r="F29" s="321">
        <f>'t4'!FI38</f>
        <v>0</v>
      </c>
      <c r="G29" s="321">
        <f>'t4'!Z177</f>
        <v>0</v>
      </c>
      <c r="H29" s="321">
        <f t="shared" si="0"/>
        <v>0</v>
      </c>
      <c r="I29" s="321">
        <f>'t1'!K29+'t1'!L29</f>
        <v>0</v>
      </c>
      <c r="J29" s="95" t="str">
        <f t="shared" si="1"/>
        <v>OK</v>
      </c>
    </row>
    <row r="30" spans="1:10" ht="12.75" customHeight="1" x14ac:dyDescent="0.2">
      <c r="A30" s="17" t="str">
        <f>'t1'!A30</f>
        <v>ODONTOIATRI A T. DETERMINATO (ART. 15-SEPTIES D.LGS. 502/92)</v>
      </c>
      <c r="B30" s="169" t="str">
        <f>'t1'!B30</f>
        <v>SD0599</v>
      </c>
      <c r="C30" s="320">
        <f>'t1'!C30+'t1'!D30</f>
        <v>0</v>
      </c>
      <c r="D30" s="320">
        <f>'t5'!U31+'t5'!V31</f>
        <v>0</v>
      </c>
      <c r="E30" s="321">
        <f>'t6'!U31+'t6'!V31</f>
        <v>0</v>
      </c>
      <c r="F30" s="321">
        <f>'t4'!FI39</f>
        <v>0</v>
      </c>
      <c r="G30" s="321">
        <f>'t4'!AA177</f>
        <v>0</v>
      </c>
      <c r="H30" s="321">
        <f t="shared" si="0"/>
        <v>0</v>
      </c>
      <c r="I30" s="321">
        <f>'t1'!K30+'t1'!L30</f>
        <v>0</v>
      </c>
      <c r="J30" s="95" t="str">
        <f t="shared" si="1"/>
        <v>OK</v>
      </c>
    </row>
    <row r="31" spans="1:10" ht="12.75" customHeight="1" x14ac:dyDescent="0.2">
      <c r="A31" s="17" t="str">
        <f>'t1'!A31</f>
        <v>FARMACISTI CON INC. DI STRUTTURA COMPLESSA (RAPP. ESCLUSIVO)</v>
      </c>
      <c r="B31" s="169" t="str">
        <f>'t1'!B31</f>
        <v>SD0E39</v>
      </c>
      <c r="C31" s="320">
        <f>'t1'!C31+'t1'!D31</f>
        <v>0</v>
      </c>
      <c r="D31" s="320">
        <f>'t5'!U32+'t5'!V32</f>
        <v>0</v>
      </c>
      <c r="E31" s="321">
        <f>'t6'!U32+'t6'!V32</f>
        <v>0</v>
      </c>
      <c r="F31" s="321">
        <f>'t4'!FI40</f>
        <v>0</v>
      </c>
      <c r="G31" s="321">
        <f>'t4'!AB177</f>
        <v>0</v>
      </c>
      <c r="H31" s="321">
        <f t="shared" si="0"/>
        <v>0</v>
      </c>
      <c r="I31" s="321">
        <f>'t1'!K31+'t1'!L31</f>
        <v>0</v>
      </c>
      <c r="J31" s="95" t="str">
        <f t="shared" si="1"/>
        <v>OK</v>
      </c>
    </row>
    <row r="32" spans="1:10" ht="12.75" customHeight="1" x14ac:dyDescent="0.2">
      <c r="A32" s="17" t="str">
        <f>'t1'!A32</f>
        <v>FARMACISTI CON INC. DI STRUTTURA COMPLESSA (RAPP. NON ESCL.)</v>
      </c>
      <c r="B32" s="169" t="str">
        <f>'t1'!B32</f>
        <v>SD0N39</v>
      </c>
      <c r="C32" s="320">
        <f>'t1'!C32+'t1'!D32</f>
        <v>0</v>
      </c>
      <c r="D32" s="320">
        <f>'t5'!U33+'t5'!V33</f>
        <v>0</v>
      </c>
      <c r="E32" s="321">
        <f>'t6'!U33+'t6'!V33</f>
        <v>0</v>
      </c>
      <c r="F32" s="321">
        <f>'t4'!FI41</f>
        <v>0</v>
      </c>
      <c r="G32" s="321">
        <f>'t4'!AC177</f>
        <v>0</v>
      </c>
      <c r="H32" s="321">
        <f t="shared" si="0"/>
        <v>0</v>
      </c>
      <c r="I32" s="321">
        <f>'t1'!K32+'t1'!L32</f>
        <v>0</v>
      </c>
      <c r="J32" s="95" t="str">
        <f t="shared" si="1"/>
        <v>OK</v>
      </c>
    </row>
    <row r="33" spans="1:10" ht="12.75" customHeight="1" x14ac:dyDescent="0.2">
      <c r="A33" s="17" t="str">
        <f>'t1'!A33</f>
        <v>FARMACISTI CON INC. DI STRUTTURA SEMPLICE (RAPP. ESCLUSIVO)</v>
      </c>
      <c r="B33" s="169" t="str">
        <f>'t1'!B33</f>
        <v>SD0E38</v>
      </c>
      <c r="C33" s="320">
        <f>'t1'!C33+'t1'!D33</f>
        <v>0</v>
      </c>
      <c r="D33" s="320">
        <f>'t5'!U34+'t5'!V34</f>
        <v>0</v>
      </c>
      <c r="E33" s="321">
        <f>'t6'!U34+'t6'!V34</f>
        <v>0</v>
      </c>
      <c r="F33" s="321">
        <f>'t4'!FI42</f>
        <v>0</v>
      </c>
      <c r="G33" s="321">
        <f>'t4'!AD177</f>
        <v>0</v>
      </c>
      <c r="H33" s="321">
        <f t="shared" si="0"/>
        <v>0</v>
      </c>
      <c r="I33" s="321">
        <f>'t1'!K33+'t1'!L33</f>
        <v>0</v>
      </c>
      <c r="J33" s="95" t="str">
        <f t="shared" si="1"/>
        <v>OK</v>
      </c>
    </row>
    <row r="34" spans="1:10" ht="12.75" customHeight="1" x14ac:dyDescent="0.2">
      <c r="A34" s="17" t="str">
        <f>'t1'!A34</f>
        <v>FARMACISTI CON INC. DI STRUTTURA SEMPLICE (RAPP. NON ESCL.)</v>
      </c>
      <c r="B34" s="169" t="str">
        <f>'t1'!B34</f>
        <v>SD0N38</v>
      </c>
      <c r="C34" s="320">
        <f>'t1'!C34+'t1'!D34</f>
        <v>0</v>
      </c>
      <c r="D34" s="320">
        <f>'t5'!U35+'t5'!V35</f>
        <v>0</v>
      </c>
      <c r="E34" s="321">
        <f>'t6'!U35+'t6'!V35</f>
        <v>0</v>
      </c>
      <c r="F34" s="321">
        <f>'t4'!FI43</f>
        <v>0</v>
      </c>
      <c r="G34" s="321">
        <f>'t4'!AE177</f>
        <v>0</v>
      </c>
      <c r="H34" s="321">
        <f t="shared" si="0"/>
        <v>0</v>
      </c>
      <c r="I34" s="321">
        <f>'t1'!K34+'t1'!L34</f>
        <v>0</v>
      </c>
      <c r="J34" s="95" t="str">
        <f t="shared" si="1"/>
        <v>OK</v>
      </c>
    </row>
    <row r="35" spans="1:10" ht="12.75" customHeight="1" x14ac:dyDescent="0.2">
      <c r="A35" s="17" t="str">
        <f>'t1'!A35</f>
        <v>FARMACISTI CON ALTRI INCAR. PROF.LI (RAPP. ESCLUSIVO)</v>
      </c>
      <c r="B35" s="169" t="str">
        <f>'t1'!B35</f>
        <v>SD0A38</v>
      </c>
      <c r="C35" s="320">
        <f>'t1'!C35+'t1'!D35</f>
        <v>0</v>
      </c>
      <c r="D35" s="320">
        <f>'t5'!U36+'t5'!V36</f>
        <v>0</v>
      </c>
      <c r="E35" s="321">
        <f>'t6'!U36+'t6'!V36</f>
        <v>0</v>
      </c>
      <c r="F35" s="321">
        <f>'t4'!FI44</f>
        <v>0</v>
      </c>
      <c r="G35" s="321">
        <f>'t4'!AF177</f>
        <v>0</v>
      </c>
      <c r="H35" s="321">
        <f t="shared" si="0"/>
        <v>0</v>
      </c>
      <c r="I35" s="321">
        <f>'t1'!K35+'t1'!L35</f>
        <v>0</v>
      </c>
      <c r="J35" s="95" t="str">
        <f t="shared" si="1"/>
        <v>OK</v>
      </c>
    </row>
    <row r="36" spans="1:10" ht="12.75" customHeight="1" x14ac:dyDescent="0.2">
      <c r="A36" s="17" t="str">
        <f>'t1'!A36</f>
        <v>FARMACISTI CON ALTRI INCAR. PROF.LI (RAPP. NON ESCL.)</v>
      </c>
      <c r="B36" s="169" t="str">
        <f>'t1'!B36</f>
        <v>SD0037</v>
      </c>
      <c r="C36" s="320">
        <f>'t1'!C36+'t1'!D36</f>
        <v>0</v>
      </c>
      <c r="D36" s="320">
        <f>'t5'!U37+'t5'!V37</f>
        <v>0</v>
      </c>
      <c r="E36" s="321">
        <f>'t6'!U37+'t6'!V37</f>
        <v>0</v>
      </c>
      <c r="F36" s="321">
        <f>'t4'!FI45</f>
        <v>0</v>
      </c>
      <c r="G36" s="321">
        <f>'t4'!AG177</f>
        <v>0</v>
      </c>
      <c r="H36" s="321">
        <f t="shared" si="0"/>
        <v>0</v>
      </c>
      <c r="I36" s="321">
        <f>'t1'!K36+'t1'!L36</f>
        <v>0</v>
      </c>
      <c r="J36" s="95" t="str">
        <f t="shared" si="1"/>
        <v>OK</v>
      </c>
    </row>
    <row r="37" spans="1:10" ht="12.75" customHeight="1" x14ac:dyDescent="0.2">
      <c r="A37" s="17" t="str">
        <f>'t1'!A37</f>
        <v>FARMACISTI A T. DETERMINATO (ART. 15-SEPTIES D.LGS. 502/92)</v>
      </c>
      <c r="B37" s="169" t="str">
        <f>'t1'!B37</f>
        <v>SD0600</v>
      </c>
      <c r="C37" s="320">
        <f>'t1'!C37+'t1'!D37</f>
        <v>0</v>
      </c>
      <c r="D37" s="320">
        <f>'t5'!U38+'t5'!V38</f>
        <v>0</v>
      </c>
      <c r="E37" s="321">
        <f>'t6'!U38+'t6'!V38</f>
        <v>0</v>
      </c>
      <c r="F37" s="321">
        <f>'t4'!FI46</f>
        <v>0</v>
      </c>
      <c r="G37" s="321">
        <f>'t4'!AH177</f>
        <v>0</v>
      </c>
      <c r="H37" s="321">
        <f t="shared" si="0"/>
        <v>0</v>
      </c>
      <c r="I37" s="321">
        <f>'t1'!K37+'t1'!L37</f>
        <v>0</v>
      </c>
      <c r="J37" s="95" t="str">
        <f t="shared" si="1"/>
        <v>OK</v>
      </c>
    </row>
    <row r="38" spans="1:10" ht="12.75" customHeight="1" x14ac:dyDescent="0.2">
      <c r="A38" s="17" t="str">
        <f>'t1'!A38</f>
        <v>BIOLOGI CON INC. DI STRUTTURA COMPLESSA (RAPP. ESCLUSIVO)</v>
      </c>
      <c r="B38" s="169" t="str">
        <f>'t1'!B38</f>
        <v>SD0E13</v>
      </c>
      <c r="C38" s="320">
        <f>'t1'!C38+'t1'!D38</f>
        <v>0</v>
      </c>
      <c r="D38" s="320">
        <f>'t5'!U39+'t5'!V39</f>
        <v>0</v>
      </c>
      <c r="E38" s="321">
        <f>'t6'!U39+'t6'!V39</f>
        <v>0</v>
      </c>
      <c r="F38" s="321">
        <f>'t4'!FI47</f>
        <v>0</v>
      </c>
      <c r="G38" s="321">
        <f>'t4'!AI177</f>
        <v>0</v>
      </c>
      <c r="H38" s="321">
        <f t="shared" si="0"/>
        <v>0</v>
      </c>
      <c r="I38" s="321">
        <f>'t1'!K38+'t1'!L38</f>
        <v>0</v>
      </c>
      <c r="J38" s="95" t="str">
        <f t="shared" si="1"/>
        <v>OK</v>
      </c>
    </row>
    <row r="39" spans="1:10" ht="12.75" customHeight="1" x14ac:dyDescent="0.2">
      <c r="A39" s="17" t="str">
        <f>'t1'!A39</f>
        <v>BIOLOGI CON INC. DI STRUTTURA COMPLESSA (RAPP. NON ESCL.)</v>
      </c>
      <c r="B39" s="169" t="str">
        <f>'t1'!B39</f>
        <v>SD0N13</v>
      </c>
      <c r="C39" s="320">
        <f>'t1'!C39+'t1'!D39</f>
        <v>0</v>
      </c>
      <c r="D39" s="320">
        <f>'t5'!U40+'t5'!V40</f>
        <v>0</v>
      </c>
      <c r="E39" s="321">
        <f>'t6'!U40+'t6'!V40</f>
        <v>0</v>
      </c>
      <c r="F39" s="321">
        <f>'t4'!FI48</f>
        <v>0</v>
      </c>
      <c r="G39" s="321">
        <f>'t4'!AJ177</f>
        <v>0</v>
      </c>
      <c r="H39" s="321">
        <f t="shared" si="0"/>
        <v>0</v>
      </c>
      <c r="I39" s="321">
        <f>'t1'!K39+'t1'!L39</f>
        <v>0</v>
      </c>
      <c r="J39" s="95" t="str">
        <f t="shared" si="1"/>
        <v>OK</v>
      </c>
    </row>
    <row r="40" spans="1:10" ht="12.75" customHeight="1" x14ac:dyDescent="0.2">
      <c r="A40" s="17" t="str">
        <f>'t1'!A40</f>
        <v>BIOLOGI CON INC. DI STRUTTURA SEMPLICE (RAPP. ESCLUSIVO)</v>
      </c>
      <c r="B40" s="169" t="str">
        <f>'t1'!B40</f>
        <v>SD0E12</v>
      </c>
      <c r="C40" s="320">
        <f>'t1'!C40+'t1'!D40</f>
        <v>0</v>
      </c>
      <c r="D40" s="320">
        <f>'t5'!U41+'t5'!V41</f>
        <v>0</v>
      </c>
      <c r="E40" s="321">
        <f>'t6'!U41+'t6'!V41</f>
        <v>0</v>
      </c>
      <c r="F40" s="321">
        <f>'t4'!FI49</f>
        <v>0</v>
      </c>
      <c r="G40" s="321">
        <f>'t4'!AK177</f>
        <v>0</v>
      </c>
      <c r="H40" s="321">
        <f t="shared" si="0"/>
        <v>0</v>
      </c>
      <c r="I40" s="321">
        <f>'t1'!K40+'t1'!L40</f>
        <v>0</v>
      </c>
      <c r="J40" s="95" t="str">
        <f t="shared" si="1"/>
        <v>OK</v>
      </c>
    </row>
    <row r="41" spans="1:10" ht="12.75" customHeight="1" x14ac:dyDescent="0.2">
      <c r="A41" s="17" t="str">
        <f>'t1'!A41</f>
        <v>BIOLOGI CON INC. DI STRUTTURA SEMPLICE (RAPP. NON ESCL.)</v>
      </c>
      <c r="B41" s="169" t="str">
        <f>'t1'!B41</f>
        <v>SD0N12</v>
      </c>
      <c r="C41" s="320">
        <f>'t1'!C41+'t1'!D41</f>
        <v>0</v>
      </c>
      <c r="D41" s="320">
        <f>'t5'!U42+'t5'!V42</f>
        <v>0</v>
      </c>
      <c r="E41" s="321">
        <f>'t6'!U42+'t6'!V42</f>
        <v>0</v>
      </c>
      <c r="F41" s="321">
        <f>'t4'!FI50</f>
        <v>0</v>
      </c>
      <c r="G41" s="321">
        <f>'t4'!AL177</f>
        <v>0</v>
      </c>
      <c r="H41" s="321">
        <f t="shared" si="0"/>
        <v>0</v>
      </c>
      <c r="I41" s="321">
        <f>'t1'!K41+'t1'!L41</f>
        <v>0</v>
      </c>
      <c r="J41" s="95" t="str">
        <f t="shared" si="1"/>
        <v>OK</v>
      </c>
    </row>
    <row r="42" spans="1:10" ht="12.75" customHeight="1" x14ac:dyDescent="0.2">
      <c r="A42" s="17" t="str">
        <f>'t1'!A42</f>
        <v>BIOLOGI CON ALTRI INCAR. PROF.LI (RAPP. ESCLUSIVO)</v>
      </c>
      <c r="B42" s="169" t="str">
        <f>'t1'!B42</f>
        <v>SD0A12</v>
      </c>
      <c r="C42" s="320">
        <f>'t1'!C42+'t1'!D42</f>
        <v>0</v>
      </c>
      <c r="D42" s="320">
        <f>'t5'!U43+'t5'!V43</f>
        <v>0</v>
      </c>
      <c r="E42" s="321">
        <f>'t6'!U43+'t6'!V43</f>
        <v>0</v>
      </c>
      <c r="F42" s="321">
        <f>'t4'!FI51</f>
        <v>0</v>
      </c>
      <c r="G42" s="321">
        <f>'t4'!AM177</f>
        <v>0</v>
      </c>
      <c r="H42" s="321">
        <f t="shared" si="0"/>
        <v>0</v>
      </c>
      <c r="I42" s="321">
        <f>'t1'!K42+'t1'!L42</f>
        <v>0</v>
      </c>
      <c r="J42" s="95" t="str">
        <f t="shared" si="1"/>
        <v>OK</v>
      </c>
    </row>
    <row r="43" spans="1:10" ht="12.75" customHeight="1" x14ac:dyDescent="0.2">
      <c r="A43" s="17" t="str">
        <f>'t1'!A43</f>
        <v>BIOLOGI CON ALTRI INCAR. PROF.LI (RAPP. NON ESCL.)</v>
      </c>
      <c r="B43" s="169" t="str">
        <f>'t1'!B43</f>
        <v>SD0011</v>
      </c>
      <c r="C43" s="320">
        <f>'t1'!C43+'t1'!D43</f>
        <v>0</v>
      </c>
      <c r="D43" s="320">
        <f>'t5'!U44+'t5'!V44</f>
        <v>0</v>
      </c>
      <c r="E43" s="321">
        <f>'t6'!U44+'t6'!V44</f>
        <v>0</v>
      </c>
      <c r="F43" s="321">
        <f>'t4'!FI52</f>
        <v>0</v>
      </c>
      <c r="G43" s="321">
        <f>'t4'!AN177</f>
        <v>0</v>
      </c>
      <c r="H43" s="321">
        <f t="shared" si="0"/>
        <v>0</v>
      </c>
      <c r="I43" s="321">
        <f>'t1'!K43+'t1'!L43</f>
        <v>0</v>
      </c>
      <c r="J43" s="95" t="str">
        <f t="shared" si="1"/>
        <v>OK</v>
      </c>
    </row>
    <row r="44" spans="1:10" ht="12.75" customHeight="1" x14ac:dyDescent="0.2">
      <c r="A44" s="17" t="str">
        <f>'t1'!A44</f>
        <v>BIOLOGI A T. DETERMINATO (ART. 15-SEPTIES D.LGS. 502/92)</v>
      </c>
      <c r="B44" s="169" t="str">
        <f>'t1'!B44</f>
        <v>SD0601</v>
      </c>
      <c r="C44" s="320">
        <f>'t1'!C44+'t1'!D44</f>
        <v>0</v>
      </c>
      <c r="D44" s="320">
        <f>'t5'!U45+'t5'!V45</f>
        <v>0</v>
      </c>
      <c r="E44" s="321">
        <f>'t6'!U45+'t6'!V45</f>
        <v>0</v>
      </c>
      <c r="F44" s="321">
        <f>'t4'!FI53</f>
        <v>0</v>
      </c>
      <c r="G44" s="321">
        <f>'t4'!AO177</f>
        <v>0</v>
      </c>
      <c r="H44" s="321">
        <f t="shared" si="0"/>
        <v>0</v>
      </c>
      <c r="I44" s="321">
        <f>'t1'!K44+'t1'!L44</f>
        <v>0</v>
      </c>
      <c r="J44" s="95" t="str">
        <f t="shared" si="1"/>
        <v>OK</v>
      </c>
    </row>
    <row r="45" spans="1:10" ht="12.75" customHeight="1" x14ac:dyDescent="0.2">
      <c r="A45" s="17" t="str">
        <f>'t1'!A45</f>
        <v>CHIMICI CON INC. DI STRUTTURA COMPLESSA (RAPP. ESCLUSIVO)</v>
      </c>
      <c r="B45" s="169" t="str">
        <f>'t1'!B45</f>
        <v>SD0E16</v>
      </c>
      <c r="C45" s="320">
        <f>'t1'!C45+'t1'!D45</f>
        <v>0</v>
      </c>
      <c r="D45" s="320">
        <f>'t5'!U46+'t5'!V46</f>
        <v>0</v>
      </c>
      <c r="E45" s="321">
        <f>'t6'!U46+'t6'!V46</f>
        <v>0</v>
      </c>
      <c r="F45" s="321">
        <f>'t4'!FI54</f>
        <v>0</v>
      </c>
      <c r="G45" s="321">
        <f>'t4'!AP177</f>
        <v>0</v>
      </c>
      <c r="H45" s="321">
        <f t="shared" si="0"/>
        <v>0</v>
      </c>
      <c r="I45" s="321">
        <f>'t1'!K45+'t1'!L45</f>
        <v>0</v>
      </c>
      <c r="J45" s="95" t="str">
        <f t="shared" si="1"/>
        <v>OK</v>
      </c>
    </row>
    <row r="46" spans="1:10" ht="12.75" customHeight="1" x14ac:dyDescent="0.2">
      <c r="A46" s="17" t="str">
        <f>'t1'!A46</f>
        <v>CHIMICI CON INC. DI STRUTTURA COMPLESSA (RAPP.NON ESCL.)</v>
      </c>
      <c r="B46" s="169" t="str">
        <f>'t1'!B46</f>
        <v>SD0N16</v>
      </c>
      <c r="C46" s="320">
        <f>'t1'!C46+'t1'!D46</f>
        <v>0</v>
      </c>
      <c r="D46" s="320">
        <f>'t5'!U47+'t5'!V47</f>
        <v>0</v>
      </c>
      <c r="E46" s="321">
        <f>'t6'!U47+'t6'!V47</f>
        <v>0</v>
      </c>
      <c r="F46" s="321">
        <f>'t4'!FI55</f>
        <v>0</v>
      </c>
      <c r="G46" s="321">
        <f>'t4'!AQ177</f>
        <v>0</v>
      </c>
      <c r="H46" s="321">
        <f t="shared" si="0"/>
        <v>0</v>
      </c>
      <c r="I46" s="321">
        <f>'t1'!K46+'t1'!L46</f>
        <v>0</v>
      </c>
      <c r="J46" s="95" t="str">
        <f t="shared" si="1"/>
        <v>OK</v>
      </c>
    </row>
    <row r="47" spans="1:10" ht="12.75" customHeight="1" x14ac:dyDescent="0.2">
      <c r="A47" s="17" t="str">
        <f>'t1'!A47</f>
        <v>CHIMICI CON INC. DI STRUTTURA SEMPLICE (RAPP. ESCLUSIVO)</v>
      </c>
      <c r="B47" s="169" t="str">
        <f>'t1'!B47</f>
        <v>SD0E15</v>
      </c>
      <c r="C47" s="320">
        <f>'t1'!C47+'t1'!D47</f>
        <v>0</v>
      </c>
      <c r="D47" s="320">
        <f>'t5'!U48+'t5'!V48</f>
        <v>0</v>
      </c>
      <c r="E47" s="321">
        <f>'t6'!U48+'t6'!V48</f>
        <v>0</v>
      </c>
      <c r="F47" s="321">
        <f>'t4'!FI56</f>
        <v>0</v>
      </c>
      <c r="G47" s="321">
        <f>'t4'!AR177</f>
        <v>0</v>
      </c>
      <c r="H47" s="321">
        <f t="shared" si="0"/>
        <v>0</v>
      </c>
      <c r="I47" s="321">
        <f>'t1'!K47+'t1'!L47</f>
        <v>0</v>
      </c>
      <c r="J47" s="95" t="str">
        <f t="shared" si="1"/>
        <v>OK</v>
      </c>
    </row>
    <row r="48" spans="1:10" ht="12.75" customHeight="1" x14ac:dyDescent="0.2">
      <c r="A48" s="17" t="str">
        <f>'t1'!A48</f>
        <v>CHIMICI CON INC. DI STRUTTURA SEMPLICE (RAPP. NON ESCL.)</v>
      </c>
      <c r="B48" s="169" t="str">
        <f>'t1'!B48</f>
        <v>SD0N15</v>
      </c>
      <c r="C48" s="320">
        <f>'t1'!C48+'t1'!D48</f>
        <v>0</v>
      </c>
      <c r="D48" s="320">
        <f>'t5'!U49+'t5'!V49</f>
        <v>0</v>
      </c>
      <c r="E48" s="321">
        <f>'t6'!U49+'t6'!V49</f>
        <v>0</v>
      </c>
      <c r="F48" s="321">
        <f>'t4'!FI57</f>
        <v>0</v>
      </c>
      <c r="G48" s="321">
        <f>'t4'!AS177</f>
        <v>0</v>
      </c>
      <c r="H48" s="321">
        <f t="shared" si="0"/>
        <v>0</v>
      </c>
      <c r="I48" s="321">
        <f>'t1'!K48+'t1'!L48</f>
        <v>0</v>
      </c>
      <c r="J48" s="95" t="str">
        <f t="shared" si="1"/>
        <v>OK</v>
      </c>
    </row>
    <row r="49" spans="1:20" ht="12.75" customHeight="1" x14ac:dyDescent="0.2">
      <c r="A49" s="17" t="str">
        <f>'t1'!A49</f>
        <v>CHIMICI CON ALTRI INCAR. PROF.LI (RAPP. ESCLUSIVO)</v>
      </c>
      <c r="B49" s="169" t="str">
        <f>'t1'!B49</f>
        <v>SD0A15</v>
      </c>
      <c r="C49" s="320">
        <f>'t1'!C49+'t1'!D49</f>
        <v>0</v>
      </c>
      <c r="D49" s="320">
        <f>'t5'!U50+'t5'!V50</f>
        <v>0</v>
      </c>
      <c r="E49" s="321">
        <f>'t6'!U50+'t6'!V50</f>
        <v>0</v>
      </c>
      <c r="F49" s="321">
        <f>'t4'!FI58</f>
        <v>0</v>
      </c>
      <c r="G49" s="321">
        <f>'t4'!AT177</f>
        <v>0</v>
      </c>
      <c r="H49" s="321">
        <f t="shared" si="0"/>
        <v>0</v>
      </c>
      <c r="I49" s="321">
        <f>'t1'!K49+'t1'!L49</f>
        <v>0</v>
      </c>
      <c r="J49" s="95" t="str">
        <f t="shared" si="1"/>
        <v>OK</v>
      </c>
    </row>
    <row r="50" spans="1:20" ht="12.75" customHeight="1" x14ac:dyDescent="0.2">
      <c r="A50" s="17" t="str">
        <f>'t1'!A50</f>
        <v>CHIMICI CON ALTRI INCAR. PROF.LI (RAPP. NON ESCL.)</v>
      </c>
      <c r="B50" s="169" t="str">
        <f>'t1'!B50</f>
        <v>SD0014</v>
      </c>
      <c r="C50" s="320">
        <f>'t1'!C50+'t1'!D50</f>
        <v>0</v>
      </c>
      <c r="D50" s="320">
        <f>'t5'!U51+'t5'!V51</f>
        <v>0</v>
      </c>
      <c r="E50" s="321">
        <f>'t6'!U51+'t6'!V51</f>
        <v>0</v>
      </c>
      <c r="F50" s="321">
        <f>'t4'!FI59</f>
        <v>0</v>
      </c>
      <c r="G50" s="321">
        <f>'t4'!AU177</f>
        <v>0</v>
      </c>
      <c r="H50" s="321">
        <f t="shared" si="0"/>
        <v>0</v>
      </c>
      <c r="I50" s="321">
        <f>'t1'!K50+'t1'!L50</f>
        <v>0</v>
      </c>
      <c r="J50" s="95" t="str">
        <f t="shared" si="1"/>
        <v>OK</v>
      </c>
    </row>
    <row r="51" spans="1:20" ht="12.75" customHeight="1" x14ac:dyDescent="0.2">
      <c r="A51" s="17" t="str">
        <f>'t1'!A51</f>
        <v>CHIMICI A T. DETERMINATO (ART. 15-SEPTIES D.LGS. 502/92)</v>
      </c>
      <c r="B51" s="169" t="str">
        <f>'t1'!B51</f>
        <v>SD0602</v>
      </c>
      <c r="C51" s="320">
        <f>'t1'!C51+'t1'!D51</f>
        <v>0</v>
      </c>
      <c r="D51" s="320">
        <f>'t5'!U52+'t5'!V52</f>
        <v>0</v>
      </c>
      <c r="E51" s="321">
        <f>'t6'!U52+'t6'!V52</f>
        <v>0</v>
      </c>
      <c r="F51" s="321">
        <f>'t4'!FI60</f>
        <v>0</v>
      </c>
      <c r="G51" s="321">
        <f>'t4'!AV177</f>
        <v>0</v>
      </c>
      <c r="H51" s="321">
        <f t="shared" si="0"/>
        <v>0</v>
      </c>
      <c r="I51" s="321">
        <f>'t1'!K51+'t1'!L51</f>
        <v>0</v>
      </c>
      <c r="J51" s="95" t="str">
        <f t="shared" si="1"/>
        <v>OK</v>
      </c>
    </row>
    <row r="52" spans="1:20" ht="12.75" customHeight="1" x14ac:dyDescent="0.2">
      <c r="A52" s="17" t="str">
        <f>'t1'!A52</f>
        <v>FISICI CON INC. DI STRUTTURA COMPLESSA (RAPP. ESCLUSIVO)</v>
      </c>
      <c r="B52" s="169" t="str">
        <f>'t1'!B52</f>
        <v>SD0E42</v>
      </c>
      <c r="C52" s="320">
        <f>'t1'!C52+'t1'!D52</f>
        <v>0</v>
      </c>
      <c r="D52" s="320">
        <f>'t5'!U53+'t5'!V53</f>
        <v>0</v>
      </c>
      <c r="E52" s="321">
        <f>'t6'!U53+'t6'!V53</f>
        <v>0</v>
      </c>
      <c r="F52" s="321">
        <f>'t4'!FI61</f>
        <v>0</v>
      </c>
      <c r="G52" s="321">
        <f>'t4'!AW177</f>
        <v>0</v>
      </c>
      <c r="H52" s="321">
        <f t="shared" si="0"/>
        <v>0</v>
      </c>
      <c r="I52" s="321">
        <f>'t1'!K52+'t1'!L52</f>
        <v>0</v>
      </c>
      <c r="J52" s="95" t="str">
        <f t="shared" si="1"/>
        <v>OK</v>
      </c>
    </row>
    <row r="53" spans="1:20" ht="12.75" customHeight="1" x14ac:dyDescent="0.2">
      <c r="A53" s="17" t="str">
        <f>'t1'!A53</f>
        <v>FISICI CON INC. DI STRUTTURA COMPLESSA (RAPP. NON ESCL.)</v>
      </c>
      <c r="B53" s="169" t="str">
        <f>'t1'!B53</f>
        <v>SD0N42</v>
      </c>
      <c r="C53" s="320">
        <f>'t1'!C53+'t1'!D53</f>
        <v>0</v>
      </c>
      <c r="D53" s="320">
        <f>'t5'!U54+'t5'!V54</f>
        <v>0</v>
      </c>
      <c r="E53" s="321">
        <f>'t6'!U54+'t6'!V54</f>
        <v>0</v>
      </c>
      <c r="F53" s="321">
        <f>'t4'!FI62</f>
        <v>0</v>
      </c>
      <c r="G53" s="321">
        <f>'t4'!AX177</f>
        <v>0</v>
      </c>
      <c r="H53" s="321">
        <f t="shared" si="0"/>
        <v>0</v>
      </c>
      <c r="I53" s="321">
        <f>'t1'!K53+'t1'!L53</f>
        <v>0</v>
      </c>
      <c r="J53" s="95" t="str">
        <f t="shared" si="1"/>
        <v>OK</v>
      </c>
    </row>
    <row r="54" spans="1:20" ht="12.75" customHeight="1" x14ac:dyDescent="0.2">
      <c r="A54" s="17" t="str">
        <f>'t1'!A54</f>
        <v>FISICI CON INC. DI STRUTTURA SEMPLICE (RAPP. ESCLUSIVO)</v>
      </c>
      <c r="B54" s="169" t="str">
        <f>'t1'!B54</f>
        <v>SD0E41</v>
      </c>
      <c r="C54" s="320">
        <f>'t1'!C54+'t1'!D54</f>
        <v>0</v>
      </c>
      <c r="D54" s="320">
        <f>'t5'!U55+'t5'!V55</f>
        <v>0</v>
      </c>
      <c r="E54" s="321">
        <f>'t6'!U55+'t6'!V55</f>
        <v>0</v>
      </c>
      <c r="F54" s="321">
        <f>'t4'!FI63</f>
        <v>0</v>
      </c>
      <c r="G54" s="321">
        <f>'t4'!AY177</f>
        <v>0</v>
      </c>
      <c r="H54" s="321">
        <f t="shared" si="0"/>
        <v>0</v>
      </c>
      <c r="I54" s="321">
        <f>'t1'!K54+'t1'!L54</f>
        <v>0</v>
      </c>
      <c r="J54" s="95" t="str">
        <f t="shared" si="1"/>
        <v>OK</v>
      </c>
    </row>
    <row r="55" spans="1:20" ht="12.75" customHeight="1" x14ac:dyDescent="0.2">
      <c r="A55" s="17" t="str">
        <f>'t1'!A55</f>
        <v>FISICI CON INC. DI STRUTTURA SEMPLICE (RAPP. NON ESCL.)</v>
      </c>
      <c r="B55" s="169" t="str">
        <f>'t1'!B55</f>
        <v>SD0N41</v>
      </c>
      <c r="C55" s="320">
        <f>'t1'!C55+'t1'!D55</f>
        <v>0</v>
      </c>
      <c r="D55" s="320">
        <f>'t5'!U56+'t5'!V56</f>
        <v>0</v>
      </c>
      <c r="E55" s="321">
        <f>'t6'!U56+'t6'!V56</f>
        <v>0</v>
      </c>
      <c r="F55" s="321">
        <f>'t4'!FI64</f>
        <v>0</v>
      </c>
      <c r="G55" s="321">
        <f>'t4'!AZ177</f>
        <v>0</v>
      </c>
      <c r="H55" s="321">
        <f t="shared" si="0"/>
        <v>0</v>
      </c>
      <c r="I55" s="321">
        <f>'t1'!K55+'t1'!L55</f>
        <v>0</v>
      </c>
      <c r="J55" s="95" t="str">
        <f t="shared" si="1"/>
        <v>OK</v>
      </c>
    </row>
    <row r="56" spans="1:20" ht="12.75" customHeight="1" x14ac:dyDescent="0.2">
      <c r="A56" s="17" t="str">
        <f>'t1'!A56</f>
        <v>FISICI CON ALTRI INCAR. PROF.LI (RAPP. ESCLUSIVO)</v>
      </c>
      <c r="B56" s="169" t="str">
        <f>'t1'!B56</f>
        <v>SD0A41</v>
      </c>
      <c r="C56" s="320">
        <f>'t1'!C56+'t1'!D56</f>
        <v>0</v>
      </c>
      <c r="D56" s="320">
        <f>'t5'!U57+'t5'!V57</f>
        <v>0</v>
      </c>
      <c r="E56" s="321">
        <f>'t6'!U57+'t6'!V57</f>
        <v>0</v>
      </c>
      <c r="F56" s="321">
        <f>'t4'!FI65</f>
        <v>0</v>
      </c>
      <c r="G56" s="321">
        <f>'t4'!BA177</f>
        <v>0</v>
      </c>
      <c r="H56" s="321">
        <f t="shared" si="0"/>
        <v>0</v>
      </c>
      <c r="I56" s="321">
        <f>'t1'!K56+'t1'!L56</f>
        <v>0</v>
      </c>
      <c r="J56" s="95" t="str">
        <f t="shared" si="1"/>
        <v>OK</v>
      </c>
    </row>
    <row r="57" spans="1:20" ht="12.75" customHeight="1" x14ac:dyDescent="0.2">
      <c r="A57" s="17" t="str">
        <f>'t1'!A57</f>
        <v>FISICI CON ALTRI INCAR. PROF.LI (RAPP. NON ESCL.)</v>
      </c>
      <c r="B57" s="169" t="str">
        <f>'t1'!B57</f>
        <v>SD0040</v>
      </c>
      <c r="C57" s="320">
        <f>'t1'!C57+'t1'!D57</f>
        <v>0</v>
      </c>
      <c r="D57" s="320">
        <f>'t5'!U58+'t5'!V58</f>
        <v>0</v>
      </c>
      <c r="E57" s="321">
        <f>'t6'!U58+'t6'!V58</f>
        <v>0</v>
      </c>
      <c r="F57" s="321">
        <f>'t4'!FI66</f>
        <v>0</v>
      </c>
      <c r="G57" s="321">
        <f>'t4'!BB177</f>
        <v>0</v>
      </c>
      <c r="H57" s="321">
        <f t="shared" si="0"/>
        <v>0</v>
      </c>
      <c r="I57" s="321">
        <f>'t1'!K57+'t1'!L57</f>
        <v>0</v>
      </c>
      <c r="J57" s="95" t="str">
        <f t="shared" si="1"/>
        <v>OK</v>
      </c>
      <c r="K57" s="338"/>
      <c r="L57" s="338"/>
      <c r="M57" s="338"/>
      <c r="N57" s="338"/>
      <c r="O57" s="338"/>
      <c r="P57" s="338"/>
      <c r="Q57" s="338"/>
      <c r="R57" s="338"/>
      <c r="S57" s="338"/>
      <c r="T57" s="338"/>
    </row>
    <row r="58" spans="1:20" ht="12.75" customHeight="1" x14ac:dyDescent="0.2">
      <c r="A58" s="17" t="str">
        <f>'t1'!A58</f>
        <v>FISICI A T. DETERMINATO (ART. 15-SEPTIES D.LGS. 502/92)</v>
      </c>
      <c r="B58" s="169" t="str">
        <f>'t1'!B58</f>
        <v>SD0603</v>
      </c>
      <c r="C58" s="320">
        <f>'t1'!C58+'t1'!D58</f>
        <v>0</v>
      </c>
      <c r="D58" s="320">
        <f>'t5'!U59+'t5'!V59</f>
        <v>0</v>
      </c>
      <c r="E58" s="321">
        <f>'t6'!U59+'t6'!V59</f>
        <v>0</v>
      </c>
      <c r="F58" s="321">
        <f>'t4'!FI67</f>
        <v>0</v>
      </c>
      <c r="G58" s="321">
        <f>'t4'!BC177</f>
        <v>0</v>
      </c>
      <c r="H58" s="321">
        <f t="shared" si="0"/>
        <v>0</v>
      </c>
      <c r="I58" s="321">
        <f>'t1'!K58+'t1'!L58</f>
        <v>0</v>
      </c>
      <c r="J58" s="95" t="str">
        <f t="shared" si="1"/>
        <v>OK</v>
      </c>
    </row>
    <row r="59" spans="1:20" ht="12.75" customHeight="1" x14ac:dyDescent="0.2">
      <c r="A59" s="17" t="str">
        <f>'t1'!A59</f>
        <v>PSICOLOGI CON INC. DI STRUTTURA COMPLESSA (RAPP. ESCLUSIVO)</v>
      </c>
      <c r="B59" s="169" t="str">
        <f>'t1'!B59</f>
        <v>SD0E66</v>
      </c>
      <c r="C59" s="320">
        <f>'t1'!C59+'t1'!D59</f>
        <v>0</v>
      </c>
      <c r="D59" s="320">
        <f>'t5'!U60+'t5'!V60</f>
        <v>0</v>
      </c>
      <c r="E59" s="321">
        <f>'t6'!U60+'t6'!V60</f>
        <v>0</v>
      </c>
      <c r="F59" s="321">
        <f>'t4'!FI68</f>
        <v>0</v>
      </c>
      <c r="G59" s="321">
        <f>'t4'!BD177</f>
        <v>0</v>
      </c>
      <c r="H59" s="321">
        <f t="shared" si="0"/>
        <v>0</v>
      </c>
      <c r="I59" s="321">
        <f>'t1'!K59+'t1'!L59</f>
        <v>0</v>
      </c>
      <c r="J59" s="95" t="str">
        <f t="shared" si="1"/>
        <v>OK</v>
      </c>
    </row>
    <row r="60" spans="1:20" ht="12.75" customHeight="1" x14ac:dyDescent="0.2">
      <c r="A60" s="17" t="str">
        <f>'t1'!A60</f>
        <v>PSICOLOGI CON INC. DI STRUTTURA COMPLESSA (RAPP. NON ESCL.)</v>
      </c>
      <c r="B60" s="169" t="str">
        <f>'t1'!B60</f>
        <v>SD0N66</v>
      </c>
      <c r="C60" s="320">
        <f>'t1'!C60+'t1'!D60</f>
        <v>0</v>
      </c>
      <c r="D60" s="320">
        <f>'t5'!U61+'t5'!V61</f>
        <v>0</v>
      </c>
      <c r="E60" s="321">
        <f>'t6'!U61+'t6'!V61</f>
        <v>0</v>
      </c>
      <c r="F60" s="321">
        <f>'t4'!FI69</f>
        <v>0</v>
      </c>
      <c r="G60" s="321">
        <f>'t4'!BE177</f>
        <v>0</v>
      </c>
      <c r="H60" s="321">
        <f t="shared" si="0"/>
        <v>0</v>
      </c>
      <c r="I60" s="321">
        <f>'t1'!K60+'t1'!L60</f>
        <v>0</v>
      </c>
      <c r="J60" s="95" t="str">
        <f t="shared" si="1"/>
        <v>OK</v>
      </c>
    </row>
    <row r="61" spans="1:20" ht="12.75" customHeight="1" x14ac:dyDescent="0.2">
      <c r="A61" s="17" t="str">
        <f>'t1'!A61</f>
        <v>PSICOLOGI CON INC. DI STRUTTURA SEMPLICE (RAPP. ESCLUSIVO)</v>
      </c>
      <c r="B61" s="169" t="str">
        <f>'t1'!B61</f>
        <v>SD0E65</v>
      </c>
      <c r="C61" s="320">
        <f>'t1'!C61+'t1'!D61</f>
        <v>0</v>
      </c>
      <c r="D61" s="320">
        <f>'t5'!U62+'t5'!V62</f>
        <v>0</v>
      </c>
      <c r="E61" s="321">
        <f>'t6'!U62+'t6'!V62</f>
        <v>0</v>
      </c>
      <c r="F61" s="321">
        <f>'t4'!FI70</f>
        <v>0</v>
      </c>
      <c r="G61" s="321">
        <f>'t4'!BF177</f>
        <v>0</v>
      </c>
      <c r="H61" s="321">
        <f t="shared" si="0"/>
        <v>0</v>
      </c>
      <c r="I61" s="321">
        <f>'t1'!K61+'t1'!L61</f>
        <v>0</v>
      </c>
      <c r="J61" s="95" t="str">
        <f t="shared" si="1"/>
        <v>OK</v>
      </c>
    </row>
    <row r="62" spans="1:20" ht="12.75" customHeight="1" x14ac:dyDescent="0.2">
      <c r="A62" s="17" t="str">
        <f>'t1'!A62</f>
        <v>PSICOLOGI CON INC. DI STRUTTURA SEMPLICE (RAPP. NON ESCL.)</v>
      </c>
      <c r="B62" s="169" t="str">
        <f>'t1'!B62</f>
        <v>SD0N65</v>
      </c>
      <c r="C62" s="320">
        <f>'t1'!C62+'t1'!D62</f>
        <v>0</v>
      </c>
      <c r="D62" s="320">
        <f>'t5'!U63+'t5'!V63</f>
        <v>0</v>
      </c>
      <c r="E62" s="321">
        <f>'t6'!U63+'t6'!V63</f>
        <v>0</v>
      </c>
      <c r="F62" s="321">
        <f>'t4'!FI71</f>
        <v>0</v>
      </c>
      <c r="G62" s="321">
        <f>'t4'!BG177</f>
        <v>0</v>
      </c>
      <c r="H62" s="321">
        <f t="shared" si="0"/>
        <v>0</v>
      </c>
      <c r="I62" s="321">
        <f>'t1'!K62+'t1'!L62</f>
        <v>0</v>
      </c>
      <c r="J62" s="95" t="str">
        <f t="shared" si="1"/>
        <v>OK</v>
      </c>
    </row>
    <row r="63" spans="1:20" ht="12.75" customHeight="1" x14ac:dyDescent="0.2">
      <c r="A63" s="17" t="str">
        <f>'t1'!A63</f>
        <v>PSICOLOGI CON ALTRI INCAR. PROF.LI (RAPP. ESCLUSIVO)</v>
      </c>
      <c r="B63" s="169" t="str">
        <f>'t1'!B63</f>
        <v>SD0A65</v>
      </c>
      <c r="C63" s="320">
        <f>'t1'!C63+'t1'!D63</f>
        <v>0</v>
      </c>
      <c r="D63" s="320">
        <f>'t5'!U64+'t5'!V64</f>
        <v>0</v>
      </c>
      <c r="E63" s="321">
        <f>'t6'!U64+'t6'!V64</f>
        <v>0</v>
      </c>
      <c r="F63" s="321">
        <f>'t4'!FI72</f>
        <v>0</v>
      </c>
      <c r="G63" s="321">
        <f>'t4'!BH177</f>
        <v>0</v>
      </c>
      <c r="H63" s="321">
        <f t="shared" si="0"/>
        <v>0</v>
      </c>
      <c r="I63" s="321">
        <f>'t1'!K63+'t1'!L63</f>
        <v>0</v>
      </c>
      <c r="J63" s="95" t="str">
        <f t="shared" si="1"/>
        <v>OK</v>
      </c>
    </row>
    <row r="64" spans="1:20" ht="12.75" customHeight="1" x14ac:dyDescent="0.2">
      <c r="A64" s="17" t="str">
        <f>'t1'!A64</f>
        <v>PSICOLOGI CON ALTRI INCAR. PROF.LI (RAPP. NON ESCL.)</v>
      </c>
      <c r="B64" s="169" t="str">
        <f>'t1'!B64</f>
        <v>SD0064</v>
      </c>
      <c r="C64" s="320">
        <f>'t1'!C64+'t1'!D64</f>
        <v>0</v>
      </c>
      <c r="D64" s="320">
        <f>'t5'!U65+'t5'!V65</f>
        <v>0</v>
      </c>
      <c r="E64" s="321">
        <f>'t6'!U65+'t6'!V65</f>
        <v>0</v>
      </c>
      <c r="F64" s="321">
        <f>'t4'!FI73</f>
        <v>0</v>
      </c>
      <c r="G64" s="321">
        <f>'t4'!BI177</f>
        <v>0</v>
      </c>
      <c r="H64" s="321">
        <f t="shared" si="0"/>
        <v>0</v>
      </c>
      <c r="I64" s="321">
        <f>'t1'!K64+'t1'!L64</f>
        <v>0</v>
      </c>
      <c r="J64" s="95" t="str">
        <f t="shared" si="1"/>
        <v>OK</v>
      </c>
    </row>
    <row r="65" spans="1:10" ht="12.75" customHeight="1" x14ac:dyDescent="0.2">
      <c r="A65" s="17" t="str">
        <f>'t1'!A65</f>
        <v>PSICOLOGI A T. DETERMINATO (ART. 15-SEPTIES D.LGS. 502/92)</v>
      </c>
      <c r="B65" s="169" t="str">
        <f>'t1'!B65</f>
        <v>SD0604</v>
      </c>
      <c r="C65" s="320">
        <f>'t1'!C65+'t1'!D65</f>
        <v>0</v>
      </c>
      <c r="D65" s="320">
        <f>'t5'!U66+'t5'!V66</f>
        <v>0</v>
      </c>
      <c r="E65" s="321">
        <f>'t6'!U66+'t6'!V66</f>
        <v>0</v>
      </c>
      <c r="F65" s="321">
        <f>'t4'!FI74</f>
        <v>0</v>
      </c>
      <c r="G65" s="321">
        <f>'t4'!BJ177</f>
        <v>0</v>
      </c>
      <c r="H65" s="321">
        <f t="shared" si="0"/>
        <v>0</v>
      </c>
      <c r="I65" s="321">
        <f>'t1'!K65+'t1'!L65</f>
        <v>0</v>
      </c>
      <c r="J65" s="95" t="str">
        <f t="shared" si="1"/>
        <v>OK</v>
      </c>
    </row>
    <row r="66" spans="1:10" ht="12.75" customHeight="1" x14ac:dyDescent="0.2">
      <c r="A66" s="17" t="str">
        <f>'t1'!A66</f>
        <v>DIRIGENTE PROF. SANIT. INFERM/OSTETRICA (INC. STRUT. COMPL.)</v>
      </c>
      <c r="B66" s="169" t="str">
        <f>'t1'!B66</f>
        <v>SD0CO1</v>
      </c>
      <c r="C66" s="320">
        <f>'t1'!C66+'t1'!D66</f>
        <v>0</v>
      </c>
      <c r="D66" s="320">
        <f>'t5'!U67+'t5'!V67</f>
        <v>0</v>
      </c>
      <c r="E66" s="321">
        <f>'t6'!U67+'t6'!V67</f>
        <v>0</v>
      </c>
      <c r="F66" s="321">
        <f>'t4'!FI75</f>
        <v>0</v>
      </c>
      <c r="G66" s="321">
        <f>'t4'!BK177</f>
        <v>0</v>
      </c>
      <c r="H66" s="321">
        <f t="shared" si="0"/>
        <v>0</v>
      </c>
      <c r="I66" s="321">
        <f>'t1'!K66+'t1'!L66</f>
        <v>0</v>
      </c>
      <c r="J66" s="95" t="str">
        <f t="shared" si="1"/>
        <v>OK</v>
      </c>
    </row>
    <row r="67" spans="1:10" ht="12.75" customHeight="1" x14ac:dyDescent="0.2">
      <c r="A67" s="17" t="str">
        <f>'t1'!A67</f>
        <v>DIRIGENTE PROF. SANIT. INFERM/OSTETRICA (INC. STRUT. SEMPL.)</v>
      </c>
      <c r="B67" s="169" t="str">
        <f>'t1'!B67</f>
        <v>SD0SE1</v>
      </c>
      <c r="C67" s="320">
        <f>'t1'!C67+'t1'!D67</f>
        <v>0</v>
      </c>
      <c r="D67" s="320">
        <f>'t5'!U68+'t5'!V68</f>
        <v>0</v>
      </c>
      <c r="E67" s="321">
        <f>'t6'!U68+'t6'!V68</f>
        <v>0</v>
      </c>
      <c r="F67" s="321">
        <f>'t4'!FI76</f>
        <v>0</v>
      </c>
      <c r="G67" s="321">
        <f>'t4'!BL177</f>
        <v>0</v>
      </c>
      <c r="H67" s="321">
        <f t="shared" si="0"/>
        <v>0</v>
      </c>
      <c r="I67" s="321">
        <f>'t1'!K67+'t1'!L67</f>
        <v>0</v>
      </c>
      <c r="J67" s="95" t="str">
        <f t="shared" si="1"/>
        <v>OK</v>
      </c>
    </row>
    <row r="68" spans="1:10" ht="12.75" customHeight="1" x14ac:dyDescent="0.2">
      <c r="A68" s="17" t="str">
        <f>'t1'!A68</f>
        <v>DIRIGENTE PROF. SANIT. INFERM/OSTETRICA (ALTRI INC. PROF.LI)</v>
      </c>
      <c r="B68" s="169" t="str">
        <f>'t1'!B68</f>
        <v>SD0AI1</v>
      </c>
      <c r="C68" s="320">
        <f>'t1'!C68+'t1'!D68</f>
        <v>0</v>
      </c>
      <c r="D68" s="320">
        <f>'t5'!U69+'t5'!V69</f>
        <v>0</v>
      </c>
      <c r="E68" s="321">
        <f>'t6'!U69+'t6'!V69</f>
        <v>0</v>
      </c>
      <c r="F68" s="321">
        <f>'t4'!FI77</f>
        <v>0</v>
      </c>
      <c r="G68" s="321">
        <f>'t4'!BM177</f>
        <v>0</v>
      </c>
      <c r="H68" s="321">
        <f t="shared" si="0"/>
        <v>0</v>
      </c>
      <c r="I68" s="321">
        <f>'t1'!K68+'t1'!L68</f>
        <v>0</v>
      </c>
      <c r="J68" s="95" t="str">
        <f t="shared" si="1"/>
        <v>OK</v>
      </c>
    </row>
    <row r="69" spans="1:10" ht="12.75" customHeight="1" x14ac:dyDescent="0.2">
      <c r="A69" s="17" t="str">
        <f>'t1'!A69</f>
        <v>DIR. PROF.SAN.INFERM/OSTET T.DET.ART.15-SEPTIES DLGS 502/92</v>
      </c>
      <c r="B69" s="169" t="str">
        <f>'t1'!B69</f>
        <v>SD048B</v>
      </c>
      <c r="C69" s="320">
        <f>'t1'!C69+'t1'!D69</f>
        <v>0</v>
      </c>
      <c r="D69" s="320">
        <f>'t5'!U70+'t5'!V70</f>
        <v>0</v>
      </c>
      <c r="E69" s="321">
        <f>'t6'!U70+'t6'!V70</f>
        <v>0</v>
      </c>
      <c r="F69" s="321">
        <f>'t4'!FI78</f>
        <v>0</v>
      </c>
      <c r="G69" s="321">
        <f>'t4'!BN177</f>
        <v>0</v>
      </c>
      <c r="H69" s="321">
        <f t="shared" si="0"/>
        <v>0</v>
      </c>
      <c r="I69" s="321">
        <f>'t1'!K69+'t1'!L69</f>
        <v>0</v>
      </c>
      <c r="J69" s="95" t="str">
        <f t="shared" si="1"/>
        <v>OK</v>
      </c>
    </row>
    <row r="70" spans="1:10" ht="12.75" customHeight="1" x14ac:dyDescent="0.2">
      <c r="A70" s="17" t="str">
        <f>'t1'!A70</f>
        <v>DIRIGENTE PROF. SANIT. RIABILITATIVE (INC. STRUT. COMPL.)</v>
      </c>
      <c r="B70" s="169" t="str">
        <f>'t1'!B70</f>
        <v>SD0CO2</v>
      </c>
      <c r="C70" s="320">
        <f>'t1'!C70+'t1'!D70</f>
        <v>0</v>
      </c>
      <c r="D70" s="320">
        <f>'t5'!U71+'t5'!V71</f>
        <v>0</v>
      </c>
      <c r="E70" s="321">
        <f>'t6'!U71+'t6'!V71</f>
        <v>0</v>
      </c>
      <c r="F70" s="321">
        <f>'t4'!FI79</f>
        <v>0</v>
      </c>
      <c r="G70" s="321">
        <f>'t4'!BO177</f>
        <v>0</v>
      </c>
      <c r="H70" s="321">
        <f t="shared" si="0"/>
        <v>0</v>
      </c>
      <c r="I70" s="321">
        <f>'t1'!K70+'t1'!L70</f>
        <v>0</v>
      </c>
      <c r="J70" s="95" t="str">
        <f t="shared" si="1"/>
        <v>OK</v>
      </c>
    </row>
    <row r="71" spans="1:10" ht="12.75" customHeight="1" x14ac:dyDescent="0.2">
      <c r="A71" s="17" t="str">
        <f>'t1'!A71</f>
        <v>DIRIGENTE PROF. SANIT. RIABILITATIVE (INC. STRUT. SEMPL.)</v>
      </c>
      <c r="B71" s="169" t="str">
        <f>'t1'!B71</f>
        <v>SD0SE2</v>
      </c>
      <c r="C71" s="320">
        <f>'t1'!C71+'t1'!D71</f>
        <v>0</v>
      </c>
      <c r="D71" s="320">
        <f>'t5'!U72+'t5'!V72</f>
        <v>0</v>
      </c>
      <c r="E71" s="321">
        <f>'t6'!U72+'t6'!V72</f>
        <v>0</v>
      </c>
      <c r="F71" s="321">
        <f>'t4'!FI80</f>
        <v>0</v>
      </c>
      <c r="G71" s="321">
        <f>'t4'!BP177</f>
        <v>0</v>
      </c>
      <c r="H71" s="321">
        <f t="shared" si="0"/>
        <v>0</v>
      </c>
      <c r="I71" s="321">
        <f>'t1'!K71+'t1'!L71</f>
        <v>0</v>
      </c>
      <c r="J71" s="95" t="str">
        <f t="shared" si="1"/>
        <v>OK</v>
      </c>
    </row>
    <row r="72" spans="1:10" ht="12.75" customHeight="1" x14ac:dyDescent="0.2">
      <c r="A72" s="17" t="str">
        <f>'t1'!A72</f>
        <v>DIRIGENTE PROF. SANIT. RIABILITATIVE (ALTRI INC. PROF.LI)</v>
      </c>
      <c r="B72" s="169" t="str">
        <f>'t1'!B72</f>
        <v>SD0AI2</v>
      </c>
      <c r="C72" s="320">
        <f>'t1'!C72+'t1'!D72</f>
        <v>0</v>
      </c>
      <c r="D72" s="320">
        <f>'t5'!U73+'t5'!V73</f>
        <v>0</v>
      </c>
      <c r="E72" s="321">
        <f>'t6'!U73+'t6'!V73</f>
        <v>0</v>
      </c>
      <c r="F72" s="321">
        <f>'t4'!FI81</f>
        <v>0</v>
      </c>
      <c r="G72" s="321">
        <f>'t4'!BQ177</f>
        <v>0</v>
      </c>
      <c r="H72" s="321">
        <f t="shared" ref="H72:H139" si="2">C72-D72+E72-F72+G72</f>
        <v>0</v>
      </c>
      <c r="I72" s="321">
        <f>'t1'!K72+'t1'!L72</f>
        <v>0</v>
      </c>
      <c r="J72" s="95" t="str">
        <f t="shared" ref="J72:J139" si="3">IF(H72=I72,"OK","ERRORE")</f>
        <v>OK</v>
      </c>
    </row>
    <row r="73" spans="1:10" ht="12.75" customHeight="1" x14ac:dyDescent="0.2">
      <c r="A73" s="17" t="str">
        <f>'t1'!A73</f>
        <v>DIR. PROF. SAN. RIABILITAT. T.DET.ART.15-SEPTIES DLGS 502/92</v>
      </c>
      <c r="B73" s="169" t="str">
        <f>'t1'!B73</f>
        <v>SD048C</v>
      </c>
      <c r="C73" s="320">
        <f>'t1'!C73+'t1'!D73</f>
        <v>0</v>
      </c>
      <c r="D73" s="320">
        <f>'t5'!U74+'t5'!V74</f>
        <v>0</v>
      </c>
      <c r="E73" s="321">
        <f>'t6'!U74+'t6'!V74</f>
        <v>0</v>
      </c>
      <c r="F73" s="321">
        <f>'t4'!FI82</f>
        <v>0</v>
      </c>
      <c r="G73" s="321">
        <f>'t4'!BR177</f>
        <v>0</v>
      </c>
      <c r="H73" s="321">
        <f t="shared" si="2"/>
        <v>0</v>
      </c>
      <c r="I73" s="321">
        <f>'t1'!K73+'t1'!L73</f>
        <v>0</v>
      </c>
      <c r="J73" s="95" t="str">
        <f t="shared" si="3"/>
        <v>OK</v>
      </c>
    </row>
    <row r="74" spans="1:10" ht="12.75" customHeight="1" x14ac:dyDescent="0.2">
      <c r="A74" s="17" t="str">
        <f>'t1'!A74</f>
        <v>DIRIGENTE PROF. TECNICO SANITARIE (INC. STRUT. COMPL.)</v>
      </c>
      <c r="B74" s="169" t="str">
        <f>'t1'!B74</f>
        <v>SD0CO3</v>
      </c>
      <c r="C74" s="320">
        <f>'t1'!C74+'t1'!D74</f>
        <v>0</v>
      </c>
      <c r="D74" s="320">
        <f>'t5'!U75+'t5'!V75</f>
        <v>0</v>
      </c>
      <c r="E74" s="321">
        <f>'t6'!U75+'t6'!V75</f>
        <v>0</v>
      </c>
      <c r="F74" s="321">
        <f>'t4'!FI83</f>
        <v>0</v>
      </c>
      <c r="G74" s="321">
        <f>'t4'!BS177</f>
        <v>0</v>
      </c>
      <c r="H74" s="321">
        <f t="shared" si="2"/>
        <v>0</v>
      </c>
      <c r="I74" s="321">
        <f>'t1'!K74+'t1'!L74</f>
        <v>0</v>
      </c>
      <c r="J74" s="95" t="str">
        <f t="shared" si="3"/>
        <v>OK</v>
      </c>
    </row>
    <row r="75" spans="1:10" ht="12.75" customHeight="1" x14ac:dyDescent="0.2">
      <c r="A75" s="17" t="str">
        <f>'t1'!A75</f>
        <v>DIRIGENTE PROF. TECNICO SANITARIE (INC. STRUT. SEMPL.)</v>
      </c>
      <c r="B75" s="169" t="str">
        <f>'t1'!B75</f>
        <v>SD0SE3</v>
      </c>
      <c r="C75" s="320">
        <f>'t1'!C75+'t1'!D75</f>
        <v>0</v>
      </c>
      <c r="D75" s="320">
        <f>'t5'!U76+'t5'!V76</f>
        <v>0</v>
      </c>
      <c r="E75" s="321">
        <f>'t6'!U76+'t6'!V76</f>
        <v>0</v>
      </c>
      <c r="F75" s="321">
        <f>'t4'!FI84</f>
        <v>0</v>
      </c>
      <c r="G75" s="321">
        <f>'t4'!BT177</f>
        <v>0</v>
      </c>
      <c r="H75" s="321">
        <f t="shared" si="2"/>
        <v>0</v>
      </c>
      <c r="I75" s="321">
        <f>'t1'!K75+'t1'!L75</f>
        <v>0</v>
      </c>
      <c r="J75" s="95" t="str">
        <f t="shared" si="3"/>
        <v>OK</v>
      </c>
    </row>
    <row r="76" spans="1:10" ht="12.75" customHeight="1" x14ac:dyDescent="0.2">
      <c r="A76" s="17" t="str">
        <f>'t1'!A76</f>
        <v>DIRIGENTE PROF. TECNICO SANITARIE (ALTRI INC. PROF.LI)</v>
      </c>
      <c r="B76" s="169" t="str">
        <f>'t1'!B76</f>
        <v>SD0AI3</v>
      </c>
      <c r="C76" s="320">
        <f>'t1'!C76+'t1'!D76</f>
        <v>0</v>
      </c>
      <c r="D76" s="320">
        <f>'t5'!U77+'t5'!V77</f>
        <v>0</v>
      </c>
      <c r="E76" s="321">
        <f>'t6'!U77+'t6'!V77</f>
        <v>0</v>
      </c>
      <c r="F76" s="321">
        <f>'t4'!FI85</f>
        <v>0</v>
      </c>
      <c r="G76" s="321">
        <f>'t4'!BU177</f>
        <v>0</v>
      </c>
      <c r="H76" s="321">
        <f t="shared" si="2"/>
        <v>0</v>
      </c>
      <c r="I76" s="321">
        <f>'t1'!K76+'t1'!L76</f>
        <v>0</v>
      </c>
      <c r="J76" s="95" t="str">
        <f t="shared" si="3"/>
        <v>OK</v>
      </c>
    </row>
    <row r="77" spans="1:10" ht="12.75" customHeight="1" x14ac:dyDescent="0.2">
      <c r="A77" s="17" t="str">
        <f>'t1'!A77</f>
        <v>DIR. PROF.TECNICO SANITARIE T.DET.ART.15-SEPTIES DLGS 502/92</v>
      </c>
      <c r="B77" s="169" t="str">
        <f>'t1'!B77</f>
        <v>SD048D</v>
      </c>
      <c r="C77" s="320">
        <f>'t1'!C77+'t1'!D77</f>
        <v>0</v>
      </c>
      <c r="D77" s="320">
        <f>'t5'!U78+'t5'!V78</f>
        <v>0</v>
      </c>
      <c r="E77" s="321">
        <f>'t6'!U78+'t6'!V78</f>
        <v>0</v>
      </c>
      <c r="F77" s="321">
        <f>'t4'!FI86</f>
        <v>0</v>
      </c>
      <c r="G77" s="321">
        <f>'t4'!BV177</f>
        <v>0</v>
      </c>
      <c r="H77" s="321">
        <f t="shared" si="2"/>
        <v>0</v>
      </c>
      <c r="I77" s="321">
        <f>'t1'!K77+'t1'!L77</f>
        <v>0</v>
      </c>
      <c r="J77" s="95" t="str">
        <f t="shared" si="3"/>
        <v>OK</v>
      </c>
    </row>
    <row r="78" spans="1:10" ht="12.75" customHeight="1" x14ac:dyDescent="0.2">
      <c r="A78" s="17" t="str">
        <f>'t1'!A78</f>
        <v>DIRIGENTE PROF.TECNICHE DELLA PREVENZIONE (INC.STRUT.COMPL.)</v>
      </c>
      <c r="B78" s="169" t="str">
        <f>'t1'!B78</f>
        <v>SD0CO4</v>
      </c>
      <c r="C78" s="320">
        <f>'t1'!C78+'t1'!D78</f>
        <v>0</v>
      </c>
      <c r="D78" s="320">
        <f>'t5'!U79+'t5'!V79</f>
        <v>0</v>
      </c>
      <c r="E78" s="321">
        <f>'t6'!U79+'t6'!V79</f>
        <v>0</v>
      </c>
      <c r="F78" s="321">
        <f>'t4'!FI87</f>
        <v>0</v>
      </c>
      <c r="G78" s="321">
        <f>'t4'!BW177</f>
        <v>0</v>
      </c>
      <c r="H78" s="321">
        <f t="shared" si="2"/>
        <v>0</v>
      </c>
      <c r="I78" s="321">
        <f>'t1'!K78+'t1'!L78</f>
        <v>0</v>
      </c>
      <c r="J78" s="95" t="str">
        <f t="shared" si="3"/>
        <v>OK</v>
      </c>
    </row>
    <row r="79" spans="1:10" ht="12.75" customHeight="1" x14ac:dyDescent="0.2">
      <c r="A79" s="17" t="str">
        <f>'t1'!A79</f>
        <v>DIRIGENTE PROF.TECNICHE DELLA PREVENZIONE (INC.STRUT.SEMPL.)</v>
      </c>
      <c r="B79" s="169" t="str">
        <f>'t1'!B79</f>
        <v>SD0SE4</v>
      </c>
      <c r="C79" s="320">
        <f>'t1'!C79+'t1'!D79</f>
        <v>0</v>
      </c>
      <c r="D79" s="320">
        <f>'t5'!U80+'t5'!V80</f>
        <v>0</v>
      </c>
      <c r="E79" s="321">
        <f>'t6'!U80+'t6'!V80</f>
        <v>0</v>
      </c>
      <c r="F79" s="321">
        <f>'t4'!FI88</f>
        <v>0</v>
      </c>
      <c r="G79" s="321">
        <f>'t4'!BX177</f>
        <v>0</v>
      </c>
      <c r="H79" s="321">
        <f t="shared" si="2"/>
        <v>0</v>
      </c>
      <c r="I79" s="321">
        <f>'t1'!K79+'t1'!L79</f>
        <v>0</v>
      </c>
      <c r="J79" s="95" t="str">
        <f t="shared" si="3"/>
        <v>OK</v>
      </c>
    </row>
    <row r="80" spans="1:10" ht="12.75" customHeight="1" x14ac:dyDescent="0.2">
      <c r="A80" s="17" t="str">
        <f>'t1'!A80</f>
        <v>DIRIGENTE PROF.TECNICHE DELLA PREVENZIONE(ALTRI INC.PROF.LI)</v>
      </c>
      <c r="B80" s="169" t="str">
        <f>'t1'!B80</f>
        <v>SD0AI4</v>
      </c>
      <c r="C80" s="320">
        <f>'t1'!C80+'t1'!D80</f>
        <v>0</v>
      </c>
      <c r="D80" s="320">
        <f>'t5'!U81+'t5'!V81</f>
        <v>0</v>
      </c>
      <c r="E80" s="321">
        <f>'t6'!U81+'t6'!V81</f>
        <v>0</v>
      </c>
      <c r="F80" s="321">
        <f>'t4'!FI89</f>
        <v>0</v>
      </c>
      <c r="G80" s="321">
        <f>'t4'!BY177</f>
        <v>0</v>
      </c>
      <c r="H80" s="321">
        <f t="shared" si="2"/>
        <v>0</v>
      </c>
      <c r="I80" s="321">
        <f>'t1'!K80+'t1'!L80</f>
        <v>0</v>
      </c>
      <c r="J80" s="95" t="str">
        <f t="shared" si="3"/>
        <v>OK</v>
      </c>
    </row>
    <row r="81" spans="1:10" ht="12.75" customHeight="1" x14ac:dyDescent="0.2">
      <c r="A81" s="17" t="str">
        <f>'t1'!A81</f>
        <v>DIR. PROF.TECNICHE PREVENZ. T.DET.ART.15-SEPTIES DLGS 502/92</v>
      </c>
      <c r="B81" s="169" t="str">
        <f>'t1'!B81</f>
        <v>SD048E</v>
      </c>
      <c r="C81" s="320">
        <f>'t1'!C81+'t1'!D81</f>
        <v>0</v>
      </c>
      <c r="D81" s="320">
        <f>'t5'!U82+'t5'!V82</f>
        <v>0</v>
      </c>
      <c r="E81" s="321">
        <f>'t6'!U82+'t6'!V82</f>
        <v>0</v>
      </c>
      <c r="F81" s="321">
        <f>'t4'!FI90</f>
        <v>0</v>
      </c>
      <c r="G81" s="321">
        <f>'t4'!BZ177</f>
        <v>0</v>
      </c>
      <c r="H81" s="321">
        <f t="shared" si="2"/>
        <v>0</v>
      </c>
      <c r="I81" s="321">
        <f>'t1'!K81+'t1'!L81</f>
        <v>0</v>
      </c>
      <c r="J81" s="95" t="str">
        <f t="shared" si="3"/>
        <v>OK</v>
      </c>
    </row>
    <row r="82" spans="1:10" ht="12.75" customHeight="1" x14ac:dyDescent="0.2">
      <c r="A82" s="17" t="str">
        <f>'t1'!A82</f>
        <v>AVVOCATO DIRIG. CON INCARICO DI STRUTTURA COMPLESSA</v>
      </c>
      <c r="B82" s="169" t="str">
        <f>'t1'!B82</f>
        <v>PD0010</v>
      </c>
      <c r="C82" s="320">
        <f>'t1'!C82+'t1'!D82</f>
        <v>0</v>
      </c>
      <c r="D82" s="320">
        <f>'t5'!U83+'t5'!V83</f>
        <v>0</v>
      </c>
      <c r="E82" s="321">
        <f>'t6'!U83+'t6'!V83</f>
        <v>0</v>
      </c>
      <c r="F82" s="321">
        <f>'t4'!FI91</f>
        <v>0</v>
      </c>
      <c r="G82" s="321">
        <f>'t4'!CA177</f>
        <v>0</v>
      </c>
      <c r="H82" s="321">
        <f t="shared" si="2"/>
        <v>0</v>
      </c>
      <c r="I82" s="321">
        <f>'t1'!K82+'t1'!L82</f>
        <v>0</v>
      </c>
      <c r="J82" s="95" t="str">
        <f t="shared" si="3"/>
        <v>OK</v>
      </c>
    </row>
    <row r="83" spans="1:10" ht="12.75" customHeight="1" x14ac:dyDescent="0.2">
      <c r="A83" s="17" t="str">
        <f>'t1'!A83</f>
        <v>AVVOCATO DIRIG. CON INCARICO DI STRUTTURA SEMPLICE</v>
      </c>
      <c r="B83" s="169" t="str">
        <f>'t1'!B83</f>
        <v>PD0S09</v>
      </c>
      <c r="C83" s="320">
        <f>'t1'!C83+'t1'!D83</f>
        <v>0</v>
      </c>
      <c r="D83" s="320">
        <f>'t5'!U84+'t5'!V84</f>
        <v>0</v>
      </c>
      <c r="E83" s="321">
        <f>'t6'!U84+'t6'!V84</f>
        <v>0</v>
      </c>
      <c r="F83" s="321">
        <f>'t4'!FI92</f>
        <v>0</v>
      </c>
      <c r="G83" s="321">
        <f>'t4'!CB177</f>
        <v>0</v>
      </c>
      <c r="H83" s="321">
        <f t="shared" si="2"/>
        <v>0</v>
      </c>
      <c r="I83" s="321">
        <f>'t1'!K83+'t1'!L83</f>
        <v>0</v>
      </c>
      <c r="J83" s="95" t="str">
        <f t="shared" si="3"/>
        <v>OK</v>
      </c>
    </row>
    <row r="84" spans="1:10" ht="12.75" customHeight="1" x14ac:dyDescent="0.2">
      <c r="A84" s="17" t="str">
        <f>'t1'!A84</f>
        <v>AVVOCATO DIRIG. CON ALTRI INCAR.PROF.LI</v>
      </c>
      <c r="B84" s="169" t="str">
        <f>'t1'!B84</f>
        <v>PD0A09</v>
      </c>
      <c r="C84" s="320">
        <f>'t1'!C84+'t1'!D84</f>
        <v>0</v>
      </c>
      <c r="D84" s="320">
        <f>'t5'!U85+'t5'!V85</f>
        <v>0</v>
      </c>
      <c r="E84" s="321">
        <f>'t6'!U85+'t6'!V85</f>
        <v>0</v>
      </c>
      <c r="F84" s="321">
        <f>'t4'!FI93</f>
        <v>0</v>
      </c>
      <c r="G84" s="321">
        <f>'t4'!CC177</f>
        <v>0</v>
      </c>
      <c r="H84" s="321">
        <f t="shared" si="2"/>
        <v>0</v>
      </c>
      <c r="I84" s="321">
        <f>'t1'!K84+'t1'!L84</f>
        <v>0</v>
      </c>
      <c r="J84" s="95" t="str">
        <f t="shared" si="3"/>
        <v>OK</v>
      </c>
    </row>
    <row r="85" spans="1:10" ht="12.75" customHeight="1" x14ac:dyDescent="0.2">
      <c r="A85" s="17" t="str">
        <f>'t1'!A85</f>
        <v>AVVOCATO DIR. A T. DETERMINATO(ART. 15-SEPTIES DLGS. 502/92)</v>
      </c>
      <c r="B85" s="169" t="str">
        <f>'t1'!B85</f>
        <v>PD0605</v>
      </c>
      <c r="C85" s="320">
        <f>'t1'!C85+'t1'!D85</f>
        <v>0</v>
      </c>
      <c r="D85" s="320">
        <f>'t5'!U86+'t5'!V86</f>
        <v>0</v>
      </c>
      <c r="E85" s="321">
        <f>'t6'!U86+'t6'!V86</f>
        <v>0</v>
      </c>
      <c r="F85" s="321">
        <f>'t4'!FI94</f>
        <v>0</v>
      </c>
      <c r="G85" s="321">
        <f>'t4'!CD177</f>
        <v>0</v>
      </c>
      <c r="H85" s="321">
        <f t="shared" si="2"/>
        <v>0</v>
      </c>
      <c r="I85" s="321">
        <f>'t1'!K85+'t1'!L85</f>
        <v>0</v>
      </c>
      <c r="J85" s="95" t="str">
        <f t="shared" si="3"/>
        <v>OK</v>
      </c>
    </row>
    <row r="86" spans="1:10" ht="12.75" customHeight="1" x14ac:dyDescent="0.2">
      <c r="A86" s="17" t="str">
        <f>'t1'!A86</f>
        <v>INGEGNERE DIRIG. CON INCARICO DI STRUTTURA COMPLESSA</v>
      </c>
      <c r="B86" s="169" t="str">
        <f>'t1'!B86</f>
        <v>PD0046</v>
      </c>
      <c r="C86" s="320">
        <f>'t1'!C86+'t1'!D86</f>
        <v>0</v>
      </c>
      <c r="D86" s="320">
        <f>'t5'!U87+'t5'!V87</f>
        <v>0</v>
      </c>
      <c r="E86" s="321">
        <f>'t6'!U87+'t6'!V87</f>
        <v>0</v>
      </c>
      <c r="F86" s="321">
        <f>'t4'!FI95</f>
        <v>0</v>
      </c>
      <c r="G86" s="321">
        <f>'t4'!CE177</f>
        <v>0</v>
      </c>
      <c r="H86" s="321">
        <f t="shared" si="2"/>
        <v>0</v>
      </c>
      <c r="I86" s="321">
        <f>'t1'!K86+'t1'!L86</f>
        <v>0</v>
      </c>
      <c r="J86" s="95" t="str">
        <f t="shared" si="3"/>
        <v>OK</v>
      </c>
    </row>
    <row r="87" spans="1:10" ht="12.75" customHeight="1" x14ac:dyDescent="0.2">
      <c r="A87" s="17" t="str">
        <f>'t1'!A87</f>
        <v>INGEGNERE DIRIG. CON INCARICO DI STRUTTURA SEMPLICE</v>
      </c>
      <c r="B87" s="169" t="str">
        <f>'t1'!B87</f>
        <v>PD0S45</v>
      </c>
      <c r="C87" s="320">
        <f>'t1'!C87+'t1'!D87</f>
        <v>0</v>
      </c>
      <c r="D87" s="320">
        <f>'t5'!U88+'t5'!V88</f>
        <v>0</v>
      </c>
      <c r="E87" s="321">
        <f>'t6'!U88+'t6'!V88</f>
        <v>0</v>
      </c>
      <c r="F87" s="321">
        <f>'t4'!FI96</f>
        <v>0</v>
      </c>
      <c r="G87" s="321">
        <f>'t4'!CF177</f>
        <v>0</v>
      </c>
      <c r="H87" s="321">
        <f t="shared" si="2"/>
        <v>0</v>
      </c>
      <c r="I87" s="321">
        <f>'t1'!K87+'t1'!L87</f>
        <v>0</v>
      </c>
      <c r="J87" s="95" t="str">
        <f t="shared" si="3"/>
        <v>OK</v>
      </c>
    </row>
    <row r="88" spans="1:10" ht="12.75" customHeight="1" x14ac:dyDescent="0.2">
      <c r="A88" s="17" t="str">
        <f>'t1'!A88</f>
        <v>INGEGNERE DIRIG. CON ALTRI INCAR.PROF.LI</v>
      </c>
      <c r="B88" s="169" t="str">
        <f>'t1'!B88</f>
        <v>PD0A45</v>
      </c>
      <c r="C88" s="320">
        <f>'t1'!C88+'t1'!D88</f>
        <v>0</v>
      </c>
      <c r="D88" s="320">
        <f>'t5'!U89+'t5'!V89</f>
        <v>0</v>
      </c>
      <c r="E88" s="321">
        <f>'t6'!U89+'t6'!V89</f>
        <v>0</v>
      </c>
      <c r="F88" s="321">
        <f>'t4'!FI97</f>
        <v>0</v>
      </c>
      <c r="G88" s="321">
        <f>'t4'!CG177</f>
        <v>0</v>
      </c>
      <c r="H88" s="321">
        <f t="shared" si="2"/>
        <v>0</v>
      </c>
      <c r="I88" s="321">
        <f>'t1'!K88+'t1'!L88</f>
        <v>0</v>
      </c>
      <c r="J88" s="95" t="str">
        <f t="shared" si="3"/>
        <v>OK</v>
      </c>
    </row>
    <row r="89" spans="1:10" ht="12.75" customHeight="1" x14ac:dyDescent="0.2">
      <c r="A89" s="17" t="str">
        <f>'t1'!A89</f>
        <v>INGEGNERE DIR. A T. DETERMINATO(ART.15-SEPTIES DLGS. 502/92)</v>
      </c>
      <c r="B89" s="169" t="str">
        <f>'t1'!B89</f>
        <v>PD0606</v>
      </c>
      <c r="C89" s="320">
        <f>'t1'!C89+'t1'!D89</f>
        <v>0</v>
      </c>
      <c r="D89" s="320">
        <f>'t5'!U90+'t5'!V90</f>
        <v>0</v>
      </c>
      <c r="E89" s="321">
        <f>'t6'!U90+'t6'!V90</f>
        <v>0</v>
      </c>
      <c r="F89" s="321">
        <f>'t4'!FI98</f>
        <v>0</v>
      </c>
      <c r="G89" s="321">
        <f>'t4'!CH177</f>
        <v>0</v>
      </c>
      <c r="H89" s="321">
        <f t="shared" si="2"/>
        <v>0</v>
      </c>
      <c r="I89" s="321">
        <f>'t1'!K89+'t1'!L89</f>
        <v>0</v>
      </c>
      <c r="J89" s="95" t="str">
        <f t="shared" si="3"/>
        <v>OK</v>
      </c>
    </row>
    <row r="90" spans="1:10" ht="12.75" customHeight="1" x14ac:dyDescent="0.2">
      <c r="A90" s="17" t="str">
        <f>'t1'!A90</f>
        <v>ARCHITETTI DIRIG. CON INCARICO DI STRUTTURA COMPLESSA</v>
      </c>
      <c r="B90" s="169" t="str">
        <f>'t1'!B90</f>
        <v>PD0004</v>
      </c>
      <c r="C90" s="320">
        <f>'t1'!C90+'t1'!D90</f>
        <v>0</v>
      </c>
      <c r="D90" s="320">
        <f>'t5'!U91+'t5'!V91</f>
        <v>0</v>
      </c>
      <c r="E90" s="321">
        <f>'t6'!U91+'t6'!V91</f>
        <v>0</v>
      </c>
      <c r="F90" s="321">
        <f>'t4'!FI99</f>
        <v>0</v>
      </c>
      <c r="G90" s="321">
        <f>'t4'!CI177</f>
        <v>0</v>
      </c>
      <c r="H90" s="321">
        <f t="shared" si="2"/>
        <v>0</v>
      </c>
      <c r="I90" s="321">
        <f>'t1'!K90+'t1'!L90</f>
        <v>0</v>
      </c>
      <c r="J90" s="95" t="str">
        <f t="shared" si="3"/>
        <v>OK</v>
      </c>
    </row>
    <row r="91" spans="1:10" ht="12.75" customHeight="1" x14ac:dyDescent="0.2">
      <c r="A91" s="17" t="str">
        <f>'t1'!A91</f>
        <v>ARCHITETTI DIRIG. CON INCARICO DI STRUTTURA SEMPLICE</v>
      </c>
      <c r="B91" s="169" t="str">
        <f>'t1'!B91</f>
        <v>PD0S03</v>
      </c>
      <c r="C91" s="320">
        <f>'t1'!C91+'t1'!D91</f>
        <v>0</v>
      </c>
      <c r="D91" s="320">
        <f>'t5'!U92+'t5'!V92</f>
        <v>0</v>
      </c>
      <c r="E91" s="321">
        <f>'t6'!U92+'t6'!V92</f>
        <v>0</v>
      </c>
      <c r="F91" s="321">
        <f>'t4'!FI100</f>
        <v>0</v>
      </c>
      <c r="G91" s="321">
        <f>'t4'!CJ177</f>
        <v>0</v>
      </c>
      <c r="H91" s="321">
        <f t="shared" si="2"/>
        <v>0</v>
      </c>
      <c r="I91" s="321">
        <f>'t1'!K91+'t1'!L91</f>
        <v>0</v>
      </c>
      <c r="J91" s="95" t="str">
        <f t="shared" si="3"/>
        <v>OK</v>
      </c>
    </row>
    <row r="92" spans="1:10" ht="12.75" customHeight="1" x14ac:dyDescent="0.2">
      <c r="A92" s="17" t="str">
        <f>'t1'!A92</f>
        <v>ARCHITETTI DIRIG. CON ALTRI INCAR.PROF.LI</v>
      </c>
      <c r="B92" s="169" t="str">
        <f>'t1'!B92</f>
        <v>PD0A03</v>
      </c>
      <c r="C92" s="320">
        <f>'t1'!C92+'t1'!D92</f>
        <v>0</v>
      </c>
      <c r="D92" s="320">
        <f>'t5'!U93+'t5'!V93</f>
        <v>0</v>
      </c>
      <c r="E92" s="321">
        <f>'t6'!U93+'t6'!V93</f>
        <v>0</v>
      </c>
      <c r="F92" s="321">
        <f>'t4'!FI101</f>
        <v>0</v>
      </c>
      <c r="G92" s="321">
        <f>'t4'!CK177</f>
        <v>0</v>
      </c>
      <c r="H92" s="321">
        <f t="shared" si="2"/>
        <v>0</v>
      </c>
      <c r="I92" s="321">
        <f>'t1'!K92+'t1'!L92</f>
        <v>0</v>
      </c>
      <c r="J92" s="95" t="str">
        <f t="shared" si="3"/>
        <v>OK</v>
      </c>
    </row>
    <row r="93" spans="1:10" ht="12.75" customHeight="1" x14ac:dyDescent="0.2">
      <c r="A93" s="17" t="str">
        <f>'t1'!A93</f>
        <v>ARCHITETTI DIR. A T.DETERMINATO(ART. 15-SEPTIES DLGS.502/92)</v>
      </c>
      <c r="B93" s="169" t="str">
        <f>'t1'!B93</f>
        <v>PD0607</v>
      </c>
      <c r="C93" s="320">
        <f>'t1'!C93+'t1'!D93</f>
        <v>0</v>
      </c>
      <c r="D93" s="320">
        <f>'t5'!U94+'t5'!V94</f>
        <v>0</v>
      </c>
      <c r="E93" s="321">
        <f>'t6'!U94+'t6'!V94</f>
        <v>0</v>
      </c>
      <c r="F93" s="321">
        <f>'t4'!FI102</f>
        <v>0</v>
      </c>
      <c r="G93" s="321">
        <f>'t4'!CL177</f>
        <v>0</v>
      </c>
      <c r="H93" s="321">
        <f t="shared" si="2"/>
        <v>0</v>
      </c>
      <c r="I93" s="321">
        <f>'t1'!K93+'t1'!L93</f>
        <v>0</v>
      </c>
      <c r="J93" s="95" t="str">
        <f t="shared" si="3"/>
        <v>OK</v>
      </c>
    </row>
    <row r="94" spans="1:10" ht="12.75" customHeight="1" x14ac:dyDescent="0.2">
      <c r="A94" s="17" t="str">
        <f>'t1'!A94</f>
        <v>GEOLOGI DIRIG. CON INCARICO DI STRUTTURA COMPLESSA</v>
      </c>
      <c r="B94" s="169" t="str">
        <f>'t1'!B94</f>
        <v>PD0044</v>
      </c>
      <c r="C94" s="320">
        <f>'t1'!C94+'t1'!D94</f>
        <v>0</v>
      </c>
      <c r="D94" s="320">
        <f>'t5'!U95+'t5'!V95</f>
        <v>0</v>
      </c>
      <c r="E94" s="321">
        <f>'t6'!U95+'t6'!V95</f>
        <v>0</v>
      </c>
      <c r="F94" s="321">
        <f>'t4'!FI103</f>
        <v>0</v>
      </c>
      <c r="G94" s="321">
        <f>'t4'!CM177</f>
        <v>0</v>
      </c>
      <c r="H94" s="321">
        <f t="shared" si="2"/>
        <v>0</v>
      </c>
      <c r="I94" s="321">
        <f>'t1'!K94+'t1'!L94</f>
        <v>0</v>
      </c>
      <c r="J94" s="95" t="str">
        <f t="shared" si="3"/>
        <v>OK</v>
      </c>
    </row>
    <row r="95" spans="1:10" ht="12.75" customHeight="1" x14ac:dyDescent="0.2">
      <c r="A95" s="17" t="str">
        <f>'t1'!A95</f>
        <v>GEOLOGI DIRIG. CON INCARICO DI STRUTTURA SEMPLICE</v>
      </c>
      <c r="B95" s="169" t="str">
        <f>'t1'!B95</f>
        <v>PD0S43</v>
      </c>
      <c r="C95" s="320">
        <f>'t1'!C95+'t1'!D95</f>
        <v>0</v>
      </c>
      <c r="D95" s="320">
        <f>'t5'!U96+'t5'!V96</f>
        <v>0</v>
      </c>
      <c r="E95" s="321">
        <f>'t6'!U96+'t6'!V96</f>
        <v>0</v>
      </c>
      <c r="F95" s="321">
        <f>'t4'!FI104</f>
        <v>0</v>
      </c>
      <c r="G95" s="321">
        <f>'t4'!CN177</f>
        <v>0</v>
      </c>
      <c r="H95" s="321">
        <f t="shared" si="2"/>
        <v>0</v>
      </c>
      <c r="I95" s="321">
        <f>'t1'!K95+'t1'!L95</f>
        <v>0</v>
      </c>
      <c r="J95" s="95" t="str">
        <f t="shared" si="3"/>
        <v>OK</v>
      </c>
    </row>
    <row r="96" spans="1:10" ht="12.75" customHeight="1" x14ac:dyDescent="0.2">
      <c r="A96" s="17" t="str">
        <f>'t1'!A96</f>
        <v>GEOLOGI DIRIG. CON ALTRI INCAR.PROF.LI</v>
      </c>
      <c r="B96" s="169" t="str">
        <f>'t1'!B96</f>
        <v>PD0A43</v>
      </c>
      <c r="C96" s="320">
        <f>'t1'!C96+'t1'!D96</f>
        <v>0</v>
      </c>
      <c r="D96" s="320">
        <f>'t5'!U97+'t5'!V97</f>
        <v>0</v>
      </c>
      <c r="E96" s="321">
        <f>'t6'!U97+'t6'!V97</f>
        <v>0</v>
      </c>
      <c r="F96" s="321">
        <f>'t4'!FI105</f>
        <v>0</v>
      </c>
      <c r="G96" s="321">
        <f>'t4'!CO177</f>
        <v>0</v>
      </c>
      <c r="H96" s="321">
        <f t="shared" si="2"/>
        <v>0</v>
      </c>
      <c r="I96" s="321">
        <f>'t1'!K96+'t1'!L96</f>
        <v>0</v>
      </c>
      <c r="J96" s="95" t="str">
        <f t="shared" si="3"/>
        <v>OK</v>
      </c>
    </row>
    <row r="97" spans="1:10" ht="12.75" customHeight="1" x14ac:dyDescent="0.2">
      <c r="A97" s="17" t="str">
        <f>'t1'!A97</f>
        <v>GEOLOGI  DIR. A T. DETERMINATO(ART. 15-SEPTIES DLGS. 502/92)</v>
      </c>
      <c r="B97" s="169" t="str">
        <f>'t1'!B97</f>
        <v>PD0608</v>
      </c>
      <c r="C97" s="320">
        <f>'t1'!C97+'t1'!D97</f>
        <v>0</v>
      </c>
      <c r="D97" s="320">
        <f>'t5'!U98+'t5'!V98</f>
        <v>0</v>
      </c>
      <c r="E97" s="321">
        <f>'t6'!U98+'t6'!V98</f>
        <v>0</v>
      </c>
      <c r="F97" s="321">
        <f>'t4'!FI106</f>
        <v>0</v>
      </c>
      <c r="G97" s="321">
        <f>'t4'!CP177</f>
        <v>0</v>
      </c>
      <c r="H97" s="321">
        <f t="shared" si="2"/>
        <v>0</v>
      </c>
      <c r="I97" s="321">
        <f>'t1'!K97+'t1'!L97</f>
        <v>0</v>
      </c>
      <c r="J97" s="95" t="str">
        <f t="shared" si="3"/>
        <v>OK</v>
      </c>
    </row>
    <row r="98" spans="1:10" ht="12.75" customHeight="1" x14ac:dyDescent="0.2">
      <c r="A98" s="17" t="str">
        <f>'t1'!A98</f>
        <v>ANALISTI DIRIG. CON INCARICO DI STRUTTURA COMPLESSA</v>
      </c>
      <c r="B98" s="169" t="str">
        <f>'t1'!B98</f>
        <v>TD0002</v>
      </c>
      <c r="C98" s="320">
        <f>'t1'!C98+'t1'!D98</f>
        <v>0</v>
      </c>
      <c r="D98" s="320">
        <f>'t5'!U99+'t5'!V99</f>
        <v>0</v>
      </c>
      <c r="E98" s="321">
        <f>'t6'!U99+'t6'!V99</f>
        <v>0</v>
      </c>
      <c r="F98" s="321">
        <f>'t4'!FI107</f>
        <v>0</v>
      </c>
      <c r="G98" s="321">
        <f>'t4'!CQ177</f>
        <v>0</v>
      </c>
      <c r="H98" s="321">
        <f t="shared" si="2"/>
        <v>0</v>
      </c>
      <c r="I98" s="321">
        <f>'t1'!K98+'t1'!L98</f>
        <v>0</v>
      </c>
      <c r="J98" s="95" t="str">
        <f t="shared" si="3"/>
        <v>OK</v>
      </c>
    </row>
    <row r="99" spans="1:10" ht="12.75" customHeight="1" x14ac:dyDescent="0.2">
      <c r="A99" s="17" t="str">
        <f>'t1'!A99</f>
        <v>ANALISTI DIRIG. CON INCARICO DI STRUTTURA SEMPLICE</v>
      </c>
      <c r="B99" s="169" t="str">
        <f>'t1'!B99</f>
        <v>TD0S01</v>
      </c>
      <c r="C99" s="320">
        <f>'t1'!C99+'t1'!D99</f>
        <v>0</v>
      </c>
      <c r="D99" s="320">
        <f>'t5'!U100+'t5'!V100</f>
        <v>0</v>
      </c>
      <c r="E99" s="321">
        <f>'t6'!U100+'t6'!V100</f>
        <v>0</v>
      </c>
      <c r="F99" s="321">
        <f>'t4'!FI108</f>
        <v>0</v>
      </c>
      <c r="G99" s="321">
        <f>'t4'!CR177</f>
        <v>0</v>
      </c>
      <c r="H99" s="321">
        <f t="shared" si="2"/>
        <v>0</v>
      </c>
      <c r="I99" s="321">
        <f>'t1'!K99+'t1'!L99</f>
        <v>0</v>
      </c>
      <c r="J99" s="95" t="str">
        <f t="shared" si="3"/>
        <v>OK</v>
      </c>
    </row>
    <row r="100" spans="1:10" ht="12.75" customHeight="1" x14ac:dyDescent="0.2">
      <c r="A100" s="17" t="str">
        <f>'t1'!A100</f>
        <v>ANALISTI DIRIG. CON ALTRI INCAR.PROF.LI</v>
      </c>
      <c r="B100" s="169" t="str">
        <f>'t1'!B100</f>
        <v>TD0A01</v>
      </c>
      <c r="C100" s="320">
        <f>'t1'!C100+'t1'!D100</f>
        <v>0</v>
      </c>
      <c r="D100" s="320">
        <f>'t5'!U101+'t5'!V101</f>
        <v>0</v>
      </c>
      <c r="E100" s="321">
        <f>'t6'!U101+'t6'!V101</f>
        <v>0</v>
      </c>
      <c r="F100" s="321">
        <f>'t4'!FI109</f>
        <v>0</v>
      </c>
      <c r="G100" s="321">
        <f>'t4'!CS177</f>
        <v>0</v>
      </c>
      <c r="H100" s="321">
        <f t="shared" si="2"/>
        <v>0</v>
      </c>
      <c r="I100" s="321">
        <f>'t1'!K100+'t1'!L100</f>
        <v>0</v>
      </c>
      <c r="J100" s="95" t="str">
        <f t="shared" si="3"/>
        <v>OK</v>
      </c>
    </row>
    <row r="101" spans="1:10" ht="12.75" customHeight="1" x14ac:dyDescent="0.2">
      <c r="A101" s="17" t="str">
        <f>'t1'!A101</f>
        <v>ANALISTI DIR. A T. DETERMINATO(ART. 15-SEPTIES DLGS. 502/92)</v>
      </c>
      <c r="B101" s="169" t="str">
        <f>'t1'!B101</f>
        <v>TD0609</v>
      </c>
      <c r="C101" s="320">
        <f>'t1'!C101+'t1'!D101</f>
        <v>0</v>
      </c>
      <c r="D101" s="320">
        <f>'t5'!U102+'t5'!V102</f>
        <v>0</v>
      </c>
      <c r="E101" s="321">
        <f>'t6'!U102+'t6'!V102</f>
        <v>0</v>
      </c>
      <c r="F101" s="321">
        <f>'t4'!FI110</f>
        <v>0</v>
      </c>
      <c r="G101" s="321">
        <f>'t4'!CT177</f>
        <v>0</v>
      </c>
      <c r="H101" s="321">
        <f t="shared" si="2"/>
        <v>0</v>
      </c>
      <c r="I101" s="321">
        <f>'t1'!K101+'t1'!L101</f>
        <v>0</v>
      </c>
      <c r="J101" s="95" t="str">
        <f t="shared" si="3"/>
        <v>OK</v>
      </c>
    </row>
    <row r="102" spans="1:10" ht="12.75" customHeight="1" x14ac:dyDescent="0.2">
      <c r="A102" s="17" t="str">
        <f>'t1'!A102</f>
        <v>STATISTICO DIRIG. CON INCARICO DI STRUTTURA COMPLESSA</v>
      </c>
      <c r="B102" s="169" t="str">
        <f>'t1'!B102</f>
        <v>TD0071</v>
      </c>
      <c r="C102" s="320">
        <f>'t1'!C102+'t1'!D102</f>
        <v>0</v>
      </c>
      <c r="D102" s="320">
        <f>'t5'!U103+'t5'!V103</f>
        <v>0</v>
      </c>
      <c r="E102" s="321">
        <f>'t6'!U103+'t6'!V103</f>
        <v>0</v>
      </c>
      <c r="F102" s="321">
        <f>'t4'!FI111</f>
        <v>0</v>
      </c>
      <c r="G102" s="321">
        <f>'t4'!CU177</f>
        <v>0</v>
      </c>
      <c r="H102" s="321">
        <f t="shared" si="2"/>
        <v>0</v>
      </c>
      <c r="I102" s="321">
        <f>'t1'!K102+'t1'!L102</f>
        <v>0</v>
      </c>
      <c r="J102" s="95" t="str">
        <f t="shared" si="3"/>
        <v>OK</v>
      </c>
    </row>
    <row r="103" spans="1:10" ht="12.75" customHeight="1" x14ac:dyDescent="0.2">
      <c r="A103" s="17" t="str">
        <f>'t1'!A103</f>
        <v>STATISTICO DIRIG. CON INCARICO DI STRUTTURA SEMPLICE</v>
      </c>
      <c r="B103" s="169" t="str">
        <f>'t1'!B103</f>
        <v>TD0S70</v>
      </c>
      <c r="C103" s="320">
        <f>'t1'!C103+'t1'!D103</f>
        <v>0</v>
      </c>
      <c r="D103" s="320">
        <f>'t5'!U104+'t5'!V104</f>
        <v>0</v>
      </c>
      <c r="E103" s="321">
        <f>'t6'!U104+'t6'!V104</f>
        <v>0</v>
      </c>
      <c r="F103" s="321">
        <f>'t4'!FI112</f>
        <v>0</v>
      </c>
      <c r="G103" s="321">
        <f>'t4'!CV177</f>
        <v>0</v>
      </c>
      <c r="H103" s="321">
        <f t="shared" si="2"/>
        <v>0</v>
      </c>
      <c r="I103" s="321">
        <f>'t1'!K103+'t1'!L103</f>
        <v>0</v>
      </c>
      <c r="J103" s="95" t="str">
        <f t="shared" si="3"/>
        <v>OK</v>
      </c>
    </row>
    <row r="104" spans="1:10" ht="12.75" customHeight="1" x14ac:dyDescent="0.2">
      <c r="A104" s="17" t="str">
        <f>'t1'!A104</f>
        <v>STATISTICO DIRIG. CON ALTRI INCAR.PROF.LI</v>
      </c>
      <c r="B104" s="169" t="str">
        <f>'t1'!B104</f>
        <v>TD0A70</v>
      </c>
      <c r="C104" s="320">
        <f>'t1'!C104+'t1'!D104</f>
        <v>0</v>
      </c>
      <c r="D104" s="320">
        <f>'t5'!U105+'t5'!V105</f>
        <v>0</v>
      </c>
      <c r="E104" s="321">
        <f>'t6'!U105+'t6'!V105</f>
        <v>0</v>
      </c>
      <c r="F104" s="321">
        <f>'t4'!FI113</f>
        <v>0</v>
      </c>
      <c r="G104" s="321">
        <f>'t4'!CW177</f>
        <v>0</v>
      </c>
      <c r="H104" s="321">
        <f t="shared" si="2"/>
        <v>0</v>
      </c>
      <c r="I104" s="321">
        <f>'t1'!K104+'t1'!L104</f>
        <v>0</v>
      </c>
      <c r="J104" s="95" t="str">
        <f t="shared" si="3"/>
        <v>OK</v>
      </c>
    </row>
    <row r="105" spans="1:10" ht="12.75" customHeight="1" x14ac:dyDescent="0.2">
      <c r="A105" s="17" t="str">
        <f>'t1'!A105</f>
        <v>STATISTICO DIR. A T.DETERMINATO(ART. 15-SEPTIES DLGS.502/92)</v>
      </c>
      <c r="B105" s="169" t="str">
        <f>'t1'!B105</f>
        <v>TD0610</v>
      </c>
      <c r="C105" s="320">
        <f>'t1'!C105+'t1'!D105</f>
        <v>0</v>
      </c>
      <c r="D105" s="320">
        <f>'t5'!U106+'t5'!V106</f>
        <v>0</v>
      </c>
      <c r="E105" s="321">
        <f>'t6'!U106+'t6'!V106</f>
        <v>0</v>
      </c>
      <c r="F105" s="321">
        <f>'t4'!FI114</f>
        <v>0</v>
      </c>
      <c r="G105" s="321">
        <f>'t4'!CX177</f>
        <v>0</v>
      </c>
      <c r="H105" s="321">
        <f t="shared" si="2"/>
        <v>0</v>
      </c>
      <c r="I105" s="321">
        <f>'t1'!K105+'t1'!L105</f>
        <v>0</v>
      </c>
      <c r="J105" s="95" t="str">
        <f t="shared" si="3"/>
        <v>OK</v>
      </c>
    </row>
    <row r="106" spans="1:10" ht="12.75" customHeight="1" x14ac:dyDescent="0.2">
      <c r="A106" s="17" t="str">
        <f>'t1'!A106</f>
        <v>SOCIOLOGO DIRIG. CON INCARICO DI STRUTTURA COMPLESSA</v>
      </c>
      <c r="B106" s="169" t="str">
        <f>'t1'!B106</f>
        <v>TD0068</v>
      </c>
      <c r="C106" s="320">
        <f>'t1'!C106+'t1'!D106</f>
        <v>0</v>
      </c>
      <c r="D106" s="320">
        <f>'t5'!U107+'t5'!V107</f>
        <v>0</v>
      </c>
      <c r="E106" s="321">
        <f>'t6'!U107+'t6'!V107</f>
        <v>0</v>
      </c>
      <c r="F106" s="321">
        <f>'t4'!FI115</f>
        <v>0</v>
      </c>
      <c r="G106" s="321">
        <f>'t4'!CY177</f>
        <v>0</v>
      </c>
      <c r="H106" s="321">
        <f t="shared" si="2"/>
        <v>0</v>
      </c>
      <c r="I106" s="321">
        <f>'t1'!K106+'t1'!L106</f>
        <v>0</v>
      </c>
      <c r="J106" s="95" t="str">
        <f t="shared" si="3"/>
        <v>OK</v>
      </c>
    </row>
    <row r="107" spans="1:10" ht="12.75" customHeight="1" x14ac:dyDescent="0.2">
      <c r="A107" s="17" t="str">
        <f>'t1'!A107</f>
        <v>SOCIOLOGO DIRIG. CON INCARICO DI STRUTTURA SEMPLICE</v>
      </c>
      <c r="B107" s="169" t="str">
        <f>'t1'!B107</f>
        <v>TD0S67</v>
      </c>
      <c r="C107" s="320">
        <f>'t1'!C107+'t1'!D107</f>
        <v>0</v>
      </c>
      <c r="D107" s="320">
        <f>'t5'!U108+'t5'!V108</f>
        <v>0</v>
      </c>
      <c r="E107" s="321">
        <f>'t6'!U108+'t6'!V108</f>
        <v>0</v>
      </c>
      <c r="F107" s="321">
        <f>'t4'!FI116</f>
        <v>0</v>
      </c>
      <c r="G107" s="321">
        <f>'t4'!CZ177</f>
        <v>0</v>
      </c>
      <c r="H107" s="321">
        <f t="shared" si="2"/>
        <v>0</v>
      </c>
      <c r="I107" s="321">
        <f>'t1'!K107+'t1'!L107</f>
        <v>0</v>
      </c>
      <c r="J107" s="95" t="str">
        <f t="shared" si="3"/>
        <v>OK</v>
      </c>
    </row>
    <row r="108" spans="1:10" ht="12.75" customHeight="1" x14ac:dyDescent="0.2">
      <c r="A108" s="17" t="str">
        <f>'t1'!A108</f>
        <v>SOCIOLOGO DIRIG. CON ALTRI INCAR.PROF.LI</v>
      </c>
      <c r="B108" s="169" t="str">
        <f>'t1'!B108</f>
        <v>TD0A67</v>
      </c>
      <c r="C108" s="320">
        <f>'t1'!C108+'t1'!D108</f>
        <v>0</v>
      </c>
      <c r="D108" s="320">
        <f>'t5'!U109+'t5'!V109</f>
        <v>0</v>
      </c>
      <c r="E108" s="321">
        <f>'t6'!U109+'t6'!V109</f>
        <v>0</v>
      </c>
      <c r="F108" s="321">
        <f>'t4'!FI117</f>
        <v>0</v>
      </c>
      <c r="G108" s="321">
        <f>'t4'!DA177</f>
        <v>0</v>
      </c>
      <c r="H108" s="321">
        <f t="shared" si="2"/>
        <v>0</v>
      </c>
      <c r="I108" s="321">
        <f>'t1'!K108+'t1'!L108</f>
        <v>0</v>
      </c>
      <c r="J108" s="95" t="str">
        <f t="shared" si="3"/>
        <v>OK</v>
      </c>
    </row>
    <row r="109" spans="1:10" ht="12.75" customHeight="1" x14ac:dyDescent="0.2">
      <c r="A109" s="17" t="str">
        <f>'t1'!A109</f>
        <v>SOCIOLOGO DIR. A T. DETERMINATO(ART.15-SEPTIES DLGS. 502/92)</v>
      </c>
      <c r="B109" s="169" t="str">
        <f>'t1'!B109</f>
        <v>TD0611</v>
      </c>
      <c r="C109" s="320">
        <f>'t1'!C109+'t1'!D109</f>
        <v>0</v>
      </c>
      <c r="D109" s="320">
        <f>'t5'!U110+'t5'!V110</f>
        <v>0</v>
      </c>
      <c r="E109" s="321">
        <f>'t6'!U110+'t6'!V110</f>
        <v>0</v>
      </c>
      <c r="F109" s="321">
        <f>'t4'!FI118</f>
        <v>0</v>
      </c>
      <c r="G109" s="321">
        <f>'t4'!DB177</f>
        <v>0</v>
      </c>
      <c r="H109" s="321">
        <f t="shared" si="2"/>
        <v>0</v>
      </c>
      <c r="I109" s="321">
        <f>'t1'!K109+'t1'!L109</f>
        <v>0</v>
      </c>
      <c r="J109" s="95" t="str">
        <f t="shared" si="3"/>
        <v>OK</v>
      </c>
    </row>
    <row r="110" spans="1:10" ht="12.75" customHeight="1" x14ac:dyDescent="0.2">
      <c r="A110" s="17" t="str">
        <f>'t1'!A110</f>
        <v>DIR. AMBIENTALE CON INCARICO DI STRUTTURA COMPLESSA</v>
      </c>
      <c r="B110" s="169" t="str">
        <f>'t1'!B110</f>
        <v>TD0C02</v>
      </c>
      <c r="C110" s="320">
        <f>'t1'!C110+'t1'!D110</f>
        <v>0</v>
      </c>
      <c r="D110" s="320">
        <f>'t5'!U111+'t5'!V111</f>
        <v>0</v>
      </c>
      <c r="E110" s="321">
        <f>'t6'!U111+'t6'!V111</f>
        <v>0</v>
      </c>
      <c r="F110" s="321">
        <f>'t4'!FI119</f>
        <v>0</v>
      </c>
      <c r="G110" s="321">
        <f>'t4'!DC177</f>
        <v>0</v>
      </c>
      <c r="H110" s="321">
        <f t="shared" si="2"/>
        <v>0</v>
      </c>
      <c r="I110" s="321">
        <f>'t1'!K110+'t1'!L110</f>
        <v>0</v>
      </c>
      <c r="J110" s="95" t="str">
        <f t="shared" si="3"/>
        <v>OK</v>
      </c>
    </row>
    <row r="111" spans="1:10" ht="12.75" customHeight="1" x14ac:dyDescent="0.2">
      <c r="A111" s="17" t="str">
        <f>'t1'!A111</f>
        <v>DIR. AMBIENTALE CON INCARICO DI STRUTTURA SEMPLICE</v>
      </c>
      <c r="B111" s="169" t="str">
        <f>'t1'!B111</f>
        <v>TD0S02</v>
      </c>
      <c r="C111" s="320">
        <f>'t1'!C111+'t1'!D111</f>
        <v>0</v>
      </c>
      <c r="D111" s="320">
        <f>'t5'!U112+'t5'!V112</f>
        <v>0</v>
      </c>
      <c r="E111" s="321">
        <f>'t6'!U112+'t6'!V112</f>
        <v>0</v>
      </c>
      <c r="F111" s="321">
        <f>'t4'!FI120</f>
        <v>0</v>
      </c>
      <c r="G111" s="321">
        <f>'t4'!DD177</f>
        <v>0</v>
      </c>
      <c r="H111" s="321">
        <f t="shared" si="2"/>
        <v>0</v>
      </c>
      <c r="I111" s="321">
        <f>'t1'!K111+'t1'!L111</f>
        <v>0</v>
      </c>
      <c r="J111" s="95" t="str">
        <f t="shared" si="3"/>
        <v>OK</v>
      </c>
    </row>
    <row r="112" spans="1:10" ht="12.75" customHeight="1" x14ac:dyDescent="0.2">
      <c r="A112" s="17" t="str">
        <f>'t1'!A112</f>
        <v>DIR. AMBIENTALE CON ALTRI INCAR.PROF.LI</v>
      </c>
      <c r="B112" s="169" t="str">
        <f>'t1'!B112</f>
        <v>TD0A02</v>
      </c>
      <c r="C112" s="320">
        <f>'t1'!C112+'t1'!D112</f>
        <v>0</v>
      </c>
      <c r="D112" s="320">
        <f>'t5'!U113+'t5'!V113</f>
        <v>0</v>
      </c>
      <c r="E112" s="321">
        <f>'t6'!U113+'t6'!V113</f>
        <v>0</v>
      </c>
      <c r="F112" s="321">
        <f>'t4'!FI121</f>
        <v>0</v>
      </c>
      <c r="G112" s="321">
        <f>'t4'!DE177</f>
        <v>0</v>
      </c>
      <c r="H112" s="321">
        <f t="shared" si="2"/>
        <v>0</v>
      </c>
      <c r="I112" s="321">
        <f>'t1'!K112+'t1'!L112</f>
        <v>0</v>
      </c>
      <c r="J112" s="95" t="str">
        <f t="shared" si="3"/>
        <v>OK</v>
      </c>
    </row>
    <row r="113" spans="1:10" ht="12.75" customHeight="1" x14ac:dyDescent="0.2">
      <c r="A113" s="17" t="str">
        <f>'t1'!A113</f>
        <v>DIR. AMBIENTALE A T.DETERMINATO (ART.15-SEPTIES DLGS 502/92)</v>
      </c>
      <c r="B113" s="169" t="str">
        <f>'t1'!B113</f>
        <v>TD0810</v>
      </c>
      <c r="C113" s="320">
        <f>'t1'!C113+'t1'!D113</f>
        <v>0</v>
      </c>
      <c r="D113" s="320">
        <f>'t5'!U114+'t5'!V114</f>
        <v>0</v>
      </c>
      <c r="E113" s="321">
        <f>'t6'!U114+'t6'!V114</f>
        <v>0</v>
      </c>
      <c r="F113" s="321">
        <f>'t4'!FI122</f>
        <v>0</v>
      </c>
      <c r="G113" s="321">
        <f>'t4'!DF177</f>
        <v>0</v>
      </c>
      <c r="H113" s="321">
        <f t="shared" si="2"/>
        <v>0</v>
      </c>
      <c r="I113" s="321">
        <f>'t1'!K113+'t1'!L113</f>
        <v>0</v>
      </c>
      <c r="J113" s="95" t="str">
        <f t="shared" si="3"/>
        <v>OK</v>
      </c>
    </row>
    <row r="114" spans="1:10" ht="12.75" customHeight="1" x14ac:dyDescent="0.2">
      <c r="A114" s="17" t="str">
        <f>'t1'!A114</f>
        <v>DIRIGENTE AMM.VO CON INCARICO DI STRUTTURA COMPLESSA</v>
      </c>
      <c r="B114" s="169" t="str">
        <f>'t1'!B114</f>
        <v>AD0032</v>
      </c>
      <c r="C114" s="320">
        <f>'t1'!C114+'t1'!D114</f>
        <v>0</v>
      </c>
      <c r="D114" s="320">
        <f>'t5'!U115+'t5'!V115</f>
        <v>0</v>
      </c>
      <c r="E114" s="321">
        <f>'t6'!U115+'t6'!V115</f>
        <v>0</v>
      </c>
      <c r="F114" s="321">
        <f>'t4'!FI123</f>
        <v>0</v>
      </c>
      <c r="G114" s="321">
        <f>'t4'!DG177</f>
        <v>0</v>
      </c>
      <c r="H114" s="321">
        <f t="shared" si="2"/>
        <v>0</v>
      </c>
      <c r="I114" s="321">
        <f>'t1'!K114+'t1'!L114</f>
        <v>0</v>
      </c>
      <c r="J114" s="95" t="str">
        <f t="shared" si="3"/>
        <v>OK</v>
      </c>
    </row>
    <row r="115" spans="1:10" ht="12.75" customHeight="1" x14ac:dyDescent="0.2">
      <c r="A115" s="17" t="str">
        <f>'t1'!A115</f>
        <v>DIRIGENTE AMM.VO CON INCARICO DI STRUTTURA SEMPLICE</v>
      </c>
      <c r="B115" s="169" t="str">
        <f>'t1'!B115</f>
        <v>AD0S31</v>
      </c>
      <c r="C115" s="320">
        <f>'t1'!C115+'t1'!D115</f>
        <v>0</v>
      </c>
      <c r="D115" s="320">
        <f>'t5'!U116+'t5'!V116</f>
        <v>0</v>
      </c>
      <c r="E115" s="321">
        <f>'t6'!U116+'t6'!V116</f>
        <v>0</v>
      </c>
      <c r="F115" s="321">
        <f>'t4'!FI124</f>
        <v>0</v>
      </c>
      <c r="G115" s="321">
        <f>'t4'!DH177</f>
        <v>0</v>
      </c>
      <c r="H115" s="321">
        <f t="shared" si="2"/>
        <v>0</v>
      </c>
      <c r="I115" s="321">
        <f>'t1'!K115+'t1'!L115</f>
        <v>0</v>
      </c>
      <c r="J115" s="95" t="str">
        <f t="shared" si="3"/>
        <v>OK</v>
      </c>
    </row>
    <row r="116" spans="1:10" ht="12.75" customHeight="1" x14ac:dyDescent="0.2">
      <c r="A116" s="17" t="str">
        <f>'t1'!A116</f>
        <v>DIRIGENTE AMM.VO CON ALTRI INCAR.PROF.LI</v>
      </c>
      <c r="B116" s="169" t="str">
        <f>'t1'!B116</f>
        <v>AD0A31</v>
      </c>
      <c r="C116" s="320">
        <f>'t1'!C116+'t1'!D116</f>
        <v>0</v>
      </c>
      <c r="D116" s="320">
        <f>'t5'!U117+'t5'!V117</f>
        <v>0</v>
      </c>
      <c r="E116" s="321">
        <f>'t6'!U117+'t6'!V117</f>
        <v>0</v>
      </c>
      <c r="F116" s="321">
        <f>'t4'!FI125</f>
        <v>0</v>
      </c>
      <c r="G116" s="321">
        <f>'t4'!DI177</f>
        <v>0</v>
      </c>
      <c r="H116" s="321">
        <f t="shared" si="2"/>
        <v>0</v>
      </c>
      <c r="I116" s="321">
        <f>'t1'!K116+'t1'!L116</f>
        <v>0</v>
      </c>
      <c r="J116" s="95" t="str">
        <f t="shared" si="3"/>
        <v>OK</v>
      </c>
    </row>
    <row r="117" spans="1:10" ht="12.75" customHeight="1" x14ac:dyDescent="0.2">
      <c r="A117" s="17" t="str">
        <f>'t1'!A117</f>
        <v>DIRIG. AMM.VO A T. DETERMINATO (ART. 15-SEPTIES DLGS.502/92)</v>
      </c>
      <c r="B117" s="169" t="str">
        <f>'t1'!B117</f>
        <v>AD0612</v>
      </c>
      <c r="C117" s="320">
        <f>'t1'!C117+'t1'!D117</f>
        <v>0</v>
      </c>
      <c r="D117" s="320">
        <f>'t5'!U118+'t5'!V118</f>
        <v>0</v>
      </c>
      <c r="E117" s="321">
        <f>'t6'!U118+'t6'!V118</f>
        <v>0</v>
      </c>
      <c r="F117" s="321">
        <f>'t4'!FI126</f>
        <v>0</v>
      </c>
      <c r="G117" s="321">
        <f>'t4'!DJ177</f>
        <v>0</v>
      </c>
      <c r="H117" s="321">
        <f t="shared" si="2"/>
        <v>0</v>
      </c>
      <c r="I117" s="321">
        <f>'t1'!K117+'t1'!L117</f>
        <v>0</v>
      </c>
      <c r="J117" s="95" t="str">
        <f t="shared" si="3"/>
        <v>OK</v>
      </c>
    </row>
    <row r="118" spans="1:10" ht="12.75" customHeight="1" x14ac:dyDescent="0.2">
      <c r="A118" s="17" t="str">
        <f>'t1'!A118</f>
        <v>RICERCATORE SANITARIO - DS</v>
      </c>
      <c r="B118" s="169" t="str">
        <f>'t1'!B118</f>
        <v>N18694</v>
      </c>
      <c r="C118" s="320">
        <f>'t1'!C118+'t1'!D118</f>
        <v>0</v>
      </c>
      <c r="D118" s="320">
        <f>'t5'!U119+'t5'!V119</f>
        <v>0</v>
      </c>
      <c r="E118" s="321">
        <f>'t6'!U119+'t6'!V119</f>
        <v>0</v>
      </c>
      <c r="F118" s="321">
        <f>'t4'!FI127</f>
        <v>0</v>
      </c>
      <c r="G118" s="321">
        <f>'t4'!DK177</f>
        <v>0</v>
      </c>
      <c r="H118" s="321">
        <f t="shared" si="2"/>
        <v>0</v>
      </c>
      <c r="I118" s="321">
        <f>'t1'!K118+'t1'!L118</f>
        <v>0</v>
      </c>
      <c r="J118" s="95" t="str">
        <f t="shared" si="3"/>
        <v>OK</v>
      </c>
    </row>
    <row r="119" spans="1:10" ht="12.75" customHeight="1" x14ac:dyDescent="0.2">
      <c r="A119" s="17" t="str">
        <f>'t1'!A119</f>
        <v>COLLABORATORE PROF.LE DI RICERCA SANITARIA - D</v>
      </c>
      <c r="B119" s="169" t="str">
        <f>'t1'!B119</f>
        <v>N16695</v>
      </c>
      <c r="C119" s="320">
        <f>'t1'!C119+'t1'!D119</f>
        <v>0</v>
      </c>
      <c r="D119" s="320">
        <f>'t5'!U120+'t5'!V120</f>
        <v>0</v>
      </c>
      <c r="E119" s="321">
        <f>'t6'!U120+'t6'!V120</f>
        <v>0</v>
      </c>
      <c r="F119" s="321">
        <f>'t4'!FI128</f>
        <v>0</v>
      </c>
      <c r="G119" s="321">
        <f>'t4'!DL177</f>
        <v>0</v>
      </c>
      <c r="H119" s="321">
        <f t="shared" si="2"/>
        <v>0</v>
      </c>
      <c r="I119" s="321">
        <f>'t1'!K119+'t1'!L119</f>
        <v>0</v>
      </c>
      <c r="J119" s="95" t="str">
        <f t="shared" si="3"/>
        <v>OK</v>
      </c>
    </row>
    <row r="120" spans="1:10" ht="12.75" customHeight="1" x14ac:dyDescent="0.2">
      <c r="A120" s="17" t="str">
        <f>'t1'!A120</f>
        <v>RUOLO SANITARIO - PROF. SANITARIE INFERMIERISTICHE E.Q.</v>
      </c>
      <c r="B120" s="169" t="str">
        <f>'t1'!B120</f>
        <v>SEQINF</v>
      </c>
      <c r="C120" s="320">
        <f>'t1'!C120+'t1'!D120</f>
        <v>0</v>
      </c>
      <c r="D120" s="320">
        <f>'t5'!U121+'t5'!V121</f>
        <v>0</v>
      </c>
      <c r="E120" s="321">
        <f>'t6'!U121+'t6'!V121</f>
        <v>0</v>
      </c>
      <c r="F120" s="321">
        <f>'t4'!FI129</f>
        <v>0</v>
      </c>
      <c r="G120" s="321">
        <f>'t4'!DM177</f>
        <v>0</v>
      </c>
      <c r="H120" s="321">
        <f t="shared" si="2"/>
        <v>0</v>
      </c>
      <c r="I120" s="321">
        <f>'t1'!K120+'t1'!L120</f>
        <v>0</v>
      </c>
      <c r="J120" s="95" t="str">
        <f t="shared" si="3"/>
        <v>OK</v>
      </c>
    </row>
    <row r="121" spans="1:10" ht="12.75" customHeight="1" x14ac:dyDescent="0.2">
      <c r="A121" s="17" t="str">
        <f>'t1'!A121</f>
        <v>RUOLO SANITARIO - PROF. SANITARIA OSTETRICA E.Q.</v>
      </c>
      <c r="B121" s="169" t="str">
        <f>'t1'!B121</f>
        <v>SEQOST</v>
      </c>
      <c r="C121" s="320">
        <f>'t1'!C121+'t1'!D121</f>
        <v>0</v>
      </c>
      <c r="D121" s="320">
        <f>'t5'!U122+'t5'!V122</f>
        <v>0</v>
      </c>
      <c r="E121" s="321">
        <f>'t6'!U122+'t6'!V122</f>
        <v>0</v>
      </c>
      <c r="F121" s="321">
        <f>'t4'!FI130</f>
        <v>0</v>
      </c>
      <c r="G121" s="321">
        <f>'t4'!DN177</f>
        <v>0</v>
      </c>
      <c r="H121" s="321">
        <f t="shared" si="2"/>
        <v>0</v>
      </c>
      <c r="I121" s="321">
        <f>'t1'!K121+'t1'!L121</f>
        <v>0</v>
      </c>
      <c r="J121" s="95" t="str">
        <f t="shared" si="3"/>
        <v>OK</v>
      </c>
    </row>
    <row r="122" spans="1:10" ht="12.75" customHeight="1" x14ac:dyDescent="0.2">
      <c r="A122" s="17" t="str">
        <f>'t1'!A122</f>
        <v>RUOLO SANITARIO - PROFESSIONI TECNICO SANITARIE E.Q.</v>
      </c>
      <c r="B122" s="169" t="str">
        <f>'t1'!B122</f>
        <v>SEQTCN</v>
      </c>
      <c r="C122" s="320">
        <f>'t1'!C122+'t1'!D122</f>
        <v>0</v>
      </c>
      <c r="D122" s="320">
        <f>'t5'!U123+'t5'!V123</f>
        <v>0</v>
      </c>
      <c r="E122" s="321">
        <f>'t6'!U123+'t6'!V123</f>
        <v>0</v>
      </c>
      <c r="F122" s="321">
        <f>'t4'!FI131</f>
        <v>0</v>
      </c>
      <c r="G122" s="321">
        <f>'t4'!DO177</f>
        <v>0</v>
      </c>
      <c r="H122" s="321">
        <f t="shared" si="2"/>
        <v>0</v>
      </c>
      <c r="I122" s="321">
        <f>'t1'!K122+'t1'!L122</f>
        <v>0</v>
      </c>
      <c r="J122" s="95" t="str">
        <f t="shared" si="3"/>
        <v>OK</v>
      </c>
    </row>
    <row r="123" spans="1:10" ht="12.75" customHeight="1" x14ac:dyDescent="0.2">
      <c r="A123" s="17" t="str">
        <f>'t1'!A123</f>
        <v>RUOLO SANITARIO - PROF. SANITARIE DELLA RIABILITAZIONE E.Q.</v>
      </c>
      <c r="B123" s="169" t="str">
        <f>'t1'!B123</f>
        <v>SEQRAB</v>
      </c>
      <c r="C123" s="320">
        <f>'t1'!C123+'t1'!D123</f>
        <v>0</v>
      </c>
      <c r="D123" s="320">
        <f>'t5'!U124+'t5'!V124</f>
        <v>0</v>
      </c>
      <c r="E123" s="321">
        <f>'t6'!U124+'t6'!V124</f>
        <v>0</v>
      </c>
      <c r="F123" s="321">
        <f>'t4'!FI132</f>
        <v>0</v>
      </c>
      <c r="G123" s="321">
        <f>'t4'!DP177</f>
        <v>0</v>
      </c>
      <c r="H123" s="321">
        <f t="shared" si="2"/>
        <v>0</v>
      </c>
      <c r="I123" s="321">
        <f>'t1'!K123+'t1'!L123</f>
        <v>0</v>
      </c>
      <c r="J123" s="95" t="str">
        <f t="shared" si="3"/>
        <v>OK</v>
      </c>
    </row>
    <row r="124" spans="1:10" ht="12.75" customHeight="1" x14ac:dyDescent="0.2">
      <c r="A124" s="17" t="str">
        <f>'t1'!A124</f>
        <v>RUOLO SANITARIO - PROF. SANITARIE DELLA PREVENZIONE E.Q.</v>
      </c>
      <c r="B124" s="169" t="str">
        <f>'t1'!B124</f>
        <v>SEQPRV</v>
      </c>
      <c r="C124" s="320">
        <f>'t1'!C124+'t1'!D124</f>
        <v>0</v>
      </c>
      <c r="D124" s="320">
        <f>'t5'!U125+'t5'!V125</f>
        <v>0</v>
      </c>
      <c r="E124" s="321">
        <f>'t6'!U125+'t6'!V125</f>
        <v>0</v>
      </c>
      <c r="F124" s="321">
        <f>'t4'!FI133</f>
        <v>0</v>
      </c>
      <c r="G124" s="321">
        <f>'t4'!DQ177</f>
        <v>0</v>
      </c>
      <c r="H124" s="321">
        <f t="shared" si="2"/>
        <v>0</v>
      </c>
      <c r="I124" s="321">
        <f>'t1'!K124+'t1'!L124</f>
        <v>0</v>
      </c>
      <c r="J124" s="95" t="str">
        <f t="shared" si="3"/>
        <v>OK</v>
      </c>
    </row>
    <row r="125" spans="1:10" ht="12.75" customHeight="1" x14ac:dyDescent="0.2">
      <c r="A125" s="17" t="str">
        <f>'t1'!A125</f>
        <v>RUOLO SANITARIO - PROF. SAN. INFERM. SENIOR ESAURIMENTO E.Q.</v>
      </c>
      <c r="B125" s="169" t="str">
        <f>'t1'!B125</f>
        <v>SEQINE</v>
      </c>
      <c r="C125" s="320">
        <f>'t1'!C125+'t1'!D125</f>
        <v>0</v>
      </c>
      <c r="D125" s="320">
        <f>'t5'!U126+'t5'!V126</f>
        <v>0</v>
      </c>
      <c r="E125" s="321">
        <f>'t6'!U126+'t6'!V126</f>
        <v>0</v>
      </c>
      <c r="F125" s="321">
        <f>'t4'!FI134</f>
        <v>0</v>
      </c>
      <c r="G125" s="321">
        <f>'t4'!DR177</f>
        <v>0</v>
      </c>
      <c r="H125" s="321">
        <f t="shared" si="2"/>
        <v>0</v>
      </c>
      <c r="I125" s="321">
        <f>'t1'!K125+'t1'!L125</f>
        <v>0</v>
      </c>
      <c r="J125" s="95" t="str">
        <f t="shared" si="3"/>
        <v>OK</v>
      </c>
    </row>
    <row r="126" spans="1:10" ht="12.75" customHeight="1" x14ac:dyDescent="0.2">
      <c r="A126" s="17" t="str">
        <f>'t1'!A126</f>
        <v>RUOLO SANITARIO - ALTRI PROF. SAN. SENIOR A ESAURIMENTO E.Q.</v>
      </c>
      <c r="B126" s="169" t="str">
        <f>'t1'!B126</f>
        <v>SEQASE</v>
      </c>
      <c r="C126" s="320">
        <f>'t1'!C126+'t1'!D126</f>
        <v>0</v>
      </c>
      <c r="D126" s="320">
        <f>'t5'!U127+'t5'!V127</f>
        <v>0</v>
      </c>
      <c r="E126" s="321">
        <f>'t6'!U127+'t6'!V127</f>
        <v>0</v>
      </c>
      <c r="F126" s="321">
        <f>'t4'!FI135</f>
        <v>0</v>
      </c>
      <c r="G126" s="321">
        <f>'t4'!DS177</f>
        <v>0</v>
      </c>
      <c r="H126" s="321">
        <f t="shared" si="2"/>
        <v>0</v>
      </c>
      <c r="I126" s="321">
        <f>'t1'!K126+'t1'!L126</f>
        <v>0</v>
      </c>
      <c r="J126" s="95" t="str">
        <f t="shared" si="3"/>
        <v>OK</v>
      </c>
    </row>
    <row r="127" spans="1:10" ht="12.75" customHeight="1" x14ac:dyDescent="0.2">
      <c r="A127" s="17" t="str">
        <f>'t1'!A127</f>
        <v>RUOLO SOCIOSANITARIO - ASSISTENTE SOCIALE E.Q.</v>
      </c>
      <c r="B127" s="169" t="str">
        <f>'t1'!B127</f>
        <v>KEQASC</v>
      </c>
      <c r="C127" s="320">
        <f>'t1'!C127+'t1'!D127</f>
        <v>0</v>
      </c>
      <c r="D127" s="320">
        <f>'t5'!U128+'t5'!V128</f>
        <v>0</v>
      </c>
      <c r="E127" s="321">
        <f>'t6'!U128+'t6'!V128</f>
        <v>0</v>
      </c>
      <c r="F127" s="321">
        <f>'t4'!FI136</f>
        <v>0</v>
      </c>
      <c r="G127" s="321">
        <f>'t4'!DT177</f>
        <v>0</v>
      </c>
      <c r="H127" s="321">
        <f t="shared" si="2"/>
        <v>0</v>
      </c>
      <c r="I127" s="321">
        <f>'t1'!K127+'t1'!L127</f>
        <v>0</v>
      </c>
      <c r="J127" s="95" t="str">
        <f t="shared" si="3"/>
        <v>OK</v>
      </c>
    </row>
    <row r="128" spans="1:10" ht="12.75" customHeight="1" x14ac:dyDescent="0.2">
      <c r="A128" s="17" t="str">
        <f>'t1'!A128</f>
        <v>RUOLO SOCIOSANITARIO - ASSIST. SOC. SENIOR ESAURIMENTO E.Q.</v>
      </c>
      <c r="B128" s="169" t="str">
        <f>'t1'!B128</f>
        <v>KEQSCE</v>
      </c>
      <c r="C128" s="320">
        <f>'t1'!C128+'t1'!D128</f>
        <v>0</v>
      </c>
      <c r="D128" s="320">
        <f>'t5'!U129+'t5'!V129</f>
        <v>0</v>
      </c>
      <c r="E128" s="321">
        <f>'t6'!U129+'t6'!V129</f>
        <v>0</v>
      </c>
      <c r="F128" s="321">
        <f>'t4'!FI137</f>
        <v>0</v>
      </c>
      <c r="G128" s="321">
        <f>'t4'!DU177</f>
        <v>0</v>
      </c>
      <c r="H128" s="321">
        <f t="shared" si="2"/>
        <v>0</v>
      </c>
      <c r="I128" s="321">
        <f>'t1'!K128+'t1'!L128</f>
        <v>0</v>
      </c>
      <c r="J128" s="95" t="str">
        <f t="shared" si="3"/>
        <v>OK</v>
      </c>
    </row>
    <row r="129" spans="1:13" ht="12.75" customHeight="1" x14ac:dyDescent="0.2">
      <c r="A129" s="17" t="str">
        <f>'t1'!A129</f>
        <v>RUOLO PROFESSIONALE - SPECIALISTA DELLA COMUNIC. ISTIT. E.Q.</v>
      </c>
      <c r="B129" s="169" t="str">
        <f>'t1'!B129</f>
        <v>PEQ871</v>
      </c>
      <c r="C129" s="320">
        <f>'t1'!C129+'t1'!D129</f>
        <v>0</v>
      </c>
      <c r="D129" s="320">
        <f>'t5'!U130+'t5'!V130</f>
        <v>0</v>
      </c>
      <c r="E129" s="321">
        <f>'t6'!U130+'t6'!V130</f>
        <v>0</v>
      </c>
      <c r="F129" s="321">
        <f>'t4'!FI138</f>
        <v>0</v>
      </c>
      <c r="G129" s="321">
        <f>'t4'!DV177</f>
        <v>0</v>
      </c>
      <c r="H129" s="321">
        <f t="shared" si="2"/>
        <v>0</v>
      </c>
      <c r="I129" s="321">
        <f>'t1'!K129+'t1'!L129</f>
        <v>0</v>
      </c>
      <c r="J129" s="95" t="str">
        <f t="shared" si="3"/>
        <v>OK</v>
      </c>
    </row>
    <row r="130" spans="1:13" ht="12.75" customHeight="1" x14ac:dyDescent="0.2">
      <c r="A130" s="17" t="str">
        <f>'t1'!A130</f>
        <v>RUOLO PROFESSIONALE - SPECIALISTA RAPPORTI CON I MEDIA E.Q.</v>
      </c>
      <c r="B130" s="169" t="str">
        <f>'t1'!B130</f>
        <v>PEQ872</v>
      </c>
      <c r="C130" s="320">
        <f>'t1'!C130+'t1'!D130</f>
        <v>0</v>
      </c>
      <c r="D130" s="320">
        <f>'t5'!U131+'t5'!V131</f>
        <v>0</v>
      </c>
      <c r="E130" s="321">
        <f>'t6'!U131+'t6'!V131</f>
        <v>0</v>
      </c>
      <c r="F130" s="321">
        <f>'t4'!FI139</f>
        <v>0</v>
      </c>
      <c r="G130" s="321">
        <f>'t4'!DW177</f>
        <v>0</v>
      </c>
      <c r="H130" s="321">
        <f t="shared" si="2"/>
        <v>0</v>
      </c>
      <c r="I130" s="321">
        <f>'t1'!K130+'t1'!L130</f>
        <v>0</v>
      </c>
      <c r="J130" s="95" t="str">
        <f t="shared" si="3"/>
        <v>OK</v>
      </c>
    </row>
    <row r="131" spans="1:13" ht="12.75" customHeight="1" x14ac:dyDescent="0.2">
      <c r="A131" s="17" t="str">
        <f>'t1'!A131</f>
        <v>RUOLO PROFESSIONALE - ASSISTENTE RELIGIOSO E.Q.</v>
      </c>
      <c r="B131" s="169" t="str">
        <f>'t1'!B131</f>
        <v>PEQ006</v>
      </c>
      <c r="C131" s="320">
        <f>'t1'!C131+'t1'!D131</f>
        <v>0</v>
      </c>
      <c r="D131" s="320">
        <f>'t5'!U132+'t5'!V132</f>
        <v>0</v>
      </c>
      <c r="E131" s="321">
        <f>'t6'!U132+'t6'!V132</f>
        <v>0</v>
      </c>
      <c r="F131" s="321">
        <f>'t4'!FI140</f>
        <v>0</v>
      </c>
      <c r="G131" s="922">
        <f>'t4'!DX177</f>
        <v>0</v>
      </c>
      <c r="H131" s="321">
        <f>C131-D131+E131-F131+G131</f>
        <v>0</v>
      </c>
      <c r="I131" s="321">
        <f>'t1'!K131+'t1'!L131</f>
        <v>0</v>
      </c>
      <c r="J131" s="95" t="str">
        <f>IF(H131=I131,"OK","ERRORE")</f>
        <v>OK</v>
      </c>
    </row>
    <row r="132" spans="1:13" ht="12.75" customHeight="1" x14ac:dyDescent="0.2">
      <c r="A132" s="17" t="str">
        <f>'t1'!A132</f>
        <v>RUOLO TECNICO - COLLABORATORE TECNICO PROFESSIONALE E.Q.</v>
      </c>
      <c r="B132" s="169" t="str">
        <f>'t1'!B132</f>
        <v>TEQ027</v>
      </c>
      <c r="C132" s="320">
        <f>'t1'!C132+'t1'!D132</f>
        <v>0</v>
      </c>
      <c r="D132" s="320">
        <f>'t5'!U133+'t5'!V133</f>
        <v>0</v>
      </c>
      <c r="E132" s="321">
        <f>'t6'!U133+'t6'!V133</f>
        <v>0</v>
      </c>
      <c r="F132" s="321">
        <f>'t4'!FI141</f>
        <v>0</v>
      </c>
      <c r="G132" s="922">
        <f>'t4'!DY177</f>
        <v>0</v>
      </c>
      <c r="H132" s="321">
        <f>C132-D132+E132-F132+G132</f>
        <v>0</v>
      </c>
      <c r="I132" s="321">
        <f>'t1'!K132+'t1'!L132</f>
        <v>0</v>
      </c>
      <c r="J132" s="95" t="str">
        <f>IF(H132=I132,"OK","ERRORE")</f>
        <v>OK</v>
      </c>
    </row>
    <row r="133" spans="1:13" ht="12.75" customHeight="1" x14ac:dyDescent="0.2">
      <c r="A133" s="17" t="str">
        <f>'t1'!A133</f>
        <v>RUOLO TECNICO - COLLAB. TEC. PROF. SENIOR A ESAURIMENTO E.Q.</v>
      </c>
      <c r="B133" s="169" t="str">
        <f>'t1'!B133</f>
        <v>TEQCTS</v>
      </c>
      <c r="C133" s="320">
        <f>'t1'!C133+'t1'!D133</f>
        <v>0</v>
      </c>
      <c r="D133" s="320">
        <f>'t5'!U134+'t5'!V134</f>
        <v>0</v>
      </c>
      <c r="E133" s="321">
        <f>'t6'!U134+'t6'!V134</f>
        <v>0</v>
      </c>
      <c r="F133" s="321">
        <f>'t4'!FI142</f>
        <v>0</v>
      </c>
      <c r="G133" s="922">
        <f>'t4'!DZ177</f>
        <v>0</v>
      </c>
      <c r="H133" s="321">
        <f>C133-D133+E133-F133+G133</f>
        <v>0</v>
      </c>
      <c r="I133" s="321">
        <f>'t1'!K133+'t1'!L133</f>
        <v>0</v>
      </c>
      <c r="J133" s="95" t="str">
        <f>IF(H133=I133,"OK","ERRORE")</f>
        <v>OK</v>
      </c>
    </row>
    <row r="134" spans="1:13" ht="12.75" customHeight="1" x14ac:dyDescent="0.2">
      <c r="A134" s="17" t="str">
        <f>'t1'!A134</f>
        <v>RUOLO AMMINISTRATIVO - COLLAB. AMMINISTRATIVO PROFESS. E.Q.</v>
      </c>
      <c r="B134" s="169" t="str">
        <f>'t1'!B134</f>
        <v>AEQ029</v>
      </c>
      <c r="C134" s="320">
        <f>'t1'!C134+'t1'!D134</f>
        <v>0</v>
      </c>
      <c r="D134" s="320">
        <f>'t5'!U135+'t5'!V135</f>
        <v>0</v>
      </c>
      <c r="E134" s="321">
        <f>'t6'!U135+'t6'!V135</f>
        <v>0</v>
      </c>
      <c r="F134" s="321">
        <f>'t4'!FI143</f>
        <v>0</v>
      </c>
      <c r="G134" s="922">
        <f>'t4'!EA177</f>
        <v>0</v>
      </c>
      <c r="H134" s="321">
        <f>C134-D134+E134-F134+G134</f>
        <v>0</v>
      </c>
      <c r="I134" s="321">
        <f>'t1'!K134+'t1'!L134</f>
        <v>0</v>
      </c>
      <c r="J134" s="95" t="str">
        <f>IF(H134=I134,"OK","ERRORE")</f>
        <v>OK</v>
      </c>
    </row>
    <row r="135" spans="1:13" ht="12.75" customHeight="1" x14ac:dyDescent="0.2">
      <c r="A135" s="17" t="str">
        <f>'t1'!A135</f>
        <v>RUOLO AMM.VO - COLLAB. AMM.VO PROF. SENIOR ESAURIMENTO E.Q.</v>
      </c>
      <c r="B135" s="169" t="str">
        <f>'t1'!B135</f>
        <v>AEQCAS</v>
      </c>
      <c r="C135" s="320">
        <f>'t1'!C135+'t1'!D135</f>
        <v>0</v>
      </c>
      <c r="D135" s="320">
        <f>'t5'!U136+'t5'!V136</f>
        <v>0</v>
      </c>
      <c r="E135" s="321">
        <f>'t6'!U136+'t6'!V136</f>
        <v>0</v>
      </c>
      <c r="F135" s="321">
        <f>'t4'!FI144</f>
        <v>0</v>
      </c>
      <c r="G135" s="321">
        <f>'t4'!EB177</f>
        <v>0</v>
      </c>
      <c r="H135" s="321">
        <f>C135-D135+E135-F135+G135</f>
        <v>0</v>
      </c>
      <c r="I135" s="321">
        <f>'t1'!K135+'t1'!L135</f>
        <v>0</v>
      </c>
      <c r="J135" s="95" t="str">
        <f>IF(H135=I135,"OK","ERRORE")</f>
        <v>OK</v>
      </c>
      <c r="M135" s="965"/>
    </row>
    <row r="136" spans="1:13" ht="12.75" customHeight="1" x14ac:dyDescent="0.2">
      <c r="A136" s="17" t="str">
        <f>'t1'!A136</f>
        <v>RUOLO SANITARIO - PROF. SANITARIE INFERMIERISTICHE</v>
      </c>
      <c r="B136" s="169" t="str">
        <f>'t1'!B136</f>
        <v>SPFINF</v>
      </c>
      <c r="C136" s="320">
        <f>'t1'!C136+'t1'!D136</f>
        <v>0</v>
      </c>
      <c r="D136" s="320">
        <f>'t5'!U137+'t5'!V137</f>
        <v>0</v>
      </c>
      <c r="E136" s="321">
        <f>'t6'!U137+'t6'!V137</f>
        <v>0</v>
      </c>
      <c r="F136" s="321">
        <f>'t4'!FI145</f>
        <v>0</v>
      </c>
      <c r="G136" s="321">
        <f>'t4'!EC177</f>
        <v>0</v>
      </c>
      <c r="H136" s="321">
        <f t="shared" si="2"/>
        <v>0</v>
      </c>
      <c r="I136" s="321">
        <f>'t1'!K136+'t1'!L136</f>
        <v>0</v>
      </c>
      <c r="J136" s="95" t="str">
        <f t="shared" si="3"/>
        <v>OK</v>
      </c>
      <c r="M136" s="965"/>
    </row>
    <row r="137" spans="1:13" ht="12.75" customHeight="1" x14ac:dyDescent="0.2">
      <c r="A137" s="17" t="str">
        <f>'t1'!A137</f>
        <v>RUOLO SANITARIO - PROF. SANITARIA OSTETRICA</v>
      </c>
      <c r="B137" s="169" t="str">
        <f>'t1'!B137</f>
        <v>SPFOST</v>
      </c>
      <c r="C137" s="320">
        <f>'t1'!C137+'t1'!D137</f>
        <v>0</v>
      </c>
      <c r="D137" s="320">
        <f>'t5'!U138+'t5'!V138</f>
        <v>0</v>
      </c>
      <c r="E137" s="321">
        <f>'t6'!U138+'t6'!V138</f>
        <v>0</v>
      </c>
      <c r="F137" s="321">
        <f>'t4'!FI146</f>
        <v>0</v>
      </c>
      <c r="G137" s="321">
        <f>'t4'!ED177</f>
        <v>0</v>
      </c>
      <c r="H137" s="321">
        <f t="shared" si="2"/>
        <v>0</v>
      </c>
      <c r="I137" s="321">
        <f>'t1'!K137+'t1'!L137</f>
        <v>0</v>
      </c>
      <c r="J137" s="95" t="str">
        <f t="shared" si="3"/>
        <v>OK</v>
      </c>
      <c r="M137" s="965"/>
    </row>
    <row r="138" spans="1:13" ht="12.75" customHeight="1" x14ac:dyDescent="0.2">
      <c r="A138" s="17" t="str">
        <f>'t1'!A138</f>
        <v>RUOLO SANITARIO - PROFESSIONI TECNICO SANITARIE</v>
      </c>
      <c r="B138" s="169" t="str">
        <f>'t1'!B138</f>
        <v>SPFTCN</v>
      </c>
      <c r="C138" s="320">
        <f>'t1'!C138+'t1'!D138</f>
        <v>0</v>
      </c>
      <c r="D138" s="320">
        <f>'t5'!U139+'t5'!V139</f>
        <v>0</v>
      </c>
      <c r="E138" s="321">
        <f>'t6'!U139+'t6'!V139</f>
        <v>0</v>
      </c>
      <c r="F138" s="321">
        <f>'t4'!FI147</f>
        <v>0</v>
      </c>
      <c r="G138" s="321">
        <f>'t4'!EE177</f>
        <v>0</v>
      </c>
      <c r="H138" s="321">
        <f t="shared" si="2"/>
        <v>0</v>
      </c>
      <c r="I138" s="321">
        <f>'t1'!K138+'t1'!L138</f>
        <v>0</v>
      </c>
      <c r="J138" s="95" t="str">
        <f t="shared" si="3"/>
        <v>OK</v>
      </c>
      <c r="M138" s="965"/>
    </row>
    <row r="139" spans="1:13" ht="12.75" customHeight="1" x14ac:dyDescent="0.2">
      <c r="A139" s="17" t="str">
        <f>'t1'!A139</f>
        <v>RUOLO SANITARIO - PROF. SANITARIE DELLA RIABILITAZIONE</v>
      </c>
      <c r="B139" s="169" t="str">
        <f>'t1'!B139</f>
        <v>SPFRAB</v>
      </c>
      <c r="C139" s="320">
        <f>'t1'!C139+'t1'!D139</f>
        <v>0</v>
      </c>
      <c r="D139" s="320">
        <f>'t5'!U140+'t5'!V140</f>
        <v>0</v>
      </c>
      <c r="E139" s="321">
        <f>'t6'!U140+'t6'!V140</f>
        <v>0</v>
      </c>
      <c r="F139" s="321">
        <f>'t4'!FI148</f>
        <v>0</v>
      </c>
      <c r="G139" s="321">
        <f>'t4'!EF177</f>
        <v>0</v>
      </c>
      <c r="H139" s="321">
        <f t="shared" si="2"/>
        <v>0</v>
      </c>
      <c r="I139" s="321">
        <f>'t1'!K139+'t1'!L139</f>
        <v>0</v>
      </c>
      <c r="J139" s="95" t="str">
        <f t="shared" si="3"/>
        <v>OK</v>
      </c>
    </row>
    <row r="140" spans="1:13" ht="12.75" customHeight="1" x14ac:dyDescent="0.2">
      <c r="A140" s="17" t="str">
        <f>'t1'!A140</f>
        <v>RUOLO SANITARIO - PROF. SANITARIE DELLA PREVENZIONE</v>
      </c>
      <c r="B140" s="169" t="str">
        <f>'t1'!B140</f>
        <v>SPFPRV</v>
      </c>
      <c r="C140" s="320">
        <f>'t1'!C140+'t1'!D140</f>
        <v>0</v>
      </c>
      <c r="D140" s="320">
        <f>'t5'!U141+'t5'!V141</f>
        <v>0</v>
      </c>
      <c r="E140" s="321">
        <f>'t6'!U141+'t6'!V141</f>
        <v>0</v>
      </c>
      <c r="F140" s="321">
        <f>'t4'!FI149</f>
        <v>0</v>
      </c>
      <c r="G140" s="321">
        <f>'t4'!EG177</f>
        <v>0</v>
      </c>
      <c r="H140" s="321">
        <f t="shared" ref="H140:H167" si="4">C140-D140+E140-F140+G140</f>
        <v>0</v>
      </c>
      <c r="I140" s="321">
        <f>'t1'!K140+'t1'!L140</f>
        <v>0</v>
      </c>
      <c r="J140" s="95" t="str">
        <f t="shared" ref="J140:J167" si="5">IF(H140=I140,"OK","ERRORE")</f>
        <v>OK</v>
      </c>
    </row>
    <row r="141" spans="1:13" ht="12.75" customHeight="1" x14ac:dyDescent="0.2">
      <c r="A141" s="17" t="str">
        <f>'t1'!A141</f>
        <v>RUOLO SANITARIO - PROF. SAN. INFERMIER. SENIOR A ESAURIMENTO</v>
      </c>
      <c r="B141" s="169" t="str">
        <f>'t1'!B141</f>
        <v>SPFINE</v>
      </c>
      <c r="C141" s="320">
        <f>'t1'!C141+'t1'!D141</f>
        <v>0</v>
      </c>
      <c r="D141" s="320">
        <f>'t5'!U142+'t5'!V142</f>
        <v>0</v>
      </c>
      <c r="E141" s="321">
        <f>'t6'!U142+'t6'!V142</f>
        <v>0</v>
      </c>
      <c r="F141" s="321">
        <f>'t4'!FI150</f>
        <v>0</v>
      </c>
      <c r="G141" s="321">
        <f>'t4'!EH177</f>
        <v>0</v>
      </c>
      <c r="H141" s="321">
        <f t="shared" si="4"/>
        <v>0</v>
      </c>
      <c r="I141" s="321">
        <f>'t1'!K141+'t1'!L141</f>
        <v>0</v>
      </c>
      <c r="J141" s="95" t="str">
        <f t="shared" si="5"/>
        <v>OK</v>
      </c>
    </row>
    <row r="142" spans="1:13" ht="12.75" customHeight="1" x14ac:dyDescent="0.2">
      <c r="A142" s="17" t="str">
        <f>'t1'!A142</f>
        <v>RUOLO SANITARIO - ALTRI PROFILI SANIT. SENIOR A ESAURIMENTO</v>
      </c>
      <c r="B142" s="169" t="str">
        <f>'t1'!B142</f>
        <v>SPFASE</v>
      </c>
      <c r="C142" s="320">
        <f>'t1'!C142+'t1'!D142</f>
        <v>0</v>
      </c>
      <c r="D142" s="320">
        <f>'t5'!U143+'t5'!V143</f>
        <v>0</v>
      </c>
      <c r="E142" s="321">
        <f>'t6'!U143+'t6'!V143</f>
        <v>0</v>
      </c>
      <c r="F142" s="321">
        <f>'t4'!FI151</f>
        <v>0</v>
      </c>
      <c r="G142" s="321">
        <f>'t4'!EI177</f>
        <v>0</v>
      </c>
      <c r="H142" s="321">
        <f t="shared" si="4"/>
        <v>0</v>
      </c>
      <c r="I142" s="321">
        <f>'t1'!K142+'t1'!L142</f>
        <v>0</v>
      </c>
      <c r="J142" s="95" t="str">
        <f t="shared" si="5"/>
        <v>OK</v>
      </c>
    </row>
    <row r="143" spans="1:13" ht="12.75" customHeight="1" x14ac:dyDescent="0.2">
      <c r="A143" s="17" t="str">
        <f>'t1'!A143</f>
        <v>RUOLO SOCIOSANITARIO - ASSISTENTE SOCIALE</v>
      </c>
      <c r="B143" s="169" t="str">
        <f>'t1'!B143</f>
        <v>KPFASC</v>
      </c>
      <c r="C143" s="320">
        <f>'t1'!C143+'t1'!D143</f>
        <v>0</v>
      </c>
      <c r="D143" s="320">
        <f>'t5'!U144+'t5'!V144</f>
        <v>0</v>
      </c>
      <c r="E143" s="321">
        <f>'t6'!U144+'t6'!V144</f>
        <v>0</v>
      </c>
      <c r="F143" s="321">
        <f>'t4'!FI152</f>
        <v>0</v>
      </c>
      <c r="G143" s="321">
        <f>'t4'!EJ177</f>
        <v>0</v>
      </c>
      <c r="H143" s="321">
        <f t="shared" si="4"/>
        <v>0</v>
      </c>
      <c r="I143" s="321">
        <f>'t1'!K143+'t1'!L143</f>
        <v>0</v>
      </c>
      <c r="J143" s="95" t="str">
        <f t="shared" si="5"/>
        <v>OK</v>
      </c>
    </row>
    <row r="144" spans="1:13" ht="12.75" customHeight="1" x14ac:dyDescent="0.2">
      <c r="A144" s="17" t="str">
        <f>'t1'!A144</f>
        <v>RUOLO SOCIOSANITARIO - ASSISTENTE SOC. SENIOR AD ESAURIMENTO</v>
      </c>
      <c r="B144" s="169" t="str">
        <f>'t1'!B144</f>
        <v>KPFSCE</v>
      </c>
      <c r="C144" s="320">
        <f>'t1'!C144+'t1'!D144</f>
        <v>0</v>
      </c>
      <c r="D144" s="320">
        <f>'t5'!U145+'t5'!V145</f>
        <v>0</v>
      </c>
      <c r="E144" s="321">
        <f>'t6'!U145+'t6'!V145</f>
        <v>0</v>
      </c>
      <c r="F144" s="321">
        <f>'t4'!FI153</f>
        <v>0</v>
      </c>
      <c r="G144" s="922">
        <f>'t4'!EK177</f>
        <v>0</v>
      </c>
      <c r="H144" s="321">
        <f t="shared" si="4"/>
        <v>0</v>
      </c>
      <c r="I144" s="321">
        <f>'t1'!K144+'t1'!L144</f>
        <v>0</v>
      </c>
      <c r="J144" s="95" t="str">
        <f t="shared" si="5"/>
        <v>OK</v>
      </c>
    </row>
    <row r="145" spans="1:13" ht="12.75" customHeight="1" x14ac:dyDescent="0.2">
      <c r="A145" s="17" t="str">
        <f>'t1'!A145</f>
        <v>RUOLO PROFESSIONALE - SPECIALISTA DELLA COMUNIC. ISTIT.</v>
      </c>
      <c r="B145" s="169" t="str">
        <f>'t1'!B145</f>
        <v>PPF871</v>
      </c>
      <c r="C145" s="320">
        <f>'t1'!C145+'t1'!D145</f>
        <v>0</v>
      </c>
      <c r="D145" s="320">
        <f>'t5'!U146+'t5'!V146</f>
        <v>0</v>
      </c>
      <c r="E145" s="321">
        <f>'t6'!U146+'t6'!V146</f>
        <v>0</v>
      </c>
      <c r="F145" s="321">
        <f>'t4'!FI154</f>
        <v>0</v>
      </c>
      <c r="G145" s="922">
        <f>'t4'!EL177</f>
        <v>0</v>
      </c>
      <c r="H145" s="321">
        <f t="shared" si="4"/>
        <v>0</v>
      </c>
      <c r="I145" s="321">
        <f>'t1'!K145+'t1'!L145</f>
        <v>0</v>
      </c>
      <c r="J145" s="95" t="str">
        <f t="shared" si="5"/>
        <v>OK</v>
      </c>
    </row>
    <row r="146" spans="1:13" ht="12.75" customHeight="1" x14ac:dyDescent="0.2">
      <c r="A146" s="17" t="str">
        <f>'t1'!A146</f>
        <v>RUOLO PROFESSIONALE - SPECIALISTA RAPPORTI CON I MEDIA</v>
      </c>
      <c r="B146" s="169" t="str">
        <f>'t1'!B146</f>
        <v>PPF872</v>
      </c>
      <c r="C146" s="320">
        <f>'t1'!C146+'t1'!D146</f>
        <v>0</v>
      </c>
      <c r="D146" s="320">
        <f>'t5'!U147+'t5'!V147</f>
        <v>0</v>
      </c>
      <c r="E146" s="321">
        <f>'t6'!U147+'t6'!V147</f>
        <v>0</v>
      </c>
      <c r="F146" s="321">
        <f>'t4'!FI155</f>
        <v>0</v>
      </c>
      <c r="G146" s="922">
        <f>'t4'!EM177</f>
        <v>0</v>
      </c>
      <c r="H146" s="321">
        <f t="shared" si="4"/>
        <v>0</v>
      </c>
      <c r="I146" s="321">
        <f>'t1'!K146+'t1'!L146</f>
        <v>0</v>
      </c>
      <c r="J146" s="95" t="str">
        <f t="shared" si="5"/>
        <v>OK</v>
      </c>
    </row>
    <row r="147" spans="1:13" ht="12.75" customHeight="1" x14ac:dyDescent="0.2">
      <c r="A147" s="17" t="str">
        <f>'t1'!A147</f>
        <v>RUOLO PROFESSIONALE - ASSISTENTE RELIGIOSO</v>
      </c>
      <c r="B147" s="169" t="str">
        <f>'t1'!B147</f>
        <v>PPF006</v>
      </c>
      <c r="C147" s="320">
        <f>'t1'!C147+'t1'!D147</f>
        <v>0</v>
      </c>
      <c r="D147" s="320">
        <f>'t5'!U148+'t5'!V148</f>
        <v>0</v>
      </c>
      <c r="E147" s="321">
        <f>'t6'!U148+'t6'!V148</f>
        <v>0</v>
      </c>
      <c r="F147" s="321">
        <f>'t4'!FI156</f>
        <v>0</v>
      </c>
      <c r="G147" s="922">
        <f>'t4'!EN177</f>
        <v>0</v>
      </c>
      <c r="H147" s="321">
        <f t="shared" si="4"/>
        <v>0</v>
      </c>
      <c r="I147" s="321">
        <f>'t1'!K147+'t1'!L147</f>
        <v>0</v>
      </c>
      <c r="J147" s="95" t="str">
        <f t="shared" si="5"/>
        <v>OK</v>
      </c>
      <c r="M147" s="930"/>
    </row>
    <row r="148" spans="1:13" ht="12.75" customHeight="1" x14ac:dyDescent="0.2">
      <c r="A148" s="17" t="str">
        <f>'t1'!A148</f>
        <v>RUOLO TECNICO - COLLABORATORE TECNICO PROFESSIONALE</v>
      </c>
      <c r="B148" s="169" t="str">
        <f>'t1'!B148</f>
        <v>TPF026</v>
      </c>
      <c r="C148" s="320">
        <f>'t1'!C148+'t1'!D148</f>
        <v>0</v>
      </c>
      <c r="D148" s="320">
        <f>'t5'!U149+'t5'!V149</f>
        <v>0</v>
      </c>
      <c r="E148" s="321">
        <f>'t6'!U149+'t6'!V149</f>
        <v>0</v>
      </c>
      <c r="F148" s="321">
        <f>'t4'!FI157</f>
        <v>0</v>
      </c>
      <c r="G148" s="922">
        <f>'t4'!EO177</f>
        <v>0</v>
      </c>
      <c r="H148" s="321">
        <f t="shared" si="4"/>
        <v>0</v>
      </c>
      <c r="I148" s="321">
        <f>'t1'!K148+'t1'!L148</f>
        <v>0</v>
      </c>
      <c r="J148" s="95" t="str">
        <f t="shared" si="5"/>
        <v>OK</v>
      </c>
      <c r="M148" s="930"/>
    </row>
    <row r="149" spans="1:13" ht="12.75" customHeight="1" x14ac:dyDescent="0.2">
      <c r="A149" s="17" t="str">
        <f>'t1'!A149</f>
        <v>RUOLO TECNICO - COLLAB. TECNICO PROF. SENIOR AD ESAURIMENTO</v>
      </c>
      <c r="B149" s="169" t="str">
        <f>'t1'!B149</f>
        <v>TPFCTS</v>
      </c>
      <c r="C149" s="320">
        <f>'t1'!C149+'t1'!D149</f>
        <v>0</v>
      </c>
      <c r="D149" s="320">
        <f>'t5'!U150+'t5'!V150</f>
        <v>0</v>
      </c>
      <c r="E149" s="321">
        <f>'t6'!U150+'t6'!V150</f>
        <v>0</v>
      </c>
      <c r="F149" s="321">
        <f>'t4'!FI158</f>
        <v>0</v>
      </c>
      <c r="G149" s="922">
        <f>'t4'!EP177</f>
        <v>0</v>
      </c>
      <c r="H149" s="321">
        <f t="shared" si="4"/>
        <v>0</v>
      </c>
      <c r="I149" s="321">
        <f>'t1'!K149+'t1'!L149</f>
        <v>0</v>
      </c>
      <c r="J149" s="95" t="str">
        <f t="shared" si="5"/>
        <v>OK</v>
      </c>
      <c r="M149" s="930"/>
    </row>
    <row r="150" spans="1:13" ht="12.75" customHeight="1" x14ac:dyDescent="0.2">
      <c r="A150" s="17" t="str">
        <f>'t1'!A150</f>
        <v>RUOLO AMMINISTRATIVO - COLLAB. AMMINISTRATIVO PROFESS.</v>
      </c>
      <c r="B150" s="169" t="str">
        <f>'t1'!B150</f>
        <v>APF028</v>
      </c>
      <c r="C150" s="320">
        <f>'t1'!C150+'t1'!D150</f>
        <v>0</v>
      </c>
      <c r="D150" s="320">
        <f>'t5'!U151+'t5'!V151</f>
        <v>0</v>
      </c>
      <c r="E150" s="321">
        <f>'t6'!U151+'t6'!V151</f>
        <v>0</v>
      </c>
      <c r="F150" s="321">
        <f>'t4'!FI159</f>
        <v>0</v>
      </c>
      <c r="G150" s="922">
        <f>'t4'!EQ177</f>
        <v>0</v>
      </c>
      <c r="H150" s="321">
        <f t="shared" si="4"/>
        <v>0</v>
      </c>
      <c r="I150" s="321">
        <f>'t1'!K150+'t1'!L150</f>
        <v>0</v>
      </c>
      <c r="J150" s="95" t="str">
        <f t="shared" si="5"/>
        <v>OK</v>
      </c>
      <c r="M150" s="930"/>
    </row>
    <row r="151" spans="1:13" ht="12.75" customHeight="1" x14ac:dyDescent="0.2">
      <c r="A151" s="17" t="str">
        <f>'t1'!A151</f>
        <v>RUOLO AMM.VO - COLLAB. AMM.VO PROFESS. SENIOR AD ESAURIMENTO</v>
      </c>
      <c r="B151" s="169" t="str">
        <f>'t1'!B151</f>
        <v>APFCAS</v>
      </c>
      <c r="C151" s="320">
        <f>'t1'!C151+'t1'!D151</f>
        <v>0</v>
      </c>
      <c r="D151" s="320">
        <f>'t5'!U152+'t5'!V152</f>
        <v>0</v>
      </c>
      <c r="E151" s="321">
        <f>'t6'!U152+'t6'!V152</f>
        <v>0</v>
      </c>
      <c r="F151" s="321">
        <f>'t4'!FI160</f>
        <v>0</v>
      </c>
      <c r="G151" s="922">
        <f>'t4'!ER177</f>
        <v>0</v>
      </c>
      <c r="H151" s="321">
        <f t="shared" si="4"/>
        <v>0</v>
      </c>
      <c r="I151" s="321">
        <f>'t1'!K151+'t1'!L151</f>
        <v>0</v>
      </c>
      <c r="J151" s="95" t="str">
        <f t="shared" si="5"/>
        <v>OK</v>
      </c>
      <c r="M151" s="930"/>
    </row>
    <row r="152" spans="1:13" ht="12.75" customHeight="1" x14ac:dyDescent="0.2">
      <c r="A152" s="17" t="str">
        <f>'t1'!A152</f>
        <v>RUOLO SANITARIO - PROFILI AREA ASSITENTI AD ESAURIMENTO</v>
      </c>
      <c r="B152" s="169" t="str">
        <f>'t1'!B152</f>
        <v>SAT162</v>
      </c>
      <c r="C152" s="320">
        <f>'t1'!C152+'t1'!D152</f>
        <v>0</v>
      </c>
      <c r="D152" s="320">
        <f>'t5'!U153+'t5'!V153</f>
        <v>0</v>
      </c>
      <c r="E152" s="321">
        <f>'t6'!U153+'t6'!V153</f>
        <v>0</v>
      </c>
      <c r="F152" s="321">
        <f>'t4'!FI161</f>
        <v>0</v>
      </c>
      <c r="G152" s="922">
        <f>'t4'!ES177</f>
        <v>0</v>
      </c>
      <c r="H152" s="321">
        <f t="shared" si="4"/>
        <v>0</v>
      </c>
      <c r="I152" s="321">
        <f>'t1'!K152+'t1'!L152</f>
        <v>0</v>
      </c>
      <c r="J152" s="95" t="str">
        <f t="shared" si="5"/>
        <v>OK</v>
      </c>
      <c r="M152" s="930"/>
    </row>
    <row r="153" spans="1:13" ht="12.75" customHeight="1" x14ac:dyDescent="0.2">
      <c r="A153" s="17" t="str">
        <f>'t1'!A153</f>
        <v>RUOLO SOCIOSANITARIO - OPERATORE SOCIOSANITARIO SENIOR</v>
      </c>
      <c r="B153" s="169" t="str">
        <f>'t1'!B153</f>
        <v>KAT660</v>
      </c>
      <c r="C153" s="320">
        <f>'t1'!C153+'t1'!D153</f>
        <v>0</v>
      </c>
      <c r="D153" s="320">
        <f>'t5'!U154+'t5'!V154</f>
        <v>0</v>
      </c>
      <c r="E153" s="321">
        <f>'t6'!U154+'t6'!V154</f>
        <v>0</v>
      </c>
      <c r="F153" s="321">
        <f>'t4'!FI162</f>
        <v>0</v>
      </c>
      <c r="G153" s="922">
        <f>'t4'!ET177</f>
        <v>0</v>
      </c>
      <c r="H153" s="321">
        <f t="shared" si="4"/>
        <v>0</v>
      </c>
      <c r="I153" s="321">
        <f>'t1'!K153+'t1'!L153</f>
        <v>0</v>
      </c>
      <c r="J153" s="95" t="str">
        <f t="shared" si="5"/>
        <v>OK</v>
      </c>
      <c r="M153" s="930"/>
    </row>
    <row r="154" spans="1:13" ht="12.75" customHeight="1" x14ac:dyDescent="0.2">
      <c r="A154" s="17" t="str">
        <f>'t1'!A154</f>
        <v>RUOLO SOCIOSANITARIO - PROFILI AREA ASSITENTI AD ESAURIMENTO</v>
      </c>
      <c r="B154" s="169" t="str">
        <f>'t1'!B154</f>
        <v>KAT162</v>
      </c>
      <c r="C154" s="320">
        <f>'t1'!C154+'t1'!D154</f>
        <v>0</v>
      </c>
      <c r="D154" s="320">
        <f>'t5'!U155+'t5'!V155</f>
        <v>0</v>
      </c>
      <c r="E154" s="321">
        <f>'t6'!U155+'t6'!V155</f>
        <v>0</v>
      </c>
      <c r="F154" s="321">
        <f>'t4'!FI163</f>
        <v>0</v>
      </c>
      <c r="G154" s="922">
        <f>'t4'!EU177</f>
        <v>0</v>
      </c>
      <c r="H154" s="321">
        <f t="shared" si="4"/>
        <v>0</v>
      </c>
      <c r="I154" s="321">
        <f>'t1'!K154+'t1'!L154</f>
        <v>0</v>
      </c>
      <c r="J154" s="95" t="str">
        <f t="shared" si="5"/>
        <v>OK</v>
      </c>
      <c r="M154" s="930"/>
    </row>
    <row r="155" spans="1:13" ht="12.75" customHeight="1" x14ac:dyDescent="0.2">
      <c r="A155" s="17" t="str">
        <f>'t1'!A155</f>
        <v>RUOLO PROFESSIONALE - ASSISTENTE DELLINFORMAZIONE</v>
      </c>
      <c r="B155" s="169" t="str">
        <f>'t1'!B155</f>
        <v>PATINZ</v>
      </c>
      <c r="C155" s="320">
        <f>'t1'!C155+'t1'!D155</f>
        <v>0</v>
      </c>
      <c r="D155" s="320">
        <f>'t5'!U156+'t5'!V156</f>
        <v>0</v>
      </c>
      <c r="E155" s="321">
        <f>'t6'!U156+'t6'!V156</f>
        <v>0</v>
      </c>
      <c r="F155" s="321">
        <f>'t4'!FI164</f>
        <v>0</v>
      </c>
      <c r="G155" s="922">
        <f>'t4'!EV177</f>
        <v>0</v>
      </c>
      <c r="H155" s="321">
        <f t="shared" si="4"/>
        <v>0</v>
      </c>
      <c r="I155" s="321">
        <f>'t1'!K155+'t1'!L155</f>
        <v>0</v>
      </c>
      <c r="J155" s="95" t="str">
        <f t="shared" si="5"/>
        <v>OK</v>
      </c>
      <c r="M155" s="930"/>
    </row>
    <row r="156" spans="1:13" ht="12.75" customHeight="1" x14ac:dyDescent="0.2">
      <c r="A156" s="17" t="str">
        <f>'t1'!A156</f>
        <v>RUOLO TECNICO - ASSISTENTE INFORMATICO</v>
      </c>
      <c r="B156" s="169" t="str">
        <f>'t1'!B156</f>
        <v>TATIFC</v>
      </c>
      <c r="C156" s="320">
        <f>'t1'!C156+'t1'!D156</f>
        <v>0</v>
      </c>
      <c r="D156" s="320">
        <f>'t5'!U157+'t5'!V157</f>
        <v>0</v>
      </c>
      <c r="E156" s="321">
        <f>'t6'!U157+'t6'!V157</f>
        <v>0</v>
      </c>
      <c r="F156" s="321">
        <f>'t4'!FI165</f>
        <v>0</v>
      </c>
      <c r="G156" s="922">
        <f>'t4'!EW177</f>
        <v>0</v>
      </c>
      <c r="H156" s="321">
        <f t="shared" si="4"/>
        <v>0</v>
      </c>
      <c r="I156" s="321">
        <f>'t1'!K156+'t1'!L156</f>
        <v>0</v>
      </c>
      <c r="J156" s="95" t="str">
        <f t="shared" si="5"/>
        <v>OK</v>
      </c>
      <c r="M156" s="930"/>
    </row>
    <row r="157" spans="1:13" ht="12.75" customHeight="1" x14ac:dyDescent="0.2">
      <c r="A157" s="17" t="str">
        <f>'t1'!A157</f>
        <v>RUOLO TECNICO - ASSISTENTE TECNICO</v>
      </c>
      <c r="B157" s="169" t="str">
        <f>'t1'!B157</f>
        <v>TAT119</v>
      </c>
      <c r="C157" s="320">
        <f>'t1'!C157+'t1'!D157</f>
        <v>0</v>
      </c>
      <c r="D157" s="320">
        <f>'t5'!U158+'t5'!V158</f>
        <v>0</v>
      </c>
      <c r="E157" s="321">
        <f>'t6'!U158+'t6'!V158</f>
        <v>0</v>
      </c>
      <c r="F157" s="321">
        <f>'t4'!FI166</f>
        <v>0</v>
      </c>
      <c r="G157" s="922">
        <f>'t4'!EX177</f>
        <v>0</v>
      </c>
      <c r="H157" s="321">
        <f t="shared" si="4"/>
        <v>0</v>
      </c>
      <c r="I157" s="321">
        <f>'t1'!K157+'t1'!L157</f>
        <v>0</v>
      </c>
      <c r="J157" s="95" t="str">
        <f t="shared" si="5"/>
        <v>OK</v>
      </c>
      <c r="M157" s="930"/>
    </row>
    <row r="158" spans="1:13" ht="12.75" customHeight="1" x14ac:dyDescent="0.2">
      <c r="A158" s="17" t="str">
        <f>'t1'!A158</f>
        <v>RUOLO TECNICO - PROFILI AREA ASSITENTI AD ESAURIMENTO</v>
      </c>
      <c r="B158" s="169" t="str">
        <f>'t1'!B158</f>
        <v>TAT162</v>
      </c>
      <c r="C158" s="320">
        <f>'t1'!C158+'t1'!D158</f>
        <v>0</v>
      </c>
      <c r="D158" s="320">
        <f>'t5'!U159+'t5'!V159</f>
        <v>0</v>
      </c>
      <c r="E158" s="321">
        <f>'t6'!U159+'t6'!V159</f>
        <v>0</v>
      </c>
      <c r="F158" s="321">
        <f>'t4'!FI167</f>
        <v>0</v>
      </c>
      <c r="G158" s="922">
        <f>'t4'!EY177</f>
        <v>0</v>
      </c>
      <c r="H158" s="321">
        <f t="shared" ref="H158:H162" si="6">C158-D158+E158-F158+G158</f>
        <v>0</v>
      </c>
      <c r="I158" s="321">
        <f>'t1'!K158+'t1'!L158</f>
        <v>0</v>
      </c>
      <c r="J158" s="95" t="str">
        <f t="shared" ref="J158:J162" si="7">IF(H158=I158,"OK","ERRORE")</f>
        <v>OK</v>
      </c>
      <c r="M158" s="930"/>
    </row>
    <row r="159" spans="1:13" ht="12.75" customHeight="1" x14ac:dyDescent="0.2">
      <c r="A159" s="17" t="str">
        <f>'t1'!A159</f>
        <v>RUOLO AMMINISTRATIVO - ASSISTENTE AMMINISTRATIVO</v>
      </c>
      <c r="B159" s="169" t="str">
        <f>'t1'!B159</f>
        <v>AAT117</v>
      </c>
      <c r="C159" s="320">
        <f>'t1'!C159+'t1'!D159</f>
        <v>0</v>
      </c>
      <c r="D159" s="320">
        <f>'t5'!U160+'t5'!V160</f>
        <v>0</v>
      </c>
      <c r="E159" s="321">
        <f>'t6'!U160+'t6'!V160</f>
        <v>0</v>
      </c>
      <c r="F159" s="321">
        <f>'t4'!FI168</f>
        <v>0</v>
      </c>
      <c r="G159" s="922">
        <f>'t4'!EZ177</f>
        <v>0</v>
      </c>
      <c r="H159" s="321">
        <f t="shared" si="6"/>
        <v>0</v>
      </c>
      <c r="I159" s="321">
        <f>'t1'!K159+'t1'!L159</f>
        <v>0</v>
      </c>
      <c r="J159" s="95" t="str">
        <f t="shared" si="7"/>
        <v>OK</v>
      </c>
      <c r="M159" s="930"/>
    </row>
    <row r="160" spans="1:13" ht="12.75" customHeight="1" x14ac:dyDescent="0.2">
      <c r="A160" s="17" t="str">
        <f>'t1'!A160</f>
        <v>RUOLO SOCIOSANITARIO - OPERATORE SOCIOSANITARIO</v>
      </c>
      <c r="B160" s="169" t="str">
        <f>'t1'!B160</f>
        <v>KOP660</v>
      </c>
      <c r="C160" s="320">
        <f>'t1'!C160+'t1'!D160</f>
        <v>0</v>
      </c>
      <c r="D160" s="320">
        <f>'t5'!U161+'t5'!V161</f>
        <v>0</v>
      </c>
      <c r="E160" s="321">
        <f>'t6'!U161+'t6'!V161</f>
        <v>0</v>
      </c>
      <c r="F160" s="321">
        <f>'t4'!FI169</f>
        <v>0</v>
      </c>
      <c r="G160" s="922">
        <f>'t4'!FA177</f>
        <v>0</v>
      </c>
      <c r="H160" s="321">
        <f t="shared" si="6"/>
        <v>0</v>
      </c>
      <c r="I160" s="321">
        <f>'t1'!K160+'t1'!L160</f>
        <v>0</v>
      </c>
      <c r="J160" s="95" t="str">
        <f t="shared" si="7"/>
        <v>OK</v>
      </c>
      <c r="M160" s="930"/>
    </row>
    <row r="161" spans="1:20" ht="12.75" customHeight="1" x14ac:dyDescent="0.2">
      <c r="A161" s="17" t="str">
        <f>'t1'!A161</f>
        <v>RUOLO TECNICO - OPERATORE TECNICO SPECIALIZZATO</v>
      </c>
      <c r="B161" s="169" t="str">
        <f>'t1'!B161</f>
        <v>TOP059</v>
      </c>
      <c r="C161" s="320">
        <f>'t1'!C161+'t1'!D161</f>
        <v>0</v>
      </c>
      <c r="D161" s="320">
        <f>'t5'!U162+'t5'!V162</f>
        <v>0</v>
      </c>
      <c r="E161" s="321">
        <f>'t6'!U162+'t6'!V162</f>
        <v>0</v>
      </c>
      <c r="F161" s="321">
        <f>'t4'!FI170</f>
        <v>0</v>
      </c>
      <c r="G161" s="922">
        <f>'t4'!FB177</f>
        <v>0</v>
      </c>
      <c r="H161" s="321">
        <f t="shared" si="6"/>
        <v>0</v>
      </c>
      <c r="I161" s="321">
        <f>'t1'!K161+'t1'!L161</f>
        <v>0</v>
      </c>
      <c r="J161" s="95" t="str">
        <f t="shared" si="7"/>
        <v>OK</v>
      </c>
      <c r="M161" s="930"/>
    </row>
    <row r="162" spans="1:20" ht="12.75" customHeight="1" x14ac:dyDescent="0.2">
      <c r="A162" s="17" t="str">
        <f>'t1'!A162</f>
        <v>RUOLO AMMINISTRATIVO - COADIUTORE AMMINISTRATIVO SENIOR</v>
      </c>
      <c r="B162" s="169" t="str">
        <f>'t1'!B162</f>
        <v>AOP870</v>
      </c>
      <c r="C162" s="320">
        <f>'t1'!C162+'t1'!D162</f>
        <v>0</v>
      </c>
      <c r="D162" s="320">
        <f>'t5'!U163+'t5'!V163</f>
        <v>0</v>
      </c>
      <c r="E162" s="321">
        <f>'t6'!U163+'t6'!V163</f>
        <v>0</v>
      </c>
      <c r="F162" s="321">
        <f>'t4'!FI171</f>
        <v>0</v>
      </c>
      <c r="G162" s="922">
        <f>'t4'!FC177</f>
        <v>0</v>
      </c>
      <c r="H162" s="321">
        <f t="shared" si="6"/>
        <v>0</v>
      </c>
      <c r="I162" s="321">
        <f>'t1'!K162+'t1'!L162</f>
        <v>0</v>
      </c>
      <c r="J162" s="95" t="str">
        <f t="shared" si="7"/>
        <v>OK</v>
      </c>
      <c r="M162" s="930"/>
    </row>
    <row r="163" spans="1:20" ht="12.75" customHeight="1" x14ac:dyDescent="0.2">
      <c r="A163" s="17" t="str">
        <f>'t1'!A163</f>
        <v>PROFILI AREA DEGLI OPERATORI AD ESAURIMENTO</v>
      </c>
      <c r="B163" s="169" t="str">
        <f>'t1'!B163</f>
        <v>0OP269</v>
      </c>
      <c r="C163" s="320">
        <f>'t1'!C163+'t1'!D163</f>
        <v>0</v>
      </c>
      <c r="D163" s="320">
        <f>'t5'!U164+'t5'!V164</f>
        <v>0</v>
      </c>
      <c r="E163" s="321">
        <f>'t6'!U164+'t6'!V164</f>
        <v>0</v>
      </c>
      <c r="F163" s="321">
        <f>'t4'!FI172</f>
        <v>0</v>
      </c>
      <c r="G163" s="922">
        <f>'t4'!FD177</f>
        <v>0</v>
      </c>
      <c r="H163" s="321">
        <f t="shared" si="4"/>
        <v>0</v>
      </c>
      <c r="I163" s="321">
        <f>'t1'!K163+'t1'!L163</f>
        <v>0</v>
      </c>
      <c r="J163" s="95" t="str">
        <f t="shared" si="5"/>
        <v>OK</v>
      </c>
      <c r="M163" s="930"/>
    </row>
    <row r="164" spans="1:20" ht="12.75" customHeight="1" x14ac:dyDescent="0.2">
      <c r="A164" s="17" t="str">
        <f>'t1'!A164</f>
        <v>RUOLO TECNICO - OPERATORE TECNICO</v>
      </c>
      <c r="B164" s="169" t="str">
        <f>'t1'!B164</f>
        <v>TPT092</v>
      </c>
      <c r="C164" s="320">
        <f>'t1'!C164+'t1'!D164</f>
        <v>0</v>
      </c>
      <c r="D164" s="320">
        <f>'t5'!U165+'t5'!V165</f>
        <v>0</v>
      </c>
      <c r="E164" s="321">
        <f>'t6'!U165+'t6'!V165</f>
        <v>0</v>
      </c>
      <c r="F164" s="321">
        <f>'t4'!FI173</f>
        <v>0</v>
      </c>
      <c r="G164" s="922">
        <f>'t4'!FE177</f>
        <v>0</v>
      </c>
      <c r="H164" s="321">
        <f t="shared" si="4"/>
        <v>0</v>
      </c>
      <c r="I164" s="321">
        <f>'t1'!K164+'t1'!L164</f>
        <v>0</v>
      </c>
      <c r="J164" s="95" t="str">
        <f t="shared" si="5"/>
        <v>OK</v>
      </c>
      <c r="M164" s="930"/>
    </row>
    <row r="165" spans="1:20" ht="12.75" customHeight="1" x14ac:dyDescent="0.2">
      <c r="A165" s="17" t="str">
        <f>'t1'!A165</f>
        <v>RUOLO AMMINISTRATIVO - COADIUTORE AMMINISTRATIVO</v>
      </c>
      <c r="B165" s="169" t="str">
        <f>'t1'!B165</f>
        <v>APT017</v>
      </c>
      <c r="C165" s="320">
        <f>'t1'!C165+'t1'!D165</f>
        <v>0</v>
      </c>
      <c r="D165" s="320">
        <f>'t5'!U166+'t5'!V166</f>
        <v>0</v>
      </c>
      <c r="E165" s="321">
        <f>'t6'!U166+'t6'!V166</f>
        <v>0</v>
      </c>
      <c r="F165" s="321">
        <f>'t4'!FI174</f>
        <v>0</v>
      </c>
      <c r="G165" s="922">
        <f>'t4'!FF177</f>
        <v>0</v>
      </c>
      <c r="H165" s="321">
        <f t="shared" si="4"/>
        <v>0</v>
      </c>
      <c r="I165" s="321">
        <f>'t1'!K165+'t1'!L165</f>
        <v>0</v>
      </c>
      <c r="J165" s="95" t="str">
        <f t="shared" si="5"/>
        <v>OK</v>
      </c>
      <c r="M165" s="930"/>
    </row>
    <row r="166" spans="1:20" ht="12.75" customHeight="1" x14ac:dyDescent="0.2">
      <c r="A166" s="17" t="str">
        <f>'t1'!A166</f>
        <v>PROFILI AREA PERSONALE DI SUPPORTO AD ESAURIMENTO</v>
      </c>
      <c r="B166" s="169" t="str">
        <f>'t1'!B166</f>
        <v>0PTSPR</v>
      </c>
      <c r="C166" s="320">
        <f>'t1'!C166+'t1'!D166</f>
        <v>0</v>
      </c>
      <c r="D166" s="320">
        <f>'t5'!U167+'t5'!V167</f>
        <v>0</v>
      </c>
      <c r="E166" s="321">
        <f>'t6'!U167+'t6'!V167</f>
        <v>0</v>
      </c>
      <c r="F166" s="321">
        <f>'t4'!FI175</f>
        <v>0</v>
      </c>
      <c r="G166" s="922">
        <f>'t4'!FG177</f>
        <v>0</v>
      </c>
      <c r="H166" s="321">
        <f t="shared" si="4"/>
        <v>0</v>
      </c>
      <c r="I166" s="321">
        <f>'t1'!K166+'t1'!L166</f>
        <v>0</v>
      </c>
      <c r="J166" s="95" t="str">
        <f t="shared" si="5"/>
        <v>OK</v>
      </c>
      <c r="M166" s="930"/>
    </row>
    <row r="167" spans="1:20" ht="12.75" customHeight="1" x14ac:dyDescent="0.2">
      <c r="A167" s="17" t="str">
        <f>'t1'!A167</f>
        <v>CONTRATTISTI</v>
      </c>
      <c r="B167" s="169" t="str">
        <f>'t1'!B167</f>
        <v>000061</v>
      </c>
      <c r="C167" s="320">
        <f>'t1'!C167+'t1'!D167</f>
        <v>0</v>
      </c>
      <c r="D167" s="320">
        <f>'t5'!U168+'t5'!V168</f>
        <v>0</v>
      </c>
      <c r="E167" s="321">
        <f>'t6'!U168+'t6'!V168</f>
        <v>0</v>
      </c>
      <c r="F167" s="321">
        <f>'t4'!FI176</f>
        <v>0</v>
      </c>
      <c r="G167" s="922">
        <f>'t4'!FH177</f>
        <v>0</v>
      </c>
      <c r="H167" s="321">
        <f t="shared" si="4"/>
        <v>0</v>
      </c>
      <c r="I167" s="321">
        <f>'t1'!K167+'t1'!L167</f>
        <v>0</v>
      </c>
      <c r="J167" s="95" t="str">
        <f t="shared" si="5"/>
        <v>OK</v>
      </c>
    </row>
    <row r="168" spans="1:20" s="327" customFormat="1" ht="15" customHeight="1" x14ac:dyDescent="0.2">
      <c r="A168" s="340" t="str">
        <f>'t1'!A168</f>
        <v>TOTALE</v>
      </c>
      <c r="B168" s="189"/>
      <c r="C168" s="341">
        <f>SUM(C6:C167)</f>
        <v>0</v>
      </c>
      <c r="D168" s="341">
        <f t="shared" ref="D168:I168" si="8">SUM(D6:D167)</f>
        <v>0</v>
      </c>
      <c r="E168" s="341">
        <f t="shared" si="8"/>
        <v>0</v>
      </c>
      <c r="F168" s="341">
        <f t="shared" si="8"/>
        <v>0</v>
      </c>
      <c r="G168" s="341">
        <f t="shared" si="8"/>
        <v>0</v>
      </c>
      <c r="H168" s="341">
        <f t="shared" si="8"/>
        <v>0</v>
      </c>
      <c r="I168" s="341">
        <f t="shared" si="8"/>
        <v>0</v>
      </c>
      <c r="J168" s="161" t="str">
        <f>IF(H168=I168,"OK","ERRORE")</f>
        <v>OK</v>
      </c>
    </row>
    <row r="173" spans="1:20" x14ac:dyDescent="0.2">
      <c r="F173" s="337"/>
      <c r="G173" s="337"/>
      <c r="H173" s="337"/>
      <c r="I173" s="337"/>
      <c r="J173" s="337"/>
      <c r="K173" s="338"/>
      <c r="L173" s="338"/>
      <c r="M173" s="338"/>
      <c r="N173" s="338"/>
      <c r="O173" s="338"/>
      <c r="P173" s="338"/>
      <c r="Q173" s="338"/>
      <c r="R173" s="338"/>
      <c r="S173" s="338"/>
      <c r="T173" s="338"/>
    </row>
    <row r="177" spans="7:7" x14ac:dyDescent="0.2">
      <c r="G177" s="337"/>
    </row>
    <row r="178" spans="7:7" x14ac:dyDescent="0.2">
      <c r="G178" s="337"/>
    </row>
    <row r="179" spans="7:7" x14ac:dyDescent="0.2">
      <c r="G179" s="337"/>
    </row>
    <row r="180" spans="7:7" x14ac:dyDescent="0.2">
      <c r="G180" s="337"/>
    </row>
    <row r="181" spans="7:7" x14ac:dyDescent="0.2">
      <c r="G181" s="337"/>
    </row>
    <row r="182" spans="7:7" x14ac:dyDescent="0.2">
      <c r="G182" s="338"/>
    </row>
    <row r="183" spans="7:7" x14ac:dyDescent="0.2">
      <c r="G183" s="338"/>
    </row>
    <row r="184" spans="7:7" x14ac:dyDescent="0.2">
      <c r="G184" s="338"/>
    </row>
    <row r="185" spans="7:7" x14ac:dyDescent="0.2">
      <c r="G185" s="338"/>
    </row>
    <row r="186" spans="7:7" x14ac:dyDescent="0.2">
      <c r="G186" s="338"/>
    </row>
    <row r="187" spans="7:7" x14ac:dyDescent="0.2">
      <c r="G187" s="338"/>
    </row>
    <row r="188" spans="7:7" x14ac:dyDescent="0.2">
      <c r="G188" s="338"/>
    </row>
    <row r="189" spans="7:7" x14ac:dyDescent="0.2">
      <c r="G189" s="338"/>
    </row>
    <row r="190" spans="7:7" x14ac:dyDescent="0.2">
      <c r="G190" s="338"/>
    </row>
    <row r="191" spans="7:7" x14ac:dyDescent="0.2">
      <c r="G191" s="338"/>
    </row>
  </sheetData>
  <sheetProtection algorithmName="SHA-512" hashValue="2FTNtzX8qdoB48/XZMTKxlp3GSUFJdTYyZNPxpzYOso8+UcMQ381CwyM+cjOx5pbQEqCJOHcTrZ3jBJ5qaFdvw==" saltValue="4iCAPUuJKHIjqrA56efLsw==" spinCount="100000" sheet="1" formatColumns="0" selectLockedCells="1" selectUnlockedCells="1"/>
  <dataConsolidate/>
  <mergeCells count="2">
    <mergeCell ref="A1:H1"/>
    <mergeCell ref="D2:J2"/>
  </mergeCells>
  <phoneticPr fontId="30" type="noConversion"/>
  <printOptions horizontalCentered="1" verticalCentered="1"/>
  <pageMargins left="0" right="0" top="0.15748031496062992" bottom="0.15748031496062992" header="0.19685039370078741" footer="0.19685039370078741"/>
  <pageSetup paperSize="9" scale="90" orientation="landscape" horizontalDpi="300" verticalDpi="4294967292"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3"/>
  <dimension ref="A1:M169"/>
  <sheetViews>
    <sheetView showGridLines="0" workbookViewId="0">
      <pane xSplit="2" ySplit="6" topLeftCell="C7" activePane="bottomRight" state="frozen"/>
      <selection activeCell="A117" sqref="A117:IV119"/>
      <selection pane="topRight" activeCell="A117" sqref="A117:IV119"/>
      <selection pane="bottomLeft" activeCell="A117" sqref="A117:IV119"/>
      <selection pane="bottomRight" activeCell="B6" sqref="B6"/>
    </sheetView>
  </sheetViews>
  <sheetFormatPr defaultColWidth="9.28515625" defaultRowHeight="10.199999999999999" x14ac:dyDescent="0.2"/>
  <cols>
    <col min="1" max="1" width="52" style="3" customWidth="1"/>
    <col min="2" max="2" width="10" style="2" customWidth="1"/>
    <col min="3" max="3" width="11" style="2" customWidth="1"/>
    <col min="4" max="5" width="15.140625" style="2" customWidth="1"/>
    <col min="6" max="7" width="15.28515625" style="2" customWidth="1"/>
    <col min="8" max="8" width="11" style="2" customWidth="1"/>
    <col min="9" max="10" width="15.140625" style="2" customWidth="1"/>
    <col min="11" max="11" width="15.28515625" style="2" customWidth="1"/>
    <col min="12" max="12" width="15.28515625" style="3" customWidth="1"/>
    <col min="13" max="16384" width="9.28515625" style="3"/>
  </cols>
  <sheetData>
    <row r="1" spans="1:13" ht="43.5" customHeight="1" x14ac:dyDescent="0.2">
      <c r="A1" s="2002" t="str">
        <f>'t1'!A1</f>
        <v>SERVIZIO SANITARIO NAZIONALE - anno 2023</v>
      </c>
      <c r="B1" s="2002"/>
      <c r="C1" s="2002"/>
      <c r="D1" s="2002"/>
      <c r="E1" s="2002"/>
      <c r="F1" s="2002"/>
      <c r="G1" s="2002"/>
      <c r="H1" s="2002"/>
      <c r="I1" s="2002"/>
      <c r="J1" s="2002"/>
      <c r="K1" s="3"/>
      <c r="L1" s="293"/>
      <c r="M1"/>
    </row>
    <row r="2" spans="1:13" ht="10.5" customHeight="1" x14ac:dyDescent="0.2">
      <c r="B2" s="3"/>
      <c r="C2" s="3"/>
      <c r="D2" s="3"/>
      <c r="E2" s="2007"/>
      <c r="F2" s="2007"/>
      <c r="G2" s="2007"/>
      <c r="H2" s="2007"/>
      <c r="I2" s="2007"/>
      <c r="J2" s="2007"/>
      <c r="K2" s="2007"/>
      <c r="L2" s="2007"/>
      <c r="M2"/>
    </row>
    <row r="3" spans="1:13" ht="21" customHeight="1" x14ac:dyDescent="0.25">
      <c r="A3" s="179" t="str">
        <f>"Tavola di coerenza tra presenti al 31.12."&amp;'t1'!L1&amp;" rilevati nelle Tabelle 1, 7, 8 e 9 (Squadratura 2)"</f>
        <v>Tavola di coerenza tra presenti al 31.12.2023 rilevati nelle Tabelle 1, 7, 8 e 9 (Squadratura 2)</v>
      </c>
      <c r="C3" s="3"/>
      <c r="D3" s="3"/>
      <c r="E3" s="3"/>
      <c r="F3" s="3"/>
      <c r="G3" s="3"/>
      <c r="H3" s="3"/>
      <c r="I3" s="3"/>
      <c r="J3" s="3"/>
      <c r="K3" s="3"/>
    </row>
    <row r="4" spans="1:13" s="94" customFormat="1" ht="11.25" customHeight="1" x14ac:dyDescent="0.25">
      <c r="A4" s="171"/>
      <c r="B4" s="171"/>
      <c r="C4" s="2088" t="s">
        <v>443</v>
      </c>
      <c r="D4" s="2089"/>
      <c r="E4" s="2089"/>
      <c r="F4" s="2089"/>
      <c r="G4" s="2090"/>
      <c r="H4" s="2088" t="s">
        <v>444</v>
      </c>
      <c r="I4" s="2089"/>
      <c r="J4" s="2089"/>
      <c r="K4" s="2089"/>
      <c r="L4" s="2090"/>
    </row>
    <row r="5" spans="1:13" ht="70.5" customHeight="1" x14ac:dyDescent="0.2">
      <c r="A5" s="162" t="s">
        <v>381</v>
      </c>
      <c r="B5" s="162" t="s">
        <v>380</v>
      </c>
      <c r="C5" s="170" t="str">
        <f>"Presenti 31.12."&amp;'t1'!L1&amp;" (Tab 1)"</f>
        <v>Presenti 31.12.2023 (Tab 1)</v>
      </c>
      <c r="D5" s="166" t="s">
        <v>391</v>
      </c>
      <c r="E5" s="166" t="s">
        <v>392</v>
      </c>
      <c r="F5" s="166" t="s">
        <v>393</v>
      </c>
      <c r="G5" s="166" t="s">
        <v>390</v>
      </c>
      <c r="H5" s="170" t="str">
        <f>"Presenti 31.12."&amp;'t1'!L1&amp;" (Tab 1)"</f>
        <v>Presenti 31.12.2023 (Tab 1)</v>
      </c>
      <c r="I5" s="166" t="s">
        <v>391</v>
      </c>
      <c r="J5" s="166" t="s">
        <v>392</v>
      </c>
      <c r="K5" s="166" t="s">
        <v>393</v>
      </c>
      <c r="L5" s="166" t="s">
        <v>390</v>
      </c>
    </row>
    <row r="6" spans="1:13" x14ac:dyDescent="0.2">
      <c r="A6" s="163"/>
      <c r="B6" s="163"/>
      <c r="C6" s="172" t="s">
        <v>382</v>
      </c>
      <c r="D6" s="172" t="s">
        <v>383</v>
      </c>
      <c r="E6" s="172" t="s">
        <v>384</v>
      </c>
      <c r="F6" s="172" t="s">
        <v>385</v>
      </c>
      <c r="G6" s="173" t="s">
        <v>406</v>
      </c>
      <c r="H6" s="172" t="s">
        <v>386</v>
      </c>
      <c r="I6" s="172" t="s">
        <v>404</v>
      </c>
      <c r="J6" s="172" t="s">
        <v>388</v>
      </c>
      <c r="K6" s="172" t="s">
        <v>394</v>
      </c>
      <c r="L6" s="173" t="s">
        <v>407</v>
      </c>
    </row>
    <row r="7" spans="1:13" ht="12.75" customHeight="1" x14ac:dyDescent="0.2">
      <c r="A7" s="123" t="str">
        <f>'t1'!A6</f>
        <v>DIRETTORE GENERALE</v>
      </c>
      <c r="B7" s="169" t="str">
        <f>'t1'!B6</f>
        <v>0D0097</v>
      </c>
      <c r="C7" s="320">
        <f>'t1'!K6</f>
        <v>0</v>
      </c>
      <c r="D7" s="320">
        <f>'t7'!W6</f>
        <v>0</v>
      </c>
      <c r="E7" s="321">
        <f>'t8'!AA6</f>
        <v>0</v>
      </c>
      <c r="F7" s="321">
        <f>'t9'!O6</f>
        <v>0</v>
      </c>
      <c r="G7" s="95" t="str">
        <f>IF(COUNTIF(C7:F7,C7)=4,"OK","ERRORE")</f>
        <v>OK</v>
      </c>
      <c r="H7" s="321">
        <f>'t1'!L6</f>
        <v>0</v>
      </c>
      <c r="I7" s="321">
        <f>'t7'!X6</f>
        <v>0</v>
      </c>
      <c r="J7" s="321">
        <f>'t8'!AB6</f>
        <v>0</v>
      </c>
      <c r="K7" s="320">
        <f>'t9'!P6</f>
        <v>0</v>
      </c>
      <c r="L7" s="95" t="str">
        <f>IF(COUNTIF(H7:K7,H7)=4,"OK","ERRORE")</f>
        <v>OK</v>
      </c>
    </row>
    <row r="8" spans="1:13" ht="12.75" customHeight="1" x14ac:dyDescent="0.2">
      <c r="A8" s="123" t="str">
        <f>'t1'!A7</f>
        <v>DIRETTORE SANITARIO</v>
      </c>
      <c r="B8" s="169" t="str">
        <f>'t1'!B7</f>
        <v>0D0482</v>
      </c>
      <c r="C8" s="320">
        <f>'t1'!K7</f>
        <v>0</v>
      </c>
      <c r="D8" s="320">
        <f>'t7'!W7</f>
        <v>0</v>
      </c>
      <c r="E8" s="321">
        <f>'t8'!AA7</f>
        <v>0</v>
      </c>
      <c r="F8" s="321">
        <f>'t9'!O7</f>
        <v>0</v>
      </c>
      <c r="G8" s="95" t="str">
        <f>IF(COUNTIF(C8:F8,C8)=4,"OK","ERRORE")</f>
        <v>OK</v>
      </c>
      <c r="H8" s="321">
        <f>'t1'!L7</f>
        <v>0</v>
      </c>
      <c r="I8" s="321">
        <f>'t7'!X7</f>
        <v>0</v>
      </c>
      <c r="J8" s="321">
        <f>'t8'!AB7</f>
        <v>0</v>
      </c>
      <c r="K8" s="320">
        <f>'t9'!P7</f>
        <v>0</v>
      </c>
      <c r="L8" s="95" t="str">
        <f>IF(COUNTIF(H8:K8,H8)=4,"OK","ERRORE")</f>
        <v>OK</v>
      </c>
    </row>
    <row r="9" spans="1:13" ht="12.75" customHeight="1" x14ac:dyDescent="0.2">
      <c r="A9" s="123" t="str">
        <f>'t1'!A8</f>
        <v>DIRETTORE AMMINISTRATIVO</v>
      </c>
      <c r="B9" s="169" t="str">
        <f>'t1'!B8</f>
        <v>0D0163</v>
      </c>
      <c r="C9" s="320">
        <f>'t1'!K8</f>
        <v>0</v>
      </c>
      <c r="D9" s="320">
        <f>'t7'!W8</f>
        <v>0</v>
      </c>
      <c r="E9" s="321">
        <f>'t8'!AA8</f>
        <v>0</v>
      </c>
      <c r="F9" s="321">
        <f>'t9'!O8</f>
        <v>0</v>
      </c>
      <c r="G9" s="95" t="str">
        <f t="shared" ref="G9:G72" si="0">IF(COUNTIF(C9:F9,C9)=4,"OK","ERRORE")</f>
        <v>OK</v>
      </c>
      <c r="H9" s="321">
        <f>'t1'!L8</f>
        <v>0</v>
      </c>
      <c r="I9" s="321">
        <f>'t7'!X8</f>
        <v>0</v>
      </c>
      <c r="J9" s="321">
        <f>'t8'!AB8</f>
        <v>0</v>
      </c>
      <c r="K9" s="320">
        <f>'t9'!P8</f>
        <v>0</v>
      </c>
      <c r="L9" s="95" t="str">
        <f t="shared" ref="L9:L72" si="1">IF(COUNTIF(H9:K9,H9)=4,"OK","ERRORE")</f>
        <v>OK</v>
      </c>
    </row>
    <row r="10" spans="1:13" ht="12.75" customHeight="1" x14ac:dyDescent="0.2">
      <c r="A10" s="123" t="str">
        <f>'t1'!A9</f>
        <v>DIRETTORE DEI SERVIZI SOCIALI</v>
      </c>
      <c r="B10" s="169" t="str">
        <f>'t1'!B9</f>
        <v>0D0484</v>
      </c>
      <c r="C10" s="320">
        <f>'t1'!K9</f>
        <v>0</v>
      </c>
      <c r="D10" s="320">
        <f>'t7'!W9</f>
        <v>0</v>
      </c>
      <c r="E10" s="321">
        <f>'t8'!AA9</f>
        <v>0</v>
      </c>
      <c r="F10" s="321">
        <f>'t9'!O9</f>
        <v>0</v>
      </c>
      <c r="G10" s="95" t="str">
        <f t="shared" si="0"/>
        <v>OK</v>
      </c>
      <c r="H10" s="321">
        <f>'t1'!L9</f>
        <v>0</v>
      </c>
      <c r="I10" s="321">
        <f>'t7'!X9</f>
        <v>0</v>
      </c>
      <c r="J10" s="321">
        <f>'t8'!AB9</f>
        <v>0</v>
      </c>
      <c r="K10" s="320">
        <f>'t9'!P9</f>
        <v>0</v>
      </c>
      <c r="L10" s="95" t="str">
        <f t="shared" si="1"/>
        <v>OK</v>
      </c>
    </row>
    <row r="11" spans="1:13" ht="12.75" customHeight="1" x14ac:dyDescent="0.2">
      <c r="A11" s="123" t="str">
        <f>'t1'!A10</f>
        <v>DIR. MEDICO CON INC. STRUTTURA COMPLESSA (RAPP. ESCLUSIVO)</v>
      </c>
      <c r="B11" s="169" t="str">
        <f>'t1'!B10</f>
        <v>SD0E33</v>
      </c>
      <c r="C11" s="320">
        <f>'t1'!K10</f>
        <v>0</v>
      </c>
      <c r="D11" s="320">
        <f>'t7'!W10</f>
        <v>0</v>
      </c>
      <c r="E11" s="321">
        <f>'t8'!AA10</f>
        <v>0</v>
      </c>
      <c r="F11" s="321">
        <f>'t9'!O10</f>
        <v>0</v>
      </c>
      <c r="G11" s="95" t="str">
        <f t="shared" si="0"/>
        <v>OK</v>
      </c>
      <c r="H11" s="321">
        <f>'t1'!L10</f>
        <v>0</v>
      </c>
      <c r="I11" s="321">
        <f>'t7'!X10</f>
        <v>0</v>
      </c>
      <c r="J11" s="321">
        <f>'t8'!AB10</f>
        <v>0</v>
      </c>
      <c r="K11" s="320">
        <f>'t9'!P10</f>
        <v>0</v>
      </c>
      <c r="L11" s="95" t="str">
        <f t="shared" si="1"/>
        <v>OK</v>
      </c>
    </row>
    <row r="12" spans="1:13" ht="12.75" customHeight="1" x14ac:dyDescent="0.2">
      <c r="A12" s="123" t="str">
        <f>'t1'!A11</f>
        <v>DIR. MEDICO CON INC. DI STRUTTURA COMPLESSA (RAPP. NON ESCL.</v>
      </c>
      <c r="B12" s="169" t="str">
        <f>'t1'!B11</f>
        <v>SD0N33</v>
      </c>
      <c r="C12" s="320">
        <f>'t1'!K11</f>
        <v>0</v>
      </c>
      <c r="D12" s="320">
        <f>'t7'!W11</f>
        <v>0</v>
      </c>
      <c r="E12" s="321">
        <f>'t8'!AA11</f>
        <v>0</v>
      </c>
      <c r="F12" s="321">
        <f>'t9'!O11</f>
        <v>0</v>
      </c>
      <c r="G12" s="95" t="str">
        <f t="shared" si="0"/>
        <v>OK</v>
      </c>
      <c r="H12" s="321">
        <f>'t1'!L11</f>
        <v>0</v>
      </c>
      <c r="I12" s="321">
        <f>'t7'!X11</f>
        <v>0</v>
      </c>
      <c r="J12" s="321">
        <f>'t8'!AB11</f>
        <v>0</v>
      </c>
      <c r="K12" s="320">
        <f>'t9'!P11</f>
        <v>0</v>
      </c>
      <c r="L12" s="95" t="str">
        <f t="shared" si="1"/>
        <v>OK</v>
      </c>
    </row>
    <row r="13" spans="1:13" ht="12.75" customHeight="1" x14ac:dyDescent="0.2">
      <c r="A13" s="123" t="str">
        <f>'t1'!A12</f>
        <v>DIR. MEDICO CON INCARICO DI STRUTTURA SEMPLICE (RAPP. ESCLUS</v>
      </c>
      <c r="B13" s="169" t="str">
        <f>'t1'!B12</f>
        <v>SD0E34</v>
      </c>
      <c r="C13" s="320">
        <f>'t1'!K12</f>
        <v>0</v>
      </c>
      <c r="D13" s="320">
        <f>'t7'!W12</f>
        <v>0</v>
      </c>
      <c r="E13" s="321">
        <f>'t8'!AA12</f>
        <v>0</v>
      </c>
      <c r="F13" s="321">
        <f>'t9'!O12</f>
        <v>0</v>
      </c>
      <c r="G13" s="95" t="str">
        <f t="shared" si="0"/>
        <v>OK</v>
      </c>
      <c r="H13" s="321">
        <f>'t1'!L12</f>
        <v>0</v>
      </c>
      <c r="I13" s="321">
        <f>'t7'!X12</f>
        <v>0</v>
      </c>
      <c r="J13" s="321">
        <f>'t8'!AB12</f>
        <v>0</v>
      </c>
      <c r="K13" s="320">
        <f>'t9'!P12</f>
        <v>0</v>
      </c>
      <c r="L13" s="95" t="str">
        <f t="shared" si="1"/>
        <v>OK</v>
      </c>
    </row>
    <row r="14" spans="1:13" ht="12.75" customHeight="1" x14ac:dyDescent="0.2">
      <c r="A14" s="123" t="str">
        <f>'t1'!A13</f>
        <v>DIR. MEDICO CON INCARICO STRUTTURA SEMPLICE (RAPP. NON ESCL.</v>
      </c>
      <c r="B14" s="169" t="str">
        <f>'t1'!B13</f>
        <v>SD0N34</v>
      </c>
      <c r="C14" s="320">
        <f>'t1'!K13</f>
        <v>0</v>
      </c>
      <c r="D14" s="320">
        <f>'t7'!W13</f>
        <v>0</v>
      </c>
      <c r="E14" s="321">
        <f>'t8'!AA13</f>
        <v>0</v>
      </c>
      <c r="F14" s="321">
        <f>'t9'!O13</f>
        <v>0</v>
      </c>
      <c r="G14" s="95" t="str">
        <f t="shared" si="0"/>
        <v>OK</v>
      </c>
      <c r="H14" s="321">
        <f>'t1'!L13</f>
        <v>0</v>
      </c>
      <c r="I14" s="321">
        <f>'t7'!X13</f>
        <v>0</v>
      </c>
      <c r="J14" s="321">
        <f>'t8'!AB13</f>
        <v>0</v>
      </c>
      <c r="K14" s="320">
        <f>'t9'!P13</f>
        <v>0</v>
      </c>
      <c r="L14" s="95" t="str">
        <f t="shared" si="1"/>
        <v>OK</v>
      </c>
    </row>
    <row r="15" spans="1:13" ht="12.75" customHeight="1" x14ac:dyDescent="0.2">
      <c r="A15" s="123" t="str">
        <f>'t1'!A14</f>
        <v>DIRIGENTI MEDICI CON ALTRI INCAR. PROF.LI (RAPP. ESCLUSIVO)</v>
      </c>
      <c r="B15" s="169" t="str">
        <f>'t1'!B14</f>
        <v>SD0035</v>
      </c>
      <c r="C15" s="320">
        <f>'t1'!K14</f>
        <v>0</v>
      </c>
      <c r="D15" s="320">
        <f>'t7'!W14</f>
        <v>0</v>
      </c>
      <c r="E15" s="321">
        <f>'t8'!AA14</f>
        <v>0</v>
      </c>
      <c r="F15" s="321">
        <f>'t9'!O14</f>
        <v>0</v>
      </c>
      <c r="G15" s="95" t="str">
        <f t="shared" si="0"/>
        <v>OK</v>
      </c>
      <c r="H15" s="321">
        <f>'t1'!L14</f>
        <v>0</v>
      </c>
      <c r="I15" s="321">
        <f>'t7'!X14</f>
        <v>0</v>
      </c>
      <c r="J15" s="321">
        <f>'t8'!AB14</f>
        <v>0</v>
      </c>
      <c r="K15" s="320">
        <f>'t9'!P14</f>
        <v>0</v>
      </c>
      <c r="L15" s="95" t="str">
        <f t="shared" si="1"/>
        <v>OK</v>
      </c>
    </row>
    <row r="16" spans="1:13" ht="12.75" customHeight="1" x14ac:dyDescent="0.2">
      <c r="A16" s="123" t="str">
        <f>'t1'!A15</f>
        <v>DIRIGENTI MEDICI CON ALTRI INCAR. PROF.LI (RAPP. NON ESCL.)</v>
      </c>
      <c r="B16" s="169" t="str">
        <f>'t1'!B15</f>
        <v>SD0036</v>
      </c>
      <c r="C16" s="320">
        <f>'t1'!K15</f>
        <v>0</v>
      </c>
      <c r="D16" s="320">
        <f>'t7'!W15</f>
        <v>0</v>
      </c>
      <c r="E16" s="321">
        <f>'t8'!AA15</f>
        <v>0</v>
      </c>
      <c r="F16" s="321">
        <f>'t9'!O15</f>
        <v>0</v>
      </c>
      <c r="G16" s="95" t="str">
        <f t="shared" si="0"/>
        <v>OK</v>
      </c>
      <c r="H16" s="321">
        <f>'t1'!L15</f>
        <v>0</v>
      </c>
      <c r="I16" s="321">
        <f>'t7'!X15</f>
        <v>0</v>
      </c>
      <c r="J16" s="321">
        <f>'t8'!AB15</f>
        <v>0</v>
      </c>
      <c r="K16" s="320">
        <f>'t9'!P15</f>
        <v>0</v>
      </c>
      <c r="L16" s="95" t="str">
        <f t="shared" si="1"/>
        <v>OK</v>
      </c>
    </row>
    <row r="17" spans="1:12" ht="12.75" customHeight="1" x14ac:dyDescent="0.2">
      <c r="A17" s="123" t="str">
        <f>'t1'!A16</f>
        <v>DIR. MEDICI A T.  DETERMINATO(ART. 15-SEPTIES D.LGS. 502/92)</v>
      </c>
      <c r="B17" s="169" t="str">
        <f>'t1'!B16</f>
        <v>SD0597</v>
      </c>
      <c r="C17" s="320">
        <f>'t1'!K16</f>
        <v>0</v>
      </c>
      <c r="D17" s="320">
        <f>'t7'!W16</f>
        <v>0</v>
      </c>
      <c r="E17" s="321">
        <f>'t8'!AA16</f>
        <v>0</v>
      </c>
      <c r="F17" s="321">
        <f>'t9'!O16</f>
        <v>0</v>
      </c>
      <c r="G17" s="95" t="str">
        <f t="shared" si="0"/>
        <v>OK</v>
      </c>
      <c r="H17" s="321">
        <f>'t1'!L16</f>
        <v>0</v>
      </c>
      <c r="I17" s="321">
        <f>'t7'!X16</f>
        <v>0</v>
      </c>
      <c r="J17" s="321">
        <f>'t8'!AB16</f>
        <v>0</v>
      </c>
      <c r="K17" s="320">
        <f>'t9'!P16</f>
        <v>0</v>
      </c>
      <c r="L17" s="95" t="str">
        <f t="shared" si="1"/>
        <v>OK</v>
      </c>
    </row>
    <row r="18" spans="1:12" ht="12.75" customHeight="1" x14ac:dyDescent="0.2">
      <c r="A18" s="123" t="str">
        <f>'t1'!A17</f>
        <v>VETERINARI CON INC. DI STRUTTURA COMPLESSA (RAPP.ESCLUSIVO)</v>
      </c>
      <c r="B18" s="169" t="str">
        <f>'t1'!B17</f>
        <v>SD0E74</v>
      </c>
      <c r="C18" s="320">
        <f>'t1'!K17</f>
        <v>0</v>
      </c>
      <c r="D18" s="320">
        <f>'t7'!W17</f>
        <v>0</v>
      </c>
      <c r="E18" s="321">
        <f>'t8'!AA17</f>
        <v>0</v>
      </c>
      <c r="F18" s="321">
        <f>'t9'!O17</f>
        <v>0</v>
      </c>
      <c r="G18" s="95" t="str">
        <f t="shared" si="0"/>
        <v>OK</v>
      </c>
      <c r="H18" s="321">
        <f>'t1'!L17</f>
        <v>0</v>
      </c>
      <c r="I18" s="321">
        <f>'t7'!X17</f>
        <v>0</v>
      </c>
      <c r="J18" s="321">
        <f>'t8'!AB17</f>
        <v>0</v>
      </c>
      <c r="K18" s="320">
        <f>'t9'!P17</f>
        <v>0</v>
      </c>
      <c r="L18" s="95" t="str">
        <f t="shared" si="1"/>
        <v>OK</v>
      </c>
    </row>
    <row r="19" spans="1:12" ht="12.75" customHeight="1" x14ac:dyDescent="0.2">
      <c r="A19" s="123" t="str">
        <f>'t1'!A18</f>
        <v>VETERINARI CON INC. DI STRUTTURA COMPLESSA (RAPP. NON ESCL.)</v>
      </c>
      <c r="B19" s="169" t="str">
        <f>'t1'!B18</f>
        <v>SD0N74</v>
      </c>
      <c r="C19" s="320">
        <f>'t1'!K18</f>
        <v>0</v>
      </c>
      <c r="D19" s="320">
        <f>'t7'!W18</f>
        <v>0</v>
      </c>
      <c r="E19" s="321">
        <f>'t8'!AA18</f>
        <v>0</v>
      </c>
      <c r="F19" s="321">
        <f>'t9'!O18</f>
        <v>0</v>
      </c>
      <c r="G19" s="95" t="str">
        <f t="shared" si="0"/>
        <v>OK</v>
      </c>
      <c r="H19" s="321">
        <f>'t1'!L18</f>
        <v>0</v>
      </c>
      <c r="I19" s="321">
        <f>'t7'!X18</f>
        <v>0</v>
      </c>
      <c r="J19" s="321">
        <f>'t8'!AB18</f>
        <v>0</v>
      </c>
      <c r="K19" s="320">
        <f>'t9'!P18</f>
        <v>0</v>
      </c>
      <c r="L19" s="95" t="str">
        <f t="shared" si="1"/>
        <v>OK</v>
      </c>
    </row>
    <row r="20" spans="1:12" ht="12.75" customHeight="1" x14ac:dyDescent="0.2">
      <c r="A20" s="123" t="str">
        <f>'t1'!A19</f>
        <v>VETERINARI CON INC. DI STRUTTURA SEMPLICE (RAPP. ESCLUSIVO)</v>
      </c>
      <c r="B20" s="169" t="str">
        <f>'t1'!B19</f>
        <v>SD0E73</v>
      </c>
      <c r="C20" s="320">
        <f>'t1'!K19</f>
        <v>0</v>
      </c>
      <c r="D20" s="320">
        <f>'t7'!W19</f>
        <v>0</v>
      </c>
      <c r="E20" s="321">
        <f>'t8'!AA19</f>
        <v>0</v>
      </c>
      <c r="F20" s="321">
        <f>'t9'!O19</f>
        <v>0</v>
      </c>
      <c r="G20" s="95" t="str">
        <f t="shared" si="0"/>
        <v>OK</v>
      </c>
      <c r="H20" s="321">
        <f>'t1'!L19</f>
        <v>0</v>
      </c>
      <c r="I20" s="321">
        <f>'t7'!X19</f>
        <v>0</v>
      </c>
      <c r="J20" s="321">
        <f>'t8'!AB19</f>
        <v>0</v>
      </c>
      <c r="K20" s="320">
        <f>'t9'!P19</f>
        <v>0</v>
      </c>
      <c r="L20" s="95" t="str">
        <f t="shared" si="1"/>
        <v>OK</v>
      </c>
    </row>
    <row r="21" spans="1:12" ht="12.75" customHeight="1" x14ac:dyDescent="0.2">
      <c r="A21" s="123" t="str">
        <f>'t1'!A20</f>
        <v>VETERINARI CON INC. DI STRUTTURA SEMPLICE (RAPP. NON ESCL.)</v>
      </c>
      <c r="B21" s="169" t="str">
        <f>'t1'!B20</f>
        <v>SD0N73</v>
      </c>
      <c r="C21" s="320">
        <f>'t1'!K20</f>
        <v>0</v>
      </c>
      <c r="D21" s="320">
        <f>'t7'!W20</f>
        <v>0</v>
      </c>
      <c r="E21" s="321">
        <f>'t8'!AA20</f>
        <v>0</v>
      </c>
      <c r="F21" s="321">
        <f>'t9'!O20</f>
        <v>0</v>
      </c>
      <c r="G21" s="95" t="str">
        <f t="shared" si="0"/>
        <v>OK</v>
      </c>
      <c r="H21" s="321">
        <f>'t1'!L20</f>
        <v>0</v>
      </c>
      <c r="I21" s="321">
        <f>'t7'!X20</f>
        <v>0</v>
      </c>
      <c r="J21" s="321">
        <f>'t8'!AB20</f>
        <v>0</v>
      </c>
      <c r="K21" s="320">
        <f>'t9'!P20</f>
        <v>0</v>
      </c>
      <c r="L21" s="95" t="str">
        <f t="shared" si="1"/>
        <v>OK</v>
      </c>
    </row>
    <row r="22" spans="1:12" ht="12.75" customHeight="1" x14ac:dyDescent="0.2">
      <c r="A22" s="123" t="str">
        <f>'t1'!A21</f>
        <v>VETERINARI CON ALTRI INCAR. PROF.LI (RAPP. ESCLUSIVO)</v>
      </c>
      <c r="B22" s="169" t="str">
        <f>'t1'!B21</f>
        <v>SD0A73</v>
      </c>
      <c r="C22" s="320">
        <f>'t1'!K21</f>
        <v>0</v>
      </c>
      <c r="D22" s="320">
        <f>'t7'!W21</f>
        <v>0</v>
      </c>
      <c r="E22" s="321">
        <f>'t8'!AA21</f>
        <v>0</v>
      </c>
      <c r="F22" s="321">
        <f>'t9'!O21</f>
        <v>0</v>
      </c>
      <c r="G22" s="95" t="str">
        <f t="shared" si="0"/>
        <v>OK</v>
      </c>
      <c r="H22" s="321">
        <f>'t1'!L21</f>
        <v>0</v>
      </c>
      <c r="I22" s="321">
        <f>'t7'!X21</f>
        <v>0</v>
      </c>
      <c r="J22" s="321">
        <f>'t8'!AB21</f>
        <v>0</v>
      </c>
      <c r="K22" s="320">
        <f>'t9'!P21</f>
        <v>0</v>
      </c>
      <c r="L22" s="95" t="str">
        <f t="shared" si="1"/>
        <v>OK</v>
      </c>
    </row>
    <row r="23" spans="1:12" ht="12.75" customHeight="1" x14ac:dyDescent="0.2">
      <c r="A23" s="123" t="str">
        <f>'t1'!A22</f>
        <v>VETERINARI CON ALTRI INCAR. PROF.LI (RAPP. NON ESCL.)</v>
      </c>
      <c r="B23" s="169" t="str">
        <f>'t1'!B22</f>
        <v>SD0072</v>
      </c>
      <c r="C23" s="320">
        <f>'t1'!K22</f>
        <v>0</v>
      </c>
      <c r="D23" s="320">
        <f>'t7'!W22</f>
        <v>0</v>
      </c>
      <c r="E23" s="321">
        <f>'t8'!AA22</f>
        <v>0</v>
      </c>
      <c r="F23" s="321">
        <f>'t9'!O22</f>
        <v>0</v>
      </c>
      <c r="G23" s="95" t="str">
        <f t="shared" si="0"/>
        <v>OK</v>
      </c>
      <c r="H23" s="321">
        <f>'t1'!L22</f>
        <v>0</v>
      </c>
      <c r="I23" s="321">
        <f>'t7'!X22</f>
        <v>0</v>
      </c>
      <c r="J23" s="321">
        <f>'t8'!AB22</f>
        <v>0</v>
      </c>
      <c r="K23" s="320">
        <f>'t9'!P22</f>
        <v>0</v>
      </c>
      <c r="L23" s="95" t="str">
        <f t="shared" si="1"/>
        <v>OK</v>
      </c>
    </row>
    <row r="24" spans="1:12" ht="12.75" customHeight="1" x14ac:dyDescent="0.2">
      <c r="A24" s="123" t="str">
        <f>'t1'!A23</f>
        <v>VETERINARI A T. DETERMINATO (ART. 15-SEPTIES D.LGS. 502/92)</v>
      </c>
      <c r="B24" s="169" t="str">
        <f>'t1'!B23</f>
        <v>SD0598</v>
      </c>
      <c r="C24" s="320">
        <f>'t1'!K23</f>
        <v>0</v>
      </c>
      <c r="D24" s="320">
        <f>'t7'!W23</f>
        <v>0</v>
      </c>
      <c r="E24" s="321">
        <f>'t8'!AA23</f>
        <v>0</v>
      </c>
      <c r="F24" s="321">
        <f>'t9'!O23</f>
        <v>0</v>
      </c>
      <c r="G24" s="95" t="str">
        <f t="shared" si="0"/>
        <v>OK</v>
      </c>
      <c r="H24" s="321">
        <f>'t1'!L23</f>
        <v>0</v>
      </c>
      <c r="I24" s="321">
        <f>'t7'!X23</f>
        <v>0</v>
      </c>
      <c r="J24" s="321">
        <f>'t8'!AB23</f>
        <v>0</v>
      </c>
      <c r="K24" s="320">
        <f>'t9'!P23</f>
        <v>0</v>
      </c>
      <c r="L24" s="95" t="str">
        <f t="shared" si="1"/>
        <v>OK</v>
      </c>
    </row>
    <row r="25" spans="1:12" ht="12.75" customHeight="1" x14ac:dyDescent="0.2">
      <c r="A25" s="123" t="str">
        <f>'t1'!A24</f>
        <v>ODONTOIATRI CON INC. DI STRUTTURA COMPLESSA (RAPP. ESCL.)</v>
      </c>
      <c r="B25" s="169" t="str">
        <f>'t1'!B24</f>
        <v>SD0E49</v>
      </c>
      <c r="C25" s="320">
        <f>'t1'!K24</f>
        <v>0</v>
      </c>
      <c r="D25" s="320">
        <f>'t7'!W24</f>
        <v>0</v>
      </c>
      <c r="E25" s="321">
        <f>'t8'!AA24</f>
        <v>0</v>
      </c>
      <c r="F25" s="321">
        <f>'t9'!O24</f>
        <v>0</v>
      </c>
      <c r="G25" s="95" t="str">
        <f t="shared" si="0"/>
        <v>OK</v>
      </c>
      <c r="H25" s="321">
        <f>'t1'!L24</f>
        <v>0</v>
      </c>
      <c r="I25" s="321">
        <f>'t7'!X24</f>
        <v>0</v>
      </c>
      <c r="J25" s="321">
        <f>'t8'!AB24</f>
        <v>0</v>
      </c>
      <c r="K25" s="320">
        <f>'t9'!P24</f>
        <v>0</v>
      </c>
      <c r="L25" s="95" t="str">
        <f t="shared" si="1"/>
        <v>OK</v>
      </c>
    </row>
    <row r="26" spans="1:12" ht="12.75" customHeight="1" x14ac:dyDescent="0.2">
      <c r="A26" s="123" t="str">
        <f>'t1'!A25</f>
        <v>ODONTOIATRI CON INC. DI STRUTTURA COMPLESSA (RAPP. NON ESCL.</v>
      </c>
      <c r="B26" s="169" t="str">
        <f>'t1'!B25</f>
        <v>SD0N49</v>
      </c>
      <c r="C26" s="320">
        <f>'t1'!K25</f>
        <v>0</v>
      </c>
      <c r="D26" s="320">
        <f>'t7'!W25</f>
        <v>0</v>
      </c>
      <c r="E26" s="321">
        <f>'t8'!AA25</f>
        <v>0</v>
      </c>
      <c r="F26" s="321">
        <f>'t9'!O25</f>
        <v>0</v>
      </c>
      <c r="G26" s="95" t="str">
        <f t="shared" si="0"/>
        <v>OK</v>
      </c>
      <c r="H26" s="321">
        <f>'t1'!L25</f>
        <v>0</v>
      </c>
      <c r="I26" s="321">
        <f>'t7'!X25</f>
        <v>0</v>
      </c>
      <c r="J26" s="321">
        <f>'t8'!AB25</f>
        <v>0</v>
      </c>
      <c r="K26" s="320">
        <f>'t9'!P25</f>
        <v>0</v>
      </c>
      <c r="L26" s="95" t="str">
        <f t="shared" si="1"/>
        <v>OK</v>
      </c>
    </row>
    <row r="27" spans="1:12" ht="12.75" customHeight="1" x14ac:dyDescent="0.2">
      <c r="A27" s="123" t="str">
        <f>'t1'!A26</f>
        <v>ODONTOIATRI CON INC. DI STRUTTURA SEMPLICE (RAPP. ESCLUSIVO)</v>
      </c>
      <c r="B27" s="169" t="str">
        <f>'t1'!B26</f>
        <v>SD0E48</v>
      </c>
      <c r="C27" s="320">
        <f>'t1'!K26</f>
        <v>0</v>
      </c>
      <c r="D27" s="320">
        <f>'t7'!W26</f>
        <v>0</v>
      </c>
      <c r="E27" s="321">
        <f>'t8'!AA26</f>
        <v>0</v>
      </c>
      <c r="F27" s="321">
        <f>'t9'!O26</f>
        <v>0</v>
      </c>
      <c r="G27" s="95" t="str">
        <f t="shared" si="0"/>
        <v>OK</v>
      </c>
      <c r="H27" s="321">
        <f>'t1'!L26</f>
        <v>0</v>
      </c>
      <c r="I27" s="321">
        <f>'t7'!X26</f>
        <v>0</v>
      </c>
      <c r="J27" s="321">
        <f>'t8'!AB26</f>
        <v>0</v>
      </c>
      <c r="K27" s="320">
        <f>'t9'!P26</f>
        <v>0</v>
      </c>
      <c r="L27" s="95" t="str">
        <f t="shared" si="1"/>
        <v>OK</v>
      </c>
    </row>
    <row r="28" spans="1:12" ht="12.75" customHeight="1" x14ac:dyDescent="0.2">
      <c r="A28" s="123" t="str">
        <f>'t1'!A27</f>
        <v>ODONTOIATRI CON INC. DI STRUTTURA SEMPLICE (RAPP. NON ESCL.)</v>
      </c>
      <c r="B28" s="169" t="str">
        <f>'t1'!B27</f>
        <v>SD0N48</v>
      </c>
      <c r="C28" s="320">
        <f>'t1'!K27</f>
        <v>0</v>
      </c>
      <c r="D28" s="320">
        <f>'t7'!W27</f>
        <v>0</v>
      </c>
      <c r="E28" s="321">
        <f>'t8'!AA27</f>
        <v>0</v>
      </c>
      <c r="F28" s="321">
        <f>'t9'!O27</f>
        <v>0</v>
      </c>
      <c r="G28" s="95" t="str">
        <f t="shared" si="0"/>
        <v>OK</v>
      </c>
      <c r="H28" s="321">
        <f>'t1'!L27</f>
        <v>0</v>
      </c>
      <c r="I28" s="321">
        <f>'t7'!X27</f>
        <v>0</v>
      </c>
      <c r="J28" s="321">
        <f>'t8'!AB27</f>
        <v>0</v>
      </c>
      <c r="K28" s="320">
        <f>'t9'!P27</f>
        <v>0</v>
      </c>
      <c r="L28" s="95" t="str">
        <f t="shared" si="1"/>
        <v>OK</v>
      </c>
    </row>
    <row r="29" spans="1:12" ht="12.75" customHeight="1" x14ac:dyDescent="0.2">
      <c r="A29" s="123" t="str">
        <f>'t1'!A28</f>
        <v>ODONTOIATRI CON ALTRI INCAR. PROF.LI (RAPP. ESCLUSIVO)</v>
      </c>
      <c r="B29" s="169" t="str">
        <f>'t1'!B28</f>
        <v>SD0A48</v>
      </c>
      <c r="C29" s="320">
        <f>'t1'!K28</f>
        <v>0</v>
      </c>
      <c r="D29" s="320">
        <f>'t7'!W28</f>
        <v>0</v>
      </c>
      <c r="E29" s="321">
        <f>'t8'!AA28</f>
        <v>0</v>
      </c>
      <c r="F29" s="321">
        <f>'t9'!O28</f>
        <v>0</v>
      </c>
      <c r="G29" s="95" t="str">
        <f t="shared" si="0"/>
        <v>OK</v>
      </c>
      <c r="H29" s="321">
        <f>'t1'!L28</f>
        <v>0</v>
      </c>
      <c r="I29" s="321">
        <f>'t7'!X28</f>
        <v>0</v>
      </c>
      <c r="J29" s="321">
        <f>'t8'!AB28</f>
        <v>0</v>
      </c>
      <c r="K29" s="320">
        <f>'t9'!P28</f>
        <v>0</v>
      </c>
      <c r="L29" s="95" t="str">
        <f t="shared" si="1"/>
        <v>OK</v>
      </c>
    </row>
    <row r="30" spans="1:12" ht="12.75" customHeight="1" x14ac:dyDescent="0.2">
      <c r="A30" s="123" t="str">
        <f>'t1'!A29</f>
        <v>ODONTOIATRI CON ALTRI INCAR. PROF.LI (RAPP. NON ESCL.)</v>
      </c>
      <c r="B30" s="169" t="str">
        <f>'t1'!B29</f>
        <v>SD0047</v>
      </c>
      <c r="C30" s="320">
        <f>'t1'!K29</f>
        <v>0</v>
      </c>
      <c r="D30" s="320">
        <f>'t7'!W29</f>
        <v>0</v>
      </c>
      <c r="E30" s="321">
        <f>'t8'!AA29</f>
        <v>0</v>
      </c>
      <c r="F30" s="321">
        <f>'t9'!O29</f>
        <v>0</v>
      </c>
      <c r="G30" s="95" t="str">
        <f t="shared" si="0"/>
        <v>OK</v>
      </c>
      <c r="H30" s="321">
        <f>'t1'!L29</f>
        <v>0</v>
      </c>
      <c r="I30" s="321">
        <f>'t7'!X29</f>
        <v>0</v>
      </c>
      <c r="J30" s="321">
        <f>'t8'!AB29</f>
        <v>0</v>
      </c>
      <c r="K30" s="320">
        <f>'t9'!P29</f>
        <v>0</v>
      </c>
      <c r="L30" s="95" t="str">
        <f t="shared" si="1"/>
        <v>OK</v>
      </c>
    </row>
    <row r="31" spans="1:12" ht="12.75" customHeight="1" x14ac:dyDescent="0.2">
      <c r="A31" s="123" t="str">
        <f>'t1'!A30</f>
        <v>ODONTOIATRI A T. DETERMINATO (ART. 15-SEPTIES D.LGS. 502/92)</v>
      </c>
      <c r="B31" s="169" t="str">
        <f>'t1'!B30</f>
        <v>SD0599</v>
      </c>
      <c r="C31" s="320">
        <f>'t1'!K30</f>
        <v>0</v>
      </c>
      <c r="D31" s="320">
        <f>'t7'!W30</f>
        <v>0</v>
      </c>
      <c r="E31" s="321">
        <f>'t8'!AA30</f>
        <v>0</v>
      </c>
      <c r="F31" s="321">
        <f>'t9'!O30</f>
        <v>0</v>
      </c>
      <c r="G31" s="95" t="str">
        <f t="shared" si="0"/>
        <v>OK</v>
      </c>
      <c r="H31" s="321">
        <f>'t1'!L30</f>
        <v>0</v>
      </c>
      <c r="I31" s="321">
        <f>'t7'!X30</f>
        <v>0</v>
      </c>
      <c r="J31" s="321">
        <f>'t8'!AB30</f>
        <v>0</v>
      </c>
      <c r="K31" s="320">
        <f>'t9'!P30</f>
        <v>0</v>
      </c>
      <c r="L31" s="95" t="str">
        <f t="shared" si="1"/>
        <v>OK</v>
      </c>
    </row>
    <row r="32" spans="1:12" ht="12.75" customHeight="1" x14ac:dyDescent="0.2">
      <c r="A32" s="123" t="str">
        <f>'t1'!A31</f>
        <v>FARMACISTI CON INC. DI STRUTTURA COMPLESSA (RAPP. ESCLUSIVO)</v>
      </c>
      <c r="B32" s="169" t="str">
        <f>'t1'!B31</f>
        <v>SD0E39</v>
      </c>
      <c r="C32" s="320">
        <f>'t1'!K31</f>
        <v>0</v>
      </c>
      <c r="D32" s="320">
        <f>'t7'!W31</f>
        <v>0</v>
      </c>
      <c r="E32" s="321">
        <f>'t8'!AA31</f>
        <v>0</v>
      </c>
      <c r="F32" s="321">
        <f>'t9'!O31</f>
        <v>0</v>
      </c>
      <c r="G32" s="95" t="str">
        <f t="shared" si="0"/>
        <v>OK</v>
      </c>
      <c r="H32" s="321">
        <f>'t1'!L31</f>
        <v>0</v>
      </c>
      <c r="I32" s="321">
        <f>'t7'!X31</f>
        <v>0</v>
      </c>
      <c r="J32" s="321">
        <f>'t8'!AB31</f>
        <v>0</v>
      </c>
      <c r="K32" s="320">
        <f>'t9'!P31</f>
        <v>0</v>
      </c>
      <c r="L32" s="95" t="str">
        <f t="shared" si="1"/>
        <v>OK</v>
      </c>
    </row>
    <row r="33" spans="1:12" ht="12.75" customHeight="1" x14ac:dyDescent="0.2">
      <c r="A33" s="123" t="str">
        <f>'t1'!A32</f>
        <v>FARMACISTI CON INC. DI STRUTTURA COMPLESSA (RAPP. NON ESCL.)</v>
      </c>
      <c r="B33" s="169" t="str">
        <f>'t1'!B32</f>
        <v>SD0N39</v>
      </c>
      <c r="C33" s="320">
        <f>'t1'!K32</f>
        <v>0</v>
      </c>
      <c r="D33" s="320">
        <f>'t7'!W32</f>
        <v>0</v>
      </c>
      <c r="E33" s="321">
        <f>'t8'!AA32</f>
        <v>0</v>
      </c>
      <c r="F33" s="321">
        <f>'t9'!O32</f>
        <v>0</v>
      </c>
      <c r="G33" s="95" t="str">
        <f t="shared" si="0"/>
        <v>OK</v>
      </c>
      <c r="H33" s="321">
        <f>'t1'!L32</f>
        <v>0</v>
      </c>
      <c r="I33" s="321">
        <f>'t7'!X32</f>
        <v>0</v>
      </c>
      <c r="J33" s="321">
        <f>'t8'!AB32</f>
        <v>0</v>
      </c>
      <c r="K33" s="320">
        <f>'t9'!P32</f>
        <v>0</v>
      </c>
      <c r="L33" s="95" t="str">
        <f t="shared" si="1"/>
        <v>OK</v>
      </c>
    </row>
    <row r="34" spans="1:12" ht="12.75" customHeight="1" x14ac:dyDescent="0.2">
      <c r="A34" s="123" t="str">
        <f>'t1'!A33</f>
        <v>FARMACISTI CON INC. DI STRUTTURA SEMPLICE (RAPP. ESCLUSIVO)</v>
      </c>
      <c r="B34" s="169" t="str">
        <f>'t1'!B33</f>
        <v>SD0E38</v>
      </c>
      <c r="C34" s="320">
        <f>'t1'!K33</f>
        <v>0</v>
      </c>
      <c r="D34" s="320">
        <f>'t7'!W33</f>
        <v>0</v>
      </c>
      <c r="E34" s="321">
        <f>'t8'!AA33</f>
        <v>0</v>
      </c>
      <c r="F34" s="321">
        <f>'t9'!O33</f>
        <v>0</v>
      </c>
      <c r="G34" s="95" t="str">
        <f t="shared" si="0"/>
        <v>OK</v>
      </c>
      <c r="H34" s="321">
        <f>'t1'!L33</f>
        <v>0</v>
      </c>
      <c r="I34" s="321">
        <f>'t7'!X33</f>
        <v>0</v>
      </c>
      <c r="J34" s="321">
        <f>'t8'!AB33</f>
        <v>0</v>
      </c>
      <c r="K34" s="320">
        <f>'t9'!P33</f>
        <v>0</v>
      </c>
      <c r="L34" s="95" t="str">
        <f t="shared" si="1"/>
        <v>OK</v>
      </c>
    </row>
    <row r="35" spans="1:12" ht="12.75" customHeight="1" x14ac:dyDescent="0.2">
      <c r="A35" s="123" t="str">
        <f>'t1'!A34</f>
        <v>FARMACISTI CON INC. DI STRUTTURA SEMPLICE (RAPP. NON ESCL.)</v>
      </c>
      <c r="B35" s="169" t="str">
        <f>'t1'!B34</f>
        <v>SD0N38</v>
      </c>
      <c r="C35" s="320">
        <f>'t1'!K34</f>
        <v>0</v>
      </c>
      <c r="D35" s="320">
        <f>'t7'!W34</f>
        <v>0</v>
      </c>
      <c r="E35" s="321">
        <f>'t8'!AA34</f>
        <v>0</v>
      </c>
      <c r="F35" s="321">
        <f>'t9'!O34</f>
        <v>0</v>
      </c>
      <c r="G35" s="95" t="str">
        <f t="shared" si="0"/>
        <v>OK</v>
      </c>
      <c r="H35" s="321">
        <f>'t1'!L34</f>
        <v>0</v>
      </c>
      <c r="I35" s="321">
        <f>'t7'!X34</f>
        <v>0</v>
      </c>
      <c r="J35" s="321">
        <f>'t8'!AB34</f>
        <v>0</v>
      </c>
      <c r="K35" s="320">
        <f>'t9'!P34</f>
        <v>0</v>
      </c>
      <c r="L35" s="95" t="str">
        <f t="shared" si="1"/>
        <v>OK</v>
      </c>
    </row>
    <row r="36" spans="1:12" ht="12.75" customHeight="1" x14ac:dyDescent="0.2">
      <c r="A36" s="123" t="str">
        <f>'t1'!A35</f>
        <v>FARMACISTI CON ALTRI INCAR. PROF.LI (RAPP. ESCLUSIVO)</v>
      </c>
      <c r="B36" s="169" t="str">
        <f>'t1'!B35</f>
        <v>SD0A38</v>
      </c>
      <c r="C36" s="320">
        <f>'t1'!K35</f>
        <v>0</v>
      </c>
      <c r="D36" s="320">
        <f>'t7'!W35</f>
        <v>0</v>
      </c>
      <c r="E36" s="321">
        <f>'t8'!AA35</f>
        <v>0</v>
      </c>
      <c r="F36" s="321">
        <f>'t9'!O35</f>
        <v>0</v>
      </c>
      <c r="G36" s="95" t="str">
        <f t="shared" si="0"/>
        <v>OK</v>
      </c>
      <c r="H36" s="321">
        <f>'t1'!L35</f>
        <v>0</v>
      </c>
      <c r="I36" s="321">
        <f>'t7'!X35</f>
        <v>0</v>
      </c>
      <c r="J36" s="321">
        <f>'t8'!AB35</f>
        <v>0</v>
      </c>
      <c r="K36" s="320">
        <f>'t9'!P35</f>
        <v>0</v>
      </c>
      <c r="L36" s="95" t="str">
        <f t="shared" si="1"/>
        <v>OK</v>
      </c>
    </row>
    <row r="37" spans="1:12" ht="12.75" customHeight="1" x14ac:dyDescent="0.2">
      <c r="A37" s="123" t="str">
        <f>'t1'!A36</f>
        <v>FARMACISTI CON ALTRI INCAR. PROF.LI (RAPP. NON ESCL.)</v>
      </c>
      <c r="B37" s="169" t="str">
        <f>'t1'!B36</f>
        <v>SD0037</v>
      </c>
      <c r="C37" s="320">
        <f>'t1'!K36</f>
        <v>0</v>
      </c>
      <c r="D37" s="320">
        <f>'t7'!W36</f>
        <v>0</v>
      </c>
      <c r="E37" s="321">
        <f>'t8'!AA36</f>
        <v>0</v>
      </c>
      <c r="F37" s="321">
        <f>'t9'!O36</f>
        <v>0</v>
      </c>
      <c r="G37" s="95" t="str">
        <f t="shared" si="0"/>
        <v>OK</v>
      </c>
      <c r="H37" s="321">
        <f>'t1'!L36</f>
        <v>0</v>
      </c>
      <c r="I37" s="321">
        <f>'t7'!X36</f>
        <v>0</v>
      </c>
      <c r="J37" s="321">
        <f>'t8'!AB36</f>
        <v>0</v>
      </c>
      <c r="K37" s="320">
        <f>'t9'!P36</f>
        <v>0</v>
      </c>
      <c r="L37" s="95" t="str">
        <f t="shared" si="1"/>
        <v>OK</v>
      </c>
    </row>
    <row r="38" spans="1:12" ht="12.75" customHeight="1" x14ac:dyDescent="0.2">
      <c r="A38" s="123" t="str">
        <f>'t1'!A37</f>
        <v>FARMACISTI A T. DETERMINATO (ART. 15-SEPTIES D.LGS. 502/92)</v>
      </c>
      <c r="B38" s="169" t="str">
        <f>'t1'!B37</f>
        <v>SD0600</v>
      </c>
      <c r="C38" s="320">
        <f>'t1'!K37</f>
        <v>0</v>
      </c>
      <c r="D38" s="320">
        <f>'t7'!W37</f>
        <v>0</v>
      </c>
      <c r="E38" s="321">
        <f>'t8'!AA37</f>
        <v>0</v>
      </c>
      <c r="F38" s="321">
        <f>'t9'!O37</f>
        <v>0</v>
      </c>
      <c r="G38" s="95" t="str">
        <f t="shared" si="0"/>
        <v>OK</v>
      </c>
      <c r="H38" s="321">
        <f>'t1'!L37</f>
        <v>0</v>
      </c>
      <c r="I38" s="321">
        <f>'t7'!X37</f>
        <v>0</v>
      </c>
      <c r="J38" s="321">
        <f>'t8'!AB37</f>
        <v>0</v>
      </c>
      <c r="K38" s="320">
        <f>'t9'!P37</f>
        <v>0</v>
      </c>
      <c r="L38" s="95" t="str">
        <f t="shared" si="1"/>
        <v>OK</v>
      </c>
    </row>
    <row r="39" spans="1:12" ht="12.75" customHeight="1" x14ac:dyDescent="0.2">
      <c r="A39" s="123" t="str">
        <f>'t1'!A38</f>
        <v>BIOLOGI CON INC. DI STRUTTURA COMPLESSA (RAPP. ESCLUSIVO)</v>
      </c>
      <c r="B39" s="169" t="str">
        <f>'t1'!B38</f>
        <v>SD0E13</v>
      </c>
      <c r="C39" s="320">
        <f>'t1'!K38</f>
        <v>0</v>
      </c>
      <c r="D39" s="320">
        <f>'t7'!W38</f>
        <v>0</v>
      </c>
      <c r="E39" s="321">
        <f>'t8'!AA38</f>
        <v>0</v>
      </c>
      <c r="F39" s="321">
        <f>'t9'!O38</f>
        <v>0</v>
      </c>
      <c r="G39" s="95" t="str">
        <f t="shared" si="0"/>
        <v>OK</v>
      </c>
      <c r="H39" s="321">
        <f>'t1'!L38</f>
        <v>0</v>
      </c>
      <c r="I39" s="321">
        <f>'t7'!X38</f>
        <v>0</v>
      </c>
      <c r="J39" s="321">
        <f>'t8'!AB38</f>
        <v>0</v>
      </c>
      <c r="K39" s="320">
        <f>'t9'!P38</f>
        <v>0</v>
      </c>
      <c r="L39" s="95" t="str">
        <f t="shared" si="1"/>
        <v>OK</v>
      </c>
    </row>
    <row r="40" spans="1:12" ht="12.75" customHeight="1" x14ac:dyDescent="0.2">
      <c r="A40" s="123" t="str">
        <f>'t1'!A39</f>
        <v>BIOLOGI CON INC. DI STRUTTURA COMPLESSA (RAPP. NON ESCL.)</v>
      </c>
      <c r="B40" s="169" t="str">
        <f>'t1'!B39</f>
        <v>SD0N13</v>
      </c>
      <c r="C40" s="320">
        <f>'t1'!K39</f>
        <v>0</v>
      </c>
      <c r="D40" s="320">
        <f>'t7'!W39</f>
        <v>0</v>
      </c>
      <c r="E40" s="321">
        <f>'t8'!AA39</f>
        <v>0</v>
      </c>
      <c r="F40" s="321">
        <f>'t9'!O39</f>
        <v>0</v>
      </c>
      <c r="G40" s="95" t="str">
        <f t="shared" si="0"/>
        <v>OK</v>
      </c>
      <c r="H40" s="321">
        <f>'t1'!L39</f>
        <v>0</v>
      </c>
      <c r="I40" s="321">
        <f>'t7'!X39</f>
        <v>0</v>
      </c>
      <c r="J40" s="321">
        <f>'t8'!AB39</f>
        <v>0</v>
      </c>
      <c r="K40" s="320">
        <f>'t9'!P39</f>
        <v>0</v>
      </c>
      <c r="L40" s="95" t="str">
        <f t="shared" si="1"/>
        <v>OK</v>
      </c>
    </row>
    <row r="41" spans="1:12" ht="12.75" customHeight="1" x14ac:dyDescent="0.2">
      <c r="A41" s="123" t="str">
        <f>'t1'!A40</f>
        <v>BIOLOGI CON INC. DI STRUTTURA SEMPLICE (RAPP. ESCLUSIVO)</v>
      </c>
      <c r="B41" s="169" t="str">
        <f>'t1'!B40</f>
        <v>SD0E12</v>
      </c>
      <c r="C41" s="320">
        <f>'t1'!K40</f>
        <v>0</v>
      </c>
      <c r="D41" s="320">
        <f>'t7'!W40</f>
        <v>0</v>
      </c>
      <c r="E41" s="321">
        <f>'t8'!AA40</f>
        <v>0</v>
      </c>
      <c r="F41" s="321">
        <f>'t9'!O40</f>
        <v>0</v>
      </c>
      <c r="G41" s="95" t="str">
        <f t="shared" si="0"/>
        <v>OK</v>
      </c>
      <c r="H41" s="321">
        <f>'t1'!L40</f>
        <v>0</v>
      </c>
      <c r="I41" s="321">
        <f>'t7'!X40</f>
        <v>0</v>
      </c>
      <c r="J41" s="321">
        <f>'t8'!AB40</f>
        <v>0</v>
      </c>
      <c r="K41" s="320">
        <f>'t9'!P40</f>
        <v>0</v>
      </c>
      <c r="L41" s="95" t="str">
        <f t="shared" si="1"/>
        <v>OK</v>
      </c>
    </row>
    <row r="42" spans="1:12" ht="12.75" customHeight="1" x14ac:dyDescent="0.2">
      <c r="A42" s="123" t="str">
        <f>'t1'!A41</f>
        <v>BIOLOGI CON INC. DI STRUTTURA SEMPLICE (RAPP. NON ESCL.)</v>
      </c>
      <c r="B42" s="169" t="str">
        <f>'t1'!B41</f>
        <v>SD0N12</v>
      </c>
      <c r="C42" s="320">
        <f>'t1'!K41</f>
        <v>0</v>
      </c>
      <c r="D42" s="320">
        <f>'t7'!W41</f>
        <v>0</v>
      </c>
      <c r="E42" s="321">
        <f>'t8'!AA41</f>
        <v>0</v>
      </c>
      <c r="F42" s="321">
        <f>'t9'!O41</f>
        <v>0</v>
      </c>
      <c r="G42" s="95" t="str">
        <f t="shared" si="0"/>
        <v>OK</v>
      </c>
      <c r="H42" s="321">
        <f>'t1'!L41</f>
        <v>0</v>
      </c>
      <c r="I42" s="321">
        <f>'t7'!X41</f>
        <v>0</v>
      </c>
      <c r="J42" s="321">
        <f>'t8'!AB41</f>
        <v>0</v>
      </c>
      <c r="K42" s="320">
        <f>'t9'!P41</f>
        <v>0</v>
      </c>
      <c r="L42" s="95" t="str">
        <f t="shared" si="1"/>
        <v>OK</v>
      </c>
    </row>
    <row r="43" spans="1:12" ht="12.75" customHeight="1" x14ac:dyDescent="0.2">
      <c r="A43" s="123" t="str">
        <f>'t1'!A42</f>
        <v>BIOLOGI CON ALTRI INCAR. PROF.LI (RAPP. ESCLUSIVO)</v>
      </c>
      <c r="B43" s="169" t="str">
        <f>'t1'!B42</f>
        <v>SD0A12</v>
      </c>
      <c r="C43" s="320">
        <f>'t1'!K42</f>
        <v>0</v>
      </c>
      <c r="D43" s="320">
        <f>'t7'!W42</f>
        <v>0</v>
      </c>
      <c r="E43" s="321">
        <f>'t8'!AA42</f>
        <v>0</v>
      </c>
      <c r="F43" s="321">
        <f>'t9'!O42</f>
        <v>0</v>
      </c>
      <c r="G43" s="95" t="str">
        <f t="shared" si="0"/>
        <v>OK</v>
      </c>
      <c r="H43" s="321">
        <f>'t1'!L42</f>
        <v>0</v>
      </c>
      <c r="I43" s="321">
        <f>'t7'!X42</f>
        <v>0</v>
      </c>
      <c r="J43" s="321">
        <f>'t8'!AB42</f>
        <v>0</v>
      </c>
      <c r="K43" s="320">
        <f>'t9'!P42</f>
        <v>0</v>
      </c>
      <c r="L43" s="95" t="str">
        <f t="shared" si="1"/>
        <v>OK</v>
      </c>
    </row>
    <row r="44" spans="1:12" ht="12.75" customHeight="1" x14ac:dyDescent="0.2">
      <c r="A44" s="123" t="str">
        <f>'t1'!A43</f>
        <v>BIOLOGI CON ALTRI INCAR. PROF.LI (RAPP. NON ESCL.)</v>
      </c>
      <c r="B44" s="169" t="str">
        <f>'t1'!B43</f>
        <v>SD0011</v>
      </c>
      <c r="C44" s="320">
        <f>'t1'!K43</f>
        <v>0</v>
      </c>
      <c r="D44" s="320">
        <f>'t7'!W43</f>
        <v>0</v>
      </c>
      <c r="E44" s="321">
        <f>'t8'!AA43</f>
        <v>0</v>
      </c>
      <c r="F44" s="321">
        <f>'t9'!O43</f>
        <v>0</v>
      </c>
      <c r="G44" s="95" t="str">
        <f t="shared" si="0"/>
        <v>OK</v>
      </c>
      <c r="H44" s="321">
        <f>'t1'!L43</f>
        <v>0</v>
      </c>
      <c r="I44" s="321">
        <f>'t7'!X43</f>
        <v>0</v>
      </c>
      <c r="J44" s="321">
        <f>'t8'!AB43</f>
        <v>0</v>
      </c>
      <c r="K44" s="320">
        <f>'t9'!P43</f>
        <v>0</v>
      </c>
      <c r="L44" s="95" t="str">
        <f t="shared" si="1"/>
        <v>OK</v>
      </c>
    </row>
    <row r="45" spans="1:12" ht="12.75" customHeight="1" x14ac:dyDescent="0.2">
      <c r="A45" s="123" t="str">
        <f>'t1'!A44</f>
        <v>BIOLOGI A T. DETERMINATO (ART. 15-SEPTIES D.LGS. 502/92)</v>
      </c>
      <c r="B45" s="169" t="str">
        <f>'t1'!B44</f>
        <v>SD0601</v>
      </c>
      <c r="C45" s="320">
        <f>'t1'!K44</f>
        <v>0</v>
      </c>
      <c r="D45" s="320">
        <f>'t7'!W44</f>
        <v>0</v>
      </c>
      <c r="E45" s="321">
        <f>'t8'!AA44</f>
        <v>0</v>
      </c>
      <c r="F45" s="321">
        <f>'t9'!O44</f>
        <v>0</v>
      </c>
      <c r="G45" s="95" t="str">
        <f t="shared" si="0"/>
        <v>OK</v>
      </c>
      <c r="H45" s="321">
        <f>'t1'!L44</f>
        <v>0</v>
      </c>
      <c r="I45" s="321">
        <f>'t7'!X44</f>
        <v>0</v>
      </c>
      <c r="J45" s="321">
        <f>'t8'!AB44</f>
        <v>0</v>
      </c>
      <c r="K45" s="320">
        <f>'t9'!P44</f>
        <v>0</v>
      </c>
      <c r="L45" s="95" t="str">
        <f t="shared" si="1"/>
        <v>OK</v>
      </c>
    </row>
    <row r="46" spans="1:12" ht="12.75" customHeight="1" x14ac:dyDescent="0.2">
      <c r="A46" s="123" t="str">
        <f>'t1'!A45</f>
        <v>CHIMICI CON INC. DI STRUTTURA COMPLESSA (RAPP. ESCLUSIVO)</v>
      </c>
      <c r="B46" s="169" t="str">
        <f>'t1'!B45</f>
        <v>SD0E16</v>
      </c>
      <c r="C46" s="320">
        <f>'t1'!K45</f>
        <v>0</v>
      </c>
      <c r="D46" s="320">
        <f>'t7'!W45</f>
        <v>0</v>
      </c>
      <c r="E46" s="321">
        <f>'t8'!AA45</f>
        <v>0</v>
      </c>
      <c r="F46" s="321">
        <f>'t9'!O45</f>
        <v>0</v>
      </c>
      <c r="G46" s="95" t="str">
        <f t="shared" si="0"/>
        <v>OK</v>
      </c>
      <c r="H46" s="321">
        <f>'t1'!L45</f>
        <v>0</v>
      </c>
      <c r="I46" s="321">
        <f>'t7'!X45</f>
        <v>0</v>
      </c>
      <c r="J46" s="321">
        <f>'t8'!AB45</f>
        <v>0</v>
      </c>
      <c r="K46" s="320">
        <f>'t9'!P45</f>
        <v>0</v>
      </c>
      <c r="L46" s="95" t="str">
        <f t="shared" si="1"/>
        <v>OK</v>
      </c>
    </row>
    <row r="47" spans="1:12" ht="12.75" customHeight="1" x14ac:dyDescent="0.2">
      <c r="A47" s="123" t="str">
        <f>'t1'!A46</f>
        <v>CHIMICI CON INC. DI STRUTTURA COMPLESSA (RAPP.NON ESCL.)</v>
      </c>
      <c r="B47" s="169" t="str">
        <f>'t1'!B46</f>
        <v>SD0N16</v>
      </c>
      <c r="C47" s="320">
        <f>'t1'!K46</f>
        <v>0</v>
      </c>
      <c r="D47" s="320">
        <f>'t7'!W46</f>
        <v>0</v>
      </c>
      <c r="E47" s="321">
        <f>'t8'!AA46</f>
        <v>0</v>
      </c>
      <c r="F47" s="321">
        <f>'t9'!O46</f>
        <v>0</v>
      </c>
      <c r="G47" s="95" t="str">
        <f t="shared" si="0"/>
        <v>OK</v>
      </c>
      <c r="H47" s="321">
        <f>'t1'!L46</f>
        <v>0</v>
      </c>
      <c r="I47" s="321">
        <f>'t7'!X46</f>
        <v>0</v>
      </c>
      <c r="J47" s="321">
        <f>'t8'!AB46</f>
        <v>0</v>
      </c>
      <c r="K47" s="320">
        <f>'t9'!P46</f>
        <v>0</v>
      </c>
      <c r="L47" s="95" t="str">
        <f t="shared" si="1"/>
        <v>OK</v>
      </c>
    </row>
    <row r="48" spans="1:12" ht="12.75" customHeight="1" x14ac:dyDescent="0.2">
      <c r="A48" s="123" t="str">
        <f>'t1'!A47</f>
        <v>CHIMICI CON INC. DI STRUTTURA SEMPLICE (RAPP. ESCLUSIVO)</v>
      </c>
      <c r="B48" s="169" t="str">
        <f>'t1'!B47</f>
        <v>SD0E15</v>
      </c>
      <c r="C48" s="320">
        <f>'t1'!K47</f>
        <v>0</v>
      </c>
      <c r="D48" s="320">
        <f>'t7'!W47</f>
        <v>0</v>
      </c>
      <c r="E48" s="321">
        <f>'t8'!AA47</f>
        <v>0</v>
      </c>
      <c r="F48" s="321">
        <f>'t9'!O47</f>
        <v>0</v>
      </c>
      <c r="G48" s="95" t="str">
        <f t="shared" si="0"/>
        <v>OK</v>
      </c>
      <c r="H48" s="321">
        <f>'t1'!L47</f>
        <v>0</v>
      </c>
      <c r="I48" s="321">
        <f>'t7'!X47</f>
        <v>0</v>
      </c>
      <c r="J48" s="321">
        <f>'t8'!AB47</f>
        <v>0</v>
      </c>
      <c r="K48" s="320">
        <f>'t9'!P47</f>
        <v>0</v>
      </c>
      <c r="L48" s="95" t="str">
        <f t="shared" si="1"/>
        <v>OK</v>
      </c>
    </row>
    <row r="49" spans="1:12" ht="12.75" customHeight="1" x14ac:dyDescent="0.2">
      <c r="A49" s="123" t="str">
        <f>'t1'!A48</f>
        <v>CHIMICI CON INC. DI STRUTTURA SEMPLICE (RAPP. NON ESCL.)</v>
      </c>
      <c r="B49" s="169" t="str">
        <f>'t1'!B48</f>
        <v>SD0N15</v>
      </c>
      <c r="C49" s="320">
        <f>'t1'!K48</f>
        <v>0</v>
      </c>
      <c r="D49" s="320">
        <f>'t7'!W48</f>
        <v>0</v>
      </c>
      <c r="E49" s="321">
        <f>'t8'!AA48</f>
        <v>0</v>
      </c>
      <c r="F49" s="321">
        <f>'t9'!O48</f>
        <v>0</v>
      </c>
      <c r="G49" s="95" t="str">
        <f t="shared" si="0"/>
        <v>OK</v>
      </c>
      <c r="H49" s="321">
        <f>'t1'!L48</f>
        <v>0</v>
      </c>
      <c r="I49" s="321">
        <f>'t7'!X48</f>
        <v>0</v>
      </c>
      <c r="J49" s="321">
        <f>'t8'!AB48</f>
        <v>0</v>
      </c>
      <c r="K49" s="320">
        <f>'t9'!P48</f>
        <v>0</v>
      </c>
      <c r="L49" s="95" t="str">
        <f t="shared" si="1"/>
        <v>OK</v>
      </c>
    </row>
    <row r="50" spans="1:12" ht="12.75" customHeight="1" x14ac:dyDescent="0.2">
      <c r="A50" s="123" t="str">
        <f>'t1'!A49</f>
        <v>CHIMICI CON ALTRI INCAR. PROF.LI (RAPP. ESCLUSIVO)</v>
      </c>
      <c r="B50" s="169" t="str">
        <f>'t1'!B49</f>
        <v>SD0A15</v>
      </c>
      <c r="C50" s="320">
        <f>'t1'!K49</f>
        <v>0</v>
      </c>
      <c r="D50" s="320">
        <f>'t7'!W49</f>
        <v>0</v>
      </c>
      <c r="E50" s="321">
        <f>'t8'!AA49</f>
        <v>0</v>
      </c>
      <c r="F50" s="321">
        <f>'t9'!O49</f>
        <v>0</v>
      </c>
      <c r="G50" s="95" t="str">
        <f t="shared" si="0"/>
        <v>OK</v>
      </c>
      <c r="H50" s="321">
        <f>'t1'!L49</f>
        <v>0</v>
      </c>
      <c r="I50" s="321">
        <f>'t7'!X49</f>
        <v>0</v>
      </c>
      <c r="J50" s="321">
        <f>'t8'!AB49</f>
        <v>0</v>
      </c>
      <c r="K50" s="320">
        <f>'t9'!P49</f>
        <v>0</v>
      </c>
      <c r="L50" s="95" t="str">
        <f t="shared" si="1"/>
        <v>OK</v>
      </c>
    </row>
    <row r="51" spans="1:12" ht="12.75" customHeight="1" x14ac:dyDescent="0.2">
      <c r="A51" s="123" t="str">
        <f>'t1'!A50</f>
        <v>CHIMICI CON ALTRI INCAR. PROF.LI (RAPP. NON ESCL.)</v>
      </c>
      <c r="B51" s="169" t="str">
        <f>'t1'!B50</f>
        <v>SD0014</v>
      </c>
      <c r="C51" s="320">
        <f>'t1'!K50</f>
        <v>0</v>
      </c>
      <c r="D51" s="320">
        <f>'t7'!W50</f>
        <v>0</v>
      </c>
      <c r="E51" s="321">
        <f>'t8'!AA50</f>
        <v>0</v>
      </c>
      <c r="F51" s="321">
        <f>'t9'!O50</f>
        <v>0</v>
      </c>
      <c r="G51" s="95" t="str">
        <f t="shared" si="0"/>
        <v>OK</v>
      </c>
      <c r="H51" s="321">
        <f>'t1'!L50</f>
        <v>0</v>
      </c>
      <c r="I51" s="321">
        <f>'t7'!X50</f>
        <v>0</v>
      </c>
      <c r="J51" s="321">
        <f>'t8'!AB50</f>
        <v>0</v>
      </c>
      <c r="K51" s="320">
        <f>'t9'!P50</f>
        <v>0</v>
      </c>
      <c r="L51" s="95" t="str">
        <f t="shared" si="1"/>
        <v>OK</v>
      </c>
    </row>
    <row r="52" spans="1:12" ht="12.75" customHeight="1" x14ac:dyDescent="0.2">
      <c r="A52" s="123" t="str">
        <f>'t1'!A51</f>
        <v>CHIMICI A T. DETERMINATO (ART. 15-SEPTIES D.LGS. 502/92)</v>
      </c>
      <c r="B52" s="169" t="str">
        <f>'t1'!B51</f>
        <v>SD0602</v>
      </c>
      <c r="C52" s="320">
        <f>'t1'!K51</f>
        <v>0</v>
      </c>
      <c r="D52" s="320">
        <f>'t7'!W51</f>
        <v>0</v>
      </c>
      <c r="E52" s="321">
        <f>'t8'!AA51</f>
        <v>0</v>
      </c>
      <c r="F52" s="321">
        <f>'t9'!O51</f>
        <v>0</v>
      </c>
      <c r="G52" s="95" t="str">
        <f t="shared" si="0"/>
        <v>OK</v>
      </c>
      <c r="H52" s="321">
        <f>'t1'!L51</f>
        <v>0</v>
      </c>
      <c r="I52" s="321">
        <f>'t7'!X51</f>
        <v>0</v>
      </c>
      <c r="J52" s="321">
        <f>'t8'!AB51</f>
        <v>0</v>
      </c>
      <c r="K52" s="320">
        <f>'t9'!P51</f>
        <v>0</v>
      </c>
      <c r="L52" s="95" t="str">
        <f t="shared" si="1"/>
        <v>OK</v>
      </c>
    </row>
    <row r="53" spans="1:12" ht="12.75" customHeight="1" x14ac:dyDescent="0.2">
      <c r="A53" s="123" t="str">
        <f>'t1'!A52</f>
        <v>FISICI CON INC. DI STRUTTURA COMPLESSA (RAPP. ESCLUSIVO)</v>
      </c>
      <c r="B53" s="169" t="str">
        <f>'t1'!B52</f>
        <v>SD0E42</v>
      </c>
      <c r="C53" s="320">
        <f>'t1'!K52</f>
        <v>0</v>
      </c>
      <c r="D53" s="320">
        <f>'t7'!W52</f>
        <v>0</v>
      </c>
      <c r="E53" s="321">
        <f>'t8'!AA52</f>
        <v>0</v>
      </c>
      <c r="F53" s="321">
        <f>'t9'!O52</f>
        <v>0</v>
      </c>
      <c r="G53" s="95" t="str">
        <f t="shared" si="0"/>
        <v>OK</v>
      </c>
      <c r="H53" s="321">
        <f>'t1'!L52</f>
        <v>0</v>
      </c>
      <c r="I53" s="321">
        <f>'t7'!X52</f>
        <v>0</v>
      </c>
      <c r="J53" s="321">
        <f>'t8'!AB52</f>
        <v>0</v>
      </c>
      <c r="K53" s="320">
        <f>'t9'!P52</f>
        <v>0</v>
      </c>
      <c r="L53" s="95" t="str">
        <f t="shared" si="1"/>
        <v>OK</v>
      </c>
    </row>
    <row r="54" spans="1:12" ht="12.75" customHeight="1" x14ac:dyDescent="0.2">
      <c r="A54" s="123" t="str">
        <f>'t1'!A53</f>
        <v>FISICI CON INC. DI STRUTTURA COMPLESSA (RAPP. NON ESCL.)</v>
      </c>
      <c r="B54" s="169" t="str">
        <f>'t1'!B53</f>
        <v>SD0N42</v>
      </c>
      <c r="C54" s="320">
        <f>'t1'!K53</f>
        <v>0</v>
      </c>
      <c r="D54" s="320">
        <f>'t7'!W53</f>
        <v>0</v>
      </c>
      <c r="E54" s="321">
        <f>'t8'!AA53</f>
        <v>0</v>
      </c>
      <c r="F54" s="321">
        <f>'t9'!O53</f>
        <v>0</v>
      </c>
      <c r="G54" s="95" t="str">
        <f t="shared" si="0"/>
        <v>OK</v>
      </c>
      <c r="H54" s="321">
        <f>'t1'!L53</f>
        <v>0</v>
      </c>
      <c r="I54" s="321">
        <f>'t7'!X53</f>
        <v>0</v>
      </c>
      <c r="J54" s="321">
        <f>'t8'!AB53</f>
        <v>0</v>
      </c>
      <c r="K54" s="320">
        <f>'t9'!P53</f>
        <v>0</v>
      </c>
      <c r="L54" s="95" t="str">
        <f t="shared" si="1"/>
        <v>OK</v>
      </c>
    </row>
    <row r="55" spans="1:12" ht="12.75" customHeight="1" x14ac:dyDescent="0.2">
      <c r="A55" s="123" t="str">
        <f>'t1'!A54</f>
        <v>FISICI CON INC. DI STRUTTURA SEMPLICE (RAPP. ESCLUSIVO)</v>
      </c>
      <c r="B55" s="169" t="str">
        <f>'t1'!B54</f>
        <v>SD0E41</v>
      </c>
      <c r="C55" s="320">
        <f>'t1'!K54</f>
        <v>0</v>
      </c>
      <c r="D55" s="320">
        <f>'t7'!W54</f>
        <v>0</v>
      </c>
      <c r="E55" s="321">
        <f>'t8'!AA54</f>
        <v>0</v>
      </c>
      <c r="F55" s="321">
        <f>'t9'!O54</f>
        <v>0</v>
      </c>
      <c r="G55" s="95" t="str">
        <f t="shared" si="0"/>
        <v>OK</v>
      </c>
      <c r="H55" s="321">
        <f>'t1'!L54</f>
        <v>0</v>
      </c>
      <c r="I55" s="321">
        <f>'t7'!X54</f>
        <v>0</v>
      </c>
      <c r="J55" s="321">
        <f>'t8'!AB54</f>
        <v>0</v>
      </c>
      <c r="K55" s="320">
        <f>'t9'!P54</f>
        <v>0</v>
      </c>
      <c r="L55" s="95" t="str">
        <f t="shared" si="1"/>
        <v>OK</v>
      </c>
    </row>
    <row r="56" spans="1:12" ht="12.75" customHeight="1" x14ac:dyDescent="0.2">
      <c r="A56" s="123" t="str">
        <f>'t1'!A55</f>
        <v>FISICI CON INC. DI STRUTTURA SEMPLICE (RAPP. NON ESCL.)</v>
      </c>
      <c r="B56" s="169" t="str">
        <f>'t1'!B55</f>
        <v>SD0N41</v>
      </c>
      <c r="C56" s="320">
        <f>'t1'!K55</f>
        <v>0</v>
      </c>
      <c r="D56" s="320">
        <f>'t7'!W55</f>
        <v>0</v>
      </c>
      <c r="E56" s="321">
        <f>'t8'!AA55</f>
        <v>0</v>
      </c>
      <c r="F56" s="321">
        <f>'t9'!O55</f>
        <v>0</v>
      </c>
      <c r="G56" s="95" t="str">
        <f t="shared" si="0"/>
        <v>OK</v>
      </c>
      <c r="H56" s="321">
        <f>'t1'!L55</f>
        <v>0</v>
      </c>
      <c r="I56" s="321">
        <f>'t7'!X55</f>
        <v>0</v>
      </c>
      <c r="J56" s="321">
        <f>'t8'!AB55</f>
        <v>0</v>
      </c>
      <c r="K56" s="320">
        <f>'t9'!P55</f>
        <v>0</v>
      </c>
      <c r="L56" s="95" t="str">
        <f t="shared" si="1"/>
        <v>OK</v>
      </c>
    </row>
    <row r="57" spans="1:12" ht="12.75" customHeight="1" x14ac:dyDescent="0.2">
      <c r="A57" s="123" t="str">
        <f>'t1'!A56</f>
        <v>FISICI CON ALTRI INCAR. PROF.LI (RAPP. ESCLUSIVO)</v>
      </c>
      <c r="B57" s="169" t="str">
        <f>'t1'!B56</f>
        <v>SD0A41</v>
      </c>
      <c r="C57" s="320">
        <f>'t1'!K56</f>
        <v>0</v>
      </c>
      <c r="D57" s="320">
        <f>'t7'!W56</f>
        <v>0</v>
      </c>
      <c r="E57" s="321">
        <f>'t8'!AA56</f>
        <v>0</v>
      </c>
      <c r="F57" s="321">
        <f>'t9'!O56</f>
        <v>0</v>
      </c>
      <c r="G57" s="95" t="str">
        <f t="shared" si="0"/>
        <v>OK</v>
      </c>
      <c r="H57" s="321">
        <f>'t1'!L56</f>
        <v>0</v>
      </c>
      <c r="I57" s="321">
        <f>'t7'!X56</f>
        <v>0</v>
      </c>
      <c r="J57" s="321">
        <f>'t8'!AB56</f>
        <v>0</v>
      </c>
      <c r="K57" s="320">
        <f>'t9'!P56</f>
        <v>0</v>
      </c>
      <c r="L57" s="95" t="str">
        <f t="shared" si="1"/>
        <v>OK</v>
      </c>
    </row>
    <row r="58" spans="1:12" ht="12.75" customHeight="1" x14ac:dyDescent="0.2">
      <c r="A58" s="123" t="str">
        <f>'t1'!A57</f>
        <v>FISICI CON ALTRI INCAR. PROF.LI (RAPP. NON ESCL.)</v>
      </c>
      <c r="B58" s="169" t="str">
        <f>'t1'!B57</f>
        <v>SD0040</v>
      </c>
      <c r="C58" s="320">
        <f>'t1'!K57</f>
        <v>0</v>
      </c>
      <c r="D58" s="320">
        <f>'t7'!W57</f>
        <v>0</v>
      </c>
      <c r="E58" s="321">
        <f>'t8'!AA57</f>
        <v>0</v>
      </c>
      <c r="F58" s="321">
        <f>'t9'!O57</f>
        <v>0</v>
      </c>
      <c r="G58" s="95" t="str">
        <f t="shared" si="0"/>
        <v>OK</v>
      </c>
      <c r="H58" s="321">
        <f>'t1'!L57</f>
        <v>0</v>
      </c>
      <c r="I58" s="321">
        <f>'t7'!X57</f>
        <v>0</v>
      </c>
      <c r="J58" s="321">
        <f>'t8'!AB57</f>
        <v>0</v>
      </c>
      <c r="K58" s="320">
        <f>'t9'!P57</f>
        <v>0</v>
      </c>
      <c r="L58" s="95" t="str">
        <f t="shared" si="1"/>
        <v>OK</v>
      </c>
    </row>
    <row r="59" spans="1:12" ht="12.75" customHeight="1" x14ac:dyDescent="0.2">
      <c r="A59" s="123" t="str">
        <f>'t1'!A58</f>
        <v>FISICI A T. DETERMINATO (ART. 15-SEPTIES D.LGS. 502/92)</v>
      </c>
      <c r="B59" s="169" t="str">
        <f>'t1'!B58</f>
        <v>SD0603</v>
      </c>
      <c r="C59" s="320">
        <f>'t1'!K58</f>
        <v>0</v>
      </c>
      <c r="D59" s="320">
        <f>'t7'!W58</f>
        <v>0</v>
      </c>
      <c r="E59" s="321">
        <f>'t8'!AA58</f>
        <v>0</v>
      </c>
      <c r="F59" s="321">
        <f>'t9'!O58</f>
        <v>0</v>
      </c>
      <c r="G59" s="95" t="str">
        <f t="shared" si="0"/>
        <v>OK</v>
      </c>
      <c r="H59" s="321">
        <f>'t1'!L58</f>
        <v>0</v>
      </c>
      <c r="I59" s="321">
        <f>'t7'!X58</f>
        <v>0</v>
      </c>
      <c r="J59" s="321">
        <f>'t8'!AB58</f>
        <v>0</v>
      </c>
      <c r="K59" s="320">
        <f>'t9'!P58</f>
        <v>0</v>
      </c>
      <c r="L59" s="95" t="str">
        <f t="shared" si="1"/>
        <v>OK</v>
      </c>
    </row>
    <row r="60" spans="1:12" ht="12.75" customHeight="1" x14ac:dyDescent="0.2">
      <c r="A60" s="123" t="str">
        <f>'t1'!A59</f>
        <v>PSICOLOGI CON INC. DI STRUTTURA COMPLESSA (RAPP. ESCLUSIVO)</v>
      </c>
      <c r="B60" s="169" t="str">
        <f>'t1'!B59</f>
        <v>SD0E66</v>
      </c>
      <c r="C60" s="320">
        <f>'t1'!K59</f>
        <v>0</v>
      </c>
      <c r="D60" s="320">
        <f>'t7'!W59</f>
        <v>0</v>
      </c>
      <c r="E60" s="321">
        <f>'t8'!AA59</f>
        <v>0</v>
      </c>
      <c r="F60" s="321">
        <f>'t9'!O59</f>
        <v>0</v>
      </c>
      <c r="G60" s="95" t="str">
        <f t="shared" si="0"/>
        <v>OK</v>
      </c>
      <c r="H60" s="321">
        <f>'t1'!L59</f>
        <v>0</v>
      </c>
      <c r="I60" s="321">
        <f>'t7'!X59</f>
        <v>0</v>
      </c>
      <c r="J60" s="321">
        <f>'t8'!AB59</f>
        <v>0</v>
      </c>
      <c r="K60" s="320">
        <f>'t9'!P59</f>
        <v>0</v>
      </c>
      <c r="L60" s="95" t="str">
        <f t="shared" si="1"/>
        <v>OK</v>
      </c>
    </row>
    <row r="61" spans="1:12" ht="12.75" customHeight="1" x14ac:dyDescent="0.2">
      <c r="A61" s="123" t="str">
        <f>'t1'!A60</f>
        <v>PSICOLOGI CON INC. DI STRUTTURA COMPLESSA (RAPP. NON ESCL.)</v>
      </c>
      <c r="B61" s="169" t="str">
        <f>'t1'!B60</f>
        <v>SD0N66</v>
      </c>
      <c r="C61" s="320">
        <f>'t1'!K60</f>
        <v>0</v>
      </c>
      <c r="D61" s="320">
        <f>'t7'!W60</f>
        <v>0</v>
      </c>
      <c r="E61" s="321">
        <f>'t8'!AA60</f>
        <v>0</v>
      </c>
      <c r="F61" s="321">
        <f>'t9'!O60</f>
        <v>0</v>
      </c>
      <c r="G61" s="95" t="str">
        <f t="shared" si="0"/>
        <v>OK</v>
      </c>
      <c r="H61" s="321">
        <f>'t1'!L60</f>
        <v>0</v>
      </c>
      <c r="I61" s="321">
        <f>'t7'!X60</f>
        <v>0</v>
      </c>
      <c r="J61" s="321">
        <f>'t8'!AB60</f>
        <v>0</v>
      </c>
      <c r="K61" s="320">
        <f>'t9'!P60</f>
        <v>0</v>
      </c>
      <c r="L61" s="95" t="str">
        <f t="shared" si="1"/>
        <v>OK</v>
      </c>
    </row>
    <row r="62" spans="1:12" ht="12.75" customHeight="1" x14ac:dyDescent="0.2">
      <c r="A62" s="123" t="str">
        <f>'t1'!A61</f>
        <v>PSICOLOGI CON INC. DI STRUTTURA SEMPLICE (RAPP. ESCLUSIVO)</v>
      </c>
      <c r="B62" s="169" t="str">
        <f>'t1'!B61</f>
        <v>SD0E65</v>
      </c>
      <c r="C62" s="320">
        <f>'t1'!K61</f>
        <v>0</v>
      </c>
      <c r="D62" s="320">
        <f>'t7'!W61</f>
        <v>0</v>
      </c>
      <c r="E62" s="321">
        <f>'t8'!AA61</f>
        <v>0</v>
      </c>
      <c r="F62" s="321">
        <f>'t9'!O61</f>
        <v>0</v>
      </c>
      <c r="G62" s="95" t="str">
        <f t="shared" si="0"/>
        <v>OK</v>
      </c>
      <c r="H62" s="321">
        <f>'t1'!L61</f>
        <v>0</v>
      </c>
      <c r="I62" s="321">
        <f>'t7'!X61</f>
        <v>0</v>
      </c>
      <c r="J62" s="321">
        <f>'t8'!AB61</f>
        <v>0</v>
      </c>
      <c r="K62" s="320">
        <f>'t9'!P61</f>
        <v>0</v>
      </c>
      <c r="L62" s="95" t="str">
        <f t="shared" si="1"/>
        <v>OK</v>
      </c>
    </row>
    <row r="63" spans="1:12" ht="12.75" customHeight="1" x14ac:dyDescent="0.2">
      <c r="A63" s="123" t="str">
        <f>'t1'!A62</f>
        <v>PSICOLOGI CON INC. DI STRUTTURA SEMPLICE (RAPP. NON ESCL.)</v>
      </c>
      <c r="B63" s="169" t="str">
        <f>'t1'!B62</f>
        <v>SD0N65</v>
      </c>
      <c r="C63" s="320">
        <f>'t1'!K62</f>
        <v>0</v>
      </c>
      <c r="D63" s="320">
        <f>'t7'!W62</f>
        <v>0</v>
      </c>
      <c r="E63" s="321">
        <f>'t8'!AA62</f>
        <v>0</v>
      </c>
      <c r="F63" s="321">
        <f>'t9'!O62</f>
        <v>0</v>
      </c>
      <c r="G63" s="95" t="str">
        <f t="shared" si="0"/>
        <v>OK</v>
      </c>
      <c r="H63" s="321">
        <f>'t1'!L62</f>
        <v>0</v>
      </c>
      <c r="I63" s="321">
        <f>'t7'!X62</f>
        <v>0</v>
      </c>
      <c r="J63" s="321">
        <f>'t8'!AB62</f>
        <v>0</v>
      </c>
      <c r="K63" s="320">
        <f>'t9'!P62</f>
        <v>0</v>
      </c>
      <c r="L63" s="95" t="str">
        <f t="shared" si="1"/>
        <v>OK</v>
      </c>
    </row>
    <row r="64" spans="1:12" ht="12.75" customHeight="1" x14ac:dyDescent="0.2">
      <c r="A64" s="123" t="str">
        <f>'t1'!A63</f>
        <v>PSICOLOGI CON ALTRI INCAR. PROF.LI (RAPP. ESCLUSIVO)</v>
      </c>
      <c r="B64" s="169" t="str">
        <f>'t1'!B63</f>
        <v>SD0A65</v>
      </c>
      <c r="C64" s="320">
        <f>'t1'!K63</f>
        <v>0</v>
      </c>
      <c r="D64" s="320">
        <f>'t7'!W63</f>
        <v>0</v>
      </c>
      <c r="E64" s="321">
        <f>'t8'!AA63</f>
        <v>0</v>
      </c>
      <c r="F64" s="321">
        <f>'t9'!O63</f>
        <v>0</v>
      </c>
      <c r="G64" s="95" t="str">
        <f t="shared" si="0"/>
        <v>OK</v>
      </c>
      <c r="H64" s="321">
        <f>'t1'!L63</f>
        <v>0</v>
      </c>
      <c r="I64" s="321">
        <f>'t7'!X63</f>
        <v>0</v>
      </c>
      <c r="J64" s="321">
        <f>'t8'!AB63</f>
        <v>0</v>
      </c>
      <c r="K64" s="320">
        <f>'t9'!P63</f>
        <v>0</v>
      </c>
      <c r="L64" s="95" t="str">
        <f t="shared" si="1"/>
        <v>OK</v>
      </c>
    </row>
    <row r="65" spans="1:12" ht="12.75" customHeight="1" x14ac:dyDescent="0.2">
      <c r="A65" s="123" t="str">
        <f>'t1'!A64</f>
        <v>PSICOLOGI CON ALTRI INCAR. PROF.LI (RAPP. NON ESCL.)</v>
      </c>
      <c r="B65" s="169" t="str">
        <f>'t1'!B64</f>
        <v>SD0064</v>
      </c>
      <c r="C65" s="320">
        <f>'t1'!K64</f>
        <v>0</v>
      </c>
      <c r="D65" s="320">
        <f>'t7'!W64</f>
        <v>0</v>
      </c>
      <c r="E65" s="321">
        <f>'t8'!AA64</f>
        <v>0</v>
      </c>
      <c r="F65" s="321">
        <f>'t9'!O64</f>
        <v>0</v>
      </c>
      <c r="G65" s="95" t="str">
        <f t="shared" si="0"/>
        <v>OK</v>
      </c>
      <c r="H65" s="321">
        <f>'t1'!L64</f>
        <v>0</v>
      </c>
      <c r="I65" s="321">
        <f>'t7'!X64</f>
        <v>0</v>
      </c>
      <c r="J65" s="321">
        <f>'t8'!AB64</f>
        <v>0</v>
      </c>
      <c r="K65" s="320">
        <f>'t9'!P64</f>
        <v>0</v>
      </c>
      <c r="L65" s="95" t="str">
        <f t="shared" si="1"/>
        <v>OK</v>
      </c>
    </row>
    <row r="66" spans="1:12" ht="12.75" customHeight="1" x14ac:dyDescent="0.2">
      <c r="A66" s="123" t="str">
        <f>'t1'!A65</f>
        <v>PSICOLOGI A T. DETERMINATO (ART. 15-SEPTIES D.LGS. 502/92)</v>
      </c>
      <c r="B66" s="169" t="str">
        <f>'t1'!B65</f>
        <v>SD0604</v>
      </c>
      <c r="C66" s="320">
        <f>'t1'!K65</f>
        <v>0</v>
      </c>
      <c r="D66" s="320">
        <f>'t7'!W65</f>
        <v>0</v>
      </c>
      <c r="E66" s="321">
        <f>'t8'!AA65</f>
        <v>0</v>
      </c>
      <c r="F66" s="321">
        <f>'t9'!O65</f>
        <v>0</v>
      </c>
      <c r="G66" s="95" t="str">
        <f t="shared" si="0"/>
        <v>OK</v>
      </c>
      <c r="H66" s="321">
        <f>'t1'!L65</f>
        <v>0</v>
      </c>
      <c r="I66" s="321">
        <f>'t7'!X65</f>
        <v>0</v>
      </c>
      <c r="J66" s="321">
        <f>'t8'!AB65</f>
        <v>0</v>
      </c>
      <c r="K66" s="320">
        <f>'t9'!P65</f>
        <v>0</v>
      </c>
      <c r="L66" s="95" t="str">
        <f t="shared" si="1"/>
        <v>OK</v>
      </c>
    </row>
    <row r="67" spans="1:12" ht="12.75" customHeight="1" x14ac:dyDescent="0.2">
      <c r="A67" s="123" t="str">
        <f>'t1'!A66</f>
        <v>DIRIGENTE PROF. SANIT. INFERM/OSTETRICA (INC. STRUT. COMPL.)</v>
      </c>
      <c r="B67" s="169" t="str">
        <f>'t1'!B66</f>
        <v>SD0CO1</v>
      </c>
      <c r="C67" s="320">
        <f>'t1'!K66</f>
        <v>0</v>
      </c>
      <c r="D67" s="320">
        <f>'t7'!W66</f>
        <v>0</v>
      </c>
      <c r="E67" s="321">
        <f>'t8'!AA66</f>
        <v>0</v>
      </c>
      <c r="F67" s="321">
        <f>'t9'!O66</f>
        <v>0</v>
      </c>
      <c r="G67" s="95" t="str">
        <f t="shared" si="0"/>
        <v>OK</v>
      </c>
      <c r="H67" s="321">
        <f>'t1'!L66</f>
        <v>0</v>
      </c>
      <c r="I67" s="321">
        <f>'t7'!X66</f>
        <v>0</v>
      </c>
      <c r="J67" s="321">
        <f>'t8'!AB66</f>
        <v>0</v>
      </c>
      <c r="K67" s="320">
        <f>'t9'!P66</f>
        <v>0</v>
      </c>
      <c r="L67" s="95" t="str">
        <f t="shared" si="1"/>
        <v>OK</v>
      </c>
    </row>
    <row r="68" spans="1:12" ht="12.75" customHeight="1" x14ac:dyDescent="0.2">
      <c r="A68" s="123" t="str">
        <f>'t1'!A67</f>
        <v>DIRIGENTE PROF. SANIT. INFERM/OSTETRICA (INC. STRUT. SEMPL.)</v>
      </c>
      <c r="B68" s="169" t="str">
        <f>'t1'!B67</f>
        <v>SD0SE1</v>
      </c>
      <c r="C68" s="320">
        <f>'t1'!K67</f>
        <v>0</v>
      </c>
      <c r="D68" s="320">
        <f>'t7'!W67</f>
        <v>0</v>
      </c>
      <c r="E68" s="321">
        <f>'t8'!AA67</f>
        <v>0</v>
      </c>
      <c r="F68" s="321">
        <f>'t9'!O67</f>
        <v>0</v>
      </c>
      <c r="G68" s="95" t="str">
        <f t="shared" si="0"/>
        <v>OK</v>
      </c>
      <c r="H68" s="321">
        <f>'t1'!L67</f>
        <v>0</v>
      </c>
      <c r="I68" s="321">
        <f>'t7'!X67</f>
        <v>0</v>
      </c>
      <c r="J68" s="321">
        <f>'t8'!AB67</f>
        <v>0</v>
      </c>
      <c r="K68" s="320">
        <f>'t9'!P67</f>
        <v>0</v>
      </c>
      <c r="L68" s="95" t="str">
        <f t="shared" si="1"/>
        <v>OK</v>
      </c>
    </row>
    <row r="69" spans="1:12" ht="12.75" customHeight="1" x14ac:dyDescent="0.2">
      <c r="A69" s="123" t="str">
        <f>'t1'!A68</f>
        <v>DIRIGENTE PROF. SANIT. INFERM/OSTETRICA (ALTRI INC. PROF.LI)</v>
      </c>
      <c r="B69" s="169" t="str">
        <f>'t1'!B68</f>
        <v>SD0AI1</v>
      </c>
      <c r="C69" s="320">
        <f>'t1'!K68</f>
        <v>0</v>
      </c>
      <c r="D69" s="320">
        <f>'t7'!W68</f>
        <v>0</v>
      </c>
      <c r="E69" s="321">
        <f>'t8'!AA68</f>
        <v>0</v>
      </c>
      <c r="F69" s="321">
        <f>'t9'!O68</f>
        <v>0</v>
      </c>
      <c r="G69" s="95" t="str">
        <f t="shared" si="0"/>
        <v>OK</v>
      </c>
      <c r="H69" s="321">
        <f>'t1'!L68</f>
        <v>0</v>
      </c>
      <c r="I69" s="321">
        <f>'t7'!X68</f>
        <v>0</v>
      </c>
      <c r="J69" s="321">
        <f>'t8'!AB68</f>
        <v>0</v>
      </c>
      <c r="K69" s="320">
        <f>'t9'!P68</f>
        <v>0</v>
      </c>
      <c r="L69" s="95" t="str">
        <f t="shared" si="1"/>
        <v>OK</v>
      </c>
    </row>
    <row r="70" spans="1:12" ht="12.75" customHeight="1" x14ac:dyDescent="0.2">
      <c r="A70" s="123" t="str">
        <f>'t1'!A69</f>
        <v>DIR. PROF.SAN.INFERM/OSTET T.DET.ART.15-SEPTIES DLGS 502/92</v>
      </c>
      <c r="B70" s="169" t="str">
        <f>'t1'!B69</f>
        <v>SD048B</v>
      </c>
      <c r="C70" s="320">
        <f>'t1'!K69</f>
        <v>0</v>
      </c>
      <c r="D70" s="320">
        <f>'t7'!W69</f>
        <v>0</v>
      </c>
      <c r="E70" s="321">
        <f>'t8'!AA69</f>
        <v>0</v>
      </c>
      <c r="F70" s="321">
        <f>'t9'!O69</f>
        <v>0</v>
      </c>
      <c r="G70" s="95" t="str">
        <f t="shared" si="0"/>
        <v>OK</v>
      </c>
      <c r="H70" s="321">
        <f>'t1'!L69</f>
        <v>0</v>
      </c>
      <c r="I70" s="321">
        <f>'t7'!X69</f>
        <v>0</v>
      </c>
      <c r="J70" s="321">
        <f>'t8'!AB69</f>
        <v>0</v>
      </c>
      <c r="K70" s="320">
        <f>'t9'!P69</f>
        <v>0</v>
      </c>
      <c r="L70" s="95" t="str">
        <f t="shared" si="1"/>
        <v>OK</v>
      </c>
    </row>
    <row r="71" spans="1:12" ht="12.75" customHeight="1" x14ac:dyDescent="0.2">
      <c r="A71" s="123" t="str">
        <f>'t1'!A70</f>
        <v>DIRIGENTE PROF. SANIT. RIABILITATIVE (INC. STRUT. COMPL.)</v>
      </c>
      <c r="B71" s="169" t="str">
        <f>'t1'!B70</f>
        <v>SD0CO2</v>
      </c>
      <c r="C71" s="320">
        <f>'t1'!K70</f>
        <v>0</v>
      </c>
      <c r="D71" s="320">
        <f>'t7'!W70</f>
        <v>0</v>
      </c>
      <c r="E71" s="321">
        <f>'t8'!AA70</f>
        <v>0</v>
      </c>
      <c r="F71" s="321">
        <f>'t9'!O70</f>
        <v>0</v>
      </c>
      <c r="G71" s="95" t="str">
        <f t="shared" si="0"/>
        <v>OK</v>
      </c>
      <c r="H71" s="321">
        <f>'t1'!L70</f>
        <v>0</v>
      </c>
      <c r="I71" s="321">
        <f>'t7'!X70</f>
        <v>0</v>
      </c>
      <c r="J71" s="321">
        <f>'t8'!AB70</f>
        <v>0</v>
      </c>
      <c r="K71" s="320">
        <f>'t9'!P70</f>
        <v>0</v>
      </c>
      <c r="L71" s="95" t="str">
        <f t="shared" si="1"/>
        <v>OK</v>
      </c>
    </row>
    <row r="72" spans="1:12" ht="12.75" customHeight="1" x14ac:dyDescent="0.2">
      <c r="A72" s="123" t="str">
        <f>'t1'!A71</f>
        <v>DIRIGENTE PROF. SANIT. RIABILITATIVE (INC. STRUT. SEMPL.)</v>
      </c>
      <c r="B72" s="169" t="str">
        <f>'t1'!B71</f>
        <v>SD0SE2</v>
      </c>
      <c r="C72" s="320">
        <f>'t1'!K71</f>
        <v>0</v>
      </c>
      <c r="D72" s="320">
        <f>'t7'!W71</f>
        <v>0</v>
      </c>
      <c r="E72" s="321">
        <f>'t8'!AA71</f>
        <v>0</v>
      </c>
      <c r="F72" s="321">
        <f>'t9'!O71</f>
        <v>0</v>
      </c>
      <c r="G72" s="95" t="str">
        <f t="shared" si="0"/>
        <v>OK</v>
      </c>
      <c r="H72" s="321">
        <f>'t1'!L71</f>
        <v>0</v>
      </c>
      <c r="I72" s="321">
        <f>'t7'!X71</f>
        <v>0</v>
      </c>
      <c r="J72" s="321">
        <f>'t8'!AB71</f>
        <v>0</v>
      </c>
      <c r="K72" s="320">
        <f>'t9'!P71</f>
        <v>0</v>
      </c>
      <c r="L72" s="95" t="str">
        <f t="shared" si="1"/>
        <v>OK</v>
      </c>
    </row>
    <row r="73" spans="1:12" ht="12.75" customHeight="1" x14ac:dyDescent="0.2">
      <c r="A73" s="123" t="str">
        <f>'t1'!A72</f>
        <v>DIRIGENTE PROF. SANIT. RIABILITATIVE (ALTRI INC. PROF.LI)</v>
      </c>
      <c r="B73" s="169" t="str">
        <f>'t1'!B72</f>
        <v>SD0AI2</v>
      </c>
      <c r="C73" s="320">
        <f>'t1'!K72</f>
        <v>0</v>
      </c>
      <c r="D73" s="320">
        <f>'t7'!W72</f>
        <v>0</v>
      </c>
      <c r="E73" s="321">
        <f>'t8'!AA72</f>
        <v>0</v>
      </c>
      <c r="F73" s="321">
        <f>'t9'!O72</f>
        <v>0</v>
      </c>
      <c r="G73" s="95" t="str">
        <f t="shared" ref="G73:G140" si="2">IF(COUNTIF(C73:F73,C73)=4,"OK","ERRORE")</f>
        <v>OK</v>
      </c>
      <c r="H73" s="321">
        <f>'t1'!L72</f>
        <v>0</v>
      </c>
      <c r="I73" s="321">
        <f>'t7'!X72</f>
        <v>0</v>
      </c>
      <c r="J73" s="321">
        <f>'t8'!AB72</f>
        <v>0</v>
      </c>
      <c r="K73" s="320">
        <f>'t9'!P72</f>
        <v>0</v>
      </c>
      <c r="L73" s="95" t="str">
        <f t="shared" ref="L73:L140" si="3">IF(COUNTIF(H73:K73,H73)=4,"OK","ERRORE")</f>
        <v>OK</v>
      </c>
    </row>
    <row r="74" spans="1:12" ht="12.75" customHeight="1" x14ac:dyDescent="0.2">
      <c r="A74" s="123" t="str">
        <f>'t1'!A73</f>
        <v>DIR. PROF. SAN. RIABILITAT. T.DET.ART.15-SEPTIES DLGS 502/92</v>
      </c>
      <c r="B74" s="169" t="str">
        <f>'t1'!B73</f>
        <v>SD048C</v>
      </c>
      <c r="C74" s="320">
        <f>'t1'!K73</f>
        <v>0</v>
      </c>
      <c r="D74" s="320">
        <f>'t7'!W73</f>
        <v>0</v>
      </c>
      <c r="E74" s="321">
        <f>'t8'!AA73</f>
        <v>0</v>
      </c>
      <c r="F74" s="321">
        <f>'t9'!O73</f>
        <v>0</v>
      </c>
      <c r="G74" s="95" t="str">
        <f t="shared" si="2"/>
        <v>OK</v>
      </c>
      <c r="H74" s="321">
        <f>'t1'!L73</f>
        <v>0</v>
      </c>
      <c r="I74" s="321">
        <f>'t7'!X73</f>
        <v>0</v>
      </c>
      <c r="J74" s="321">
        <f>'t8'!AB73</f>
        <v>0</v>
      </c>
      <c r="K74" s="320">
        <f>'t9'!P73</f>
        <v>0</v>
      </c>
      <c r="L74" s="95" t="str">
        <f t="shared" si="3"/>
        <v>OK</v>
      </c>
    </row>
    <row r="75" spans="1:12" ht="12.75" customHeight="1" x14ac:dyDescent="0.2">
      <c r="A75" s="123" t="str">
        <f>'t1'!A74</f>
        <v>DIRIGENTE PROF. TECNICO SANITARIE (INC. STRUT. COMPL.)</v>
      </c>
      <c r="B75" s="169" t="str">
        <f>'t1'!B74</f>
        <v>SD0CO3</v>
      </c>
      <c r="C75" s="320">
        <f>'t1'!K74</f>
        <v>0</v>
      </c>
      <c r="D75" s="320">
        <f>'t7'!W74</f>
        <v>0</v>
      </c>
      <c r="E75" s="321">
        <f>'t8'!AA74</f>
        <v>0</v>
      </c>
      <c r="F75" s="321">
        <f>'t9'!O74</f>
        <v>0</v>
      </c>
      <c r="G75" s="95" t="str">
        <f t="shared" si="2"/>
        <v>OK</v>
      </c>
      <c r="H75" s="321">
        <f>'t1'!L74</f>
        <v>0</v>
      </c>
      <c r="I75" s="321">
        <f>'t7'!X74</f>
        <v>0</v>
      </c>
      <c r="J75" s="321">
        <f>'t8'!AB74</f>
        <v>0</v>
      </c>
      <c r="K75" s="320">
        <f>'t9'!P74</f>
        <v>0</v>
      </c>
      <c r="L75" s="95" t="str">
        <f t="shared" si="3"/>
        <v>OK</v>
      </c>
    </row>
    <row r="76" spans="1:12" ht="12.75" customHeight="1" x14ac:dyDescent="0.2">
      <c r="A76" s="123" t="str">
        <f>'t1'!A75</f>
        <v>DIRIGENTE PROF. TECNICO SANITARIE (INC. STRUT. SEMPL.)</v>
      </c>
      <c r="B76" s="169" t="str">
        <f>'t1'!B75</f>
        <v>SD0SE3</v>
      </c>
      <c r="C76" s="320">
        <f>'t1'!K75</f>
        <v>0</v>
      </c>
      <c r="D76" s="320">
        <f>'t7'!W75</f>
        <v>0</v>
      </c>
      <c r="E76" s="321">
        <f>'t8'!AA75</f>
        <v>0</v>
      </c>
      <c r="F76" s="321">
        <f>'t9'!O75</f>
        <v>0</v>
      </c>
      <c r="G76" s="95" t="str">
        <f t="shared" si="2"/>
        <v>OK</v>
      </c>
      <c r="H76" s="321">
        <f>'t1'!L75</f>
        <v>0</v>
      </c>
      <c r="I76" s="321">
        <f>'t7'!X75</f>
        <v>0</v>
      </c>
      <c r="J76" s="321">
        <f>'t8'!AB75</f>
        <v>0</v>
      </c>
      <c r="K76" s="320">
        <f>'t9'!P75</f>
        <v>0</v>
      </c>
      <c r="L76" s="95" t="str">
        <f t="shared" si="3"/>
        <v>OK</v>
      </c>
    </row>
    <row r="77" spans="1:12" ht="12.75" customHeight="1" x14ac:dyDescent="0.2">
      <c r="A77" s="123" t="str">
        <f>'t1'!A76</f>
        <v>DIRIGENTE PROF. TECNICO SANITARIE (ALTRI INC. PROF.LI)</v>
      </c>
      <c r="B77" s="169" t="str">
        <f>'t1'!B76</f>
        <v>SD0AI3</v>
      </c>
      <c r="C77" s="320">
        <f>'t1'!K76</f>
        <v>0</v>
      </c>
      <c r="D77" s="320">
        <f>'t7'!W76</f>
        <v>0</v>
      </c>
      <c r="E77" s="321">
        <f>'t8'!AA76</f>
        <v>0</v>
      </c>
      <c r="F77" s="321">
        <f>'t9'!O76</f>
        <v>0</v>
      </c>
      <c r="G77" s="95" t="str">
        <f t="shared" si="2"/>
        <v>OK</v>
      </c>
      <c r="H77" s="321">
        <f>'t1'!L76</f>
        <v>0</v>
      </c>
      <c r="I77" s="321">
        <f>'t7'!X76</f>
        <v>0</v>
      </c>
      <c r="J77" s="321">
        <f>'t8'!AB76</f>
        <v>0</v>
      </c>
      <c r="K77" s="320">
        <f>'t9'!P76</f>
        <v>0</v>
      </c>
      <c r="L77" s="95" t="str">
        <f t="shared" si="3"/>
        <v>OK</v>
      </c>
    </row>
    <row r="78" spans="1:12" ht="12.75" customHeight="1" x14ac:dyDescent="0.2">
      <c r="A78" s="123" t="str">
        <f>'t1'!A77</f>
        <v>DIR. PROF.TECNICO SANITARIE T.DET.ART.15-SEPTIES DLGS 502/92</v>
      </c>
      <c r="B78" s="169" t="str">
        <f>'t1'!B77</f>
        <v>SD048D</v>
      </c>
      <c r="C78" s="320">
        <f>'t1'!K77</f>
        <v>0</v>
      </c>
      <c r="D78" s="320">
        <f>'t7'!W77</f>
        <v>0</v>
      </c>
      <c r="E78" s="321">
        <f>'t8'!AA77</f>
        <v>0</v>
      </c>
      <c r="F78" s="321">
        <f>'t9'!O77</f>
        <v>0</v>
      </c>
      <c r="G78" s="95" t="str">
        <f t="shared" si="2"/>
        <v>OK</v>
      </c>
      <c r="H78" s="321">
        <f>'t1'!L77</f>
        <v>0</v>
      </c>
      <c r="I78" s="321">
        <f>'t7'!X77</f>
        <v>0</v>
      </c>
      <c r="J78" s="321">
        <f>'t8'!AB77</f>
        <v>0</v>
      </c>
      <c r="K78" s="320">
        <f>'t9'!P77</f>
        <v>0</v>
      </c>
      <c r="L78" s="95" t="str">
        <f t="shared" si="3"/>
        <v>OK</v>
      </c>
    </row>
    <row r="79" spans="1:12" ht="12.75" customHeight="1" x14ac:dyDescent="0.2">
      <c r="A79" s="123" t="str">
        <f>'t1'!A78</f>
        <v>DIRIGENTE PROF.TECNICHE DELLA PREVENZIONE (INC.STRUT.COMPL.)</v>
      </c>
      <c r="B79" s="169" t="str">
        <f>'t1'!B78</f>
        <v>SD0CO4</v>
      </c>
      <c r="C79" s="320">
        <f>'t1'!K78</f>
        <v>0</v>
      </c>
      <c r="D79" s="320">
        <f>'t7'!W78</f>
        <v>0</v>
      </c>
      <c r="E79" s="321">
        <f>'t8'!AA78</f>
        <v>0</v>
      </c>
      <c r="F79" s="321">
        <f>'t9'!O78</f>
        <v>0</v>
      </c>
      <c r="G79" s="95" t="str">
        <f t="shared" si="2"/>
        <v>OK</v>
      </c>
      <c r="H79" s="321">
        <f>'t1'!L78</f>
        <v>0</v>
      </c>
      <c r="I79" s="321">
        <f>'t7'!X78</f>
        <v>0</v>
      </c>
      <c r="J79" s="321">
        <f>'t8'!AB78</f>
        <v>0</v>
      </c>
      <c r="K79" s="320">
        <f>'t9'!P78</f>
        <v>0</v>
      </c>
      <c r="L79" s="95" t="str">
        <f t="shared" si="3"/>
        <v>OK</v>
      </c>
    </row>
    <row r="80" spans="1:12" ht="12.75" customHeight="1" x14ac:dyDescent="0.2">
      <c r="A80" s="123" t="str">
        <f>'t1'!A79</f>
        <v>DIRIGENTE PROF.TECNICHE DELLA PREVENZIONE (INC.STRUT.SEMPL.)</v>
      </c>
      <c r="B80" s="169" t="str">
        <f>'t1'!B79</f>
        <v>SD0SE4</v>
      </c>
      <c r="C80" s="320">
        <f>'t1'!K79</f>
        <v>0</v>
      </c>
      <c r="D80" s="320">
        <f>'t7'!W79</f>
        <v>0</v>
      </c>
      <c r="E80" s="321">
        <f>'t8'!AA79</f>
        <v>0</v>
      </c>
      <c r="F80" s="321">
        <f>'t9'!O79</f>
        <v>0</v>
      </c>
      <c r="G80" s="95" t="str">
        <f t="shared" si="2"/>
        <v>OK</v>
      </c>
      <c r="H80" s="321">
        <f>'t1'!L79</f>
        <v>0</v>
      </c>
      <c r="I80" s="321">
        <f>'t7'!X79</f>
        <v>0</v>
      </c>
      <c r="J80" s="321">
        <f>'t8'!AB79</f>
        <v>0</v>
      </c>
      <c r="K80" s="320">
        <f>'t9'!P79</f>
        <v>0</v>
      </c>
      <c r="L80" s="95" t="str">
        <f t="shared" si="3"/>
        <v>OK</v>
      </c>
    </row>
    <row r="81" spans="1:12" ht="12.75" customHeight="1" x14ac:dyDescent="0.2">
      <c r="A81" s="123" t="str">
        <f>'t1'!A80</f>
        <v>DIRIGENTE PROF.TECNICHE DELLA PREVENZIONE(ALTRI INC.PROF.LI)</v>
      </c>
      <c r="B81" s="169" t="str">
        <f>'t1'!B80</f>
        <v>SD0AI4</v>
      </c>
      <c r="C81" s="320">
        <f>'t1'!K80</f>
        <v>0</v>
      </c>
      <c r="D81" s="320">
        <f>'t7'!W80</f>
        <v>0</v>
      </c>
      <c r="E81" s="321">
        <f>'t8'!AA80</f>
        <v>0</v>
      </c>
      <c r="F81" s="321">
        <f>'t9'!O80</f>
        <v>0</v>
      </c>
      <c r="G81" s="95" t="str">
        <f t="shared" si="2"/>
        <v>OK</v>
      </c>
      <c r="H81" s="321">
        <f>'t1'!L80</f>
        <v>0</v>
      </c>
      <c r="I81" s="321">
        <f>'t7'!X80</f>
        <v>0</v>
      </c>
      <c r="J81" s="321">
        <f>'t8'!AB80</f>
        <v>0</v>
      </c>
      <c r="K81" s="320">
        <f>'t9'!P80</f>
        <v>0</v>
      </c>
      <c r="L81" s="95" t="str">
        <f t="shared" si="3"/>
        <v>OK</v>
      </c>
    </row>
    <row r="82" spans="1:12" ht="12.75" customHeight="1" x14ac:dyDescent="0.2">
      <c r="A82" s="123" t="str">
        <f>'t1'!A81</f>
        <v>DIR. PROF.TECNICHE PREVENZ. T.DET.ART.15-SEPTIES DLGS 502/92</v>
      </c>
      <c r="B82" s="169" t="str">
        <f>'t1'!B81</f>
        <v>SD048E</v>
      </c>
      <c r="C82" s="320">
        <f>'t1'!K81</f>
        <v>0</v>
      </c>
      <c r="D82" s="320">
        <f>'t7'!W81</f>
        <v>0</v>
      </c>
      <c r="E82" s="321">
        <f>'t8'!AA81</f>
        <v>0</v>
      </c>
      <c r="F82" s="321">
        <f>'t9'!O81</f>
        <v>0</v>
      </c>
      <c r="G82" s="95" t="str">
        <f t="shared" si="2"/>
        <v>OK</v>
      </c>
      <c r="H82" s="321">
        <f>'t1'!L81</f>
        <v>0</v>
      </c>
      <c r="I82" s="321">
        <f>'t7'!X81</f>
        <v>0</v>
      </c>
      <c r="J82" s="321">
        <f>'t8'!AB81</f>
        <v>0</v>
      </c>
      <c r="K82" s="320">
        <f>'t9'!P81</f>
        <v>0</v>
      </c>
      <c r="L82" s="95" t="str">
        <f t="shared" si="3"/>
        <v>OK</v>
      </c>
    </row>
    <row r="83" spans="1:12" ht="12.75" customHeight="1" x14ac:dyDescent="0.2">
      <c r="A83" s="123" t="str">
        <f>'t1'!A82</f>
        <v>AVVOCATO DIRIG. CON INCARICO DI STRUTTURA COMPLESSA</v>
      </c>
      <c r="B83" s="169" t="str">
        <f>'t1'!B82</f>
        <v>PD0010</v>
      </c>
      <c r="C83" s="320">
        <f>'t1'!K82</f>
        <v>0</v>
      </c>
      <c r="D83" s="320">
        <f>'t7'!W82</f>
        <v>0</v>
      </c>
      <c r="E83" s="321">
        <f>'t8'!AA82</f>
        <v>0</v>
      </c>
      <c r="F83" s="321">
        <f>'t9'!O82</f>
        <v>0</v>
      </c>
      <c r="G83" s="95" t="str">
        <f t="shared" si="2"/>
        <v>OK</v>
      </c>
      <c r="H83" s="321">
        <f>'t1'!L82</f>
        <v>0</v>
      </c>
      <c r="I83" s="321">
        <f>'t7'!X82</f>
        <v>0</v>
      </c>
      <c r="J83" s="321">
        <f>'t8'!AB82</f>
        <v>0</v>
      </c>
      <c r="K83" s="320">
        <f>'t9'!P82</f>
        <v>0</v>
      </c>
      <c r="L83" s="95" t="str">
        <f t="shared" si="3"/>
        <v>OK</v>
      </c>
    </row>
    <row r="84" spans="1:12" ht="12.75" customHeight="1" x14ac:dyDescent="0.2">
      <c r="A84" s="123" t="str">
        <f>'t1'!A83</f>
        <v>AVVOCATO DIRIG. CON INCARICO DI STRUTTURA SEMPLICE</v>
      </c>
      <c r="B84" s="169" t="str">
        <f>'t1'!B83</f>
        <v>PD0S09</v>
      </c>
      <c r="C84" s="320">
        <f>'t1'!K83</f>
        <v>0</v>
      </c>
      <c r="D84" s="320">
        <f>'t7'!W83</f>
        <v>0</v>
      </c>
      <c r="E84" s="321">
        <f>'t8'!AA83</f>
        <v>0</v>
      </c>
      <c r="F84" s="321">
        <f>'t9'!O83</f>
        <v>0</v>
      </c>
      <c r="G84" s="95" t="str">
        <f t="shared" si="2"/>
        <v>OK</v>
      </c>
      <c r="H84" s="321">
        <f>'t1'!L83</f>
        <v>0</v>
      </c>
      <c r="I84" s="321">
        <f>'t7'!X83</f>
        <v>0</v>
      </c>
      <c r="J84" s="321">
        <f>'t8'!AB83</f>
        <v>0</v>
      </c>
      <c r="K84" s="320">
        <f>'t9'!P83</f>
        <v>0</v>
      </c>
      <c r="L84" s="95" t="str">
        <f t="shared" si="3"/>
        <v>OK</v>
      </c>
    </row>
    <row r="85" spans="1:12" ht="12.75" customHeight="1" x14ac:dyDescent="0.2">
      <c r="A85" s="123" t="str">
        <f>'t1'!A84</f>
        <v>AVVOCATO DIRIG. CON ALTRI INCAR.PROF.LI</v>
      </c>
      <c r="B85" s="169" t="str">
        <f>'t1'!B84</f>
        <v>PD0A09</v>
      </c>
      <c r="C85" s="320">
        <f>'t1'!K84</f>
        <v>0</v>
      </c>
      <c r="D85" s="320">
        <f>'t7'!W84</f>
        <v>0</v>
      </c>
      <c r="E85" s="321">
        <f>'t8'!AA84</f>
        <v>0</v>
      </c>
      <c r="F85" s="321">
        <f>'t9'!O84</f>
        <v>0</v>
      </c>
      <c r="G85" s="95" t="str">
        <f t="shared" si="2"/>
        <v>OK</v>
      </c>
      <c r="H85" s="321">
        <f>'t1'!L84</f>
        <v>0</v>
      </c>
      <c r="I85" s="321">
        <f>'t7'!X84</f>
        <v>0</v>
      </c>
      <c r="J85" s="321">
        <f>'t8'!AB84</f>
        <v>0</v>
      </c>
      <c r="K85" s="320">
        <f>'t9'!P84</f>
        <v>0</v>
      </c>
      <c r="L85" s="95" t="str">
        <f t="shared" si="3"/>
        <v>OK</v>
      </c>
    </row>
    <row r="86" spans="1:12" ht="12.75" customHeight="1" x14ac:dyDescent="0.2">
      <c r="A86" s="123" t="str">
        <f>'t1'!A85</f>
        <v>AVVOCATO DIR. A T. DETERMINATO(ART. 15-SEPTIES DLGS. 502/92)</v>
      </c>
      <c r="B86" s="169" t="str">
        <f>'t1'!B85</f>
        <v>PD0605</v>
      </c>
      <c r="C86" s="320">
        <f>'t1'!K85</f>
        <v>0</v>
      </c>
      <c r="D86" s="320">
        <f>'t7'!W85</f>
        <v>0</v>
      </c>
      <c r="E86" s="321">
        <f>'t8'!AA85</f>
        <v>0</v>
      </c>
      <c r="F86" s="321">
        <f>'t9'!O85</f>
        <v>0</v>
      </c>
      <c r="G86" s="95" t="str">
        <f t="shared" si="2"/>
        <v>OK</v>
      </c>
      <c r="H86" s="321">
        <f>'t1'!L85</f>
        <v>0</v>
      </c>
      <c r="I86" s="321">
        <f>'t7'!X85</f>
        <v>0</v>
      </c>
      <c r="J86" s="321">
        <f>'t8'!AB85</f>
        <v>0</v>
      </c>
      <c r="K86" s="320">
        <f>'t9'!P85</f>
        <v>0</v>
      </c>
      <c r="L86" s="95" t="str">
        <f t="shared" si="3"/>
        <v>OK</v>
      </c>
    </row>
    <row r="87" spans="1:12" ht="12.75" customHeight="1" x14ac:dyDescent="0.2">
      <c r="A87" s="123" t="str">
        <f>'t1'!A86</f>
        <v>INGEGNERE DIRIG. CON INCARICO DI STRUTTURA COMPLESSA</v>
      </c>
      <c r="B87" s="169" t="str">
        <f>'t1'!B86</f>
        <v>PD0046</v>
      </c>
      <c r="C87" s="320">
        <f>'t1'!K86</f>
        <v>0</v>
      </c>
      <c r="D87" s="320">
        <f>'t7'!W86</f>
        <v>0</v>
      </c>
      <c r="E87" s="321">
        <f>'t8'!AA86</f>
        <v>0</v>
      </c>
      <c r="F87" s="321">
        <f>'t9'!O86</f>
        <v>0</v>
      </c>
      <c r="G87" s="95" t="str">
        <f t="shared" si="2"/>
        <v>OK</v>
      </c>
      <c r="H87" s="321">
        <f>'t1'!L86</f>
        <v>0</v>
      </c>
      <c r="I87" s="321">
        <f>'t7'!X86</f>
        <v>0</v>
      </c>
      <c r="J87" s="321">
        <f>'t8'!AB86</f>
        <v>0</v>
      </c>
      <c r="K87" s="320">
        <f>'t9'!P86</f>
        <v>0</v>
      </c>
      <c r="L87" s="95" t="str">
        <f t="shared" si="3"/>
        <v>OK</v>
      </c>
    </row>
    <row r="88" spans="1:12" ht="12.75" customHeight="1" x14ac:dyDescent="0.2">
      <c r="A88" s="123" t="str">
        <f>'t1'!A87</f>
        <v>INGEGNERE DIRIG. CON INCARICO DI STRUTTURA SEMPLICE</v>
      </c>
      <c r="B88" s="169" t="str">
        <f>'t1'!B87</f>
        <v>PD0S45</v>
      </c>
      <c r="C88" s="320">
        <f>'t1'!K87</f>
        <v>0</v>
      </c>
      <c r="D88" s="320">
        <f>'t7'!W87</f>
        <v>0</v>
      </c>
      <c r="E88" s="321">
        <f>'t8'!AA87</f>
        <v>0</v>
      </c>
      <c r="F88" s="321">
        <f>'t9'!O87</f>
        <v>0</v>
      </c>
      <c r="G88" s="95" t="str">
        <f t="shared" si="2"/>
        <v>OK</v>
      </c>
      <c r="H88" s="321">
        <f>'t1'!L87</f>
        <v>0</v>
      </c>
      <c r="I88" s="321">
        <f>'t7'!X87</f>
        <v>0</v>
      </c>
      <c r="J88" s="321">
        <f>'t8'!AB87</f>
        <v>0</v>
      </c>
      <c r="K88" s="320">
        <f>'t9'!P87</f>
        <v>0</v>
      </c>
      <c r="L88" s="95" t="str">
        <f t="shared" si="3"/>
        <v>OK</v>
      </c>
    </row>
    <row r="89" spans="1:12" ht="12.75" customHeight="1" x14ac:dyDescent="0.2">
      <c r="A89" s="123" t="str">
        <f>'t1'!A88</f>
        <v>INGEGNERE DIRIG. CON ALTRI INCAR.PROF.LI</v>
      </c>
      <c r="B89" s="169" t="str">
        <f>'t1'!B88</f>
        <v>PD0A45</v>
      </c>
      <c r="C89" s="320">
        <f>'t1'!K88</f>
        <v>0</v>
      </c>
      <c r="D89" s="320">
        <f>'t7'!W88</f>
        <v>0</v>
      </c>
      <c r="E89" s="321">
        <f>'t8'!AA88</f>
        <v>0</v>
      </c>
      <c r="F89" s="321">
        <f>'t9'!O88</f>
        <v>0</v>
      </c>
      <c r="G89" s="95" t="str">
        <f t="shared" si="2"/>
        <v>OK</v>
      </c>
      <c r="H89" s="321">
        <f>'t1'!L88</f>
        <v>0</v>
      </c>
      <c r="I89" s="321">
        <f>'t7'!X88</f>
        <v>0</v>
      </c>
      <c r="J89" s="321">
        <f>'t8'!AB88</f>
        <v>0</v>
      </c>
      <c r="K89" s="320">
        <f>'t9'!P88</f>
        <v>0</v>
      </c>
      <c r="L89" s="95" t="str">
        <f t="shared" si="3"/>
        <v>OK</v>
      </c>
    </row>
    <row r="90" spans="1:12" ht="12.75" customHeight="1" x14ac:dyDescent="0.2">
      <c r="A90" s="123" t="str">
        <f>'t1'!A89</f>
        <v>INGEGNERE DIR. A T. DETERMINATO(ART.15-SEPTIES DLGS. 502/92)</v>
      </c>
      <c r="B90" s="169" t="str">
        <f>'t1'!B89</f>
        <v>PD0606</v>
      </c>
      <c r="C90" s="320">
        <f>'t1'!K89</f>
        <v>0</v>
      </c>
      <c r="D90" s="320">
        <f>'t7'!W89</f>
        <v>0</v>
      </c>
      <c r="E90" s="321">
        <f>'t8'!AA89</f>
        <v>0</v>
      </c>
      <c r="F90" s="321">
        <f>'t9'!O89</f>
        <v>0</v>
      </c>
      <c r="G90" s="95" t="str">
        <f t="shared" si="2"/>
        <v>OK</v>
      </c>
      <c r="H90" s="321">
        <f>'t1'!L89</f>
        <v>0</v>
      </c>
      <c r="I90" s="321">
        <f>'t7'!X89</f>
        <v>0</v>
      </c>
      <c r="J90" s="321">
        <f>'t8'!AB89</f>
        <v>0</v>
      </c>
      <c r="K90" s="320">
        <f>'t9'!P89</f>
        <v>0</v>
      </c>
      <c r="L90" s="95" t="str">
        <f t="shared" si="3"/>
        <v>OK</v>
      </c>
    </row>
    <row r="91" spans="1:12" ht="12.75" customHeight="1" x14ac:dyDescent="0.2">
      <c r="A91" s="123" t="str">
        <f>'t1'!A90</f>
        <v>ARCHITETTI DIRIG. CON INCARICO DI STRUTTURA COMPLESSA</v>
      </c>
      <c r="B91" s="169" t="str">
        <f>'t1'!B90</f>
        <v>PD0004</v>
      </c>
      <c r="C91" s="320">
        <f>'t1'!K90</f>
        <v>0</v>
      </c>
      <c r="D91" s="320">
        <f>'t7'!W90</f>
        <v>0</v>
      </c>
      <c r="E91" s="321">
        <f>'t8'!AA90</f>
        <v>0</v>
      </c>
      <c r="F91" s="321">
        <f>'t9'!O90</f>
        <v>0</v>
      </c>
      <c r="G91" s="95" t="str">
        <f t="shared" si="2"/>
        <v>OK</v>
      </c>
      <c r="H91" s="321">
        <f>'t1'!L90</f>
        <v>0</v>
      </c>
      <c r="I91" s="321">
        <f>'t7'!X90</f>
        <v>0</v>
      </c>
      <c r="J91" s="321">
        <f>'t8'!AB90</f>
        <v>0</v>
      </c>
      <c r="K91" s="320">
        <f>'t9'!P90</f>
        <v>0</v>
      </c>
      <c r="L91" s="95" t="str">
        <f t="shared" si="3"/>
        <v>OK</v>
      </c>
    </row>
    <row r="92" spans="1:12" ht="12.75" customHeight="1" x14ac:dyDescent="0.2">
      <c r="A92" s="123" t="str">
        <f>'t1'!A91</f>
        <v>ARCHITETTI DIRIG. CON INCARICO DI STRUTTURA SEMPLICE</v>
      </c>
      <c r="B92" s="169" t="str">
        <f>'t1'!B91</f>
        <v>PD0S03</v>
      </c>
      <c r="C92" s="320">
        <f>'t1'!K91</f>
        <v>0</v>
      </c>
      <c r="D92" s="320">
        <f>'t7'!W91</f>
        <v>0</v>
      </c>
      <c r="E92" s="321">
        <f>'t8'!AA91</f>
        <v>0</v>
      </c>
      <c r="F92" s="321">
        <f>'t9'!O91</f>
        <v>0</v>
      </c>
      <c r="G92" s="95" t="str">
        <f t="shared" si="2"/>
        <v>OK</v>
      </c>
      <c r="H92" s="321">
        <f>'t1'!L91</f>
        <v>0</v>
      </c>
      <c r="I92" s="321">
        <f>'t7'!X91</f>
        <v>0</v>
      </c>
      <c r="J92" s="321">
        <f>'t8'!AB91</f>
        <v>0</v>
      </c>
      <c r="K92" s="320">
        <f>'t9'!P91</f>
        <v>0</v>
      </c>
      <c r="L92" s="95" t="str">
        <f t="shared" si="3"/>
        <v>OK</v>
      </c>
    </row>
    <row r="93" spans="1:12" ht="12.75" customHeight="1" x14ac:dyDescent="0.2">
      <c r="A93" s="123" t="str">
        <f>'t1'!A92</f>
        <v>ARCHITETTI DIRIG. CON ALTRI INCAR.PROF.LI</v>
      </c>
      <c r="B93" s="169" t="str">
        <f>'t1'!B92</f>
        <v>PD0A03</v>
      </c>
      <c r="C93" s="320">
        <f>'t1'!K92</f>
        <v>0</v>
      </c>
      <c r="D93" s="320">
        <f>'t7'!W92</f>
        <v>0</v>
      </c>
      <c r="E93" s="321">
        <f>'t8'!AA92</f>
        <v>0</v>
      </c>
      <c r="F93" s="321">
        <f>'t9'!O92</f>
        <v>0</v>
      </c>
      <c r="G93" s="95" t="str">
        <f t="shared" si="2"/>
        <v>OK</v>
      </c>
      <c r="H93" s="321">
        <f>'t1'!L92</f>
        <v>0</v>
      </c>
      <c r="I93" s="321">
        <f>'t7'!X92</f>
        <v>0</v>
      </c>
      <c r="J93" s="321">
        <f>'t8'!AB92</f>
        <v>0</v>
      </c>
      <c r="K93" s="320">
        <f>'t9'!P92</f>
        <v>0</v>
      </c>
      <c r="L93" s="95" t="str">
        <f t="shared" si="3"/>
        <v>OK</v>
      </c>
    </row>
    <row r="94" spans="1:12" ht="12.75" customHeight="1" x14ac:dyDescent="0.2">
      <c r="A94" s="123" t="str">
        <f>'t1'!A93</f>
        <v>ARCHITETTI DIR. A T.DETERMINATO(ART. 15-SEPTIES DLGS.502/92)</v>
      </c>
      <c r="B94" s="169" t="str">
        <f>'t1'!B93</f>
        <v>PD0607</v>
      </c>
      <c r="C94" s="320">
        <f>'t1'!K93</f>
        <v>0</v>
      </c>
      <c r="D94" s="320">
        <f>'t7'!W93</f>
        <v>0</v>
      </c>
      <c r="E94" s="321">
        <f>'t8'!AA93</f>
        <v>0</v>
      </c>
      <c r="F94" s="321">
        <f>'t9'!O93</f>
        <v>0</v>
      </c>
      <c r="G94" s="95" t="str">
        <f t="shared" si="2"/>
        <v>OK</v>
      </c>
      <c r="H94" s="321">
        <f>'t1'!L93</f>
        <v>0</v>
      </c>
      <c r="I94" s="321">
        <f>'t7'!X93</f>
        <v>0</v>
      </c>
      <c r="J94" s="321">
        <f>'t8'!AB93</f>
        <v>0</v>
      </c>
      <c r="K94" s="320">
        <f>'t9'!P93</f>
        <v>0</v>
      </c>
      <c r="L94" s="95" t="str">
        <f t="shared" si="3"/>
        <v>OK</v>
      </c>
    </row>
    <row r="95" spans="1:12" ht="12.75" customHeight="1" x14ac:dyDescent="0.2">
      <c r="A95" s="123" t="str">
        <f>'t1'!A94</f>
        <v>GEOLOGI DIRIG. CON INCARICO DI STRUTTURA COMPLESSA</v>
      </c>
      <c r="B95" s="169" t="str">
        <f>'t1'!B94</f>
        <v>PD0044</v>
      </c>
      <c r="C95" s="320">
        <f>'t1'!K94</f>
        <v>0</v>
      </c>
      <c r="D95" s="320">
        <f>'t7'!W94</f>
        <v>0</v>
      </c>
      <c r="E95" s="321">
        <f>'t8'!AA94</f>
        <v>0</v>
      </c>
      <c r="F95" s="321">
        <f>'t9'!O94</f>
        <v>0</v>
      </c>
      <c r="G95" s="95" t="str">
        <f t="shared" si="2"/>
        <v>OK</v>
      </c>
      <c r="H95" s="321">
        <f>'t1'!L94</f>
        <v>0</v>
      </c>
      <c r="I95" s="321">
        <f>'t7'!X94</f>
        <v>0</v>
      </c>
      <c r="J95" s="321">
        <f>'t8'!AB94</f>
        <v>0</v>
      </c>
      <c r="K95" s="320">
        <f>'t9'!P94</f>
        <v>0</v>
      </c>
      <c r="L95" s="95" t="str">
        <f t="shared" si="3"/>
        <v>OK</v>
      </c>
    </row>
    <row r="96" spans="1:12" ht="12.75" customHeight="1" x14ac:dyDescent="0.2">
      <c r="A96" s="123" t="str">
        <f>'t1'!A95</f>
        <v>GEOLOGI DIRIG. CON INCARICO DI STRUTTURA SEMPLICE</v>
      </c>
      <c r="B96" s="169" t="str">
        <f>'t1'!B95</f>
        <v>PD0S43</v>
      </c>
      <c r="C96" s="320">
        <f>'t1'!K95</f>
        <v>0</v>
      </c>
      <c r="D96" s="320">
        <f>'t7'!W95</f>
        <v>0</v>
      </c>
      <c r="E96" s="321">
        <f>'t8'!AA95</f>
        <v>0</v>
      </c>
      <c r="F96" s="321">
        <f>'t9'!O95</f>
        <v>0</v>
      </c>
      <c r="G96" s="95" t="str">
        <f t="shared" si="2"/>
        <v>OK</v>
      </c>
      <c r="H96" s="321">
        <f>'t1'!L95</f>
        <v>0</v>
      </c>
      <c r="I96" s="321">
        <f>'t7'!X95</f>
        <v>0</v>
      </c>
      <c r="J96" s="321">
        <f>'t8'!AB95</f>
        <v>0</v>
      </c>
      <c r="K96" s="320">
        <f>'t9'!P95</f>
        <v>0</v>
      </c>
      <c r="L96" s="95" t="str">
        <f t="shared" si="3"/>
        <v>OK</v>
      </c>
    </row>
    <row r="97" spans="1:12" ht="12.75" customHeight="1" x14ac:dyDescent="0.2">
      <c r="A97" s="123" t="str">
        <f>'t1'!A96</f>
        <v>GEOLOGI DIRIG. CON ALTRI INCAR.PROF.LI</v>
      </c>
      <c r="B97" s="169" t="str">
        <f>'t1'!B96</f>
        <v>PD0A43</v>
      </c>
      <c r="C97" s="320">
        <f>'t1'!K96</f>
        <v>0</v>
      </c>
      <c r="D97" s="320">
        <f>'t7'!W96</f>
        <v>0</v>
      </c>
      <c r="E97" s="321">
        <f>'t8'!AA96</f>
        <v>0</v>
      </c>
      <c r="F97" s="321">
        <f>'t9'!O96</f>
        <v>0</v>
      </c>
      <c r="G97" s="95" t="str">
        <f t="shared" si="2"/>
        <v>OK</v>
      </c>
      <c r="H97" s="321">
        <f>'t1'!L96</f>
        <v>0</v>
      </c>
      <c r="I97" s="321">
        <f>'t7'!X96</f>
        <v>0</v>
      </c>
      <c r="J97" s="321">
        <f>'t8'!AB96</f>
        <v>0</v>
      </c>
      <c r="K97" s="320">
        <f>'t9'!P96</f>
        <v>0</v>
      </c>
      <c r="L97" s="95" t="str">
        <f t="shared" si="3"/>
        <v>OK</v>
      </c>
    </row>
    <row r="98" spans="1:12" ht="12.75" customHeight="1" x14ac:dyDescent="0.2">
      <c r="A98" s="123" t="str">
        <f>'t1'!A97</f>
        <v>GEOLOGI  DIR. A T. DETERMINATO(ART. 15-SEPTIES DLGS. 502/92)</v>
      </c>
      <c r="B98" s="169" t="str">
        <f>'t1'!B97</f>
        <v>PD0608</v>
      </c>
      <c r="C98" s="320">
        <f>'t1'!K97</f>
        <v>0</v>
      </c>
      <c r="D98" s="320">
        <f>'t7'!W97</f>
        <v>0</v>
      </c>
      <c r="E98" s="321">
        <f>'t8'!AA97</f>
        <v>0</v>
      </c>
      <c r="F98" s="321">
        <f>'t9'!O97</f>
        <v>0</v>
      </c>
      <c r="G98" s="95" t="str">
        <f t="shared" si="2"/>
        <v>OK</v>
      </c>
      <c r="H98" s="321">
        <f>'t1'!L97</f>
        <v>0</v>
      </c>
      <c r="I98" s="321">
        <f>'t7'!X97</f>
        <v>0</v>
      </c>
      <c r="J98" s="321">
        <f>'t8'!AB97</f>
        <v>0</v>
      </c>
      <c r="K98" s="320">
        <f>'t9'!P97</f>
        <v>0</v>
      </c>
      <c r="L98" s="95" t="str">
        <f t="shared" si="3"/>
        <v>OK</v>
      </c>
    </row>
    <row r="99" spans="1:12" ht="12.75" customHeight="1" x14ac:dyDescent="0.2">
      <c r="A99" s="123" t="str">
        <f>'t1'!A98</f>
        <v>ANALISTI DIRIG. CON INCARICO DI STRUTTURA COMPLESSA</v>
      </c>
      <c r="B99" s="169" t="str">
        <f>'t1'!B98</f>
        <v>TD0002</v>
      </c>
      <c r="C99" s="320">
        <f>'t1'!K98</f>
        <v>0</v>
      </c>
      <c r="D99" s="320">
        <f>'t7'!W98</f>
        <v>0</v>
      </c>
      <c r="E99" s="321">
        <f>'t8'!AA98</f>
        <v>0</v>
      </c>
      <c r="F99" s="321">
        <f>'t9'!O98</f>
        <v>0</v>
      </c>
      <c r="G99" s="95" t="str">
        <f t="shared" si="2"/>
        <v>OK</v>
      </c>
      <c r="H99" s="321">
        <f>'t1'!L98</f>
        <v>0</v>
      </c>
      <c r="I99" s="321">
        <f>'t7'!X98</f>
        <v>0</v>
      </c>
      <c r="J99" s="321">
        <f>'t8'!AB98</f>
        <v>0</v>
      </c>
      <c r="K99" s="320">
        <f>'t9'!P98</f>
        <v>0</v>
      </c>
      <c r="L99" s="95" t="str">
        <f t="shared" si="3"/>
        <v>OK</v>
      </c>
    </row>
    <row r="100" spans="1:12" ht="12.75" customHeight="1" x14ac:dyDescent="0.2">
      <c r="A100" s="123" t="str">
        <f>'t1'!A99</f>
        <v>ANALISTI DIRIG. CON INCARICO DI STRUTTURA SEMPLICE</v>
      </c>
      <c r="B100" s="169" t="str">
        <f>'t1'!B99</f>
        <v>TD0S01</v>
      </c>
      <c r="C100" s="320">
        <f>'t1'!K99</f>
        <v>0</v>
      </c>
      <c r="D100" s="320">
        <f>'t7'!W99</f>
        <v>0</v>
      </c>
      <c r="E100" s="321">
        <f>'t8'!AA99</f>
        <v>0</v>
      </c>
      <c r="F100" s="321">
        <f>'t9'!O99</f>
        <v>0</v>
      </c>
      <c r="G100" s="95" t="str">
        <f t="shared" si="2"/>
        <v>OK</v>
      </c>
      <c r="H100" s="321">
        <f>'t1'!L99</f>
        <v>0</v>
      </c>
      <c r="I100" s="321">
        <f>'t7'!X99</f>
        <v>0</v>
      </c>
      <c r="J100" s="321">
        <f>'t8'!AB99</f>
        <v>0</v>
      </c>
      <c r="K100" s="320">
        <f>'t9'!P99</f>
        <v>0</v>
      </c>
      <c r="L100" s="95" t="str">
        <f t="shared" si="3"/>
        <v>OK</v>
      </c>
    </row>
    <row r="101" spans="1:12" ht="12.75" customHeight="1" x14ac:dyDescent="0.2">
      <c r="A101" s="123" t="str">
        <f>'t1'!A100</f>
        <v>ANALISTI DIRIG. CON ALTRI INCAR.PROF.LI</v>
      </c>
      <c r="B101" s="169" t="str">
        <f>'t1'!B100</f>
        <v>TD0A01</v>
      </c>
      <c r="C101" s="320">
        <f>'t1'!K100</f>
        <v>0</v>
      </c>
      <c r="D101" s="320">
        <f>'t7'!W100</f>
        <v>0</v>
      </c>
      <c r="E101" s="321">
        <f>'t8'!AA100</f>
        <v>0</v>
      </c>
      <c r="F101" s="321">
        <f>'t9'!O100</f>
        <v>0</v>
      </c>
      <c r="G101" s="95" t="str">
        <f t="shared" si="2"/>
        <v>OK</v>
      </c>
      <c r="H101" s="321">
        <f>'t1'!L100</f>
        <v>0</v>
      </c>
      <c r="I101" s="321">
        <f>'t7'!X100</f>
        <v>0</v>
      </c>
      <c r="J101" s="321">
        <f>'t8'!AB100</f>
        <v>0</v>
      </c>
      <c r="K101" s="320">
        <f>'t9'!P100</f>
        <v>0</v>
      </c>
      <c r="L101" s="95" t="str">
        <f t="shared" si="3"/>
        <v>OK</v>
      </c>
    </row>
    <row r="102" spans="1:12" ht="12.75" customHeight="1" x14ac:dyDescent="0.2">
      <c r="A102" s="123" t="str">
        <f>'t1'!A101</f>
        <v>ANALISTI DIR. A T. DETERMINATO(ART. 15-SEPTIES DLGS. 502/92)</v>
      </c>
      <c r="B102" s="169" t="str">
        <f>'t1'!B101</f>
        <v>TD0609</v>
      </c>
      <c r="C102" s="320">
        <f>'t1'!K101</f>
        <v>0</v>
      </c>
      <c r="D102" s="320">
        <f>'t7'!W101</f>
        <v>0</v>
      </c>
      <c r="E102" s="321">
        <f>'t8'!AA101</f>
        <v>0</v>
      </c>
      <c r="F102" s="321">
        <f>'t9'!O101</f>
        <v>0</v>
      </c>
      <c r="G102" s="95" t="str">
        <f t="shared" si="2"/>
        <v>OK</v>
      </c>
      <c r="H102" s="321">
        <f>'t1'!L101</f>
        <v>0</v>
      </c>
      <c r="I102" s="321">
        <f>'t7'!X101</f>
        <v>0</v>
      </c>
      <c r="J102" s="321">
        <f>'t8'!AB101</f>
        <v>0</v>
      </c>
      <c r="K102" s="320">
        <f>'t9'!P101</f>
        <v>0</v>
      </c>
      <c r="L102" s="95" t="str">
        <f t="shared" si="3"/>
        <v>OK</v>
      </c>
    </row>
    <row r="103" spans="1:12" ht="12.75" customHeight="1" x14ac:dyDescent="0.2">
      <c r="A103" s="123" t="str">
        <f>'t1'!A102</f>
        <v>STATISTICO DIRIG. CON INCARICO DI STRUTTURA COMPLESSA</v>
      </c>
      <c r="B103" s="169" t="str">
        <f>'t1'!B102</f>
        <v>TD0071</v>
      </c>
      <c r="C103" s="320">
        <f>'t1'!K102</f>
        <v>0</v>
      </c>
      <c r="D103" s="320">
        <f>'t7'!W102</f>
        <v>0</v>
      </c>
      <c r="E103" s="321">
        <f>'t8'!AA102</f>
        <v>0</v>
      </c>
      <c r="F103" s="321">
        <f>'t9'!O102</f>
        <v>0</v>
      </c>
      <c r="G103" s="95" t="str">
        <f t="shared" si="2"/>
        <v>OK</v>
      </c>
      <c r="H103" s="321">
        <f>'t1'!L102</f>
        <v>0</v>
      </c>
      <c r="I103" s="321">
        <f>'t7'!X102</f>
        <v>0</v>
      </c>
      <c r="J103" s="321">
        <f>'t8'!AB102</f>
        <v>0</v>
      </c>
      <c r="K103" s="320">
        <f>'t9'!P102</f>
        <v>0</v>
      </c>
      <c r="L103" s="95" t="str">
        <f t="shared" si="3"/>
        <v>OK</v>
      </c>
    </row>
    <row r="104" spans="1:12" ht="12.75" customHeight="1" x14ac:dyDescent="0.2">
      <c r="A104" s="123" t="str">
        <f>'t1'!A103</f>
        <v>STATISTICO DIRIG. CON INCARICO DI STRUTTURA SEMPLICE</v>
      </c>
      <c r="B104" s="169" t="str">
        <f>'t1'!B103</f>
        <v>TD0S70</v>
      </c>
      <c r="C104" s="320">
        <f>'t1'!K103</f>
        <v>0</v>
      </c>
      <c r="D104" s="320">
        <f>'t7'!W103</f>
        <v>0</v>
      </c>
      <c r="E104" s="321">
        <f>'t8'!AA103</f>
        <v>0</v>
      </c>
      <c r="F104" s="321">
        <f>'t9'!O103</f>
        <v>0</v>
      </c>
      <c r="G104" s="95" t="str">
        <f t="shared" si="2"/>
        <v>OK</v>
      </c>
      <c r="H104" s="321">
        <f>'t1'!L103</f>
        <v>0</v>
      </c>
      <c r="I104" s="321">
        <f>'t7'!X103</f>
        <v>0</v>
      </c>
      <c r="J104" s="321">
        <f>'t8'!AB103</f>
        <v>0</v>
      </c>
      <c r="K104" s="320">
        <f>'t9'!P103</f>
        <v>0</v>
      </c>
      <c r="L104" s="95" t="str">
        <f t="shared" si="3"/>
        <v>OK</v>
      </c>
    </row>
    <row r="105" spans="1:12" ht="12.75" customHeight="1" x14ac:dyDescent="0.2">
      <c r="A105" s="123" t="str">
        <f>'t1'!A104</f>
        <v>STATISTICO DIRIG. CON ALTRI INCAR.PROF.LI</v>
      </c>
      <c r="B105" s="169" t="str">
        <f>'t1'!B104</f>
        <v>TD0A70</v>
      </c>
      <c r="C105" s="320">
        <f>'t1'!K104</f>
        <v>0</v>
      </c>
      <c r="D105" s="320">
        <f>'t7'!W104</f>
        <v>0</v>
      </c>
      <c r="E105" s="321">
        <f>'t8'!AA104</f>
        <v>0</v>
      </c>
      <c r="F105" s="321">
        <f>'t9'!O104</f>
        <v>0</v>
      </c>
      <c r="G105" s="95" t="str">
        <f t="shared" si="2"/>
        <v>OK</v>
      </c>
      <c r="H105" s="321">
        <f>'t1'!L104</f>
        <v>0</v>
      </c>
      <c r="I105" s="321">
        <f>'t7'!X104</f>
        <v>0</v>
      </c>
      <c r="J105" s="321">
        <f>'t8'!AB104</f>
        <v>0</v>
      </c>
      <c r="K105" s="320">
        <f>'t9'!P104</f>
        <v>0</v>
      </c>
      <c r="L105" s="95" t="str">
        <f t="shared" si="3"/>
        <v>OK</v>
      </c>
    </row>
    <row r="106" spans="1:12" ht="12.75" customHeight="1" x14ac:dyDescent="0.2">
      <c r="A106" s="123" t="str">
        <f>'t1'!A105</f>
        <v>STATISTICO DIR. A T.DETERMINATO(ART. 15-SEPTIES DLGS.502/92)</v>
      </c>
      <c r="B106" s="169" t="str">
        <f>'t1'!B105</f>
        <v>TD0610</v>
      </c>
      <c r="C106" s="320">
        <f>'t1'!K105</f>
        <v>0</v>
      </c>
      <c r="D106" s="320">
        <f>'t7'!W105</f>
        <v>0</v>
      </c>
      <c r="E106" s="321">
        <f>'t8'!AA105</f>
        <v>0</v>
      </c>
      <c r="F106" s="321">
        <f>'t9'!O105</f>
        <v>0</v>
      </c>
      <c r="G106" s="95" t="str">
        <f t="shared" si="2"/>
        <v>OK</v>
      </c>
      <c r="H106" s="321">
        <f>'t1'!L105</f>
        <v>0</v>
      </c>
      <c r="I106" s="321">
        <f>'t7'!X105</f>
        <v>0</v>
      </c>
      <c r="J106" s="321">
        <f>'t8'!AB105</f>
        <v>0</v>
      </c>
      <c r="K106" s="320">
        <f>'t9'!P105</f>
        <v>0</v>
      </c>
      <c r="L106" s="95" t="str">
        <f t="shared" si="3"/>
        <v>OK</v>
      </c>
    </row>
    <row r="107" spans="1:12" ht="12.75" customHeight="1" x14ac:dyDescent="0.2">
      <c r="A107" s="123" t="str">
        <f>'t1'!A106</f>
        <v>SOCIOLOGO DIRIG. CON INCARICO DI STRUTTURA COMPLESSA</v>
      </c>
      <c r="B107" s="169" t="str">
        <f>'t1'!B106</f>
        <v>TD0068</v>
      </c>
      <c r="C107" s="320">
        <f>'t1'!K106</f>
        <v>0</v>
      </c>
      <c r="D107" s="320">
        <f>'t7'!W106</f>
        <v>0</v>
      </c>
      <c r="E107" s="321">
        <f>'t8'!AA106</f>
        <v>0</v>
      </c>
      <c r="F107" s="321">
        <f>'t9'!O106</f>
        <v>0</v>
      </c>
      <c r="G107" s="95" t="str">
        <f t="shared" si="2"/>
        <v>OK</v>
      </c>
      <c r="H107" s="321">
        <f>'t1'!L106</f>
        <v>0</v>
      </c>
      <c r="I107" s="321">
        <f>'t7'!X106</f>
        <v>0</v>
      </c>
      <c r="J107" s="321">
        <f>'t8'!AB106</f>
        <v>0</v>
      </c>
      <c r="K107" s="320">
        <f>'t9'!P106</f>
        <v>0</v>
      </c>
      <c r="L107" s="95" t="str">
        <f t="shared" si="3"/>
        <v>OK</v>
      </c>
    </row>
    <row r="108" spans="1:12" ht="12.75" customHeight="1" x14ac:dyDescent="0.2">
      <c r="A108" s="123" t="str">
        <f>'t1'!A107</f>
        <v>SOCIOLOGO DIRIG. CON INCARICO DI STRUTTURA SEMPLICE</v>
      </c>
      <c r="B108" s="169" t="str">
        <f>'t1'!B107</f>
        <v>TD0S67</v>
      </c>
      <c r="C108" s="320">
        <f>'t1'!K107</f>
        <v>0</v>
      </c>
      <c r="D108" s="320">
        <f>'t7'!W107</f>
        <v>0</v>
      </c>
      <c r="E108" s="321">
        <f>'t8'!AA107</f>
        <v>0</v>
      </c>
      <c r="F108" s="321">
        <f>'t9'!O107</f>
        <v>0</v>
      </c>
      <c r="G108" s="95" t="str">
        <f t="shared" si="2"/>
        <v>OK</v>
      </c>
      <c r="H108" s="321">
        <f>'t1'!L107</f>
        <v>0</v>
      </c>
      <c r="I108" s="321">
        <f>'t7'!X107</f>
        <v>0</v>
      </c>
      <c r="J108" s="321">
        <f>'t8'!AB107</f>
        <v>0</v>
      </c>
      <c r="K108" s="320">
        <f>'t9'!P107</f>
        <v>0</v>
      </c>
      <c r="L108" s="95" t="str">
        <f t="shared" si="3"/>
        <v>OK</v>
      </c>
    </row>
    <row r="109" spans="1:12" ht="12.75" customHeight="1" x14ac:dyDescent="0.2">
      <c r="A109" s="123" t="str">
        <f>'t1'!A108</f>
        <v>SOCIOLOGO DIRIG. CON ALTRI INCAR.PROF.LI</v>
      </c>
      <c r="B109" s="169" t="str">
        <f>'t1'!B108</f>
        <v>TD0A67</v>
      </c>
      <c r="C109" s="320">
        <f>'t1'!K108</f>
        <v>0</v>
      </c>
      <c r="D109" s="320">
        <f>'t7'!W108</f>
        <v>0</v>
      </c>
      <c r="E109" s="321">
        <f>'t8'!AA108</f>
        <v>0</v>
      </c>
      <c r="F109" s="321">
        <f>'t9'!O108</f>
        <v>0</v>
      </c>
      <c r="G109" s="95" t="str">
        <f t="shared" si="2"/>
        <v>OK</v>
      </c>
      <c r="H109" s="321">
        <f>'t1'!L108</f>
        <v>0</v>
      </c>
      <c r="I109" s="321">
        <f>'t7'!X108</f>
        <v>0</v>
      </c>
      <c r="J109" s="321">
        <f>'t8'!AB108</f>
        <v>0</v>
      </c>
      <c r="K109" s="320">
        <f>'t9'!P108</f>
        <v>0</v>
      </c>
      <c r="L109" s="95" t="str">
        <f t="shared" si="3"/>
        <v>OK</v>
      </c>
    </row>
    <row r="110" spans="1:12" ht="12.75" customHeight="1" x14ac:dyDescent="0.2">
      <c r="A110" s="123" t="str">
        <f>'t1'!A109</f>
        <v>SOCIOLOGO DIR. A T. DETERMINATO(ART.15-SEPTIES DLGS. 502/92)</v>
      </c>
      <c r="B110" s="169" t="str">
        <f>'t1'!B109</f>
        <v>TD0611</v>
      </c>
      <c r="C110" s="320">
        <f>'t1'!K109</f>
        <v>0</v>
      </c>
      <c r="D110" s="320">
        <f>'t7'!W109</f>
        <v>0</v>
      </c>
      <c r="E110" s="321">
        <f>'t8'!AA109</f>
        <v>0</v>
      </c>
      <c r="F110" s="321">
        <f>'t9'!O109</f>
        <v>0</v>
      </c>
      <c r="G110" s="95" t="str">
        <f t="shared" si="2"/>
        <v>OK</v>
      </c>
      <c r="H110" s="321">
        <f>'t1'!L109</f>
        <v>0</v>
      </c>
      <c r="I110" s="321">
        <f>'t7'!X109</f>
        <v>0</v>
      </c>
      <c r="J110" s="321">
        <f>'t8'!AB109</f>
        <v>0</v>
      </c>
      <c r="K110" s="320">
        <f>'t9'!P109</f>
        <v>0</v>
      </c>
      <c r="L110" s="95" t="str">
        <f t="shared" si="3"/>
        <v>OK</v>
      </c>
    </row>
    <row r="111" spans="1:12" ht="12.75" customHeight="1" x14ac:dyDescent="0.2">
      <c r="A111" s="123" t="str">
        <f>'t1'!A110</f>
        <v>DIR. AMBIENTALE CON INCARICO DI STRUTTURA COMPLESSA</v>
      </c>
      <c r="B111" s="169" t="str">
        <f>'t1'!B110</f>
        <v>TD0C02</v>
      </c>
      <c r="C111" s="320">
        <f>'t1'!K110</f>
        <v>0</v>
      </c>
      <c r="D111" s="320">
        <f>'t7'!W110</f>
        <v>0</v>
      </c>
      <c r="E111" s="321">
        <f>'t8'!AA110</f>
        <v>0</v>
      </c>
      <c r="F111" s="321">
        <f>'t9'!O110</f>
        <v>0</v>
      </c>
      <c r="G111" s="95" t="str">
        <f t="shared" si="2"/>
        <v>OK</v>
      </c>
      <c r="H111" s="321">
        <f>'t1'!L110</f>
        <v>0</v>
      </c>
      <c r="I111" s="321">
        <f>'t7'!X110</f>
        <v>0</v>
      </c>
      <c r="J111" s="321">
        <f>'t8'!AB110</f>
        <v>0</v>
      </c>
      <c r="K111" s="320">
        <f>'t9'!P110</f>
        <v>0</v>
      </c>
      <c r="L111" s="95" t="str">
        <f t="shared" si="3"/>
        <v>OK</v>
      </c>
    </row>
    <row r="112" spans="1:12" ht="12.75" customHeight="1" x14ac:dyDescent="0.2">
      <c r="A112" s="123" t="str">
        <f>'t1'!A111</f>
        <v>DIR. AMBIENTALE CON INCARICO DI STRUTTURA SEMPLICE</v>
      </c>
      <c r="B112" s="169" t="str">
        <f>'t1'!B111</f>
        <v>TD0S02</v>
      </c>
      <c r="C112" s="320">
        <f>'t1'!K111</f>
        <v>0</v>
      </c>
      <c r="D112" s="320">
        <f>'t7'!W111</f>
        <v>0</v>
      </c>
      <c r="E112" s="321">
        <f>'t8'!AA111</f>
        <v>0</v>
      </c>
      <c r="F112" s="321">
        <f>'t9'!O111</f>
        <v>0</v>
      </c>
      <c r="G112" s="95" t="str">
        <f t="shared" si="2"/>
        <v>OK</v>
      </c>
      <c r="H112" s="321">
        <f>'t1'!L111</f>
        <v>0</v>
      </c>
      <c r="I112" s="321">
        <f>'t7'!X111</f>
        <v>0</v>
      </c>
      <c r="J112" s="321">
        <f>'t8'!AB111</f>
        <v>0</v>
      </c>
      <c r="K112" s="320">
        <f>'t9'!P111</f>
        <v>0</v>
      </c>
      <c r="L112" s="95" t="str">
        <f t="shared" si="3"/>
        <v>OK</v>
      </c>
    </row>
    <row r="113" spans="1:12" ht="12.75" customHeight="1" x14ac:dyDescent="0.2">
      <c r="A113" s="123" t="str">
        <f>'t1'!A112</f>
        <v>DIR. AMBIENTALE CON ALTRI INCAR.PROF.LI</v>
      </c>
      <c r="B113" s="169" t="str">
        <f>'t1'!B112</f>
        <v>TD0A02</v>
      </c>
      <c r="C113" s="320">
        <f>'t1'!K112</f>
        <v>0</v>
      </c>
      <c r="D113" s="320">
        <f>'t7'!W112</f>
        <v>0</v>
      </c>
      <c r="E113" s="321">
        <f>'t8'!AA112</f>
        <v>0</v>
      </c>
      <c r="F113" s="321">
        <f>'t9'!O112</f>
        <v>0</v>
      </c>
      <c r="G113" s="95" t="str">
        <f t="shared" si="2"/>
        <v>OK</v>
      </c>
      <c r="H113" s="321">
        <f>'t1'!L112</f>
        <v>0</v>
      </c>
      <c r="I113" s="321">
        <f>'t7'!X112</f>
        <v>0</v>
      </c>
      <c r="J113" s="321">
        <f>'t8'!AB112</f>
        <v>0</v>
      </c>
      <c r="K113" s="320">
        <f>'t9'!P112</f>
        <v>0</v>
      </c>
      <c r="L113" s="95" t="str">
        <f t="shared" si="3"/>
        <v>OK</v>
      </c>
    </row>
    <row r="114" spans="1:12" ht="12.75" customHeight="1" x14ac:dyDescent="0.2">
      <c r="A114" s="123" t="str">
        <f>'t1'!A113</f>
        <v>DIR. AMBIENTALE A T.DETERMINATO (ART.15-SEPTIES DLGS 502/92)</v>
      </c>
      <c r="B114" s="169" t="str">
        <f>'t1'!B113</f>
        <v>TD0810</v>
      </c>
      <c r="C114" s="320">
        <f>'t1'!K113</f>
        <v>0</v>
      </c>
      <c r="D114" s="320">
        <f>'t7'!W113</f>
        <v>0</v>
      </c>
      <c r="E114" s="321">
        <f>'t8'!AA113</f>
        <v>0</v>
      </c>
      <c r="F114" s="321">
        <f>'t9'!O113</f>
        <v>0</v>
      </c>
      <c r="G114" s="95" t="str">
        <f t="shared" si="2"/>
        <v>OK</v>
      </c>
      <c r="H114" s="321">
        <f>'t1'!L113</f>
        <v>0</v>
      </c>
      <c r="I114" s="321">
        <f>'t7'!X113</f>
        <v>0</v>
      </c>
      <c r="J114" s="321">
        <f>'t8'!AB113</f>
        <v>0</v>
      </c>
      <c r="K114" s="320">
        <f>'t9'!P113</f>
        <v>0</v>
      </c>
      <c r="L114" s="95" t="str">
        <f t="shared" si="3"/>
        <v>OK</v>
      </c>
    </row>
    <row r="115" spans="1:12" ht="12.75" customHeight="1" x14ac:dyDescent="0.2">
      <c r="A115" s="123" t="str">
        <f>'t1'!A114</f>
        <v>DIRIGENTE AMM.VO CON INCARICO DI STRUTTURA COMPLESSA</v>
      </c>
      <c r="B115" s="169" t="str">
        <f>'t1'!B114</f>
        <v>AD0032</v>
      </c>
      <c r="C115" s="320">
        <f>'t1'!K114</f>
        <v>0</v>
      </c>
      <c r="D115" s="320">
        <f>'t7'!W114</f>
        <v>0</v>
      </c>
      <c r="E115" s="321">
        <f>'t8'!AA114</f>
        <v>0</v>
      </c>
      <c r="F115" s="321">
        <f>'t9'!O114</f>
        <v>0</v>
      </c>
      <c r="G115" s="95" t="str">
        <f t="shared" si="2"/>
        <v>OK</v>
      </c>
      <c r="H115" s="321">
        <f>'t1'!L114</f>
        <v>0</v>
      </c>
      <c r="I115" s="321">
        <f>'t7'!X114</f>
        <v>0</v>
      </c>
      <c r="J115" s="321">
        <f>'t8'!AB114</f>
        <v>0</v>
      </c>
      <c r="K115" s="320">
        <f>'t9'!P114</f>
        <v>0</v>
      </c>
      <c r="L115" s="95" t="str">
        <f t="shared" si="3"/>
        <v>OK</v>
      </c>
    </row>
    <row r="116" spans="1:12" ht="12.75" customHeight="1" x14ac:dyDescent="0.2">
      <c r="A116" s="123" t="str">
        <f>'t1'!A115</f>
        <v>DIRIGENTE AMM.VO CON INCARICO DI STRUTTURA SEMPLICE</v>
      </c>
      <c r="B116" s="169" t="str">
        <f>'t1'!B115</f>
        <v>AD0S31</v>
      </c>
      <c r="C116" s="320">
        <f>'t1'!K115</f>
        <v>0</v>
      </c>
      <c r="D116" s="320">
        <f>'t7'!W115</f>
        <v>0</v>
      </c>
      <c r="E116" s="321">
        <f>'t8'!AA115</f>
        <v>0</v>
      </c>
      <c r="F116" s="321">
        <f>'t9'!O115</f>
        <v>0</v>
      </c>
      <c r="G116" s="95" t="str">
        <f t="shared" si="2"/>
        <v>OK</v>
      </c>
      <c r="H116" s="321">
        <f>'t1'!L115</f>
        <v>0</v>
      </c>
      <c r="I116" s="321">
        <f>'t7'!X115</f>
        <v>0</v>
      </c>
      <c r="J116" s="321">
        <f>'t8'!AB115</f>
        <v>0</v>
      </c>
      <c r="K116" s="320">
        <f>'t9'!P115</f>
        <v>0</v>
      </c>
      <c r="L116" s="95" t="str">
        <f t="shared" si="3"/>
        <v>OK</v>
      </c>
    </row>
    <row r="117" spans="1:12" ht="12.75" customHeight="1" x14ac:dyDescent="0.2">
      <c r="A117" s="123" t="str">
        <f>'t1'!A116</f>
        <v>DIRIGENTE AMM.VO CON ALTRI INCAR.PROF.LI</v>
      </c>
      <c r="B117" s="169" t="str">
        <f>'t1'!B116</f>
        <v>AD0A31</v>
      </c>
      <c r="C117" s="320">
        <f>'t1'!K116</f>
        <v>0</v>
      </c>
      <c r="D117" s="320">
        <f>'t7'!W116</f>
        <v>0</v>
      </c>
      <c r="E117" s="321">
        <f>'t8'!AA116</f>
        <v>0</v>
      </c>
      <c r="F117" s="321">
        <f>'t9'!O116</f>
        <v>0</v>
      </c>
      <c r="G117" s="95" t="str">
        <f t="shared" si="2"/>
        <v>OK</v>
      </c>
      <c r="H117" s="321">
        <f>'t1'!L116</f>
        <v>0</v>
      </c>
      <c r="I117" s="321">
        <f>'t7'!X116</f>
        <v>0</v>
      </c>
      <c r="J117" s="321">
        <f>'t8'!AB116</f>
        <v>0</v>
      </c>
      <c r="K117" s="320">
        <f>'t9'!P116</f>
        <v>0</v>
      </c>
      <c r="L117" s="95" t="str">
        <f t="shared" si="3"/>
        <v>OK</v>
      </c>
    </row>
    <row r="118" spans="1:12" ht="12.75" customHeight="1" x14ac:dyDescent="0.2">
      <c r="A118" s="123" t="str">
        <f>'t1'!A117</f>
        <v>DIRIG. AMM.VO A T. DETERMINATO (ART. 15-SEPTIES DLGS.502/92)</v>
      </c>
      <c r="B118" s="169" t="str">
        <f>'t1'!B117</f>
        <v>AD0612</v>
      </c>
      <c r="C118" s="320">
        <f>'t1'!K117</f>
        <v>0</v>
      </c>
      <c r="D118" s="320">
        <f>'t7'!W117</f>
        <v>0</v>
      </c>
      <c r="E118" s="321">
        <f>'t8'!AA117</f>
        <v>0</v>
      </c>
      <c r="F118" s="321">
        <f>'t9'!O117</f>
        <v>0</v>
      </c>
      <c r="G118" s="95" t="str">
        <f t="shared" si="2"/>
        <v>OK</v>
      </c>
      <c r="H118" s="321">
        <f>'t1'!L117</f>
        <v>0</v>
      </c>
      <c r="I118" s="321">
        <f>'t7'!X117</f>
        <v>0</v>
      </c>
      <c r="J118" s="321">
        <f>'t8'!AB117</f>
        <v>0</v>
      </c>
      <c r="K118" s="320">
        <f>'t9'!P117</f>
        <v>0</v>
      </c>
      <c r="L118" s="95" t="str">
        <f t="shared" si="3"/>
        <v>OK</v>
      </c>
    </row>
    <row r="119" spans="1:12" ht="12.75" customHeight="1" x14ac:dyDescent="0.2">
      <c r="A119" s="123" t="str">
        <f>'t1'!A118</f>
        <v>RICERCATORE SANITARIO - DS</v>
      </c>
      <c r="B119" s="169" t="str">
        <f>'t1'!B118</f>
        <v>N18694</v>
      </c>
      <c r="C119" s="320">
        <f>'t1'!K118</f>
        <v>0</v>
      </c>
      <c r="D119" s="320">
        <f>'t7'!W118</f>
        <v>0</v>
      </c>
      <c r="E119" s="321">
        <f>'t8'!AA118</f>
        <v>0</v>
      </c>
      <c r="F119" s="321">
        <f>'t9'!O118</f>
        <v>0</v>
      </c>
      <c r="G119" s="95" t="str">
        <f t="shared" si="2"/>
        <v>OK</v>
      </c>
      <c r="H119" s="321">
        <f>'t1'!L118</f>
        <v>0</v>
      </c>
      <c r="I119" s="321">
        <f>'t7'!X118</f>
        <v>0</v>
      </c>
      <c r="J119" s="321">
        <f>'t8'!AB118</f>
        <v>0</v>
      </c>
      <c r="K119" s="320">
        <f>'t9'!P118</f>
        <v>0</v>
      </c>
      <c r="L119" s="95" t="str">
        <f t="shared" si="3"/>
        <v>OK</v>
      </c>
    </row>
    <row r="120" spans="1:12" ht="12.75" customHeight="1" x14ac:dyDescent="0.2">
      <c r="A120" s="123" t="str">
        <f>'t1'!A119</f>
        <v>COLLABORATORE PROF.LE DI RICERCA SANITARIA - D</v>
      </c>
      <c r="B120" s="169" t="str">
        <f>'t1'!B119</f>
        <v>N16695</v>
      </c>
      <c r="C120" s="320">
        <f>'t1'!K119</f>
        <v>0</v>
      </c>
      <c r="D120" s="320">
        <f>'t7'!W119</f>
        <v>0</v>
      </c>
      <c r="E120" s="321">
        <f>'t8'!AA119</f>
        <v>0</v>
      </c>
      <c r="F120" s="321">
        <f>'t9'!O119</f>
        <v>0</v>
      </c>
      <c r="G120" s="95" t="str">
        <f t="shared" si="2"/>
        <v>OK</v>
      </c>
      <c r="H120" s="321">
        <f>'t1'!L119</f>
        <v>0</v>
      </c>
      <c r="I120" s="321">
        <f>'t7'!X119</f>
        <v>0</v>
      </c>
      <c r="J120" s="321">
        <f>'t8'!AB119</f>
        <v>0</v>
      </c>
      <c r="K120" s="320">
        <f>'t9'!P119</f>
        <v>0</v>
      </c>
      <c r="L120" s="95" t="str">
        <f t="shared" si="3"/>
        <v>OK</v>
      </c>
    </row>
    <row r="121" spans="1:12" ht="12.75" customHeight="1" x14ac:dyDescent="0.2">
      <c r="A121" s="123" t="str">
        <f>'t1'!A120</f>
        <v>RUOLO SANITARIO - PROF. SANITARIE INFERMIERISTICHE E.Q.</v>
      </c>
      <c r="B121" s="169" t="str">
        <f>'t1'!B120</f>
        <v>SEQINF</v>
      </c>
      <c r="C121" s="320">
        <f>'t1'!K120</f>
        <v>0</v>
      </c>
      <c r="D121" s="320">
        <f>'t7'!W120</f>
        <v>0</v>
      </c>
      <c r="E121" s="321">
        <f>'t8'!AA120</f>
        <v>0</v>
      </c>
      <c r="F121" s="321">
        <f>'t9'!O120</f>
        <v>0</v>
      </c>
      <c r="G121" s="95" t="str">
        <f t="shared" si="2"/>
        <v>OK</v>
      </c>
      <c r="H121" s="321">
        <f>'t1'!L120</f>
        <v>0</v>
      </c>
      <c r="I121" s="321">
        <f>'t7'!X120</f>
        <v>0</v>
      </c>
      <c r="J121" s="321">
        <f>'t8'!AB120</f>
        <v>0</v>
      </c>
      <c r="K121" s="320">
        <f>'t9'!P120</f>
        <v>0</v>
      </c>
      <c r="L121" s="95" t="str">
        <f t="shared" si="3"/>
        <v>OK</v>
      </c>
    </row>
    <row r="122" spans="1:12" ht="12.75" customHeight="1" x14ac:dyDescent="0.2">
      <c r="A122" s="123" t="str">
        <f>'t1'!A121</f>
        <v>RUOLO SANITARIO - PROF. SANITARIA OSTETRICA E.Q.</v>
      </c>
      <c r="B122" s="169" t="str">
        <f>'t1'!B121</f>
        <v>SEQOST</v>
      </c>
      <c r="C122" s="320">
        <f>'t1'!K121</f>
        <v>0</v>
      </c>
      <c r="D122" s="320">
        <f>'t7'!W121</f>
        <v>0</v>
      </c>
      <c r="E122" s="321">
        <f>'t8'!AA121</f>
        <v>0</v>
      </c>
      <c r="F122" s="321">
        <f>'t9'!O121</f>
        <v>0</v>
      </c>
      <c r="G122" s="95" t="str">
        <f t="shared" si="2"/>
        <v>OK</v>
      </c>
      <c r="H122" s="321">
        <f>'t1'!L121</f>
        <v>0</v>
      </c>
      <c r="I122" s="321">
        <f>'t7'!X121</f>
        <v>0</v>
      </c>
      <c r="J122" s="321">
        <f>'t8'!AB121</f>
        <v>0</v>
      </c>
      <c r="K122" s="320">
        <f>'t9'!P121</f>
        <v>0</v>
      </c>
      <c r="L122" s="95" t="str">
        <f t="shared" si="3"/>
        <v>OK</v>
      </c>
    </row>
    <row r="123" spans="1:12" ht="12.75" customHeight="1" x14ac:dyDescent="0.2">
      <c r="A123" s="123" t="str">
        <f>'t1'!A122</f>
        <v>RUOLO SANITARIO - PROFESSIONI TECNICO SANITARIE E.Q.</v>
      </c>
      <c r="B123" s="169" t="str">
        <f>'t1'!B122</f>
        <v>SEQTCN</v>
      </c>
      <c r="C123" s="320">
        <f>'t1'!K122</f>
        <v>0</v>
      </c>
      <c r="D123" s="320">
        <f>'t7'!W122</f>
        <v>0</v>
      </c>
      <c r="E123" s="321">
        <f>'t8'!AA122</f>
        <v>0</v>
      </c>
      <c r="F123" s="321">
        <f>'t9'!O122</f>
        <v>0</v>
      </c>
      <c r="G123" s="95" t="str">
        <f t="shared" si="2"/>
        <v>OK</v>
      </c>
      <c r="H123" s="321">
        <f>'t1'!L122</f>
        <v>0</v>
      </c>
      <c r="I123" s="321">
        <f>'t7'!X122</f>
        <v>0</v>
      </c>
      <c r="J123" s="321">
        <f>'t8'!AB122</f>
        <v>0</v>
      </c>
      <c r="K123" s="320">
        <f>'t9'!P122</f>
        <v>0</v>
      </c>
      <c r="L123" s="95" t="str">
        <f t="shared" si="3"/>
        <v>OK</v>
      </c>
    </row>
    <row r="124" spans="1:12" ht="12.75" customHeight="1" x14ac:dyDescent="0.2">
      <c r="A124" s="123" t="str">
        <f>'t1'!A123</f>
        <v>RUOLO SANITARIO - PROF. SANITARIE DELLA RIABILITAZIONE E.Q.</v>
      </c>
      <c r="B124" s="169" t="str">
        <f>'t1'!B123</f>
        <v>SEQRAB</v>
      </c>
      <c r="C124" s="320">
        <f>'t1'!K123</f>
        <v>0</v>
      </c>
      <c r="D124" s="320">
        <f>'t7'!W123</f>
        <v>0</v>
      </c>
      <c r="E124" s="321">
        <f>'t8'!AA123</f>
        <v>0</v>
      </c>
      <c r="F124" s="321">
        <f>'t9'!O123</f>
        <v>0</v>
      </c>
      <c r="G124" s="95" t="str">
        <f t="shared" si="2"/>
        <v>OK</v>
      </c>
      <c r="H124" s="321">
        <f>'t1'!L123</f>
        <v>0</v>
      </c>
      <c r="I124" s="321">
        <f>'t7'!X123</f>
        <v>0</v>
      </c>
      <c r="J124" s="321">
        <f>'t8'!AB123</f>
        <v>0</v>
      </c>
      <c r="K124" s="320">
        <f>'t9'!P123</f>
        <v>0</v>
      </c>
      <c r="L124" s="95" t="str">
        <f t="shared" si="3"/>
        <v>OK</v>
      </c>
    </row>
    <row r="125" spans="1:12" ht="12.75" customHeight="1" x14ac:dyDescent="0.2">
      <c r="A125" s="123" t="str">
        <f>'t1'!A124</f>
        <v>RUOLO SANITARIO - PROF. SANITARIE DELLA PREVENZIONE E.Q.</v>
      </c>
      <c r="B125" s="169" t="str">
        <f>'t1'!B124</f>
        <v>SEQPRV</v>
      </c>
      <c r="C125" s="320">
        <f>'t1'!K124</f>
        <v>0</v>
      </c>
      <c r="D125" s="320">
        <f>'t7'!W124</f>
        <v>0</v>
      </c>
      <c r="E125" s="321">
        <f>'t8'!AA124</f>
        <v>0</v>
      </c>
      <c r="F125" s="321">
        <f>'t9'!O124</f>
        <v>0</v>
      </c>
      <c r="G125" s="95" t="str">
        <f t="shared" si="2"/>
        <v>OK</v>
      </c>
      <c r="H125" s="321">
        <f>'t1'!L124</f>
        <v>0</v>
      </c>
      <c r="I125" s="321">
        <f>'t7'!X124</f>
        <v>0</v>
      </c>
      <c r="J125" s="321">
        <f>'t8'!AB124</f>
        <v>0</v>
      </c>
      <c r="K125" s="320">
        <f>'t9'!P124</f>
        <v>0</v>
      </c>
      <c r="L125" s="95" t="str">
        <f t="shared" si="3"/>
        <v>OK</v>
      </c>
    </row>
    <row r="126" spans="1:12" ht="12.75" customHeight="1" x14ac:dyDescent="0.2">
      <c r="A126" s="123" t="str">
        <f>'t1'!A125</f>
        <v>RUOLO SANITARIO - PROF. SAN. INFERM. SENIOR ESAURIMENTO E.Q.</v>
      </c>
      <c r="B126" s="169" t="str">
        <f>'t1'!B125</f>
        <v>SEQINE</v>
      </c>
      <c r="C126" s="320">
        <f>'t1'!K125</f>
        <v>0</v>
      </c>
      <c r="D126" s="320">
        <f>'t7'!W125</f>
        <v>0</v>
      </c>
      <c r="E126" s="321">
        <f>'t8'!AA125</f>
        <v>0</v>
      </c>
      <c r="F126" s="321">
        <f>'t9'!O125</f>
        <v>0</v>
      </c>
      <c r="G126" s="95" t="str">
        <f t="shared" si="2"/>
        <v>OK</v>
      </c>
      <c r="H126" s="321">
        <f>'t1'!L125</f>
        <v>0</v>
      </c>
      <c r="I126" s="321">
        <f>'t7'!X125</f>
        <v>0</v>
      </c>
      <c r="J126" s="321">
        <f>'t8'!AB125</f>
        <v>0</v>
      </c>
      <c r="K126" s="320">
        <f>'t9'!P125</f>
        <v>0</v>
      </c>
      <c r="L126" s="95" t="str">
        <f t="shared" si="3"/>
        <v>OK</v>
      </c>
    </row>
    <row r="127" spans="1:12" ht="12.75" customHeight="1" x14ac:dyDescent="0.2">
      <c r="A127" s="123" t="str">
        <f>'t1'!A126</f>
        <v>RUOLO SANITARIO - ALTRI PROF. SAN. SENIOR A ESAURIMENTO E.Q.</v>
      </c>
      <c r="B127" s="169" t="str">
        <f>'t1'!B126</f>
        <v>SEQASE</v>
      </c>
      <c r="C127" s="320">
        <f>'t1'!K126</f>
        <v>0</v>
      </c>
      <c r="D127" s="320">
        <f>'t7'!W126</f>
        <v>0</v>
      </c>
      <c r="E127" s="321">
        <f>'t8'!AA126</f>
        <v>0</v>
      </c>
      <c r="F127" s="321">
        <f>'t9'!O126</f>
        <v>0</v>
      </c>
      <c r="G127" s="95" t="str">
        <f t="shared" si="2"/>
        <v>OK</v>
      </c>
      <c r="H127" s="321">
        <f>'t1'!L126</f>
        <v>0</v>
      </c>
      <c r="I127" s="321">
        <f>'t7'!X126</f>
        <v>0</v>
      </c>
      <c r="J127" s="321">
        <f>'t8'!AB126</f>
        <v>0</v>
      </c>
      <c r="K127" s="320">
        <f>'t9'!P126</f>
        <v>0</v>
      </c>
      <c r="L127" s="95" t="str">
        <f t="shared" si="3"/>
        <v>OK</v>
      </c>
    </row>
    <row r="128" spans="1:12" ht="12.75" customHeight="1" x14ac:dyDescent="0.2">
      <c r="A128" s="123" t="str">
        <f>'t1'!A127</f>
        <v>RUOLO SOCIOSANITARIO - ASSISTENTE SOCIALE E.Q.</v>
      </c>
      <c r="B128" s="169" t="str">
        <f>'t1'!B127</f>
        <v>KEQASC</v>
      </c>
      <c r="C128" s="320">
        <f>'t1'!K127</f>
        <v>0</v>
      </c>
      <c r="D128" s="320">
        <f>'t7'!W127</f>
        <v>0</v>
      </c>
      <c r="E128" s="321">
        <f>'t8'!AA127</f>
        <v>0</v>
      </c>
      <c r="F128" s="321">
        <f>'t9'!O127</f>
        <v>0</v>
      </c>
      <c r="G128" s="95" t="str">
        <f t="shared" si="2"/>
        <v>OK</v>
      </c>
      <c r="H128" s="321">
        <f>'t1'!L127</f>
        <v>0</v>
      </c>
      <c r="I128" s="321">
        <f>'t7'!X127</f>
        <v>0</v>
      </c>
      <c r="J128" s="321">
        <f>'t8'!AB127</f>
        <v>0</v>
      </c>
      <c r="K128" s="320">
        <f>'t9'!P127</f>
        <v>0</v>
      </c>
      <c r="L128" s="95" t="str">
        <f t="shared" si="3"/>
        <v>OK</v>
      </c>
    </row>
    <row r="129" spans="1:12" ht="12.75" customHeight="1" x14ac:dyDescent="0.2">
      <c r="A129" s="123" t="str">
        <f>'t1'!A128</f>
        <v>RUOLO SOCIOSANITARIO - ASSIST. SOC. SENIOR ESAURIMENTO E.Q.</v>
      </c>
      <c r="B129" s="169" t="str">
        <f>'t1'!B128</f>
        <v>KEQSCE</v>
      </c>
      <c r="C129" s="320">
        <f>'t1'!K128</f>
        <v>0</v>
      </c>
      <c r="D129" s="320">
        <f>'t7'!W128</f>
        <v>0</v>
      </c>
      <c r="E129" s="321">
        <f>'t8'!AA128</f>
        <v>0</v>
      </c>
      <c r="F129" s="321">
        <f>'t9'!O128</f>
        <v>0</v>
      </c>
      <c r="G129" s="95" t="str">
        <f t="shared" si="2"/>
        <v>OK</v>
      </c>
      <c r="H129" s="321">
        <f>'t1'!L128</f>
        <v>0</v>
      </c>
      <c r="I129" s="321">
        <f>'t7'!X128</f>
        <v>0</v>
      </c>
      <c r="J129" s="321">
        <f>'t8'!AB128</f>
        <v>0</v>
      </c>
      <c r="K129" s="320">
        <f>'t9'!P128</f>
        <v>0</v>
      </c>
      <c r="L129" s="95" t="str">
        <f t="shared" si="3"/>
        <v>OK</v>
      </c>
    </row>
    <row r="130" spans="1:12" ht="12.75" customHeight="1" x14ac:dyDescent="0.2">
      <c r="A130" s="123" t="str">
        <f>'t1'!A129</f>
        <v>RUOLO PROFESSIONALE - SPECIALISTA DELLA COMUNIC. ISTIT. E.Q.</v>
      </c>
      <c r="B130" s="169" t="str">
        <f>'t1'!B129</f>
        <v>PEQ871</v>
      </c>
      <c r="C130" s="320">
        <f>'t1'!K129</f>
        <v>0</v>
      </c>
      <c r="D130" s="320">
        <f>'t7'!W129</f>
        <v>0</v>
      </c>
      <c r="E130" s="321">
        <f>'t8'!AA129</f>
        <v>0</v>
      </c>
      <c r="F130" s="321">
        <f>'t9'!O129</f>
        <v>0</v>
      </c>
      <c r="G130" s="95" t="str">
        <f t="shared" si="2"/>
        <v>OK</v>
      </c>
      <c r="H130" s="321">
        <f>'t1'!L129</f>
        <v>0</v>
      </c>
      <c r="I130" s="321">
        <f>'t7'!X129</f>
        <v>0</v>
      </c>
      <c r="J130" s="321">
        <f>'t8'!AB129</f>
        <v>0</v>
      </c>
      <c r="K130" s="320">
        <f>'t9'!P129</f>
        <v>0</v>
      </c>
      <c r="L130" s="95" t="str">
        <f t="shared" si="3"/>
        <v>OK</v>
      </c>
    </row>
    <row r="131" spans="1:12" ht="12.75" customHeight="1" x14ac:dyDescent="0.2">
      <c r="A131" s="123" t="str">
        <f>'t1'!A130</f>
        <v>RUOLO PROFESSIONALE - SPECIALISTA RAPPORTI CON I MEDIA E.Q.</v>
      </c>
      <c r="B131" s="169" t="str">
        <f>'t1'!B130</f>
        <v>PEQ872</v>
      </c>
      <c r="C131" s="320">
        <f>'t1'!K130</f>
        <v>0</v>
      </c>
      <c r="D131" s="320">
        <f>'t7'!W130</f>
        <v>0</v>
      </c>
      <c r="E131" s="321">
        <f>'t8'!AA130</f>
        <v>0</v>
      </c>
      <c r="F131" s="321">
        <f>'t9'!O130</f>
        <v>0</v>
      </c>
      <c r="G131" s="95" t="str">
        <f t="shared" si="2"/>
        <v>OK</v>
      </c>
      <c r="H131" s="321">
        <f>'t1'!L130</f>
        <v>0</v>
      </c>
      <c r="I131" s="321">
        <f>'t7'!X130</f>
        <v>0</v>
      </c>
      <c r="J131" s="321">
        <f>'t8'!AB130</f>
        <v>0</v>
      </c>
      <c r="K131" s="320">
        <f>'t9'!P130</f>
        <v>0</v>
      </c>
      <c r="L131" s="95" t="str">
        <f t="shared" si="3"/>
        <v>OK</v>
      </c>
    </row>
    <row r="132" spans="1:12" ht="12.75" customHeight="1" x14ac:dyDescent="0.2">
      <c r="A132" s="123" t="str">
        <f>'t1'!A131</f>
        <v>RUOLO PROFESSIONALE - ASSISTENTE RELIGIOSO E.Q.</v>
      </c>
      <c r="B132" s="169" t="str">
        <f>'t1'!B131</f>
        <v>PEQ006</v>
      </c>
      <c r="C132" s="320">
        <f>'t1'!K131</f>
        <v>0</v>
      </c>
      <c r="D132" s="320">
        <f>'t7'!W131</f>
        <v>0</v>
      </c>
      <c r="E132" s="321">
        <f>'t8'!AA131</f>
        <v>0</v>
      </c>
      <c r="F132" s="321">
        <f>'t9'!O131</f>
        <v>0</v>
      </c>
      <c r="G132" s="95" t="str">
        <f>IF(COUNTIF(C132:F132,C132)=4,"OK","ERRORE")</f>
        <v>OK</v>
      </c>
      <c r="H132" s="321">
        <f>'t1'!L131</f>
        <v>0</v>
      </c>
      <c r="I132" s="321">
        <f>'t7'!X131</f>
        <v>0</v>
      </c>
      <c r="J132" s="321">
        <f>'t8'!AB131</f>
        <v>0</v>
      </c>
      <c r="K132" s="320">
        <f>'t9'!P131</f>
        <v>0</v>
      </c>
      <c r="L132" s="95" t="str">
        <f>IF(COUNTIF(H132:K132,H132)=4,"OK","ERRORE")</f>
        <v>OK</v>
      </c>
    </row>
    <row r="133" spans="1:12" ht="12.75" customHeight="1" x14ac:dyDescent="0.2">
      <c r="A133" s="123" t="str">
        <f>'t1'!A132</f>
        <v>RUOLO TECNICO - COLLABORATORE TECNICO PROFESSIONALE E.Q.</v>
      </c>
      <c r="B133" s="169" t="str">
        <f>'t1'!B132</f>
        <v>TEQ027</v>
      </c>
      <c r="C133" s="320">
        <f>'t1'!K132</f>
        <v>0</v>
      </c>
      <c r="D133" s="320">
        <f>'t7'!W132</f>
        <v>0</v>
      </c>
      <c r="E133" s="321">
        <f>'t8'!AA132</f>
        <v>0</v>
      </c>
      <c r="F133" s="321">
        <f>'t9'!O132</f>
        <v>0</v>
      </c>
      <c r="G133" s="95" t="str">
        <f>IF(COUNTIF(C133:F133,C133)=4,"OK","ERRORE")</f>
        <v>OK</v>
      </c>
      <c r="H133" s="321">
        <f>'t1'!L132</f>
        <v>0</v>
      </c>
      <c r="I133" s="321">
        <f>'t7'!X132</f>
        <v>0</v>
      </c>
      <c r="J133" s="321">
        <f>'t8'!AB132</f>
        <v>0</v>
      </c>
      <c r="K133" s="320">
        <f>'t9'!P132</f>
        <v>0</v>
      </c>
      <c r="L133" s="95" t="str">
        <f>IF(COUNTIF(H133:K133,H133)=4,"OK","ERRORE")</f>
        <v>OK</v>
      </c>
    </row>
    <row r="134" spans="1:12" ht="12.75" customHeight="1" x14ac:dyDescent="0.2">
      <c r="A134" s="123" t="str">
        <f>'t1'!A133</f>
        <v>RUOLO TECNICO - COLLAB. TEC. PROF. SENIOR A ESAURIMENTO E.Q.</v>
      </c>
      <c r="B134" s="169" t="str">
        <f>'t1'!B133</f>
        <v>TEQCTS</v>
      </c>
      <c r="C134" s="320">
        <f>'t1'!K133</f>
        <v>0</v>
      </c>
      <c r="D134" s="320">
        <f>'t7'!W133</f>
        <v>0</v>
      </c>
      <c r="E134" s="321">
        <f>'t8'!AA133</f>
        <v>0</v>
      </c>
      <c r="F134" s="321">
        <f>'t9'!O133</f>
        <v>0</v>
      </c>
      <c r="G134" s="95" t="str">
        <f>IF(COUNTIF(C134:F134,C134)=4,"OK","ERRORE")</f>
        <v>OK</v>
      </c>
      <c r="H134" s="321">
        <f>'t1'!L133</f>
        <v>0</v>
      </c>
      <c r="I134" s="321">
        <f>'t7'!X133</f>
        <v>0</v>
      </c>
      <c r="J134" s="321">
        <f>'t8'!AB133</f>
        <v>0</v>
      </c>
      <c r="K134" s="320">
        <f>'t9'!P133</f>
        <v>0</v>
      </c>
      <c r="L134" s="95" t="str">
        <f>IF(COUNTIF(H134:K134,H134)=4,"OK","ERRORE")</f>
        <v>OK</v>
      </c>
    </row>
    <row r="135" spans="1:12" ht="12.75" customHeight="1" x14ac:dyDescent="0.2">
      <c r="A135" s="123" t="str">
        <f>'t1'!A134</f>
        <v>RUOLO AMMINISTRATIVO - COLLAB. AMMINISTRATIVO PROFESS. E.Q.</v>
      </c>
      <c r="B135" s="169" t="str">
        <f>'t1'!B134</f>
        <v>AEQ029</v>
      </c>
      <c r="C135" s="320">
        <f>'t1'!K134</f>
        <v>0</v>
      </c>
      <c r="D135" s="320">
        <f>'t7'!W134</f>
        <v>0</v>
      </c>
      <c r="E135" s="321">
        <f>'t8'!AA134</f>
        <v>0</v>
      </c>
      <c r="F135" s="321">
        <f>'t9'!O134</f>
        <v>0</v>
      </c>
      <c r="G135" s="95" t="str">
        <f>IF(COUNTIF(C135:F135,C135)=4,"OK","ERRORE")</f>
        <v>OK</v>
      </c>
      <c r="H135" s="321">
        <f>'t1'!L134</f>
        <v>0</v>
      </c>
      <c r="I135" s="321">
        <f>'t7'!X134</f>
        <v>0</v>
      </c>
      <c r="J135" s="321">
        <f>'t8'!AB134</f>
        <v>0</v>
      </c>
      <c r="K135" s="320">
        <f>'t9'!P134</f>
        <v>0</v>
      </c>
      <c r="L135" s="95" t="str">
        <f>IF(COUNTIF(H135:K135,H135)=4,"OK","ERRORE")</f>
        <v>OK</v>
      </c>
    </row>
    <row r="136" spans="1:12" ht="12.75" customHeight="1" x14ac:dyDescent="0.2">
      <c r="A136" s="123" t="str">
        <f>'t1'!A135</f>
        <v>RUOLO AMM.VO - COLLAB. AMM.VO PROF. SENIOR ESAURIMENTO E.Q.</v>
      </c>
      <c r="B136" s="169" t="str">
        <f>'t1'!B135</f>
        <v>AEQCAS</v>
      </c>
      <c r="C136" s="320">
        <f>'t1'!K135</f>
        <v>0</v>
      </c>
      <c r="D136" s="320">
        <f>'t7'!W135</f>
        <v>0</v>
      </c>
      <c r="E136" s="321">
        <f>'t8'!AA135</f>
        <v>0</v>
      </c>
      <c r="F136" s="321">
        <f>'t9'!O135</f>
        <v>0</v>
      </c>
      <c r="G136" s="95" t="str">
        <f>IF(COUNTIF(C136:F136,C136)=4,"OK","ERRORE")</f>
        <v>OK</v>
      </c>
      <c r="H136" s="321">
        <f>'t1'!L135</f>
        <v>0</v>
      </c>
      <c r="I136" s="321">
        <f>'t7'!X135</f>
        <v>0</v>
      </c>
      <c r="J136" s="321">
        <f>'t8'!AB135</f>
        <v>0</v>
      </c>
      <c r="K136" s="320">
        <f>'t9'!P135</f>
        <v>0</v>
      </c>
      <c r="L136" s="95" t="str">
        <f>IF(COUNTIF(H136:K136,H136)=4,"OK","ERRORE")</f>
        <v>OK</v>
      </c>
    </row>
    <row r="137" spans="1:12" ht="12.75" customHeight="1" x14ac:dyDescent="0.2">
      <c r="A137" s="123" t="str">
        <f>'t1'!A136</f>
        <v>RUOLO SANITARIO - PROF. SANITARIE INFERMIERISTICHE</v>
      </c>
      <c r="B137" s="169" t="str">
        <f>'t1'!B136</f>
        <v>SPFINF</v>
      </c>
      <c r="C137" s="320">
        <f>'t1'!K136</f>
        <v>0</v>
      </c>
      <c r="D137" s="320">
        <f>'t7'!W136</f>
        <v>0</v>
      </c>
      <c r="E137" s="321">
        <f>'t8'!AA136</f>
        <v>0</v>
      </c>
      <c r="F137" s="321">
        <f>'t9'!O136</f>
        <v>0</v>
      </c>
      <c r="G137" s="95" t="str">
        <f t="shared" si="2"/>
        <v>OK</v>
      </c>
      <c r="H137" s="321">
        <f>'t1'!L136</f>
        <v>0</v>
      </c>
      <c r="I137" s="321">
        <f>'t7'!X136</f>
        <v>0</v>
      </c>
      <c r="J137" s="321">
        <f>'t8'!AB136</f>
        <v>0</v>
      </c>
      <c r="K137" s="320">
        <f>'t9'!P136</f>
        <v>0</v>
      </c>
      <c r="L137" s="95" t="str">
        <f t="shared" si="3"/>
        <v>OK</v>
      </c>
    </row>
    <row r="138" spans="1:12" ht="12.75" customHeight="1" x14ac:dyDescent="0.2">
      <c r="A138" s="123" t="str">
        <f>'t1'!A137</f>
        <v>RUOLO SANITARIO - PROF. SANITARIA OSTETRICA</v>
      </c>
      <c r="B138" s="169" t="str">
        <f>'t1'!B137</f>
        <v>SPFOST</v>
      </c>
      <c r="C138" s="320">
        <f>'t1'!K137</f>
        <v>0</v>
      </c>
      <c r="D138" s="320">
        <f>'t7'!W137</f>
        <v>0</v>
      </c>
      <c r="E138" s="321">
        <f>'t8'!AA137</f>
        <v>0</v>
      </c>
      <c r="F138" s="321">
        <f>'t9'!O137</f>
        <v>0</v>
      </c>
      <c r="G138" s="95" t="str">
        <f t="shared" si="2"/>
        <v>OK</v>
      </c>
      <c r="H138" s="321">
        <f>'t1'!L137</f>
        <v>0</v>
      </c>
      <c r="I138" s="321">
        <f>'t7'!X137</f>
        <v>0</v>
      </c>
      <c r="J138" s="321">
        <f>'t8'!AB137</f>
        <v>0</v>
      </c>
      <c r="K138" s="320">
        <f>'t9'!P137</f>
        <v>0</v>
      </c>
      <c r="L138" s="95" t="str">
        <f t="shared" si="3"/>
        <v>OK</v>
      </c>
    </row>
    <row r="139" spans="1:12" ht="12.75" customHeight="1" x14ac:dyDescent="0.2">
      <c r="A139" s="123" t="str">
        <f>'t1'!A138</f>
        <v>RUOLO SANITARIO - PROFESSIONI TECNICO SANITARIE</v>
      </c>
      <c r="B139" s="169" t="str">
        <f>'t1'!B138</f>
        <v>SPFTCN</v>
      </c>
      <c r="C139" s="320">
        <f>'t1'!K138</f>
        <v>0</v>
      </c>
      <c r="D139" s="320">
        <f>'t7'!W138</f>
        <v>0</v>
      </c>
      <c r="E139" s="321">
        <f>'t8'!AA138</f>
        <v>0</v>
      </c>
      <c r="F139" s="321">
        <f>'t9'!O138</f>
        <v>0</v>
      </c>
      <c r="G139" s="95" t="str">
        <f t="shared" si="2"/>
        <v>OK</v>
      </c>
      <c r="H139" s="321">
        <f>'t1'!L138</f>
        <v>0</v>
      </c>
      <c r="I139" s="321">
        <f>'t7'!X138</f>
        <v>0</v>
      </c>
      <c r="J139" s="321">
        <f>'t8'!AB138</f>
        <v>0</v>
      </c>
      <c r="K139" s="320">
        <f>'t9'!P138</f>
        <v>0</v>
      </c>
      <c r="L139" s="95" t="str">
        <f t="shared" si="3"/>
        <v>OK</v>
      </c>
    </row>
    <row r="140" spans="1:12" ht="12.75" customHeight="1" x14ac:dyDescent="0.2">
      <c r="A140" s="123" t="str">
        <f>'t1'!A139</f>
        <v>RUOLO SANITARIO - PROF. SANITARIE DELLA RIABILITAZIONE</v>
      </c>
      <c r="B140" s="169" t="str">
        <f>'t1'!B139</f>
        <v>SPFRAB</v>
      </c>
      <c r="C140" s="320">
        <f>'t1'!K139</f>
        <v>0</v>
      </c>
      <c r="D140" s="320">
        <f>'t7'!W139</f>
        <v>0</v>
      </c>
      <c r="E140" s="321">
        <f>'t8'!AA139</f>
        <v>0</v>
      </c>
      <c r="F140" s="321">
        <f>'t9'!O139</f>
        <v>0</v>
      </c>
      <c r="G140" s="95" t="str">
        <f t="shared" si="2"/>
        <v>OK</v>
      </c>
      <c r="H140" s="321">
        <f>'t1'!L139</f>
        <v>0</v>
      </c>
      <c r="I140" s="321">
        <f>'t7'!X139</f>
        <v>0</v>
      </c>
      <c r="J140" s="321">
        <f>'t8'!AB139</f>
        <v>0</v>
      </c>
      <c r="K140" s="320">
        <f>'t9'!P139</f>
        <v>0</v>
      </c>
      <c r="L140" s="95" t="str">
        <f t="shared" si="3"/>
        <v>OK</v>
      </c>
    </row>
    <row r="141" spans="1:12" ht="12.75" customHeight="1" x14ac:dyDescent="0.2">
      <c r="A141" s="123" t="str">
        <f>'t1'!A140</f>
        <v>RUOLO SANITARIO - PROF. SANITARIE DELLA PREVENZIONE</v>
      </c>
      <c r="B141" s="169" t="str">
        <f>'t1'!B140</f>
        <v>SPFPRV</v>
      </c>
      <c r="C141" s="320">
        <f>'t1'!K140</f>
        <v>0</v>
      </c>
      <c r="D141" s="320">
        <f>'t7'!W140</f>
        <v>0</v>
      </c>
      <c r="E141" s="321">
        <f>'t8'!AA140</f>
        <v>0</v>
      </c>
      <c r="F141" s="321">
        <f>'t9'!O140</f>
        <v>0</v>
      </c>
      <c r="G141" s="95" t="str">
        <f t="shared" ref="G141:G168" si="4">IF(COUNTIF(C141:F141,C141)=4,"OK","ERRORE")</f>
        <v>OK</v>
      </c>
      <c r="H141" s="321">
        <f>'t1'!L140</f>
        <v>0</v>
      </c>
      <c r="I141" s="321">
        <f>'t7'!X140</f>
        <v>0</v>
      </c>
      <c r="J141" s="321">
        <f>'t8'!AB140</f>
        <v>0</v>
      </c>
      <c r="K141" s="320">
        <f>'t9'!P140</f>
        <v>0</v>
      </c>
      <c r="L141" s="95" t="str">
        <f t="shared" ref="L141:L168" si="5">IF(COUNTIF(H141:K141,H141)=4,"OK","ERRORE")</f>
        <v>OK</v>
      </c>
    </row>
    <row r="142" spans="1:12" ht="12.75" customHeight="1" x14ac:dyDescent="0.2">
      <c r="A142" s="123" t="str">
        <f>'t1'!A141</f>
        <v>RUOLO SANITARIO - PROF. SAN. INFERMIER. SENIOR A ESAURIMENTO</v>
      </c>
      <c r="B142" s="169" t="str">
        <f>'t1'!B141</f>
        <v>SPFINE</v>
      </c>
      <c r="C142" s="320">
        <f>'t1'!K141</f>
        <v>0</v>
      </c>
      <c r="D142" s="320">
        <f>'t7'!W141</f>
        <v>0</v>
      </c>
      <c r="E142" s="321">
        <f>'t8'!AA141</f>
        <v>0</v>
      </c>
      <c r="F142" s="321">
        <f>'t9'!O141</f>
        <v>0</v>
      </c>
      <c r="G142" s="95" t="str">
        <f t="shared" si="4"/>
        <v>OK</v>
      </c>
      <c r="H142" s="321">
        <f>'t1'!L141</f>
        <v>0</v>
      </c>
      <c r="I142" s="321">
        <f>'t7'!X141</f>
        <v>0</v>
      </c>
      <c r="J142" s="321">
        <f>'t8'!AB141</f>
        <v>0</v>
      </c>
      <c r="K142" s="320">
        <f>'t9'!P141</f>
        <v>0</v>
      </c>
      <c r="L142" s="95" t="str">
        <f t="shared" si="5"/>
        <v>OK</v>
      </c>
    </row>
    <row r="143" spans="1:12" ht="12.75" customHeight="1" x14ac:dyDescent="0.2">
      <c r="A143" s="123" t="str">
        <f>'t1'!A142</f>
        <v>RUOLO SANITARIO - ALTRI PROFILI SANIT. SENIOR A ESAURIMENTO</v>
      </c>
      <c r="B143" s="169" t="str">
        <f>'t1'!B142</f>
        <v>SPFASE</v>
      </c>
      <c r="C143" s="320">
        <f>'t1'!K142</f>
        <v>0</v>
      </c>
      <c r="D143" s="320">
        <f>'t7'!W142</f>
        <v>0</v>
      </c>
      <c r="E143" s="321">
        <f>'t8'!AA142</f>
        <v>0</v>
      </c>
      <c r="F143" s="321">
        <f>'t9'!O142</f>
        <v>0</v>
      </c>
      <c r="G143" s="95" t="str">
        <f t="shared" si="4"/>
        <v>OK</v>
      </c>
      <c r="H143" s="321">
        <f>'t1'!L142</f>
        <v>0</v>
      </c>
      <c r="I143" s="321">
        <f>'t7'!X142</f>
        <v>0</v>
      </c>
      <c r="J143" s="321">
        <f>'t8'!AB142</f>
        <v>0</v>
      </c>
      <c r="K143" s="320">
        <f>'t9'!P142</f>
        <v>0</v>
      </c>
      <c r="L143" s="95" t="str">
        <f t="shared" si="5"/>
        <v>OK</v>
      </c>
    </row>
    <row r="144" spans="1:12" ht="12.75" customHeight="1" x14ac:dyDescent="0.2">
      <c r="A144" s="123" t="str">
        <f>'t1'!A143</f>
        <v>RUOLO SOCIOSANITARIO - ASSISTENTE SOCIALE</v>
      </c>
      <c r="B144" s="169" t="str">
        <f>'t1'!B143</f>
        <v>KPFASC</v>
      </c>
      <c r="C144" s="320">
        <f>'t1'!K143</f>
        <v>0</v>
      </c>
      <c r="D144" s="320">
        <f>'t7'!W143</f>
        <v>0</v>
      </c>
      <c r="E144" s="321">
        <f>'t8'!AA143</f>
        <v>0</v>
      </c>
      <c r="F144" s="321">
        <f>'t9'!O143</f>
        <v>0</v>
      </c>
      <c r="G144" s="95" t="str">
        <f t="shared" si="4"/>
        <v>OK</v>
      </c>
      <c r="H144" s="321">
        <f>'t1'!L143</f>
        <v>0</v>
      </c>
      <c r="I144" s="321">
        <f>'t7'!X143</f>
        <v>0</v>
      </c>
      <c r="J144" s="321">
        <f>'t8'!AB143</f>
        <v>0</v>
      </c>
      <c r="K144" s="320">
        <f>'t9'!P143</f>
        <v>0</v>
      </c>
      <c r="L144" s="95" t="str">
        <f t="shared" si="5"/>
        <v>OK</v>
      </c>
    </row>
    <row r="145" spans="1:12" ht="12.75" customHeight="1" x14ac:dyDescent="0.2">
      <c r="A145" s="123" t="str">
        <f>'t1'!A144</f>
        <v>RUOLO SOCIOSANITARIO - ASSISTENTE SOC. SENIOR AD ESAURIMENTO</v>
      </c>
      <c r="B145" s="169" t="str">
        <f>'t1'!B144</f>
        <v>KPFSCE</v>
      </c>
      <c r="C145" s="320">
        <f>'t1'!K144</f>
        <v>0</v>
      </c>
      <c r="D145" s="320">
        <f>'t7'!W144</f>
        <v>0</v>
      </c>
      <c r="E145" s="321">
        <f>'t8'!AA144</f>
        <v>0</v>
      </c>
      <c r="F145" s="321">
        <f>'t9'!O144</f>
        <v>0</v>
      </c>
      <c r="G145" s="95" t="str">
        <f t="shared" si="4"/>
        <v>OK</v>
      </c>
      <c r="H145" s="321">
        <f>'t1'!L144</f>
        <v>0</v>
      </c>
      <c r="I145" s="321">
        <f>'t7'!X144</f>
        <v>0</v>
      </c>
      <c r="J145" s="321">
        <f>'t8'!AB144</f>
        <v>0</v>
      </c>
      <c r="K145" s="320">
        <f>'t9'!P144</f>
        <v>0</v>
      </c>
      <c r="L145" s="95" t="str">
        <f t="shared" si="5"/>
        <v>OK</v>
      </c>
    </row>
    <row r="146" spans="1:12" ht="12.75" customHeight="1" x14ac:dyDescent="0.2">
      <c r="A146" s="123" t="str">
        <f>'t1'!A145</f>
        <v>RUOLO PROFESSIONALE - SPECIALISTA DELLA COMUNIC. ISTIT.</v>
      </c>
      <c r="B146" s="169" t="str">
        <f>'t1'!B145</f>
        <v>PPF871</v>
      </c>
      <c r="C146" s="320">
        <f>'t1'!K145</f>
        <v>0</v>
      </c>
      <c r="D146" s="320">
        <f>'t7'!W145</f>
        <v>0</v>
      </c>
      <c r="E146" s="321">
        <f>'t8'!AA145</f>
        <v>0</v>
      </c>
      <c r="F146" s="321">
        <f>'t9'!O145</f>
        <v>0</v>
      </c>
      <c r="G146" s="95" t="str">
        <f t="shared" si="4"/>
        <v>OK</v>
      </c>
      <c r="H146" s="321">
        <f>'t1'!L145</f>
        <v>0</v>
      </c>
      <c r="I146" s="321">
        <f>'t7'!X145</f>
        <v>0</v>
      </c>
      <c r="J146" s="321">
        <f>'t8'!AB145</f>
        <v>0</v>
      </c>
      <c r="K146" s="320">
        <f>'t9'!P145</f>
        <v>0</v>
      </c>
      <c r="L146" s="95" t="str">
        <f t="shared" si="5"/>
        <v>OK</v>
      </c>
    </row>
    <row r="147" spans="1:12" ht="12.75" customHeight="1" x14ac:dyDescent="0.2">
      <c r="A147" s="123" t="str">
        <f>'t1'!A146</f>
        <v>RUOLO PROFESSIONALE - SPECIALISTA RAPPORTI CON I MEDIA</v>
      </c>
      <c r="B147" s="169" t="str">
        <f>'t1'!B146</f>
        <v>PPF872</v>
      </c>
      <c r="C147" s="320">
        <f>'t1'!K146</f>
        <v>0</v>
      </c>
      <c r="D147" s="320">
        <f>'t7'!W146</f>
        <v>0</v>
      </c>
      <c r="E147" s="321">
        <f>'t8'!AA146</f>
        <v>0</v>
      </c>
      <c r="F147" s="321">
        <f>'t9'!O146</f>
        <v>0</v>
      </c>
      <c r="G147" s="95" t="str">
        <f t="shared" si="4"/>
        <v>OK</v>
      </c>
      <c r="H147" s="321">
        <f>'t1'!L146</f>
        <v>0</v>
      </c>
      <c r="I147" s="321">
        <f>'t7'!X146</f>
        <v>0</v>
      </c>
      <c r="J147" s="321">
        <f>'t8'!AB146</f>
        <v>0</v>
      </c>
      <c r="K147" s="320">
        <f>'t9'!P146</f>
        <v>0</v>
      </c>
      <c r="L147" s="95" t="str">
        <f t="shared" si="5"/>
        <v>OK</v>
      </c>
    </row>
    <row r="148" spans="1:12" ht="12.75" customHeight="1" x14ac:dyDescent="0.2">
      <c r="A148" s="123" t="str">
        <f>'t1'!A147</f>
        <v>RUOLO PROFESSIONALE - ASSISTENTE RELIGIOSO</v>
      </c>
      <c r="B148" s="169" t="str">
        <f>'t1'!B147</f>
        <v>PPF006</v>
      </c>
      <c r="C148" s="320">
        <f>'t1'!K147</f>
        <v>0</v>
      </c>
      <c r="D148" s="320">
        <f>'t7'!W147</f>
        <v>0</v>
      </c>
      <c r="E148" s="321">
        <f>'t8'!AA147</f>
        <v>0</v>
      </c>
      <c r="F148" s="321">
        <f>'t9'!O147</f>
        <v>0</v>
      </c>
      <c r="G148" s="95" t="str">
        <f t="shared" si="4"/>
        <v>OK</v>
      </c>
      <c r="H148" s="321">
        <f>'t1'!L147</f>
        <v>0</v>
      </c>
      <c r="I148" s="321">
        <f>'t7'!X147</f>
        <v>0</v>
      </c>
      <c r="J148" s="321">
        <f>'t8'!AB147</f>
        <v>0</v>
      </c>
      <c r="K148" s="320">
        <f>'t9'!P147</f>
        <v>0</v>
      </c>
      <c r="L148" s="95" t="str">
        <f t="shared" si="5"/>
        <v>OK</v>
      </c>
    </row>
    <row r="149" spans="1:12" ht="12.75" customHeight="1" x14ac:dyDescent="0.2">
      <c r="A149" s="123" t="str">
        <f>'t1'!A148</f>
        <v>RUOLO TECNICO - COLLABORATORE TECNICO PROFESSIONALE</v>
      </c>
      <c r="B149" s="169" t="str">
        <f>'t1'!B148</f>
        <v>TPF026</v>
      </c>
      <c r="C149" s="320">
        <f>'t1'!K148</f>
        <v>0</v>
      </c>
      <c r="D149" s="320">
        <f>'t7'!W148</f>
        <v>0</v>
      </c>
      <c r="E149" s="321">
        <f>'t8'!AA148</f>
        <v>0</v>
      </c>
      <c r="F149" s="321">
        <f>'t9'!O148</f>
        <v>0</v>
      </c>
      <c r="G149" s="95" t="str">
        <f t="shared" si="4"/>
        <v>OK</v>
      </c>
      <c r="H149" s="321">
        <f>'t1'!L148</f>
        <v>0</v>
      </c>
      <c r="I149" s="321">
        <f>'t7'!X148</f>
        <v>0</v>
      </c>
      <c r="J149" s="321">
        <f>'t8'!AB148</f>
        <v>0</v>
      </c>
      <c r="K149" s="320">
        <f>'t9'!P148</f>
        <v>0</v>
      </c>
      <c r="L149" s="95" t="str">
        <f t="shared" si="5"/>
        <v>OK</v>
      </c>
    </row>
    <row r="150" spans="1:12" ht="12.75" customHeight="1" x14ac:dyDescent="0.2">
      <c r="A150" s="123" t="str">
        <f>'t1'!A149</f>
        <v>RUOLO TECNICO - COLLAB. TECNICO PROF. SENIOR AD ESAURIMENTO</v>
      </c>
      <c r="B150" s="169" t="str">
        <f>'t1'!B149</f>
        <v>TPFCTS</v>
      </c>
      <c r="C150" s="320">
        <f>'t1'!K149</f>
        <v>0</v>
      </c>
      <c r="D150" s="320">
        <f>'t7'!W149</f>
        <v>0</v>
      </c>
      <c r="E150" s="321">
        <f>'t8'!AA149</f>
        <v>0</v>
      </c>
      <c r="F150" s="321">
        <f>'t9'!O149</f>
        <v>0</v>
      </c>
      <c r="G150" s="95" t="str">
        <f t="shared" si="4"/>
        <v>OK</v>
      </c>
      <c r="H150" s="321">
        <f>'t1'!L149</f>
        <v>0</v>
      </c>
      <c r="I150" s="321">
        <f>'t7'!X149</f>
        <v>0</v>
      </c>
      <c r="J150" s="321">
        <f>'t8'!AB149</f>
        <v>0</v>
      </c>
      <c r="K150" s="320">
        <f>'t9'!P149</f>
        <v>0</v>
      </c>
      <c r="L150" s="95" t="str">
        <f t="shared" si="5"/>
        <v>OK</v>
      </c>
    </row>
    <row r="151" spans="1:12" ht="12.75" customHeight="1" x14ac:dyDescent="0.2">
      <c r="A151" s="123" t="str">
        <f>'t1'!A150</f>
        <v>RUOLO AMMINISTRATIVO - COLLAB. AMMINISTRATIVO PROFESS.</v>
      </c>
      <c r="B151" s="169" t="str">
        <f>'t1'!B150</f>
        <v>APF028</v>
      </c>
      <c r="C151" s="320">
        <f>'t1'!K150</f>
        <v>0</v>
      </c>
      <c r="D151" s="320">
        <f>'t7'!W150</f>
        <v>0</v>
      </c>
      <c r="E151" s="321">
        <f>'t8'!AA150</f>
        <v>0</v>
      </c>
      <c r="F151" s="321">
        <f>'t9'!O150</f>
        <v>0</v>
      </c>
      <c r="G151" s="95" t="str">
        <f t="shared" si="4"/>
        <v>OK</v>
      </c>
      <c r="H151" s="321">
        <f>'t1'!L150</f>
        <v>0</v>
      </c>
      <c r="I151" s="321">
        <f>'t7'!X150</f>
        <v>0</v>
      </c>
      <c r="J151" s="321">
        <f>'t8'!AB150</f>
        <v>0</v>
      </c>
      <c r="K151" s="320">
        <f>'t9'!P150</f>
        <v>0</v>
      </c>
      <c r="L151" s="95" t="str">
        <f t="shared" si="5"/>
        <v>OK</v>
      </c>
    </row>
    <row r="152" spans="1:12" ht="12.75" customHeight="1" x14ac:dyDescent="0.2">
      <c r="A152" s="123" t="str">
        <f>'t1'!A151</f>
        <v>RUOLO AMM.VO - COLLAB. AMM.VO PROFESS. SENIOR AD ESAURIMENTO</v>
      </c>
      <c r="B152" s="169" t="str">
        <f>'t1'!B151</f>
        <v>APFCAS</v>
      </c>
      <c r="C152" s="320">
        <f>'t1'!K151</f>
        <v>0</v>
      </c>
      <c r="D152" s="320">
        <f>'t7'!W151</f>
        <v>0</v>
      </c>
      <c r="E152" s="321">
        <f>'t8'!AA151</f>
        <v>0</v>
      </c>
      <c r="F152" s="321">
        <f>'t9'!O151</f>
        <v>0</v>
      </c>
      <c r="G152" s="95" t="str">
        <f t="shared" si="4"/>
        <v>OK</v>
      </c>
      <c r="H152" s="321">
        <f>'t1'!L151</f>
        <v>0</v>
      </c>
      <c r="I152" s="321">
        <f>'t7'!X151</f>
        <v>0</v>
      </c>
      <c r="J152" s="321">
        <f>'t8'!AB151</f>
        <v>0</v>
      </c>
      <c r="K152" s="320">
        <f>'t9'!P151</f>
        <v>0</v>
      </c>
      <c r="L152" s="95" t="str">
        <f t="shared" si="5"/>
        <v>OK</v>
      </c>
    </row>
    <row r="153" spans="1:12" ht="12.75" customHeight="1" x14ac:dyDescent="0.2">
      <c r="A153" s="123" t="str">
        <f>'t1'!A152</f>
        <v>RUOLO SANITARIO - PROFILI AREA ASSITENTI AD ESAURIMENTO</v>
      </c>
      <c r="B153" s="169" t="str">
        <f>'t1'!B152</f>
        <v>SAT162</v>
      </c>
      <c r="C153" s="320">
        <f>'t1'!K152</f>
        <v>0</v>
      </c>
      <c r="D153" s="320">
        <f>'t7'!W152</f>
        <v>0</v>
      </c>
      <c r="E153" s="321">
        <f>'t8'!AA152</f>
        <v>0</v>
      </c>
      <c r="F153" s="321">
        <f>'t9'!O152</f>
        <v>0</v>
      </c>
      <c r="G153" s="95" t="str">
        <f t="shared" si="4"/>
        <v>OK</v>
      </c>
      <c r="H153" s="321">
        <f>'t1'!L152</f>
        <v>0</v>
      </c>
      <c r="I153" s="321">
        <f>'t7'!X152</f>
        <v>0</v>
      </c>
      <c r="J153" s="321">
        <f>'t8'!AB152</f>
        <v>0</v>
      </c>
      <c r="K153" s="320">
        <f>'t9'!P152</f>
        <v>0</v>
      </c>
      <c r="L153" s="95" t="str">
        <f t="shared" si="5"/>
        <v>OK</v>
      </c>
    </row>
    <row r="154" spans="1:12" ht="12.75" customHeight="1" x14ac:dyDescent="0.2">
      <c r="A154" s="123" t="str">
        <f>'t1'!A153</f>
        <v>RUOLO SOCIOSANITARIO - OPERATORE SOCIOSANITARIO SENIOR</v>
      </c>
      <c r="B154" s="169" t="str">
        <f>'t1'!B153</f>
        <v>KAT660</v>
      </c>
      <c r="C154" s="320">
        <f>'t1'!K153</f>
        <v>0</v>
      </c>
      <c r="D154" s="320">
        <f>'t7'!W153</f>
        <v>0</v>
      </c>
      <c r="E154" s="321">
        <f>'t8'!AA153</f>
        <v>0</v>
      </c>
      <c r="F154" s="321">
        <f>'t9'!O153</f>
        <v>0</v>
      </c>
      <c r="G154" s="95" t="str">
        <f t="shared" si="4"/>
        <v>OK</v>
      </c>
      <c r="H154" s="321">
        <f>'t1'!L153</f>
        <v>0</v>
      </c>
      <c r="I154" s="321">
        <f>'t7'!X153</f>
        <v>0</v>
      </c>
      <c r="J154" s="321">
        <f>'t8'!AB153</f>
        <v>0</v>
      </c>
      <c r="K154" s="320">
        <f>'t9'!P153</f>
        <v>0</v>
      </c>
      <c r="L154" s="95" t="str">
        <f t="shared" si="5"/>
        <v>OK</v>
      </c>
    </row>
    <row r="155" spans="1:12" ht="12.75" customHeight="1" x14ac:dyDescent="0.2">
      <c r="A155" s="123" t="str">
        <f>'t1'!A154</f>
        <v>RUOLO SOCIOSANITARIO - PROFILI AREA ASSITENTI AD ESAURIMENTO</v>
      </c>
      <c r="B155" s="169" t="str">
        <f>'t1'!B154</f>
        <v>KAT162</v>
      </c>
      <c r="C155" s="320">
        <f>'t1'!K154</f>
        <v>0</v>
      </c>
      <c r="D155" s="320">
        <f>'t7'!W154</f>
        <v>0</v>
      </c>
      <c r="E155" s="321">
        <f>'t8'!AA154</f>
        <v>0</v>
      </c>
      <c r="F155" s="321">
        <f>'t9'!O154</f>
        <v>0</v>
      </c>
      <c r="G155" s="95" t="str">
        <f t="shared" si="4"/>
        <v>OK</v>
      </c>
      <c r="H155" s="321">
        <f>'t1'!L154</f>
        <v>0</v>
      </c>
      <c r="I155" s="321">
        <f>'t7'!X154</f>
        <v>0</v>
      </c>
      <c r="J155" s="321">
        <f>'t8'!AB154</f>
        <v>0</v>
      </c>
      <c r="K155" s="320">
        <f>'t9'!P154</f>
        <v>0</v>
      </c>
      <c r="L155" s="95" t="str">
        <f t="shared" si="5"/>
        <v>OK</v>
      </c>
    </row>
    <row r="156" spans="1:12" ht="12.75" customHeight="1" x14ac:dyDescent="0.2">
      <c r="A156" s="123" t="str">
        <f>'t1'!A155</f>
        <v>RUOLO PROFESSIONALE - ASSISTENTE DELLINFORMAZIONE</v>
      </c>
      <c r="B156" s="169" t="str">
        <f>'t1'!B155</f>
        <v>PATINZ</v>
      </c>
      <c r="C156" s="320">
        <f>'t1'!K155</f>
        <v>0</v>
      </c>
      <c r="D156" s="320">
        <f>'t7'!W155</f>
        <v>0</v>
      </c>
      <c r="E156" s="321">
        <f>'t8'!AA155</f>
        <v>0</v>
      </c>
      <c r="F156" s="321">
        <f>'t9'!O155</f>
        <v>0</v>
      </c>
      <c r="G156" s="95" t="str">
        <f t="shared" si="4"/>
        <v>OK</v>
      </c>
      <c r="H156" s="321">
        <f>'t1'!L155</f>
        <v>0</v>
      </c>
      <c r="I156" s="321">
        <f>'t7'!X155</f>
        <v>0</v>
      </c>
      <c r="J156" s="321">
        <f>'t8'!AB155</f>
        <v>0</v>
      </c>
      <c r="K156" s="320">
        <f>'t9'!P155</f>
        <v>0</v>
      </c>
      <c r="L156" s="95" t="str">
        <f t="shared" si="5"/>
        <v>OK</v>
      </c>
    </row>
    <row r="157" spans="1:12" ht="12.75" customHeight="1" x14ac:dyDescent="0.2">
      <c r="A157" s="123" t="str">
        <f>'t1'!A156</f>
        <v>RUOLO TECNICO - ASSISTENTE INFORMATICO</v>
      </c>
      <c r="B157" s="169" t="str">
        <f>'t1'!B156</f>
        <v>TATIFC</v>
      </c>
      <c r="C157" s="320">
        <f>'t1'!K156</f>
        <v>0</v>
      </c>
      <c r="D157" s="320">
        <f>'t7'!W156</f>
        <v>0</v>
      </c>
      <c r="E157" s="321">
        <f>'t8'!AA156</f>
        <v>0</v>
      </c>
      <c r="F157" s="321">
        <f>'t9'!O156</f>
        <v>0</v>
      </c>
      <c r="G157" s="95" t="str">
        <f t="shared" si="4"/>
        <v>OK</v>
      </c>
      <c r="H157" s="321">
        <f>'t1'!L156</f>
        <v>0</v>
      </c>
      <c r="I157" s="321">
        <f>'t7'!X156</f>
        <v>0</v>
      </c>
      <c r="J157" s="321">
        <f>'t8'!AB156</f>
        <v>0</v>
      </c>
      <c r="K157" s="320">
        <f>'t9'!P156</f>
        <v>0</v>
      </c>
      <c r="L157" s="95" t="str">
        <f t="shared" si="5"/>
        <v>OK</v>
      </c>
    </row>
    <row r="158" spans="1:12" ht="12.75" customHeight="1" x14ac:dyDescent="0.2">
      <c r="A158" s="123" t="str">
        <f>'t1'!A157</f>
        <v>RUOLO TECNICO - ASSISTENTE TECNICO</v>
      </c>
      <c r="B158" s="169" t="str">
        <f>'t1'!B157</f>
        <v>TAT119</v>
      </c>
      <c r="C158" s="320">
        <f>'t1'!K157</f>
        <v>0</v>
      </c>
      <c r="D158" s="320">
        <f>'t7'!W157</f>
        <v>0</v>
      </c>
      <c r="E158" s="321">
        <f>'t8'!AA157</f>
        <v>0</v>
      </c>
      <c r="F158" s="321">
        <f>'t9'!O157</f>
        <v>0</v>
      </c>
      <c r="G158" s="95" t="str">
        <f t="shared" si="4"/>
        <v>OK</v>
      </c>
      <c r="H158" s="321">
        <f>'t1'!L157</f>
        <v>0</v>
      </c>
      <c r="I158" s="321">
        <f>'t7'!X157</f>
        <v>0</v>
      </c>
      <c r="J158" s="321">
        <f>'t8'!AB157</f>
        <v>0</v>
      </c>
      <c r="K158" s="320">
        <f>'t9'!P157</f>
        <v>0</v>
      </c>
      <c r="L158" s="95" t="str">
        <f t="shared" si="5"/>
        <v>OK</v>
      </c>
    </row>
    <row r="159" spans="1:12" ht="12.75" customHeight="1" x14ac:dyDescent="0.2">
      <c r="A159" s="123" t="str">
        <f>'t1'!A158</f>
        <v>RUOLO TECNICO - PROFILI AREA ASSITENTI AD ESAURIMENTO</v>
      </c>
      <c r="B159" s="169" t="str">
        <f>'t1'!B158</f>
        <v>TAT162</v>
      </c>
      <c r="C159" s="320">
        <f>'t1'!K158</f>
        <v>0</v>
      </c>
      <c r="D159" s="320">
        <f>'t7'!W158</f>
        <v>0</v>
      </c>
      <c r="E159" s="321">
        <f>'t8'!AA158</f>
        <v>0</v>
      </c>
      <c r="F159" s="321">
        <f>'t9'!O158</f>
        <v>0</v>
      </c>
      <c r="G159" s="95" t="str">
        <f t="shared" ref="G159:G163" si="6">IF(COUNTIF(C159:F159,C159)=4,"OK","ERRORE")</f>
        <v>OK</v>
      </c>
      <c r="H159" s="321">
        <f>'t1'!L158</f>
        <v>0</v>
      </c>
      <c r="I159" s="321">
        <f>'t7'!X158</f>
        <v>0</v>
      </c>
      <c r="J159" s="321">
        <f>'t8'!AB158</f>
        <v>0</v>
      </c>
      <c r="K159" s="320">
        <f>'t9'!P158</f>
        <v>0</v>
      </c>
      <c r="L159" s="95" t="str">
        <f t="shared" ref="L159:L163" si="7">IF(COUNTIF(H159:K159,H159)=4,"OK","ERRORE")</f>
        <v>OK</v>
      </c>
    </row>
    <row r="160" spans="1:12" ht="12.75" customHeight="1" x14ac:dyDescent="0.2">
      <c r="A160" s="123" t="str">
        <f>'t1'!A159</f>
        <v>RUOLO AMMINISTRATIVO - ASSISTENTE AMMINISTRATIVO</v>
      </c>
      <c r="B160" s="169" t="str">
        <f>'t1'!B159</f>
        <v>AAT117</v>
      </c>
      <c r="C160" s="320">
        <f>'t1'!K159</f>
        <v>0</v>
      </c>
      <c r="D160" s="320">
        <f>'t7'!W159</f>
        <v>0</v>
      </c>
      <c r="E160" s="321">
        <f>'t8'!AA159</f>
        <v>0</v>
      </c>
      <c r="F160" s="321">
        <f>'t9'!O159</f>
        <v>0</v>
      </c>
      <c r="G160" s="95" t="str">
        <f t="shared" si="6"/>
        <v>OK</v>
      </c>
      <c r="H160" s="321">
        <f>'t1'!L159</f>
        <v>0</v>
      </c>
      <c r="I160" s="321">
        <f>'t7'!X159</f>
        <v>0</v>
      </c>
      <c r="J160" s="321">
        <f>'t8'!AB159</f>
        <v>0</v>
      </c>
      <c r="K160" s="320">
        <f>'t9'!P159</f>
        <v>0</v>
      </c>
      <c r="L160" s="95" t="str">
        <f t="shared" si="7"/>
        <v>OK</v>
      </c>
    </row>
    <row r="161" spans="1:12" ht="12.75" customHeight="1" x14ac:dyDescent="0.2">
      <c r="A161" s="123" t="str">
        <f>'t1'!A160</f>
        <v>RUOLO SOCIOSANITARIO - OPERATORE SOCIOSANITARIO</v>
      </c>
      <c r="B161" s="169" t="str">
        <f>'t1'!B160</f>
        <v>KOP660</v>
      </c>
      <c r="C161" s="320">
        <f>'t1'!K160</f>
        <v>0</v>
      </c>
      <c r="D161" s="320">
        <f>'t7'!W160</f>
        <v>0</v>
      </c>
      <c r="E161" s="321">
        <f>'t8'!AA160</f>
        <v>0</v>
      </c>
      <c r="F161" s="321">
        <f>'t9'!O160</f>
        <v>0</v>
      </c>
      <c r="G161" s="95" t="str">
        <f t="shared" si="6"/>
        <v>OK</v>
      </c>
      <c r="H161" s="321">
        <f>'t1'!L160</f>
        <v>0</v>
      </c>
      <c r="I161" s="321">
        <f>'t7'!X160</f>
        <v>0</v>
      </c>
      <c r="J161" s="321">
        <f>'t8'!AB160</f>
        <v>0</v>
      </c>
      <c r="K161" s="320">
        <f>'t9'!P160</f>
        <v>0</v>
      </c>
      <c r="L161" s="95" t="str">
        <f t="shared" si="7"/>
        <v>OK</v>
      </c>
    </row>
    <row r="162" spans="1:12" ht="12.75" customHeight="1" x14ac:dyDescent="0.2">
      <c r="A162" s="123" t="str">
        <f>'t1'!A161</f>
        <v>RUOLO TECNICO - OPERATORE TECNICO SPECIALIZZATO</v>
      </c>
      <c r="B162" s="169" t="str">
        <f>'t1'!B161</f>
        <v>TOP059</v>
      </c>
      <c r="C162" s="320">
        <f>'t1'!K161</f>
        <v>0</v>
      </c>
      <c r="D162" s="320">
        <f>'t7'!W161</f>
        <v>0</v>
      </c>
      <c r="E162" s="321">
        <f>'t8'!AA161</f>
        <v>0</v>
      </c>
      <c r="F162" s="321">
        <f>'t9'!O161</f>
        <v>0</v>
      </c>
      <c r="G162" s="95" t="str">
        <f t="shared" si="6"/>
        <v>OK</v>
      </c>
      <c r="H162" s="321">
        <f>'t1'!L161</f>
        <v>0</v>
      </c>
      <c r="I162" s="321">
        <f>'t7'!X161</f>
        <v>0</v>
      </c>
      <c r="J162" s="321">
        <f>'t8'!AB161</f>
        <v>0</v>
      </c>
      <c r="K162" s="320">
        <f>'t9'!P161</f>
        <v>0</v>
      </c>
      <c r="L162" s="95" t="str">
        <f t="shared" si="7"/>
        <v>OK</v>
      </c>
    </row>
    <row r="163" spans="1:12" ht="12.75" customHeight="1" x14ac:dyDescent="0.2">
      <c r="A163" s="123" t="str">
        <f>'t1'!A162</f>
        <v>RUOLO AMMINISTRATIVO - COADIUTORE AMMINISTRATIVO SENIOR</v>
      </c>
      <c r="B163" s="169" t="str">
        <f>'t1'!B162</f>
        <v>AOP870</v>
      </c>
      <c r="C163" s="320">
        <f>'t1'!K162</f>
        <v>0</v>
      </c>
      <c r="D163" s="320">
        <f>'t7'!W162</f>
        <v>0</v>
      </c>
      <c r="E163" s="321">
        <f>'t8'!AA162</f>
        <v>0</v>
      </c>
      <c r="F163" s="321">
        <f>'t9'!O162</f>
        <v>0</v>
      </c>
      <c r="G163" s="95" t="str">
        <f t="shared" si="6"/>
        <v>OK</v>
      </c>
      <c r="H163" s="321">
        <f>'t1'!L162</f>
        <v>0</v>
      </c>
      <c r="I163" s="321">
        <f>'t7'!X162</f>
        <v>0</v>
      </c>
      <c r="J163" s="321">
        <f>'t8'!AB162</f>
        <v>0</v>
      </c>
      <c r="K163" s="320">
        <f>'t9'!P162</f>
        <v>0</v>
      </c>
      <c r="L163" s="95" t="str">
        <f t="shared" si="7"/>
        <v>OK</v>
      </c>
    </row>
    <row r="164" spans="1:12" ht="12.75" customHeight="1" x14ac:dyDescent="0.2">
      <c r="A164" s="123" t="str">
        <f>'t1'!A163</f>
        <v>PROFILI AREA DEGLI OPERATORI AD ESAURIMENTO</v>
      </c>
      <c r="B164" s="169" t="str">
        <f>'t1'!B163</f>
        <v>0OP269</v>
      </c>
      <c r="C164" s="320">
        <f>'t1'!K163</f>
        <v>0</v>
      </c>
      <c r="D164" s="320">
        <f>'t7'!W163</f>
        <v>0</v>
      </c>
      <c r="E164" s="321">
        <f>'t8'!AA163</f>
        <v>0</v>
      </c>
      <c r="F164" s="321">
        <f>'t9'!O163</f>
        <v>0</v>
      </c>
      <c r="G164" s="95" t="str">
        <f t="shared" si="4"/>
        <v>OK</v>
      </c>
      <c r="H164" s="321">
        <f>'t1'!L163</f>
        <v>0</v>
      </c>
      <c r="I164" s="321">
        <f>'t7'!X163</f>
        <v>0</v>
      </c>
      <c r="J164" s="321">
        <f>'t8'!AB163</f>
        <v>0</v>
      </c>
      <c r="K164" s="320">
        <f>'t9'!P163</f>
        <v>0</v>
      </c>
      <c r="L164" s="95" t="str">
        <f t="shared" si="5"/>
        <v>OK</v>
      </c>
    </row>
    <row r="165" spans="1:12" ht="12.75" customHeight="1" x14ac:dyDescent="0.2">
      <c r="A165" s="123" t="str">
        <f>'t1'!A164</f>
        <v>RUOLO TECNICO - OPERATORE TECNICO</v>
      </c>
      <c r="B165" s="169" t="str">
        <f>'t1'!B164</f>
        <v>TPT092</v>
      </c>
      <c r="C165" s="320">
        <f>'t1'!K164</f>
        <v>0</v>
      </c>
      <c r="D165" s="320">
        <f>'t7'!W164</f>
        <v>0</v>
      </c>
      <c r="E165" s="321">
        <f>'t8'!AA164</f>
        <v>0</v>
      </c>
      <c r="F165" s="321">
        <f>'t9'!O164</f>
        <v>0</v>
      </c>
      <c r="G165" s="95" t="str">
        <f t="shared" si="4"/>
        <v>OK</v>
      </c>
      <c r="H165" s="321">
        <f>'t1'!L164</f>
        <v>0</v>
      </c>
      <c r="I165" s="321">
        <f>'t7'!X164</f>
        <v>0</v>
      </c>
      <c r="J165" s="321">
        <f>'t8'!AB164</f>
        <v>0</v>
      </c>
      <c r="K165" s="320">
        <f>'t9'!P164</f>
        <v>0</v>
      </c>
      <c r="L165" s="95" t="str">
        <f t="shared" si="5"/>
        <v>OK</v>
      </c>
    </row>
    <row r="166" spans="1:12" ht="12.75" customHeight="1" x14ac:dyDescent="0.2">
      <c r="A166" s="123" t="str">
        <f>'t1'!A165</f>
        <v>RUOLO AMMINISTRATIVO - COADIUTORE AMMINISTRATIVO</v>
      </c>
      <c r="B166" s="169" t="str">
        <f>'t1'!B165</f>
        <v>APT017</v>
      </c>
      <c r="C166" s="320">
        <f>'t1'!K165</f>
        <v>0</v>
      </c>
      <c r="D166" s="320">
        <f>'t7'!W165</f>
        <v>0</v>
      </c>
      <c r="E166" s="321">
        <f>'t8'!AA165</f>
        <v>0</v>
      </c>
      <c r="F166" s="321">
        <f>'t9'!O165</f>
        <v>0</v>
      </c>
      <c r="G166" s="95" t="str">
        <f t="shared" si="4"/>
        <v>OK</v>
      </c>
      <c r="H166" s="321">
        <f>'t1'!L165</f>
        <v>0</v>
      </c>
      <c r="I166" s="321">
        <f>'t7'!X165</f>
        <v>0</v>
      </c>
      <c r="J166" s="321">
        <f>'t8'!AB165</f>
        <v>0</v>
      </c>
      <c r="K166" s="320">
        <f>'t9'!P165</f>
        <v>0</v>
      </c>
      <c r="L166" s="95" t="str">
        <f t="shared" si="5"/>
        <v>OK</v>
      </c>
    </row>
    <row r="167" spans="1:12" ht="12.75" customHeight="1" x14ac:dyDescent="0.2">
      <c r="A167" s="123" t="str">
        <f>'t1'!A166</f>
        <v>PROFILI AREA PERSONALE DI SUPPORTO AD ESAURIMENTO</v>
      </c>
      <c r="B167" s="169" t="str">
        <f>'t1'!B166</f>
        <v>0PTSPR</v>
      </c>
      <c r="C167" s="320">
        <f>'t1'!K166</f>
        <v>0</v>
      </c>
      <c r="D167" s="320">
        <f>'t7'!W166</f>
        <v>0</v>
      </c>
      <c r="E167" s="321">
        <f>'t8'!AA166</f>
        <v>0</v>
      </c>
      <c r="F167" s="321">
        <f>'t9'!O166</f>
        <v>0</v>
      </c>
      <c r="G167" s="95" t="str">
        <f t="shared" si="4"/>
        <v>OK</v>
      </c>
      <c r="H167" s="321">
        <f>'t1'!L166</f>
        <v>0</v>
      </c>
      <c r="I167" s="321">
        <f>'t7'!X166</f>
        <v>0</v>
      </c>
      <c r="J167" s="321">
        <f>'t8'!AB166</f>
        <v>0</v>
      </c>
      <c r="K167" s="320">
        <f>'t9'!P166</f>
        <v>0</v>
      </c>
      <c r="L167" s="95" t="str">
        <f t="shared" si="5"/>
        <v>OK</v>
      </c>
    </row>
    <row r="168" spans="1:12" ht="12.75" customHeight="1" x14ac:dyDescent="0.2">
      <c r="A168" s="123" t="str">
        <f>'t1'!A167</f>
        <v>CONTRATTISTI</v>
      </c>
      <c r="B168" s="169" t="str">
        <f>'t1'!B167</f>
        <v>000061</v>
      </c>
      <c r="C168" s="320">
        <f>'t1'!K167</f>
        <v>0</v>
      </c>
      <c r="D168" s="320">
        <f>'t7'!W167</f>
        <v>0</v>
      </c>
      <c r="E168" s="321">
        <f>'t8'!AA167</f>
        <v>0</v>
      </c>
      <c r="F168" s="321">
        <f>'t9'!O167</f>
        <v>0</v>
      </c>
      <c r="G168" s="95" t="str">
        <f t="shared" si="4"/>
        <v>OK</v>
      </c>
      <c r="H168" s="321">
        <f>'t1'!L167</f>
        <v>0</v>
      </c>
      <c r="I168" s="321">
        <f>'t7'!X167</f>
        <v>0</v>
      </c>
      <c r="J168" s="321">
        <f>'t8'!AB167</f>
        <v>0</v>
      </c>
      <c r="K168" s="320">
        <f>'t9'!P167</f>
        <v>0</v>
      </c>
      <c r="L168" s="95" t="str">
        <f t="shared" si="5"/>
        <v>OK</v>
      </c>
    </row>
    <row r="169" spans="1:12" ht="15" customHeight="1" x14ac:dyDescent="0.2">
      <c r="A169" s="483" t="str">
        <f>'t1'!A168</f>
        <v>TOTALE</v>
      </c>
      <c r="B169" s="189"/>
      <c r="C169" s="341">
        <f>SUM(C7:C168)</f>
        <v>0</v>
      </c>
      <c r="D169" s="341">
        <f t="shared" ref="D169:K169" si="8">SUM(D7:D168)</f>
        <v>0</v>
      </c>
      <c r="E169" s="341">
        <f t="shared" si="8"/>
        <v>0</v>
      </c>
      <c r="F169" s="341">
        <f t="shared" si="8"/>
        <v>0</v>
      </c>
      <c r="G169" s="161" t="str">
        <f>IF(COUNTIF(C169:F169,C169)=4,"OK","ERRORE")</f>
        <v>OK</v>
      </c>
      <c r="H169" s="341">
        <f t="shared" si="8"/>
        <v>0</v>
      </c>
      <c r="I169" s="341">
        <f t="shared" si="8"/>
        <v>0</v>
      </c>
      <c r="J169" s="341">
        <f t="shared" si="8"/>
        <v>0</v>
      </c>
      <c r="K169" s="341">
        <f t="shared" si="8"/>
        <v>0</v>
      </c>
      <c r="L169" s="161" t="str">
        <f>IF(COUNTIF(H169:K169,H169)=4,"OK","ERRORE")</f>
        <v>OK</v>
      </c>
    </row>
  </sheetData>
  <sheetProtection algorithmName="SHA-512" hashValue="NSNidYGcdrNG/5dI2brZXCCc+oU0XJUaLjOSoPvtgqOpJ+IUahpabvAai+A5oDtdxvkuhmRQ5zbOHpVwZGu9ww==" saltValue="P0+eRT9fI7u67/I9Q//NfQ==" spinCount="100000" sheet="1" formatColumns="0" selectLockedCells="1" selectUnlockedCells="1"/>
  <mergeCells count="4">
    <mergeCell ref="C4:G4"/>
    <mergeCell ref="H4:L4"/>
    <mergeCell ref="E2:L2"/>
    <mergeCell ref="A1:J1"/>
  </mergeCells>
  <phoneticPr fontId="30" type="noConversion"/>
  <printOptions horizontalCentered="1" verticalCentered="1"/>
  <pageMargins left="0" right="0" top="0.17" bottom="0.16" header="0.19" footer="0.17"/>
  <pageSetup paperSize="9" scale="83" orientation="landscape" horizontalDpi="300" verticalDpi="4294967292"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oglio24">
    <tabColor rgb="FFFF0000"/>
  </sheetPr>
  <dimension ref="A1:Z170"/>
  <sheetViews>
    <sheetView showGridLines="0" workbookViewId="0">
      <pane xSplit="2" ySplit="7" topLeftCell="M8" activePane="bottomRight" state="frozen"/>
      <selection activeCell="A117" sqref="A117:IV119"/>
      <selection pane="topRight" activeCell="A117" sqref="A117:IV119"/>
      <selection pane="bottomLeft" activeCell="A117" sqref="A117:IV119"/>
      <selection pane="bottomRight" activeCell="A169" sqref="A169"/>
    </sheetView>
  </sheetViews>
  <sheetFormatPr defaultColWidth="9.28515625" defaultRowHeight="10.199999999999999" x14ac:dyDescent="0.2"/>
  <cols>
    <col min="1" max="1" width="52.28515625" style="3" customWidth="1"/>
    <col min="2" max="2" width="10" style="2" customWidth="1"/>
    <col min="3" max="10" width="10.7109375" style="2" customWidth="1"/>
    <col min="11" max="11" width="12.7109375" style="2" customWidth="1"/>
    <col min="12" max="12" width="10.7109375" style="2" customWidth="1"/>
    <col min="13" max="13" width="13.28515625" style="2" customWidth="1"/>
    <col min="14" max="14" width="12.7109375" style="2" bestFit="1" customWidth="1"/>
    <col min="15" max="22" width="10.7109375" style="2" customWidth="1"/>
    <col min="23" max="23" width="12.7109375" style="2" customWidth="1"/>
    <col min="24" max="24" width="10.7109375" style="2" customWidth="1"/>
    <col min="25" max="25" width="13.28515625" style="2" customWidth="1"/>
    <col min="26" max="26" width="12.7109375" style="2" bestFit="1" customWidth="1"/>
    <col min="27" max="16384" width="9.28515625" style="3"/>
  </cols>
  <sheetData>
    <row r="1" spans="1:26" ht="43.5" customHeight="1" x14ac:dyDescent="0.2">
      <c r="A1" s="2002" t="str">
        <f>'t1'!A1</f>
        <v>SERVIZIO SANITARIO NAZIONALE - anno 2023</v>
      </c>
      <c r="B1" s="2002"/>
      <c r="C1" s="2002"/>
      <c r="D1" s="2002"/>
      <c r="E1" s="2002"/>
      <c r="F1" s="2002"/>
      <c r="G1" s="2002"/>
      <c r="H1" s="2002"/>
      <c r="I1" s="2002"/>
      <c r="J1" s="2002"/>
      <c r="K1" s="2002"/>
      <c r="L1" s="2002"/>
      <c r="M1" s="2002"/>
      <c r="N1" s="2002"/>
      <c r="O1" s="2002"/>
      <c r="P1" s="2002"/>
      <c r="Q1" s="2002"/>
      <c r="R1" s="2002"/>
      <c r="S1" s="2002"/>
      <c r="T1" s="2002"/>
      <c r="U1" s="2002"/>
      <c r="V1" s="2002"/>
      <c r="W1" s="2002"/>
      <c r="X1" s="3"/>
      <c r="Y1" s="3"/>
      <c r="Z1" s="682"/>
    </row>
    <row r="2" spans="1:26" ht="33.75" customHeight="1" x14ac:dyDescent="0.3">
      <c r="A2" s="2091" t="s">
        <v>939</v>
      </c>
      <c r="B2" s="2091"/>
      <c r="C2" s="2091"/>
      <c r="D2" s="2091"/>
      <c r="E2" s="2091"/>
      <c r="F2" s="2091"/>
      <c r="G2" s="2091"/>
      <c r="H2" s="2091"/>
      <c r="I2" s="2091"/>
      <c r="J2" s="2091"/>
      <c r="K2" s="2091"/>
      <c r="L2" s="2091"/>
      <c r="M2" s="755"/>
      <c r="N2" s="756"/>
      <c r="O2" s="297"/>
      <c r="P2" s="297"/>
      <c r="Q2" s="297"/>
      <c r="R2" s="297"/>
      <c r="S2" s="297"/>
      <c r="T2" s="297"/>
      <c r="U2" s="297"/>
      <c r="V2" s="297"/>
      <c r="W2" s="297"/>
      <c r="X2" s="297"/>
      <c r="Y2" s="755"/>
      <c r="Z2" s="756"/>
    </row>
    <row r="3" spans="1:26" ht="18.75" customHeight="1" x14ac:dyDescent="0.25">
      <c r="A3" s="179" t="str">
        <f>"Tavola di coerenza tra presenti al 31.12."&amp;'t1'!L1&amp;" rilevati in Tabella 1 con il personale rilevato in Tabella 3 e con i presenti rilevati in Tabella 10 (Squadratura 3)(*)"</f>
        <v>Tavola di coerenza tra presenti al 31.12.2023 rilevati in Tabella 1 con il personale rilevato in Tabella 3 e con i presenti rilevati in Tabella 10 (Squadratura 3)(*)</v>
      </c>
      <c r="C3" s="3"/>
      <c r="D3" s="3"/>
      <c r="E3" s="3"/>
      <c r="F3" s="3"/>
      <c r="G3" s="3"/>
      <c r="H3" s="3"/>
      <c r="I3" s="3"/>
      <c r="J3" s="3"/>
      <c r="K3" s="3"/>
      <c r="L3" s="3"/>
      <c r="M3" s="3"/>
      <c r="N3" s="3"/>
      <c r="O3" s="3"/>
      <c r="P3" s="3"/>
      <c r="Q3" s="3"/>
      <c r="R3" s="3"/>
      <c r="S3" s="3"/>
      <c r="T3" s="3"/>
      <c r="U3" s="3"/>
      <c r="V3" s="3"/>
      <c r="W3" s="3"/>
      <c r="X3" s="3"/>
      <c r="Y3" s="3"/>
      <c r="Z3" s="3"/>
    </row>
    <row r="4" spans="1:26" ht="11.4" x14ac:dyDescent="0.2">
      <c r="A4" s="298" t="s">
        <v>408</v>
      </c>
      <c r="C4" s="3"/>
      <c r="D4" s="3"/>
      <c r="E4" s="3"/>
      <c r="F4" s="3"/>
      <c r="G4" s="3"/>
      <c r="H4" s="3"/>
      <c r="I4" s="3"/>
      <c r="J4" s="3"/>
      <c r="K4" s="3"/>
      <c r="L4" s="3"/>
      <c r="M4" s="3"/>
      <c r="N4" s="3"/>
      <c r="O4" s="3"/>
      <c r="P4" s="3"/>
      <c r="Q4" s="3"/>
      <c r="R4" s="3"/>
      <c r="S4" s="3"/>
      <c r="T4" s="3"/>
      <c r="U4" s="3"/>
      <c r="V4" s="3"/>
      <c r="W4" s="3"/>
      <c r="X4" s="3"/>
      <c r="Y4" s="3"/>
      <c r="Z4" s="3"/>
    </row>
    <row r="5" spans="1:26" ht="13.2" x14ac:dyDescent="0.25">
      <c r="A5" s="163"/>
      <c r="B5" s="95"/>
      <c r="C5" s="2084" t="s">
        <v>443</v>
      </c>
      <c r="D5" s="2085"/>
      <c r="E5" s="2085"/>
      <c r="F5" s="2085"/>
      <c r="G5" s="2085"/>
      <c r="H5" s="2085"/>
      <c r="I5" s="2085"/>
      <c r="J5" s="2085"/>
      <c r="K5" s="2085"/>
      <c r="L5" s="2085"/>
      <c r="M5" s="2085"/>
      <c r="N5" s="2085"/>
      <c r="O5" s="2084" t="s">
        <v>444</v>
      </c>
      <c r="P5" s="2085"/>
      <c r="Q5" s="2085"/>
      <c r="R5" s="2085"/>
      <c r="S5" s="2085"/>
      <c r="T5" s="2085"/>
      <c r="U5" s="2085"/>
      <c r="V5" s="2085"/>
      <c r="W5" s="2085"/>
      <c r="X5" s="2085"/>
      <c r="Y5" s="2085"/>
      <c r="Z5" s="2086"/>
    </row>
    <row r="6" spans="1:26" s="178" customFormat="1" ht="64.5" customHeight="1" x14ac:dyDescent="0.2">
      <c r="A6" s="166" t="s">
        <v>381</v>
      </c>
      <c r="B6" s="166" t="s">
        <v>380</v>
      </c>
      <c r="C6" s="166" t="str">
        <f>"Presenti 31.12."&amp;'t1'!L1&amp;" (Tab 1)"</f>
        <v>Presenti 31.12.2023 (Tab 1)</v>
      </c>
      <c r="D6" s="166" t="s">
        <v>420</v>
      </c>
      <c r="E6" s="166" t="s">
        <v>421</v>
      </c>
      <c r="F6" s="166" t="s">
        <v>422</v>
      </c>
      <c r="G6" s="166" t="s">
        <v>417</v>
      </c>
      <c r="H6" s="166" t="s">
        <v>418</v>
      </c>
      <c r="I6" s="166" t="s">
        <v>419</v>
      </c>
      <c r="J6" s="580" t="s">
        <v>1049</v>
      </c>
      <c r="K6" s="580" t="s">
        <v>409</v>
      </c>
      <c r="L6" s="166" t="s">
        <v>410</v>
      </c>
      <c r="M6" s="580" t="s">
        <v>934</v>
      </c>
      <c r="N6" s="580" t="s">
        <v>935</v>
      </c>
      <c r="O6" s="166" t="str">
        <f>"Presenti 31.12."&amp;'t1'!L1&amp;" (Tab 1)"</f>
        <v>Presenti 31.12.2023 (Tab 1)</v>
      </c>
      <c r="P6" s="166" t="s">
        <v>420</v>
      </c>
      <c r="Q6" s="166" t="s">
        <v>421</v>
      </c>
      <c r="R6" s="166" t="s">
        <v>422</v>
      </c>
      <c r="S6" s="166" t="s">
        <v>417</v>
      </c>
      <c r="T6" s="166" t="s">
        <v>418</v>
      </c>
      <c r="U6" s="166" t="s">
        <v>419</v>
      </c>
      <c r="V6" s="580" t="s">
        <v>1049</v>
      </c>
      <c r="W6" s="580" t="s">
        <v>409</v>
      </c>
      <c r="X6" s="580" t="s">
        <v>410</v>
      </c>
      <c r="Y6" s="580" t="s">
        <v>934</v>
      </c>
      <c r="Z6" s="580" t="s">
        <v>935</v>
      </c>
    </row>
    <row r="7" spans="1:26" s="176" customFormat="1" ht="20.399999999999999" x14ac:dyDescent="0.2">
      <c r="A7" s="175"/>
      <c r="B7" s="175"/>
      <c r="C7" s="172" t="s">
        <v>382</v>
      </c>
      <c r="D7" s="172" t="s">
        <v>383</v>
      </c>
      <c r="E7" s="172" t="s">
        <v>384</v>
      </c>
      <c r="F7" s="172" t="s">
        <v>385</v>
      </c>
      <c r="G7" s="173" t="s">
        <v>386</v>
      </c>
      <c r="H7" s="173" t="s">
        <v>404</v>
      </c>
      <c r="I7" s="173" t="s">
        <v>388</v>
      </c>
      <c r="J7" s="173" t="s">
        <v>394</v>
      </c>
      <c r="K7" s="173" t="s">
        <v>1369</v>
      </c>
      <c r="L7" s="173" t="s">
        <v>395</v>
      </c>
      <c r="M7" s="173" t="s">
        <v>1370</v>
      </c>
      <c r="N7" s="173" t="s">
        <v>936</v>
      </c>
      <c r="O7" s="172" t="s">
        <v>396</v>
      </c>
      <c r="P7" s="172" t="s">
        <v>397</v>
      </c>
      <c r="Q7" s="172" t="s">
        <v>398</v>
      </c>
      <c r="R7" s="172" t="s">
        <v>494</v>
      </c>
      <c r="S7" s="173" t="s">
        <v>399</v>
      </c>
      <c r="T7" s="173" t="s">
        <v>495</v>
      </c>
      <c r="U7" s="173" t="s">
        <v>496</v>
      </c>
      <c r="V7" s="173" t="s">
        <v>1371</v>
      </c>
      <c r="W7" s="173" t="s">
        <v>1372</v>
      </c>
      <c r="X7" s="173" t="s">
        <v>734</v>
      </c>
      <c r="Y7" s="173" t="s">
        <v>1373</v>
      </c>
      <c r="Z7" s="173" t="s">
        <v>735</v>
      </c>
    </row>
    <row r="8" spans="1:26" ht="15" customHeight="1" x14ac:dyDescent="0.2">
      <c r="A8" s="123" t="str">
        <f>'t1'!A6</f>
        <v>DIRETTORE GENERALE</v>
      </c>
      <c r="B8" s="169" t="str">
        <f>'t1'!B6</f>
        <v>0D0097</v>
      </c>
      <c r="C8" s="320">
        <f>'t1'!K6</f>
        <v>0</v>
      </c>
      <c r="D8" s="320">
        <f>'t3'!K6</f>
        <v>0</v>
      </c>
      <c r="E8" s="321">
        <f>'t3'!M6</f>
        <v>0</v>
      </c>
      <c r="F8" s="321">
        <f>'t3'!O6</f>
        <v>0</v>
      </c>
      <c r="G8" s="321">
        <f>'t3'!C6</f>
        <v>0</v>
      </c>
      <c r="H8" s="321">
        <f>'t3'!E6</f>
        <v>0</v>
      </c>
      <c r="I8" s="321">
        <f>'t3'!G6</f>
        <v>0</v>
      </c>
      <c r="J8" s="321">
        <f>'t3'!I6</f>
        <v>0</v>
      </c>
      <c r="K8" s="321">
        <f>C8+D8+E8+F8-G8-H8-I8-J8</f>
        <v>0</v>
      </c>
      <c r="L8" s="321">
        <f>'t10'!AU6</f>
        <v>0</v>
      </c>
      <c r="M8" s="635" t="str">
        <f>IF(C8&lt;(G8+H8+I8+J8),"ERRORE","OK")</f>
        <v>OK</v>
      </c>
      <c r="N8" s="95" t="str">
        <f>IF(K8=L8,"OK","ERRORE")</f>
        <v>OK</v>
      </c>
      <c r="O8" s="320">
        <f>'t1'!L6</f>
        <v>0</v>
      </c>
      <c r="P8" s="320">
        <f>'t3'!L6</f>
        <v>0</v>
      </c>
      <c r="Q8" s="321">
        <f>'t3'!N6</f>
        <v>0</v>
      </c>
      <c r="R8" s="321">
        <f>'t3'!P6</f>
        <v>0</v>
      </c>
      <c r="S8" s="321">
        <f>'t3'!D6</f>
        <v>0</v>
      </c>
      <c r="T8" s="321">
        <f>'t3'!F6</f>
        <v>0</v>
      </c>
      <c r="U8" s="321">
        <f>'t3'!H6</f>
        <v>0</v>
      </c>
      <c r="V8" s="321">
        <f>'t3'!J6</f>
        <v>0</v>
      </c>
      <c r="W8" s="321">
        <f>O8+P8+Q8+R8-S8-T8-U8-V8</f>
        <v>0</v>
      </c>
      <c r="X8" s="321">
        <f>'t10'!AV6</f>
        <v>0</v>
      </c>
      <c r="Y8" s="635" t="str">
        <f>IF(O8&lt;(S8+T8+U8+V8),"ERRORE","OK")</f>
        <v>OK</v>
      </c>
      <c r="Z8" s="174" t="str">
        <f>IF(W8=X8,"OK","ERRORE")</f>
        <v>OK</v>
      </c>
    </row>
    <row r="9" spans="1:26" ht="15" customHeight="1" x14ac:dyDescent="0.2">
      <c r="A9" s="123" t="str">
        <f>'t1'!A7</f>
        <v>DIRETTORE SANITARIO</v>
      </c>
      <c r="B9" s="169" t="str">
        <f>'t1'!B7</f>
        <v>0D0482</v>
      </c>
      <c r="C9" s="320">
        <f>'t1'!K7</f>
        <v>0</v>
      </c>
      <c r="D9" s="320">
        <f>'t3'!K7</f>
        <v>0</v>
      </c>
      <c r="E9" s="321">
        <f>'t3'!M7</f>
        <v>0</v>
      </c>
      <c r="F9" s="321">
        <f>'t3'!O7</f>
        <v>0</v>
      </c>
      <c r="G9" s="321">
        <f>'t3'!C7</f>
        <v>0</v>
      </c>
      <c r="H9" s="321">
        <f>'t3'!E7</f>
        <v>0</v>
      </c>
      <c r="I9" s="321">
        <f>'t3'!G7</f>
        <v>0</v>
      </c>
      <c r="J9" s="321">
        <f>'t3'!I7</f>
        <v>0</v>
      </c>
      <c r="K9" s="321">
        <f t="shared" ref="K9:K72" si="0">C9+D9+E9+F9-G9-H9-I9-J9</f>
        <v>0</v>
      </c>
      <c r="L9" s="321">
        <f>'t10'!AU7</f>
        <v>0</v>
      </c>
      <c r="M9" s="635" t="str">
        <f t="shared" ref="M9:M72" si="1">IF(C9&lt;(G9+H9+I9+J9),"ERRORE","OK")</f>
        <v>OK</v>
      </c>
      <c r="N9" s="95" t="str">
        <f>IF(K9=L9,"OK","ERRORE")</f>
        <v>OK</v>
      </c>
      <c r="O9" s="320">
        <f>'t1'!L7</f>
        <v>0</v>
      </c>
      <c r="P9" s="320">
        <f>'t3'!L7</f>
        <v>0</v>
      </c>
      <c r="Q9" s="321">
        <f>'t3'!N7</f>
        <v>0</v>
      </c>
      <c r="R9" s="321">
        <f>'t3'!P7</f>
        <v>0</v>
      </c>
      <c r="S9" s="321">
        <f>'t3'!D7</f>
        <v>0</v>
      </c>
      <c r="T9" s="321">
        <f>'t3'!F7</f>
        <v>0</v>
      </c>
      <c r="U9" s="321">
        <f>'t3'!H7</f>
        <v>0</v>
      </c>
      <c r="V9" s="321">
        <f>'t3'!J7</f>
        <v>0</v>
      </c>
      <c r="W9" s="321">
        <f t="shared" ref="W9:W72" si="2">O9+P9+Q9+R9-S9-T9-U9-V9</f>
        <v>0</v>
      </c>
      <c r="X9" s="321">
        <f>'t10'!AV7</f>
        <v>0</v>
      </c>
      <c r="Y9" s="635" t="str">
        <f t="shared" ref="Y9:Y72" si="3">IF(O9&lt;(S9+T9+U9+V9),"ERRORE","OK")</f>
        <v>OK</v>
      </c>
      <c r="Z9" s="174" t="str">
        <f>IF(W9=X9,"OK","ERRORE")</f>
        <v>OK</v>
      </c>
    </row>
    <row r="10" spans="1:26" ht="15" customHeight="1" x14ac:dyDescent="0.2">
      <c r="A10" s="123" t="str">
        <f>'t1'!A8</f>
        <v>DIRETTORE AMMINISTRATIVO</v>
      </c>
      <c r="B10" s="169" t="str">
        <f>'t1'!B8</f>
        <v>0D0163</v>
      </c>
      <c r="C10" s="320">
        <f>'t1'!K8</f>
        <v>0</v>
      </c>
      <c r="D10" s="320">
        <f>'t3'!K8</f>
        <v>0</v>
      </c>
      <c r="E10" s="321">
        <f>'t3'!M8</f>
        <v>0</v>
      </c>
      <c r="F10" s="321">
        <f>'t3'!O8</f>
        <v>0</v>
      </c>
      <c r="G10" s="321">
        <f>'t3'!C8</f>
        <v>0</v>
      </c>
      <c r="H10" s="321">
        <f>'t3'!E8</f>
        <v>0</v>
      </c>
      <c r="I10" s="321">
        <f>'t3'!G8</f>
        <v>0</v>
      </c>
      <c r="J10" s="321">
        <f>'t3'!I8</f>
        <v>0</v>
      </c>
      <c r="K10" s="321">
        <f t="shared" si="0"/>
        <v>0</v>
      </c>
      <c r="L10" s="321">
        <f>'t10'!AU8</f>
        <v>0</v>
      </c>
      <c r="M10" s="635" t="str">
        <f t="shared" si="1"/>
        <v>OK</v>
      </c>
      <c r="N10" s="95" t="str">
        <f t="shared" ref="N10:N73" si="4">IF(K10=L10,"OK","ERRORE")</f>
        <v>OK</v>
      </c>
      <c r="O10" s="320">
        <f>'t1'!L8</f>
        <v>0</v>
      </c>
      <c r="P10" s="320">
        <f>'t3'!L8</f>
        <v>0</v>
      </c>
      <c r="Q10" s="321">
        <f>'t3'!N8</f>
        <v>0</v>
      </c>
      <c r="R10" s="321">
        <f>'t3'!P8</f>
        <v>0</v>
      </c>
      <c r="S10" s="321">
        <f>'t3'!D8</f>
        <v>0</v>
      </c>
      <c r="T10" s="321">
        <f>'t3'!F8</f>
        <v>0</v>
      </c>
      <c r="U10" s="321">
        <f>'t3'!H8</f>
        <v>0</v>
      </c>
      <c r="V10" s="321">
        <f>'t3'!J8</f>
        <v>0</v>
      </c>
      <c r="W10" s="321">
        <f t="shared" si="2"/>
        <v>0</v>
      </c>
      <c r="X10" s="321">
        <f>'t10'!AV8</f>
        <v>0</v>
      </c>
      <c r="Y10" s="635" t="str">
        <f t="shared" si="3"/>
        <v>OK</v>
      </c>
      <c r="Z10" s="174" t="str">
        <f t="shared" ref="Z10:Z73" si="5">IF(W10=X10,"OK","ERRORE")</f>
        <v>OK</v>
      </c>
    </row>
    <row r="11" spans="1:26" ht="15" customHeight="1" x14ac:dyDescent="0.2">
      <c r="A11" s="123" t="str">
        <f>'t1'!A9</f>
        <v>DIRETTORE DEI SERVIZI SOCIALI</v>
      </c>
      <c r="B11" s="169" t="str">
        <f>'t1'!B9</f>
        <v>0D0484</v>
      </c>
      <c r="C11" s="320">
        <f>'t1'!K9</f>
        <v>0</v>
      </c>
      <c r="D11" s="320">
        <f>'t3'!K9</f>
        <v>0</v>
      </c>
      <c r="E11" s="321">
        <f>'t3'!M9</f>
        <v>0</v>
      </c>
      <c r="F11" s="321">
        <f>'t3'!O9</f>
        <v>0</v>
      </c>
      <c r="G11" s="321">
        <f>'t3'!C9</f>
        <v>0</v>
      </c>
      <c r="H11" s="321">
        <f>'t3'!E9</f>
        <v>0</v>
      </c>
      <c r="I11" s="321">
        <f>'t3'!G9</f>
        <v>0</v>
      </c>
      <c r="J11" s="321">
        <f>'t3'!I9</f>
        <v>0</v>
      </c>
      <c r="K11" s="321">
        <f t="shared" si="0"/>
        <v>0</v>
      </c>
      <c r="L11" s="321">
        <f>'t10'!AU9</f>
        <v>0</v>
      </c>
      <c r="M11" s="635" t="str">
        <f t="shared" si="1"/>
        <v>OK</v>
      </c>
      <c r="N11" s="95" t="str">
        <f t="shared" si="4"/>
        <v>OK</v>
      </c>
      <c r="O11" s="320">
        <f>'t1'!L9</f>
        <v>0</v>
      </c>
      <c r="P11" s="320">
        <f>'t3'!L9</f>
        <v>0</v>
      </c>
      <c r="Q11" s="321">
        <f>'t3'!N9</f>
        <v>0</v>
      </c>
      <c r="R11" s="321">
        <f>'t3'!P9</f>
        <v>0</v>
      </c>
      <c r="S11" s="321">
        <f>'t3'!D9</f>
        <v>0</v>
      </c>
      <c r="T11" s="321">
        <f>'t3'!F9</f>
        <v>0</v>
      </c>
      <c r="U11" s="321">
        <f>'t3'!H9</f>
        <v>0</v>
      </c>
      <c r="V11" s="321">
        <f>'t3'!J9</f>
        <v>0</v>
      </c>
      <c r="W11" s="321">
        <f t="shared" si="2"/>
        <v>0</v>
      </c>
      <c r="X11" s="321">
        <f>'t10'!AV9</f>
        <v>0</v>
      </c>
      <c r="Y11" s="635" t="str">
        <f t="shared" si="3"/>
        <v>OK</v>
      </c>
      <c r="Z11" s="174" t="str">
        <f t="shared" si="5"/>
        <v>OK</v>
      </c>
    </row>
    <row r="12" spans="1:26" ht="15" customHeight="1" x14ac:dyDescent="0.2">
      <c r="A12" s="123" t="str">
        <f>'t1'!A10</f>
        <v>DIR. MEDICO CON INC. STRUTTURA COMPLESSA (RAPP. ESCLUSIVO)</v>
      </c>
      <c r="B12" s="169" t="str">
        <f>'t1'!B10</f>
        <v>SD0E33</v>
      </c>
      <c r="C12" s="320">
        <f>'t1'!K10</f>
        <v>0</v>
      </c>
      <c r="D12" s="320">
        <f>'t3'!K10</f>
        <v>0</v>
      </c>
      <c r="E12" s="321">
        <f>'t3'!M10</f>
        <v>0</v>
      </c>
      <c r="F12" s="321">
        <f>'t3'!O10</f>
        <v>0</v>
      </c>
      <c r="G12" s="321">
        <f>'t3'!C10</f>
        <v>0</v>
      </c>
      <c r="H12" s="321">
        <f>'t3'!E10</f>
        <v>0</v>
      </c>
      <c r="I12" s="321">
        <f>'t3'!G10</f>
        <v>0</v>
      </c>
      <c r="J12" s="321">
        <f>'t3'!I10</f>
        <v>0</v>
      </c>
      <c r="K12" s="321">
        <f t="shared" si="0"/>
        <v>0</v>
      </c>
      <c r="L12" s="321">
        <f>'t10'!AU10</f>
        <v>0</v>
      </c>
      <c r="M12" s="635" t="str">
        <f t="shared" si="1"/>
        <v>OK</v>
      </c>
      <c r="N12" s="95" t="str">
        <f t="shared" si="4"/>
        <v>OK</v>
      </c>
      <c r="O12" s="320">
        <f>'t1'!L10</f>
        <v>0</v>
      </c>
      <c r="P12" s="320">
        <f>'t3'!L10</f>
        <v>0</v>
      </c>
      <c r="Q12" s="321">
        <f>'t3'!N10</f>
        <v>0</v>
      </c>
      <c r="R12" s="321">
        <f>'t3'!P10</f>
        <v>0</v>
      </c>
      <c r="S12" s="321">
        <f>'t3'!D10</f>
        <v>0</v>
      </c>
      <c r="T12" s="321">
        <f>'t3'!F10</f>
        <v>0</v>
      </c>
      <c r="U12" s="321">
        <f>'t3'!H10</f>
        <v>0</v>
      </c>
      <c r="V12" s="321">
        <f>'t3'!J10</f>
        <v>0</v>
      </c>
      <c r="W12" s="321">
        <f t="shared" si="2"/>
        <v>0</v>
      </c>
      <c r="X12" s="321">
        <f>'t10'!AV10</f>
        <v>0</v>
      </c>
      <c r="Y12" s="635" t="str">
        <f t="shared" si="3"/>
        <v>OK</v>
      </c>
      <c r="Z12" s="174" t="str">
        <f t="shared" si="5"/>
        <v>OK</v>
      </c>
    </row>
    <row r="13" spans="1:26" ht="15" customHeight="1" x14ac:dyDescent="0.2">
      <c r="A13" s="123" t="str">
        <f>'t1'!A11</f>
        <v>DIR. MEDICO CON INC. DI STRUTTURA COMPLESSA (RAPP. NON ESCL.</v>
      </c>
      <c r="B13" s="169" t="str">
        <f>'t1'!B11</f>
        <v>SD0N33</v>
      </c>
      <c r="C13" s="320">
        <f>'t1'!K11</f>
        <v>0</v>
      </c>
      <c r="D13" s="320">
        <f>'t3'!K11</f>
        <v>0</v>
      </c>
      <c r="E13" s="321">
        <f>'t3'!M11</f>
        <v>0</v>
      </c>
      <c r="F13" s="321">
        <f>'t3'!O11</f>
        <v>0</v>
      </c>
      <c r="G13" s="321">
        <f>'t3'!C11</f>
        <v>0</v>
      </c>
      <c r="H13" s="321">
        <f>'t3'!E11</f>
        <v>0</v>
      </c>
      <c r="I13" s="321">
        <f>'t3'!G11</f>
        <v>0</v>
      </c>
      <c r="J13" s="321">
        <f>'t3'!I11</f>
        <v>0</v>
      </c>
      <c r="K13" s="321">
        <f t="shared" si="0"/>
        <v>0</v>
      </c>
      <c r="L13" s="321">
        <f>'t10'!AU11</f>
        <v>0</v>
      </c>
      <c r="M13" s="635" t="str">
        <f t="shared" si="1"/>
        <v>OK</v>
      </c>
      <c r="N13" s="95" t="str">
        <f t="shared" si="4"/>
        <v>OK</v>
      </c>
      <c r="O13" s="320">
        <f>'t1'!L11</f>
        <v>0</v>
      </c>
      <c r="P13" s="320">
        <f>'t3'!L11</f>
        <v>0</v>
      </c>
      <c r="Q13" s="321">
        <f>'t3'!N11</f>
        <v>0</v>
      </c>
      <c r="R13" s="321">
        <f>'t3'!P11</f>
        <v>0</v>
      </c>
      <c r="S13" s="321">
        <f>'t3'!D11</f>
        <v>0</v>
      </c>
      <c r="T13" s="321">
        <f>'t3'!F11</f>
        <v>0</v>
      </c>
      <c r="U13" s="321">
        <f>'t3'!H11</f>
        <v>0</v>
      </c>
      <c r="V13" s="321">
        <f>'t3'!J11</f>
        <v>0</v>
      </c>
      <c r="W13" s="321">
        <f t="shared" si="2"/>
        <v>0</v>
      </c>
      <c r="X13" s="321">
        <f>'t10'!AV11</f>
        <v>0</v>
      </c>
      <c r="Y13" s="635" t="str">
        <f t="shared" si="3"/>
        <v>OK</v>
      </c>
      <c r="Z13" s="174" t="str">
        <f t="shared" si="5"/>
        <v>OK</v>
      </c>
    </row>
    <row r="14" spans="1:26" ht="15" customHeight="1" x14ac:dyDescent="0.2">
      <c r="A14" s="123" t="str">
        <f>'t1'!A12</f>
        <v>DIR. MEDICO CON INCARICO DI STRUTTURA SEMPLICE (RAPP. ESCLUS</v>
      </c>
      <c r="B14" s="169" t="str">
        <f>'t1'!B12</f>
        <v>SD0E34</v>
      </c>
      <c r="C14" s="320">
        <f>'t1'!K12</f>
        <v>0</v>
      </c>
      <c r="D14" s="320">
        <f>'t3'!K12</f>
        <v>0</v>
      </c>
      <c r="E14" s="321">
        <f>'t3'!M12</f>
        <v>0</v>
      </c>
      <c r="F14" s="321">
        <f>'t3'!O12</f>
        <v>0</v>
      </c>
      <c r="G14" s="321">
        <f>'t3'!C12</f>
        <v>0</v>
      </c>
      <c r="H14" s="321">
        <f>'t3'!E12</f>
        <v>0</v>
      </c>
      <c r="I14" s="321">
        <f>'t3'!G12</f>
        <v>0</v>
      </c>
      <c r="J14" s="321">
        <f>'t3'!I12</f>
        <v>0</v>
      </c>
      <c r="K14" s="321">
        <f t="shared" si="0"/>
        <v>0</v>
      </c>
      <c r="L14" s="321">
        <f>'t10'!AU12</f>
        <v>0</v>
      </c>
      <c r="M14" s="635" t="str">
        <f t="shared" si="1"/>
        <v>OK</v>
      </c>
      <c r="N14" s="95" t="str">
        <f t="shared" si="4"/>
        <v>OK</v>
      </c>
      <c r="O14" s="320">
        <f>'t1'!L12</f>
        <v>0</v>
      </c>
      <c r="P14" s="320">
        <f>'t3'!L12</f>
        <v>0</v>
      </c>
      <c r="Q14" s="321">
        <f>'t3'!N12</f>
        <v>0</v>
      </c>
      <c r="R14" s="321">
        <f>'t3'!P12</f>
        <v>0</v>
      </c>
      <c r="S14" s="321">
        <f>'t3'!D12</f>
        <v>0</v>
      </c>
      <c r="T14" s="321">
        <f>'t3'!F12</f>
        <v>0</v>
      </c>
      <c r="U14" s="321">
        <f>'t3'!H12</f>
        <v>0</v>
      </c>
      <c r="V14" s="321">
        <f>'t3'!J12</f>
        <v>0</v>
      </c>
      <c r="W14" s="321">
        <f t="shared" si="2"/>
        <v>0</v>
      </c>
      <c r="X14" s="321">
        <f>'t10'!AV12</f>
        <v>0</v>
      </c>
      <c r="Y14" s="635" t="str">
        <f t="shared" si="3"/>
        <v>OK</v>
      </c>
      <c r="Z14" s="174" t="str">
        <f t="shared" si="5"/>
        <v>OK</v>
      </c>
    </row>
    <row r="15" spans="1:26" ht="15" customHeight="1" x14ac:dyDescent="0.2">
      <c r="A15" s="123" t="str">
        <f>'t1'!A13</f>
        <v>DIR. MEDICO CON INCARICO STRUTTURA SEMPLICE (RAPP. NON ESCL.</v>
      </c>
      <c r="B15" s="169" t="str">
        <f>'t1'!B13</f>
        <v>SD0N34</v>
      </c>
      <c r="C15" s="320">
        <f>'t1'!K13</f>
        <v>0</v>
      </c>
      <c r="D15" s="320">
        <f>'t3'!K13</f>
        <v>0</v>
      </c>
      <c r="E15" s="321">
        <f>'t3'!M13</f>
        <v>0</v>
      </c>
      <c r="F15" s="321">
        <f>'t3'!O13</f>
        <v>0</v>
      </c>
      <c r="G15" s="321">
        <f>'t3'!C13</f>
        <v>0</v>
      </c>
      <c r="H15" s="321">
        <f>'t3'!E13</f>
        <v>0</v>
      </c>
      <c r="I15" s="321">
        <f>'t3'!G13</f>
        <v>0</v>
      </c>
      <c r="J15" s="321">
        <f>'t3'!I13</f>
        <v>0</v>
      </c>
      <c r="K15" s="321">
        <f t="shared" si="0"/>
        <v>0</v>
      </c>
      <c r="L15" s="321">
        <f>'t10'!AU13</f>
        <v>0</v>
      </c>
      <c r="M15" s="635" t="str">
        <f t="shared" si="1"/>
        <v>OK</v>
      </c>
      <c r="N15" s="95" t="str">
        <f t="shared" si="4"/>
        <v>OK</v>
      </c>
      <c r="O15" s="320">
        <f>'t1'!L13</f>
        <v>0</v>
      </c>
      <c r="P15" s="320">
        <f>'t3'!L13</f>
        <v>0</v>
      </c>
      <c r="Q15" s="321">
        <f>'t3'!N13</f>
        <v>0</v>
      </c>
      <c r="R15" s="321">
        <f>'t3'!P13</f>
        <v>0</v>
      </c>
      <c r="S15" s="321">
        <f>'t3'!D13</f>
        <v>0</v>
      </c>
      <c r="T15" s="321">
        <f>'t3'!F13</f>
        <v>0</v>
      </c>
      <c r="U15" s="321">
        <f>'t3'!H13</f>
        <v>0</v>
      </c>
      <c r="V15" s="321">
        <f>'t3'!J13</f>
        <v>0</v>
      </c>
      <c r="W15" s="321">
        <f t="shared" si="2"/>
        <v>0</v>
      </c>
      <c r="X15" s="321">
        <f>'t10'!AV13</f>
        <v>0</v>
      </c>
      <c r="Y15" s="635" t="str">
        <f t="shared" si="3"/>
        <v>OK</v>
      </c>
      <c r="Z15" s="174" t="str">
        <f t="shared" si="5"/>
        <v>OK</v>
      </c>
    </row>
    <row r="16" spans="1:26" ht="15" customHeight="1" x14ac:dyDescent="0.2">
      <c r="A16" s="123" t="str">
        <f>'t1'!A14</f>
        <v>DIRIGENTI MEDICI CON ALTRI INCAR. PROF.LI (RAPP. ESCLUSIVO)</v>
      </c>
      <c r="B16" s="169" t="str">
        <f>'t1'!B14</f>
        <v>SD0035</v>
      </c>
      <c r="C16" s="320">
        <f>'t1'!K14</f>
        <v>0</v>
      </c>
      <c r="D16" s="320">
        <f>'t3'!K14</f>
        <v>0</v>
      </c>
      <c r="E16" s="321">
        <f>'t3'!M14</f>
        <v>0</v>
      </c>
      <c r="F16" s="321">
        <f>'t3'!O14</f>
        <v>0</v>
      </c>
      <c r="G16" s="321">
        <f>'t3'!C14</f>
        <v>0</v>
      </c>
      <c r="H16" s="321">
        <f>'t3'!E14</f>
        <v>0</v>
      </c>
      <c r="I16" s="321">
        <f>'t3'!G14</f>
        <v>0</v>
      </c>
      <c r="J16" s="321">
        <f>'t3'!I14</f>
        <v>0</v>
      </c>
      <c r="K16" s="321">
        <f t="shared" si="0"/>
        <v>0</v>
      </c>
      <c r="L16" s="321">
        <f>'t10'!AU14</f>
        <v>0</v>
      </c>
      <c r="M16" s="635" t="str">
        <f t="shared" si="1"/>
        <v>OK</v>
      </c>
      <c r="N16" s="95" t="str">
        <f t="shared" si="4"/>
        <v>OK</v>
      </c>
      <c r="O16" s="320">
        <f>'t1'!L14</f>
        <v>0</v>
      </c>
      <c r="P16" s="320">
        <f>'t3'!L14</f>
        <v>0</v>
      </c>
      <c r="Q16" s="321">
        <f>'t3'!N14</f>
        <v>0</v>
      </c>
      <c r="R16" s="321">
        <f>'t3'!P14</f>
        <v>0</v>
      </c>
      <c r="S16" s="321">
        <f>'t3'!D14</f>
        <v>0</v>
      </c>
      <c r="T16" s="321">
        <f>'t3'!F14</f>
        <v>0</v>
      </c>
      <c r="U16" s="321">
        <f>'t3'!H14</f>
        <v>0</v>
      </c>
      <c r="V16" s="321">
        <f>'t3'!J14</f>
        <v>0</v>
      </c>
      <c r="W16" s="321">
        <f t="shared" si="2"/>
        <v>0</v>
      </c>
      <c r="X16" s="321">
        <f>'t10'!AV14</f>
        <v>0</v>
      </c>
      <c r="Y16" s="635" t="str">
        <f t="shared" si="3"/>
        <v>OK</v>
      </c>
      <c r="Z16" s="174" t="str">
        <f t="shared" si="5"/>
        <v>OK</v>
      </c>
    </row>
    <row r="17" spans="1:26" ht="15" customHeight="1" x14ac:dyDescent="0.2">
      <c r="A17" s="123" t="str">
        <f>'t1'!A15</f>
        <v>DIRIGENTI MEDICI CON ALTRI INCAR. PROF.LI (RAPP. NON ESCL.)</v>
      </c>
      <c r="B17" s="169" t="str">
        <f>'t1'!B15</f>
        <v>SD0036</v>
      </c>
      <c r="C17" s="320">
        <f>'t1'!K15</f>
        <v>0</v>
      </c>
      <c r="D17" s="320">
        <f>'t3'!K15</f>
        <v>0</v>
      </c>
      <c r="E17" s="321">
        <f>'t3'!M15</f>
        <v>0</v>
      </c>
      <c r="F17" s="321">
        <f>'t3'!O15</f>
        <v>0</v>
      </c>
      <c r="G17" s="321">
        <f>'t3'!C15</f>
        <v>0</v>
      </c>
      <c r="H17" s="321">
        <f>'t3'!E15</f>
        <v>0</v>
      </c>
      <c r="I17" s="321">
        <f>'t3'!G15</f>
        <v>0</v>
      </c>
      <c r="J17" s="321">
        <f>'t3'!I15</f>
        <v>0</v>
      </c>
      <c r="K17" s="321">
        <f t="shared" si="0"/>
        <v>0</v>
      </c>
      <c r="L17" s="321">
        <f>'t10'!AU15</f>
        <v>0</v>
      </c>
      <c r="M17" s="635" t="str">
        <f t="shared" si="1"/>
        <v>OK</v>
      </c>
      <c r="N17" s="95" t="str">
        <f t="shared" si="4"/>
        <v>OK</v>
      </c>
      <c r="O17" s="320">
        <f>'t1'!L15</f>
        <v>0</v>
      </c>
      <c r="P17" s="320">
        <f>'t3'!L15</f>
        <v>0</v>
      </c>
      <c r="Q17" s="321">
        <f>'t3'!N15</f>
        <v>0</v>
      </c>
      <c r="R17" s="321">
        <f>'t3'!P15</f>
        <v>0</v>
      </c>
      <c r="S17" s="321">
        <f>'t3'!D15</f>
        <v>0</v>
      </c>
      <c r="T17" s="321">
        <f>'t3'!F15</f>
        <v>0</v>
      </c>
      <c r="U17" s="321">
        <f>'t3'!H15</f>
        <v>0</v>
      </c>
      <c r="V17" s="321">
        <f>'t3'!J15</f>
        <v>0</v>
      </c>
      <c r="W17" s="321">
        <f t="shared" si="2"/>
        <v>0</v>
      </c>
      <c r="X17" s="321">
        <f>'t10'!AV15</f>
        <v>0</v>
      </c>
      <c r="Y17" s="635" t="str">
        <f t="shared" si="3"/>
        <v>OK</v>
      </c>
      <c r="Z17" s="174" t="str">
        <f t="shared" si="5"/>
        <v>OK</v>
      </c>
    </row>
    <row r="18" spans="1:26" ht="15" customHeight="1" x14ac:dyDescent="0.2">
      <c r="A18" s="123" t="str">
        <f>'t1'!A16</f>
        <v>DIR. MEDICI A T.  DETERMINATO(ART. 15-SEPTIES D.LGS. 502/92)</v>
      </c>
      <c r="B18" s="169" t="str">
        <f>'t1'!B16</f>
        <v>SD0597</v>
      </c>
      <c r="C18" s="320">
        <f>'t1'!K16</f>
        <v>0</v>
      </c>
      <c r="D18" s="320">
        <f>'t3'!K16</f>
        <v>0</v>
      </c>
      <c r="E18" s="321">
        <f>'t3'!M16</f>
        <v>0</v>
      </c>
      <c r="F18" s="321">
        <f>'t3'!O16</f>
        <v>0</v>
      </c>
      <c r="G18" s="321">
        <f>'t3'!C16</f>
        <v>0</v>
      </c>
      <c r="H18" s="321">
        <f>'t3'!E16</f>
        <v>0</v>
      </c>
      <c r="I18" s="321">
        <f>'t3'!G16</f>
        <v>0</v>
      </c>
      <c r="J18" s="321">
        <f>'t3'!I16</f>
        <v>0</v>
      </c>
      <c r="K18" s="321">
        <f t="shared" si="0"/>
        <v>0</v>
      </c>
      <c r="L18" s="321">
        <f>'t10'!AU16</f>
        <v>0</v>
      </c>
      <c r="M18" s="635" t="str">
        <f t="shared" si="1"/>
        <v>OK</v>
      </c>
      <c r="N18" s="95" t="str">
        <f t="shared" si="4"/>
        <v>OK</v>
      </c>
      <c r="O18" s="320">
        <f>'t1'!L16</f>
        <v>0</v>
      </c>
      <c r="P18" s="320">
        <f>'t3'!L16</f>
        <v>0</v>
      </c>
      <c r="Q18" s="321">
        <f>'t3'!N16</f>
        <v>0</v>
      </c>
      <c r="R18" s="321">
        <f>'t3'!P16</f>
        <v>0</v>
      </c>
      <c r="S18" s="321">
        <f>'t3'!D16</f>
        <v>0</v>
      </c>
      <c r="T18" s="321">
        <f>'t3'!F16</f>
        <v>0</v>
      </c>
      <c r="U18" s="321">
        <f>'t3'!H16</f>
        <v>0</v>
      </c>
      <c r="V18" s="321">
        <f>'t3'!J16</f>
        <v>0</v>
      </c>
      <c r="W18" s="321">
        <f t="shared" si="2"/>
        <v>0</v>
      </c>
      <c r="X18" s="321">
        <f>'t10'!AV16</f>
        <v>0</v>
      </c>
      <c r="Y18" s="635" t="str">
        <f t="shared" si="3"/>
        <v>OK</v>
      </c>
      <c r="Z18" s="174" t="str">
        <f t="shared" si="5"/>
        <v>OK</v>
      </c>
    </row>
    <row r="19" spans="1:26" ht="15" customHeight="1" x14ac:dyDescent="0.2">
      <c r="A19" s="123" t="str">
        <f>'t1'!A17</f>
        <v>VETERINARI CON INC. DI STRUTTURA COMPLESSA (RAPP.ESCLUSIVO)</v>
      </c>
      <c r="B19" s="169" t="str">
        <f>'t1'!B17</f>
        <v>SD0E74</v>
      </c>
      <c r="C19" s="320">
        <f>'t1'!K17</f>
        <v>0</v>
      </c>
      <c r="D19" s="320">
        <f>'t3'!K17</f>
        <v>0</v>
      </c>
      <c r="E19" s="321">
        <f>'t3'!M17</f>
        <v>0</v>
      </c>
      <c r="F19" s="321">
        <f>'t3'!O17</f>
        <v>0</v>
      </c>
      <c r="G19" s="321">
        <f>'t3'!C17</f>
        <v>0</v>
      </c>
      <c r="H19" s="321">
        <f>'t3'!E17</f>
        <v>0</v>
      </c>
      <c r="I19" s="321">
        <f>'t3'!G17</f>
        <v>0</v>
      </c>
      <c r="J19" s="321">
        <f>'t3'!I17</f>
        <v>0</v>
      </c>
      <c r="K19" s="321">
        <f t="shared" si="0"/>
        <v>0</v>
      </c>
      <c r="L19" s="321">
        <f>'t10'!AU17</f>
        <v>0</v>
      </c>
      <c r="M19" s="635" t="str">
        <f t="shared" si="1"/>
        <v>OK</v>
      </c>
      <c r="N19" s="95" t="str">
        <f t="shared" si="4"/>
        <v>OK</v>
      </c>
      <c r="O19" s="320">
        <f>'t1'!L17</f>
        <v>0</v>
      </c>
      <c r="P19" s="320">
        <f>'t3'!L17</f>
        <v>0</v>
      </c>
      <c r="Q19" s="321">
        <f>'t3'!N17</f>
        <v>0</v>
      </c>
      <c r="R19" s="321">
        <f>'t3'!P17</f>
        <v>0</v>
      </c>
      <c r="S19" s="321">
        <f>'t3'!D17</f>
        <v>0</v>
      </c>
      <c r="T19" s="321">
        <f>'t3'!F17</f>
        <v>0</v>
      </c>
      <c r="U19" s="321">
        <f>'t3'!H17</f>
        <v>0</v>
      </c>
      <c r="V19" s="321">
        <f>'t3'!J17</f>
        <v>0</v>
      </c>
      <c r="W19" s="321">
        <f t="shared" si="2"/>
        <v>0</v>
      </c>
      <c r="X19" s="321">
        <f>'t10'!AV17</f>
        <v>0</v>
      </c>
      <c r="Y19" s="635" t="str">
        <f t="shared" si="3"/>
        <v>OK</v>
      </c>
      <c r="Z19" s="174" t="str">
        <f t="shared" si="5"/>
        <v>OK</v>
      </c>
    </row>
    <row r="20" spans="1:26" ht="15" customHeight="1" x14ac:dyDescent="0.2">
      <c r="A20" s="123" t="str">
        <f>'t1'!A18</f>
        <v>VETERINARI CON INC. DI STRUTTURA COMPLESSA (RAPP. NON ESCL.)</v>
      </c>
      <c r="B20" s="169" t="str">
        <f>'t1'!B18</f>
        <v>SD0N74</v>
      </c>
      <c r="C20" s="320">
        <f>'t1'!K18</f>
        <v>0</v>
      </c>
      <c r="D20" s="320">
        <f>'t3'!K18</f>
        <v>0</v>
      </c>
      <c r="E20" s="321">
        <f>'t3'!M18</f>
        <v>0</v>
      </c>
      <c r="F20" s="321">
        <f>'t3'!O18</f>
        <v>0</v>
      </c>
      <c r="G20" s="321">
        <f>'t3'!C18</f>
        <v>0</v>
      </c>
      <c r="H20" s="321">
        <f>'t3'!E18</f>
        <v>0</v>
      </c>
      <c r="I20" s="321">
        <f>'t3'!G18</f>
        <v>0</v>
      </c>
      <c r="J20" s="321">
        <f>'t3'!I18</f>
        <v>0</v>
      </c>
      <c r="K20" s="321">
        <f t="shared" si="0"/>
        <v>0</v>
      </c>
      <c r="L20" s="321">
        <f>'t10'!AU18</f>
        <v>0</v>
      </c>
      <c r="M20" s="635" t="str">
        <f t="shared" si="1"/>
        <v>OK</v>
      </c>
      <c r="N20" s="95" t="str">
        <f t="shared" si="4"/>
        <v>OK</v>
      </c>
      <c r="O20" s="320">
        <f>'t1'!L18</f>
        <v>0</v>
      </c>
      <c r="P20" s="320">
        <f>'t3'!L18</f>
        <v>0</v>
      </c>
      <c r="Q20" s="321">
        <f>'t3'!N18</f>
        <v>0</v>
      </c>
      <c r="R20" s="321">
        <f>'t3'!P18</f>
        <v>0</v>
      </c>
      <c r="S20" s="321">
        <f>'t3'!D18</f>
        <v>0</v>
      </c>
      <c r="T20" s="321">
        <f>'t3'!F18</f>
        <v>0</v>
      </c>
      <c r="U20" s="321">
        <f>'t3'!H18</f>
        <v>0</v>
      </c>
      <c r="V20" s="321">
        <f>'t3'!J18</f>
        <v>0</v>
      </c>
      <c r="W20" s="321">
        <f t="shared" si="2"/>
        <v>0</v>
      </c>
      <c r="X20" s="321">
        <f>'t10'!AV18</f>
        <v>0</v>
      </c>
      <c r="Y20" s="635" t="str">
        <f t="shared" si="3"/>
        <v>OK</v>
      </c>
      <c r="Z20" s="174" t="str">
        <f t="shared" si="5"/>
        <v>OK</v>
      </c>
    </row>
    <row r="21" spans="1:26" ht="15" customHeight="1" x14ac:dyDescent="0.2">
      <c r="A21" s="123" t="str">
        <f>'t1'!A19</f>
        <v>VETERINARI CON INC. DI STRUTTURA SEMPLICE (RAPP. ESCLUSIVO)</v>
      </c>
      <c r="B21" s="169" t="str">
        <f>'t1'!B19</f>
        <v>SD0E73</v>
      </c>
      <c r="C21" s="320">
        <f>'t1'!K19</f>
        <v>0</v>
      </c>
      <c r="D21" s="320">
        <f>'t3'!K19</f>
        <v>0</v>
      </c>
      <c r="E21" s="321">
        <f>'t3'!M19</f>
        <v>0</v>
      </c>
      <c r="F21" s="321">
        <f>'t3'!O19</f>
        <v>0</v>
      </c>
      <c r="G21" s="321">
        <f>'t3'!C19</f>
        <v>0</v>
      </c>
      <c r="H21" s="321">
        <f>'t3'!E19</f>
        <v>0</v>
      </c>
      <c r="I21" s="321">
        <f>'t3'!G19</f>
        <v>0</v>
      </c>
      <c r="J21" s="321">
        <f>'t3'!I19</f>
        <v>0</v>
      </c>
      <c r="K21" s="321">
        <f t="shared" si="0"/>
        <v>0</v>
      </c>
      <c r="L21" s="321">
        <f>'t10'!AU19</f>
        <v>0</v>
      </c>
      <c r="M21" s="635" t="str">
        <f t="shared" si="1"/>
        <v>OK</v>
      </c>
      <c r="N21" s="95" t="str">
        <f t="shared" si="4"/>
        <v>OK</v>
      </c>
      <c r="O21" s="320">
        <f>'t1'!L19</f>
        <v>0</v>
      </c>
      <c r="P21" s="320">
        <f>'t3'!L19</f>
        <v>0</v>
      </c>
      <c r="Q21" s="321">
        <f>'t3'!N19</f>
        <v>0</v>
      </c>
      <c r="R21" s="321">
        <f>'t3'!P19</f>
        <v>0</v>
      </c>
      <c r="S21" s="321">
        <f>'t3'!D19</f>
        <v>0</v>
      </c>
      <c r="T21" s="321">
        <f>'t3'!F19</f>
        <v>0</v>
      </c>
      <c r="U21" s="321">
        <f>'t3'!H19</f>
        <v>0</v>
      </c>
      <c r="V21" s="321">
        <f>'t3'!J19</f>
        <v>0</v>
      </c>
      <c r="W21" s="321">
        <f t="shared" si="2"/>
        <v>0</v>
      </c>
      <c r="X21" s="321">
        <f>'t10'!AV19</f>
        <v>0</v>
      </c>
      <c r="Y21" s="635" t="str">
        <f t="shared" si="3"/>
        <v>OK</v>
      </c>
      <c r="Z21" s="174" t="str">
        <f t="shared" si="5"/>
        <v>OK</v>
      </c>
    </row>
    <row r="22" spans="1:26" ht="15" customHeight="1" x14ac:dyDescent="0.2">
      <c r="A22" s="123" t="str">
        <f>'t1'!A20</f>
        <v>VETERINARI CON INC. DI STRUTTURA SEMPLICE (RAPP. NON ESCL.)</v>
      </c>
      <c r="B22" s="169" t="str">
        <f>'t1'!B20</f>
        <v>SD0N73</v>
      </c>
      <c r="C22" s="320">
        <f>'t1'!K20</f>
        <v>0</v>
      </c>
      <c r="D22" s="320">
        <f>'t3'!K20</f>
        <v>0</v>
      </c>
      <c r="E22" s="321">
        <f>'t3'!M20</f>
        <v>0</v>
      </c>
      <c r="F22" s="321">
        <f>'t3'!O20</f>
        <v>0</v>
      </c>
      <c r="G22" s="321">
        <f>'t3'!C20</f>
        <v>0</v>
      </c>
      <c r="H22" s="321">
        <f>'t3'!E20</f>
        <v>0</v>
      </c>
      <c r="I22" s="321">
        <f>'t3'!G20</f>
        <v>0</v>
      </c>
      <c r="J22" s="321">
        <f>'t3'!I20</f>
        <v>0</v>
      </c>
      <c r="K22" s="321">
        <f t="shared" si="0"/>
        <v>0</v>
      </c>
      <c r="L22" s="321">
        <f>'t10'!AU20</f>
        <v>0</v>
      </c>
      <c r="M22" s="635" t="str">
        <f t="shared" si="1"/>
        <v>OK</v>
      </c>
      <c r="N22" s="95" t="str">
        <f t="shared" si="4"/>
        <v>OK</v>
      </c>
      <c r="O22" s="320">
        <f>'t1'!L20</f>
        <v>0</v>
      </c>
      <c r="P22" s="320">
        <f>'t3'!L20</f>
        <v>0</v>
      </c>
      <c r="Q22" s="321">
        <f>'t3'!N20</f>
        <v>0</v>
      </c>
      <c r="R22" s="321">
        <f>'t3'!P20</f>
        <v>0</v>
      </c>
      <c r="S22" s="321">
        <f>'t3'!D20</f>
        <v>0</v>
      </c>
      <c r="T22" s="321">
        <f>'t3'!F20</f>
        <v>0</v>
      </c>
      <c r="U22" s="321">
        <f>'t3'!H20</f>
        <v>0</v>
      </c>
      <c r="V22" s="321">
        <f>'t3'!J20</f>
        <v>0</v>
      </c>
      <c r="W22" s="321">
        <f t="shared" si="2"/>
        <v>0</v>
      </c>
      <c r="X22" s="321">
        <f>'t10'!AV20</f>
        <v>0</v>
      </c>
      <c r="Y22" s="635" t="str">
        <f t="shared" si="3"/>
        <v>OK</v>
      </c>
      <c r="Z22" s="174" t="str">
        <f t="shared" si="5"/>
        <v>OK</v>
      </c>
    </row>
    <row r="23" spans="1:26" ht="15" customHeight="1" x14ac:dyDescent="0.2">
      <c r="A23" s="123" t="str">
        <f>'t1'!A21</f>
        <v>VETERINARI CON ALTRI INCAR. PROF.LI (RAPP. ESCLUSIVO)</v>
      </c>
      <c r="B23" s="169" t="str">
        <f>'t1'!B21</f>
        <v>SD0A73</v>
      </c>
      <c r="C23" s="320">
        <f>'t1'!K21</f>
        <v>0</v>
      </c>
      <c r="D23" s="320">
        <f>'t3'!K21</f>
        <v>0</v>
      </c>
      <c r="E23" s="321">
        <f>'t3'!M21</f>
        <v>0</v>
      </c>
      <c r="F23" s="321">
        <f>'t3'!O21</f>
        <v>0</v>
      </c>
      <c r="G23" s="321">
        <f>'t3'!C21</f>
        <v>0</v>
      </c>
      <c r="H23" s="321">
        <f>'t3'!E21</f>
        <v>0</v>
      </c>
      <c r="I23" s="321">
        <f>'t3'!G21</f>
        <v>0</v>
      </c>
      <c r="J23" s="321">
        <f>'t3'!I21</f>
        <v>0</v>
      </c>
      <c r="K23" s="321">
        <f t="shared" si="0"/>
        <v>0</v>
      </c>
      <c r="L23" s="321">
        <f>'t10'!AU21</f>
        <v>0</v>
      </c>
      <c r="M23" s="635" t="str">
        <f t="shared" si="1"/>
        <v>OK</v>
      </c>
      <c r="N23" s="95" t="str">
        <f t="shared" si="4"/>
        <v>OK</v>
      </c>
      <c r="O23" s="320">
        <f>'t1'!L21</f>
        <v>0</v>
      </c>
      <c r="P23" s="320">
        <f>'t3'!L21</f>
        <v>0</v>
      </c>
      <c r="Q23" s="321">
        <f>'t3'!N21</f>
        <v>0</v>
      </c>
      <c r="R23" s="321">
        <f>'t3'!P21</f>
        <v>0</v>
      </c>
      <c r="S23" s="321">
        <f>'t3'!D21</f>
        <v>0</v>
      </c>
      <c r="T23" s="321">
        <f>'t3'!F21</f>
        <v>0</v>
      </c>
      <c r="U23" s="321">
        <f>'t3'!H21</f>
        <v>0</v>
      </c>
      <c r="V23" s="321">
        <f>'t3'!J21</f>
        <v>0</v>
      </c>
      <c r="W23" s="321">
        <f t="shared" si="2"/>
        <v>0</v>
      </c>
      <c r="X23" s="321">
        <f>'t10'!AV21</f>
        <v>0</v>
      </c>
      <c r="Y23" s="635" t="str">
        <f t="shared" si="3"/>
        <v>OK</v>
      </c>
      <c r="Z23" s="174" t="str">
        <f t="shared" si="5"/>
        <v>OK</v>
      </c>
    </row>
    <row r="24" spans="1:26" ht="15" customHeight="1" x14ac:dyDescent="0.2">
      <c r="A24" s="123" t="str">
        <f>'t1'!A22</f>
        <v>VETERINARI CON ALTRI INCAR. PROF.LI (RAPP. NON ESCL.)</v>
      </c>
      <c r="B24" s="169" t="str">
        <f>'t1'!B22</f>
        <v>SD0072</v>
      </c>
      <c r="C24" s="320">
        <f>'t1'!K22</f>
        <v>0</v>
      </c>
      <c r="D24" s="320">
        <f>'t3'!K22</f>
        <v>0</v>
      </c>
      <c r="E24" s="321">
        <f>'t3'!M22</f>
        <v>0</v>
      </c>
      <c r="F24" s="321">
        <f>'t3'!O22</f>
        <v>0</v>
      </c>
      <c r="G24" s="321">
        <f>'t3'!C22</f>
        <v>0</v>
      </c>
      <c r="H24" s="321">
        <f>'t3'!E22</f>
        <v>0</v>
      </c>
      <c r="I24" s="321">
        <f>'t3'!G22</f>
        <v>0</v>
      </c>
      <c r="J24" s="321">
        <f>'t3'!I22</f>
        <v>0</v>
      </c>
      <c r="K24" s="321">
        <f t="shared" si="0"/>
        <v>0</v>
      </c>
      <c r="L24" s="321">
        <f>'t10'!AU22</f>
        <v>0</v>
      </c>
      <c r="M24" s="635" t="str">
        <f t="shared" si="1"/>
        <v>OK</v>
      </c>
      <c r="N24" s="95" t="str">
        <f t="shared" si="4"/>
        <v>OK</v>
      </c>
      <c r="O24" s="320">
        <f>'t1'!L22</f>
        <v>0</v>
      </c>
      <c r="P24" s="320">
        <f>'t3'!L22</f>
        <v>0</v>
      </c>
      <c r="Q24" s="321">
        <f>'t3'!N22</f>
        <v>0</v>
      </c>
      <c r="R24" s="321">
        <f>'t3'!P22</f>
        <v>0</v>
      </c>
      <c r="S24" s="321">
        <f>'t3'!D22</f>
        <v>0</v>
      </c>
      <c r="T24" s="321">
        <f>'t3'!F22</f>
        <v>0</v>
      </c>
      <c r="U24" s="321">
        <f>'t3'!H22</f>
        <v>0</v>
      </c>
      <c r="V24" s="321">
        <f>'t3'!J22</f>
        <v>0</v>
      </c>
      <c r="W24" s="321">
        <f t="shared" si="2"/>
        <v>0</v>
      </c>
      <c r="X24" s="321">
        <f>'t10'!AV22</f>
        <v>0</v>
      </c>
      <c r="Y24" s="635" t="str">
        <f t="shared" si="3"/>
        <v>OK</v>
      </c>
      <c r="Z24" s="174" t="str">
        <f t="shared" si="5"/>
        <v>OK</v>
      </c>
    </row>
    <row r="25" spans="1:26" ht="15" customHeight="1" x14ac:dyDescent="0.2">
      <c r="A25" s="123" t="str">
        <f>'t1'!A23</f>
        <v>VETERINARI A T. DETERMINATO (ART. 15-SEPTIES D.LGS. 502/92)</v>
      </c>
      <c r="B25" s="169" t="str">
        <f>'t1'!B23</f>
        <v>SD0598</v>
      </c>
      <c r="C25" s="320">
        <f>'t1'!K23</f>
        <v>0</v>
      </c>
      <c r="D25" s="320">
        <f>'t3'!K23</f>
        <v>0</v>
      </c>
      <c r="E25" s="321">
        <f>'t3'!M23</f>
        <v>0</v>
      </c>
      <c r="F25" s="321">
        <f>'t3'!O23</f>
        <v>0</v>
      </c>
      <c r="G25" s="321">
        <f>'t3'!C23</f>
        <v>0</v>
      </c>
      <c r="H25" s="321">
        <f>'t3'!E23</f>
        <v>0</v>
      </c>
      <c r="I25" s="321">
        <f>'t3'!G23</f>
        <v>0</v>
      </c>
      <c r="J25" s="321">
        <f>'t3'!I23</f>
        <v>0</v>
      </c>
      <c r="K25" s="321">
        <f t="shared" si="0"/>
        <v>0</v>
      </c>
      <c r="L25" s="321">
        <f>'t10'!AU23</f>
        <v>0</v>
      </c>
      <c r="M25" s="635" t="str">
        <f t="shared" si="1"/>
        <v>OK</v>
      </c>
      <c r="N25" s="95" t="str">
        <f t="shared" si="4"/>
        <v>OK</v>
      </c>
      <c r="O25" s="320">
        <f>'t1'!L23</f>
        <v>0</v>
      </c>
      <c r="P25" s="320">
        <f>'t3'!L23</f>
        <v>0</v>
      </c>
      <c r="Q25" s="321">
        <f>'t3'!N23</f>
        <v>0</v>
      </c>
      <c r="R25" s="321">
        <f>'t3'!P23</f>
        <v>0</v>
      </c>
      <c r="S25" s="321">
        <f>'t3'!D23</f>
        <v>0</v>
      </c>
      <c r="T25" s="321">
        <f>'t3'!F23</f>
        <v>0</v>
      </c>
      <c r="U25" s="321">
        <f>'t3'!H23</f>
        <v>0</v>
      </c>
      <c r="V25" s="321">
        <f>'t3'!J23</f>
        <v>0</v>
      </c>
      <c r="W25" s="321">
        <f t="shared" si="2"/>
        <v>0</v>
      </c>
      <c r="X25" s="321">
        <f>'t10'!AV23</f>
        <v>0</v>
      </c>
      <c r="Y25" s="635" t="str">
        <f t="shared" si="3"/>
        <v>OK</v>
      </c>
      <c r="Z25" s="174" t="str">
        <f t="shared" si="5"/>
        <v>OK</v>
      </c>
    </row>
    <row r="26" spans="1:26" ht="15" customHeight="1" x14ac:dyDescent="0.2">
      <c r="A26" s="123" t="str">
        <f>'t1'!A24</f>
        <v>ODONTOIATRI CON INC. DI STRUTTURA COMPLESSA (RAPP. ESCL.)</v>
      </c>
      <c r="B26" s="169" t="str">
        <f>'t1'!B24</f>
        <v>SD0E49</v>
      </c>
      <c r="C26" s="320">
        <f>'t1'!K24</f>
        <v>0</v>
      </c>
      <c r="D26" s="320">
        <f>'t3'!K24</f>
        <v>0</v>
      </c>
      <c r="E26" s="321">
        <f>'t3'!M24</f>
        <v>0</v>
      </c>
      <c r="F26" s="321">
        <f>'t3'!O24</f>
        <v>0</v>
      </c>
      <c r="G26" s="321">
        <f>'t3'!C24</f>
        <v>0</v>
      </c>
      <c r="H26" s="321">
        <f>'t3'!E24</f>
        <v>0</v>
      </c>
      <c r="I26" s="321">
        <f>'t3'!G24</f>
        <v>0</v>
      </c>
      <c r="J26" s="321">
        <f>'t3'!I24</f>
        <v>0</v>
      </c>
      <c r="K26" s="321">
        <f t="shared" si="0"/>
        <v>0</v>
      </c>
      <c r="L26" s="321">
        <f>'t10'!AU24</f>
        <v>0</v>
      </c>
      <c r="M26" s="635" t="str">
        <f t="shared" si="1"/>
        <v>OK</v>
      </c>
      <c r="N26" s="95" t="str">
        <f t="shared" si="4"/>
        <v>OK</v>
      </c>
      <c r="O26" s="320">
        <f>'t1'!L24</f>
        <v>0</v>
      </c>
      <c r="P26" s="320">
        <f>'t3'!L24</f>
        <v>0</v>
      </c>
      <c r="Q26" s="321">
        <f>'t3'!N24</f>
        <v>0</v>
      </c>
      <c r="R26" s="321">
        <f>'t3'!P24</f>
        <v>0</v>
      </c>
      <c r="S26" s="321">
        <f>'t3'!D24</f>
        <v>0</v>
      </c>
      <c r="T26" s="321">
        <f>'t3'!F24</f>
        <v>0</v>
      </c>
      <c r="U26" s="321">
        <f>'t3'!H24</f>
        <v>0</v>
      </c>
      <c r="V26" s="321">
        <f>'t3'!J24</f>
        <v>0</v>
      </c>
      <c r="W26" s="321">
        <f t="shared" si="2"/>
        <v>0</v>
      </c>
      <c r="X26" s="321">
        <f>'t10'!AV24</f>
        <v>0</v>
      </c>
      <c r="Y26" s="635" t="str">
        <f t="shared" si="3"/>
        <v>OK</v>
      </c>
      <c r="Z26" s="174" t="str">
        <f t="shared" si="5"/>
        <v>OK</v>
      </c>
    </row>
    <row r="27" spans="1:26" ht="15" customHeight="1" x14ac:dyDescent="0.2">
      <c r="A27" s="123" t="str">
        <f>'t1'!A25</f>
        <v>ODONTOIATRI CON INC. DI STRUTTURA COMPLESSA (RAPP. NON ESCL.</v>
      </c>
      <c r="B27" s="169" t="str">
        <f>'t1'!B25</f>
        <v>SD0N49</v>
      </c>
      <c r="C27" s="320">
        <f>'t1'!K25</f>
        <v>0</v>
      </c>
      <c r="D27" s="320">
        <f>'t3'!K25</f>
        <v>0</v>
      </c>
      <c r="E27" s="321">
        <f>'t3'!M25</f>
        <v>0</v>
      </c>
      <c r="F27" s="321">
        <f>'t3'!O25</f>
        <v>0</v>
      </c>
      <c r="G27" s="321">
        <f>'t3'!C25</f>
        <v>0</v>
      </c>
      <c r="H27" s="321">
        <f>'t3'!E25</f>
        <v>0</v>
      </c>
      <c r="I27" s="321">
        <f>'t3'!G25</f>
        <v>0</v>
      </c>
      <c r="J27" s="321">
        <f>'t3'!I25</f>
        <v>0</v>
      </c>
      <c r="K27" s="321">
        <f t="shared" si="0"/>
        <v>0</v>
      </c>
      <c r="L27" s="321">
        <f>'t10'!AU25</f>
        <v>0</v>
      </c>
      <c r="M27" s="635" t="str">
        <f t="shared" si="1"/>
        <v>OK</v>
      </c>
      <c r="N27" s="95" t="str">
        <f t="shared" si="4"/>
        <v>OK</v>
      </c>
      <c r="O27" s="320">
        <f>'t1'!L25</f>
        <v>0</v>
      </c>
      <c r="P27" s="320">
        <f>'t3'!L25</f>
        <v>0</v>
      </c>
      <c r="Q27" s="321">
        <f>'t3'!N25</f>
        <v>0</v>
      </c>
      <c r="R27" s="321">
        <f>'t3'!P25</f>
        <v>0</v>
      </c>
      <c r="S27" s="321">
        <f>'t3'!D25</f>
        <v>0</v>
      </c>
      <c r="T27" s="321">
        <f>'t3'!F25</f>
        <v>0</v>
      </c>
      <c r="U27" s="321">
        <f>'t3'!H25</f>
        <v>0</v>
      </c>
      <c r="V27" s="321">
        <f>'t3'!J25</f>
        <v>0</v>
      </c>
      <c r="W27" s="321">
        <f t="shared" si="2"/>
        <v>0</v>
      </c>
      <c r="X27" s="321">
        <f>'t10'!AV25</f>
        <v>0</v>
      </c>
      <c r="Y27" s="635" t="str">
        <f t="shared" si="3"/>
        <v>OK</v>
      </c>
      <c r="Z27" s="174" t="str">
        <f t="shared" si="5"/>
        <v>OK</v>
      </c>
    </row>
    <row r="28" spans="1:26" ht="15" customHeight="1" x14ac:dyDescent="0.2">
      <c r="A28" s="123" t="str">
        <f>'t1'!A26</f>
        <v>ODONTOIATRI CON INC. DI STRUTTURA SEMPLICE (RAPP. ESCLUSIVO)</v>
      </c>
      <c r="B28" s="169" t="str">
        <f>'t1'!B26</f>
        <v>SD0E48</v>
      </c>
      <c r="C28" s="320">
        <f>'t1'!K26</f>
        <v>0</v>
      </c>
      <c r="D28" s="320">
        <f>'t3'!K26</f>
        <v>0</v>
      </c>
      <c r="E28" s="321">
        <f>'t3'!M26</f>
        <v>0</v>
      </c>
      <c r="F28" s="321">
        <f>'t3'!O26</f>
        <v>0</v>
      </c>
      <c r="G28" s="321">
        <f>'t3'!C26</f>
        <v>0</v>
      </c>
      <c r="H28" s="321">
        <f>'t3'!E26</f>
        <v>0</v>
      </c>
      <c r="I28" s="321">
        <f>'t3'!G26</f>
        <v>0</v>
      </c>
      <c r="J28" s="321">
        <f>'t3'!I26</f>
        <v>0</v>
      </c>
      <c r="K28" s="321">
        <f t="shared" si="0"/>
        <v>0</v>
      </c>
      <c r="L28" s="321">
        <f>'t10'!AU26</f>
        <v>0</v>
      </c>
      <c r="M28" s="635" t="str">
        <f t="shared" si="1"/>
        <v>OK</v>
      </c>
      <c r="N28" s="95" t="str">
        <f t="shared" si="4"/>
        <v>OK</v>
      </c>
      <c r="O28" s="320">
        <f>'t1'!L26</f>
        <v>0</v>
      </c>
      <c r="P28" s="320">
        <f>'t3'!L26</f>
        <v>0</v>
      </c>
      <c r="Q28" s="321">
        <f>'t3'!N26</f>
        <v>0</v>
      </c>
      <c r="R28" s="321">
        <f>'t3'!P26</f>
        <v>0</v>
      </c>
      <c r="S28" s="321">
        <f>'t3'!D26</f>
        <v>0</v>
      </c>
      <c r="T28" s="321">
        <f>'t3'!F26</f>
        <v>0</v>
      </c>
      <c r="U28" s="321">
        <f>'t3'!H26</f>
        <v>0</v>
      </c>
      <c r="V28" s="321">
        <f>'t3'!J26</f>
        <v>0</v>
      </c>
      <c r="W28" s="321">
        <f t="shared" si="2"/>
        <v>0</v>
      </c>
      <c r="X28" s="321">
        <f>'t10'!AV26</f>
        <v>0</v>
      </c>
      <c r="Y28" s="635" t="str">
        <f t="shared" si="3"/>
        <v>OK</v>
      </c>
      <c r="Z28" s="174" t="str">
        <f t="shared" si="5"/>
        <v>OK</v>
      </c>
    </row>
    <row r="29" spans="1:26" ht="15" customHeight="1" x14ac:dyDescent="0.2">
      <c r="A29" s="123" t="str">
        <f>'t1'!A27</f>
        <v>ODONTOIATRI CON INC. DI STRUTTURA SEMPLICE (RAPP. NON ESCL.)</v>
      </c>
      <c r="B29" s="169" t="str">
        <f>'t1'!B27</f>
        <v>SD0N48</v>
      </c>
      <c r="C29" s="320">
        <f>'t1'!K27</f>
        <v>0</v>
      </c>
      <c r="D29" s="320">
        <f>'t3'!K27</f>
        <v>0</v>
      </c>
      <c r="E29" s="321">
        <f>'t3'!M27</f>
        <v>0</v>
      </c>
      <c r="F29" s="321">
        <f>'t3'!O27</f>
        <v>0</v>
      </c>
      <c r="G29" s="321">
        <f>'t3'!C27</f>
        <v>0</v>
      </c>
      <c r="H29" s="321">
        <f>'t3'!E27</f>
        <v>0</v>
      </c>
      <c r="I29" s="321">
        <f>'t3'!G27</f>
        <v>0</v>
      </c>
      <c r="J29" s="321">
        <f>'t3'!I27</f>
        <v>0</v>
      </c>
      <c r="K29" s="321">
        <f t="shared" si="0"/>
        <v>0</v>
      </c>
      <c r="L29" s="321">
        <f>'t10'!AU27</f>
        <v>0</v>
      </c>
      <c r="M29" s="635" t="str">
        <f t="shared" si="1"/>
        <v>OK</v>
      </c>
      <c r="N29" s="95" t="str">
        <f t="shared" si="4"/>
        <v>OK</v>
      </c>
      <c r="O29" s="320">
        <f>'t1'!L27</f>
        <v>0</v>
      </c>
      <c r="P29" s="320">
        <f>'t3'!L27</f>
        <v>0</v>
      </c>
      <c r="Q29" s="321">
        <f>'t3'!N27</f>
        <v>0</v>
      </c>
      <c r="R29" s="321">
        <f>'t3'!P27</f>
        <v>0</v>
      </c>
      <c r="S29" s="321">
        <f>'t3'!D27</f>
        <v>0</v>
      </c>
      <c r="T29" s="321">
        <f>'t3'!F27</f>
        <v>0</v>
      </c>
      <c r="U29" s="321">
        <f>'t3'!H27</f>
        <v>0</v>
      </c>
      <c r="V29" s="321">
        <f>'t3'!J27</f>
        <v>0</v>
      </c>
      <c r="W29" s="321">
        <f t="shared" si="2"/>
        <v>0</v>
      </c>
      <c r="X29" s="321">
        <f>'t10'!AV27</f>
        <v>0</v>
      </c>
      <c r="Y29" s="635" t="str">
        <f t="shared" si="3"/>
        <v>OK</v>
      </c>
      <c r="Z29" s="174" t="str">
        <f t="shared" si="5"/>
        <v>OK</v>
      </c>
    </row>
    <row r="30" spans="1:26" ht="15" customHeight="1" x14ac:dyDescent="0.2">
      <c r="A30" s="123" t="str">
        <f>'t1'!A28</f>
        <v>ODONTOIATRI CON ALTRI INCAR. PROF.LI (RAPP. ESCLUSIVO)</v>
      </c>
      <c r="B30" s="169" t="str">
        <f>'t1'!B28</f>
        <v>SD0A48</v>
      </c>
      <c r="C30" s="320">
        <f>'t1'!K28</f>
        <v>0</v>
      </c>
      <c r="D30" s="320">
        <f>'t3'!K28</f>
        <v>0</v>
      </c>
      <c r="E30" s="321">
        <f>'t3'!M28</f>
        <v>0</v>
      </c>
      <c r="F30" s="321">
        <f>'t3'!O28</f>
        <v>0</v>
      </c>
      <c r="G30" s="321">
        <f>'t3'!C28</f>
        <v>0</v>
      </c>
      <c r="H30" s="321">
        <f>'t3'!E28</f>
        <v>0</v>
      </c>
      <c r="I30" s="321">
        <f>'t3'!G28</f>
        <v>0</v>
      </c>
      <c r="J30" s="321">
        <f>'t3'!I28</f>
        <v>0</v>
      </c>
      <c r="K30" s="321">
        <f t="shared" si="0"/>
        <v>0</v>
      </c>
      <c r="L30" s="321">
        <f>'t10'!AU28</f>
        <v>0</v>
      </c>
      <c r="M30" s="635" t="str">
        <f t="shared" si="1"/>
        <v>OK</v>
      </c>
      <c r="N30" s="95" t="str">
        <f t="shared" si="4"/>
        <v>OK</v>
      </c>
      <c r="O30" s="320">
        <f>'t1'!L28</f>
        <v>0</v>
      </c>
      <c r="P30" s="320">
        <f>'t3'!L28</f>
        <v>0</v>
      </c>
      <c r="Q30" s="321">
        <f>'t3'!N28</f>
        <v>0</v>
      </c>
      <c r="R30" s="321">
        <f>'t3'!P28</f>
        <v>0</v>
      </c>
      <c r="S30" s="321">
        <f>'t3'!D28</f>
        <v>0</v>
      </c>
      <c r="T30" s="321">
        <f>'t3'!F28</f>
        <v>0</v>
      </c>
      <c r="U30" s="321">
        <f>'t3'!H28</f>
        <v>0</v>
      </c>
      <c r="V30" s="321">
        <f>'t3'!J28</f>
        <v>0</v>
      </c>
      <c r="W30" s="321">
        <f t="shared" si="2"/>
        <v>0</v>
      </c>
      <c r="X30" s="321">
        <f>'t10'!AV28</f>
        <v>0</v>
      </c>
      <c r="Y30" s="635" t="str">
        <f t="shared" si="3"/>
        <v>OK</v>
      </c>
      <c r="Z30" s="174" t="str">
        <f t="shared" si="5"/>
        <v>OK</v>
      </c>
    </row>
    <row r="31" spans="1:26" ht="15" customHeight="1" x14ac:dyDescent="0.2">
      <c r="A31" s="123" t="str">
        <f>'t1'!A29</f>
        <v>ODONTOIATRI CON ALTRI INCAR. PROF.LI (RAPP. NON ESCL.)</v>
      </c>
      <c r="B31" s="169" t="str">
        <f>'t1'!B29</f>
        <v>SD0047</v>
      </c>
      <c r="C31" s="320">
        <f>'t1'!K29</f>
        <v>0</v>
      </c>
      <c r="D31" s="320">
        <f>'t3'!K29</f>
        <v>0</v>
      </c>
      <c r="E31" s="321">
        <f>'t3'!M29</f>
        <v>0</v>
      </c>
      <c r="F31" s="321">
        <f>'t3'!O29</f>
        <v>0</v>
      </c>
      <c r="G31" s="321">
        <f>'t3'!C29</f>
        <v>0</v>
      </c>
      <c r="H31" s="321">
        <f>'t3'!E29</f>
        <v>0</v>
      </c>
      <c r="I31" s="321">
        <f>'t3'!G29</f>
        <v>0</v>
      </c>
      <c r="J31" s="321">
        <f>'t3'!I29</f>
        <v>0</v>
      </c>
      <c r="K31" s="321">
        <f t="shared" si="0"/>
        <v>0</v>
      </c>
      <c r="L31" s="321">
        <f>'t10'!AU29</f>
        <v>0</v>
      </c>
      <c r="M31" s="635" t="str">
        <f t="shared" si="1"/>
        <v>OK</v>
      </c>
      <c r="N31" s="95" t="str">
        <f t="shared" si="4"/>
        <v>OK</v>
      </c>
      <c r="O31" s="320">
        <f>'t1'!L29</f>
        <v>0</v>
      </c>
      <c r="P31" s="320">
        <f>'t3'!L29</f>
        <v>0</v>
      </c>
      <c r="Q31" s="321">
        <f>'t3'!N29</f>
        <v>0</v>
      </c>
      <c r="R31" s="321">
        <f>'t3'!P29</f>
        <v>0</v>
      </c>
      <c r="S31" s="321">
        <f>'t3'!D29</f>
        <v>0</v>
      </c>
      <c r="T31" s="321">
        <f>'t3'!F29</f>
        <v>0</v>
      </c>
      <c r="U31" s="321">
        <f>'t3'!H29</f>
        <v>0</v>
      </c>
      <c r="V31" s="321">
        <f>'t3'!J29</f>
        <v>0</v>
      </c>
      <c r="W31" s="321">
        <f t="shared" si="2"/>
        <v>0</v>
      </c>
      <c r="X31" s="321">
        <f>'t10'!AV29</f>
        <v>0</v>
      </c>
      <c r="Y31" s="635" t="str">
        <f t="shared" si="3"/>
        <v>OK</v>
      </c>
      <c r="Z31" s="174" t="str">
        <f t="shared" si="5"/>
        <v>OK</v>
      </c>
    </row>
    <row r="32" spans="1:26" ht="15" customHeight="1" x14ac:dyDescent="0.2">
      <c r="A32" s="123" t="str">
        <f>'t1'!A30</f>
        <v>ODONTOIATRI A T. DETERMINATO (ART. 15-SEPTIES D.LGS. 502/92)</v>
      </c>
      <c r="B32" s="169" t="str">
        <f>'t1'!B30</f>
        <v>SD0599</v>
      </c>
      <c r="C32" s="320">
        <f>'t1'!K30</f>
        <v>0</v>
      </c>
      <c r="D32" s="320">
        <f>'t3'!K30</f>
        <v>0</v>
      </c>
      <c r="E32" s="321">
        <f>'t3'!M30</f>
        <v>0</v>
      </c>
      <c r="F32" s="321">
        <f>'t3'!O30</f>
        <v>0</v>
      </c>
      <c r="G32" s="321">
        <f>'t3'!C30</f>
        <v>0</v>
      </c>
      <c r="H32" s="321">
        <f>'t3'!E30</f>
        <v>0</v>
      </c>
      <c r="I32" s="321">
        <f>'t3'!G30</f>
        <v>0</v>
      </c>
      <c r="J32" s="321">
        <f>'t3'!I30</f>
        <v>0</v>
      </c>
      <c r="K32" s="321">
        <f t="shared" si="0"/>
        <v>0</v>
      </c>
      <c r="L32" s="321">
        <f>'t10'!AU30</f>
        <v>0</v>
      </c>
      <c r="M32" s="635" t="str">
        <f t="shared" si="1"/>
        <v>OK</v>
      </c>
      <c r="N32" s="95" t="str">
        <f t="shared" si="4"/>
        <v>OK</v>
      </c>
      <c r="O32" s="320">
        <f>'t1'!L30</f>
        <v>0</v>
      </c>
      <c r="P32" s="320">
        <f>'t3'!L30</f>
        <v>0</v>
      </c>
      <c r="Q32" s="321">
        <f>'t3'!N30</f>
        <v>0</v>
      </c>
      <c r="R32" s="321">
        <f>'t3'!P30</f>
        <v>0</v>
      </c>
      <c r="S32" s="321">
        <f>'t3'!D30</f>
        <v>0</v>
      </c>
      <c r="T32" s="321">
        <f>'t3'!F30</f>
        <v>0</v>
      </c>
      <c r="U32" s="321">
        <f>'t3'!H30</f>
        <v>0</v>
      </c>
      <c r="V32" s="321">
        <f>'t3'!J30</f>
        <v>0</v>
      </c>
      <c r="W32" s="321">
        <f t="shared" si="2"/>
        <v>0</v>
      </c>
      <c r="X32" s="321">
        <f>'t10'!AV30</f>
        <v>0</v>
      </c>
      <c r="Y32" s="635" t="str">
        <f t="shared" si="3"/>
        <v>OK</v>
      </c>
      <c r="Z32" s="174" t="str">
        <f t="shared" si="5"/>
        <v>OK</v>
      </c>
    </row>
    <row r="33" spans="1:26" ht="15" customHeight="1" x14ac:dyDescent="0.2">
      <c r="A33" s="123" t="str">
        <f>'t1'!A31</f>
        <v>FARMACISTI CON INC. DI STRUTTURA COMPLESSA (RAPP. ESCLUSIVO)</v>
      </c>
      <c r="B33" s="169" t="str">
        <f>'t1'!B31</f>
        <v>SD0E39</v>
      </c>
      <c r="C33" s="320">
        <f>'t1'!K31</f>
        <v>0</v>
      </c>
      <c r="D33" s="320">
        <f>'t3'!K31</f>
        <v>0</v>
      </c>
      <c r="E33" s="321">
        <f>'t3'!M31</f>
        <v>0</v>
      </c>
      <c r="F33" s="321">
        <f>'t3'!O31</f>
        <v>0</v>
      </c>
      <c r="G33" s="321">
        <f>'t3'!C31</f>
        <v>0</v>
      </c>
      <c r="H33" s="321">
        <f>'t3'!E31</f>
        <v>0</v>
      </c>
      <c r="I33" s="321">
        <f>'t3'!G31</f>
        <v>0</v>
      </c>
      <c r="J33" s="321">
        <f>'t3'!I31</f>
        <v>0</v>
      </c>
      <c r="K33" s="321">
        <f t="shared" si="0"/>
        <v>0</v>
      </c>
      <c r="L33" s="321">
        <f>'t10'!AU31</f>
        <v>0</v>
      </c>
      <c r="M33" s="635" t="str">
        <f t="shared" si="1"/>
        <v>OK</v>
      </c>
      <c r="N33" s="95" t="str">
        <f t="shared" si="4"/>
        <v>OK</v>
      </c>
      <c r="O33" s="320">
        <f>'t1'!L31</f>
        <v>0</v>
      </c>
      <c r="P33" s="320">
        <f>'t3'!L31</f>
        <v>0</v>
      </c>
      <c r="Q33" s="321">
        <f>'t3'!N31</f>
        <v>0</v>
      </c>
      <c r="R33" s="321">
        <f>'t3'!P31</f>
        <v>0</v>
      </c>
      <c r="S33" s="321">
        <f>'t3'!D31</f>
        <v>0</v>
      </c>
      <c r="T33" s="321">
        <f>'t3'!F31</f>
        <v>0</v>
      </c>
      <c r="U33" s="321">
        <f>'t3'!H31</f>
        <v>0</v>
      </c>
      <c r="V33" s="321">
        <f>'t3'!J31</f>
        <v>0</v>
      </c>
      <c r="W33" s="321">
        <f t="shared" si="2"/>
        <v>0</v>
      </c>
      <c r="X33" s="321">
        <f>'t10'!AV31</f>
        <v>0</v>
      </c>
      <c r="Y33" s="635" t="str">
        <f t="shared" si="3"/>
        <v>OK</v>
      </c>
      <c r="Z33" s="174" t="str">
        <f t="shared" si="5"/>
        <v>OK</v>
      </c>
    </row>
    <row r="34" spans="1:26" ht="15" customHeight="1" x14ac:dyDescent="0.2">
      <c r="A34" s="123" t="str">
        <f>'t1'!A32</f>
        <v>FARMACISTI CON INC. DI STRUTTURA COMPLESSA (RAPP. NON ESCL.)</v>
      </c>
      <c r="B34" s="169" t="str">
        <f>'t1'!B32</f>
        <v>SD0N39</v>
      </c>
      <c r="C34" s="320">
        <f>'t1'!K32</f>
        <v>0</v>
      </c>
      <c r="D34" s="320">
        <f>'t3'!K32</f>
        <v>0</v>
      </c>
      <c r="E34" s="321">
        <f>'t3'!M32</f>
        <v>0</v>
      </c>
      <c r="F34" s="321">
        <f>'t3'!O32</f>
        <v>0</v>
      </c>
      <c r="G34" s="321">
        <f>'t3'!C32</f>
        <v>0</v>
      </c>
      <c r="H34" s="321">
        <f>'t3'!E32</f>
        <v>0</v>
      </c>
      <c r="I34" s="321">
        <f>'t3'!G32</f>
        <v>0</v>
      </c>
      <c r="J34" s="321">
        <f>'t3'!I32</f>
        <v>0</v>
      </c>
      <c r="K34" s="321">
        <f t="shared" si="0"/>
        <v>0</v>
      </c>
      <c r="L34" s="321">
        <f>'t10'!AU32</f>
        <v>0</v>
      </c>
      <c r="M34" s="635" t="str">
        <f t="shared" si="1"/>
        <v>OK</v>
      </c>
      <c r="N34" s="95" t="str">
        <f t="shared" si="4"/>
        <v>OK</v>
      </c>
      <c r="O34" s="320">
        <f>'t1'!L32</f>
        <v>0</v>
      </c>
      <c r="P34" s="320">
        <f>'t3'!L32</f>
        <v>0</v>
      </c>
      <c r="Q34" s="321">
        <f>'t3'!N32</f>
        <v>0</v>
      </c>
      <c r="R34" s="321">
        <f>'t3'!P32</f>
        <v>0</v>
      </c>
      <c r="S34" s="321">
        <f>'t3'!D32</f>
        <v>0</v>
      </c>
      <c r="T34" s="321">
        <f>'t3'!F32</f>
        <v>0</v>
      </c>
      <c r="U34" s="321">
        <f>'t3'!H32</f>
        <v>0</v>
      </c>
      <c r="V34" s="321">
        <f>'t3'!J32</f>
        <v>0</v>
      </c>
      <c r="W34" s="321">
        <f t="shared" si="2"/>
        <v>0</v>
      </c>
      <c r="X34" s="321">
        <f>'t10'!AV32</f>
        <v>0</v>
      </c>
      <c r="Y34" s="635" t="str">
        <f t="shared" si="3"/>
        <v>OK</v>
      </c>
      <c r="Z34" s="174" t="str">
        <f t="shared" si="5"/>
        <v>OK</v>
      </c>
    </row>
    <row r="35" spans="1:26" ht="15" customHeight="1" x14ac:dyDescent="0.2">
      <c r="A35" s="123" t="str">
        <f>'t1'!A33</f>
        <v>FARMACISTI CON INC. DI STRUTTURA SEMPLICE (RAPP. ESCLUSIVO)</v>
      </c>
      <c r="B35" s="169" t="str">
        <f>'t1'!B33</f>
        <v>SD0E38</v>
      </c>
      <c r="C35" s="320">
        <f>'t1'!K33</f>
        <v>0</v>
      </c>
      <c r="D35" s="320">
        <f>'t3'!K33</f>
        <v>0</v>
      </c>
      <c r="E35" s="321">
        <f>'t3'!M33</f>
        <v>0</v>
      </c>
      <c r="F35" s="321">
        <f>'t3'!O33</f>
        <v>0</v>
      </c>
      <c r="G35" s="321">
        <f>'t3'!C33</f>
        <v>0</v>
      </c>
      <c r="H35" s="321">
        <f>'t3'!E33</f>
        <v>0</v>
      </c>
      <c r="I35" s="321">
        <f>'t3'!G33</f>
        <v>0</v>
      </c>
      <c r="J35" s="321">
        <f>'t3'!I33</f>
        <v>0</v>
      </c>
      <c r="K35" s="321">
        <f t="shared" si="0"/>
        <v>0</v>
      </c>
      <c r="L35" s="321">
        <f>'t10'!AU33</f>
        <v>0</v>
      </c>
      <c r="M35" s="635" t="str">
        <f t="shared" si="1"/>
        <v>OK</v>
      </c>
      <c r="N35" s="95" t="str">
        <f t="shared" si="4"/>
        <v>OK</v>
      </c>
      <c r="O35" s="320">
        <f>'t1'!L33</f>
        <v>0</v>
      </c>
      <c r="P35" s="320">
        <f>'t3'!L33</f>
        <v>0</v>
      </c>
      <c r="Q35" s="321">
        <f>'t3'!N33</f>
        <v>0</v>
      </c>
      <c r="R35" s="321">
        <f>'t3'!P33</f>
        <v>0</v>
      </c>
      <c r="S35" s="321">
        <f>'t3'!D33</f>
        <v>0</v>
      </c>
      <c r="T35" s="321">
        <f>'t3'!F33</f>
        <v>0</v>
      </c>
      <c r="U35" s="321">
        <f>'t3'!H33</f>
        <v>0</v>
      </c>
      <c r="V35" s="321">
        <f>'t3'!J33</f>
        <v>0</v>
      </c>
      <c r="W35" s="321">
        <f t="shared" si="2"/>
        <v>0</v>
      </c>
      <c r="X35" s="321">
        <f>'t10'!AV33</f>
        <v>0</v>
      </c>
      <c r="Y35" s="635" t="str">
        <f t="shared" si="3"/>
        <v>OK</v>
      </c>
      <c r="Z35" s="174" t="str">
        <f t="shared" si="5"/>
        <v>OK</v>
      </c>
    </row>
    <row r="36" spans="1:26" ht="15" customHeight="1" x14ac:dyDescent="0.2">
      <c r="A36" s="123" t="str">
        <f>'t1'!A34</f>
        <v>FARMACISTI CON INC. DI STRUTTURA SEMPLICE (RAPP. NON ESCL.)</v>
      </c>
      <c r="B36" s="169" t="str">
        <f>'t1'!B34</f>
        <v>SD0N38</v>
      </c>
      <c r="C36" s="320">
        <f>'t1'!K34</f>
        <v>0</v>
      </c>
      <c r="D36" s="320">
        <f>'t3'!K34</f>
        <v>0</v>
      </c>
      <c r="E36" s="321">
        <f>'t3'!M34</f>
        <v>0</v>
      </c>
      <c r="F36" s="321">
        <f>'t3'!O34</f>
        <v>0</v>
      </c>
      <c r="G36" s="321">
        <f>'t3'!C34</f>
        <v>0</v>
      </c>
      <c r="H36" s="321">
        <f>'t3'!E34</f>
        <v>0</v>
      </c>
      <c r="I36" s="321">
        <f>'t3'!G34</f>
        <v>0</v>
      </c>
      <c r="J36" s="321">
        <f>'t3'!I34</f>
        <v>0</v>
      </c>
      <c r="K36" s="321">
        <f t="shared" si="0"/>
        <v>0</v>
      </c>
      <c r="L36" s="321">
        <f>'t10'!AU34</f>
        <v>0</v>
      </c>
      <c r="M36" s="635" t="str">
        <f t="shared" si="1"/>
        <v>OK</v>
      </c>
      <c r="N36" s="95" t="str">
        <f t="shared" si="4"/>
        <v>OK</v>
      </c>
      <c r="O36" s="320">
        <f>'t1'!L34</f>
        <v>0</v>
      </c>
      <c r="P36" s="320">
        <f>'t3'!L34</f>
        <v>0</v>
      </c>
      <c r="Q36" s="321">
        <f>'t3'!N34</f>
        <v>0</v>
      </c>
      <c r="R36" s="321">
        <f>'t3'!P34</f>
        <v>0</v>
      </c>
      <c r="S36" s="321">
        <f>'t3'!D34</f>
        <v>0</v>
      </c>
      <c r="T36" s="321">
        <f>'t3'!F34</f>
        <v>0</v>
      </c>
      <c r="U36" s="321">
        <f>'t3'!H34</f>
        <v>0</v>
      </c>
      <c r="V36" s="321">
        <f>'t3'!J34</f>
        <v>0</v>
      </c>
      <c r="W36" s="321">
        <f t="shared" si="2"/>
        <v>0</v>
      </c>
      <c r="X36" s="321">
        <f>'t10'!AV34</f>
        <v>0</v>
      </c>
      <c r="Y36" s="635" t="str">
        <f t="shared" si="3"/>
        <v>OK</v>
      </c>
      <c r="Z36" s="174" t="str">
        <f t="shared" si="5"/>
        <v>OK</v>
      </c>
    </row>
    <row r="37" spans="1:26" ht="15" customHeight="1" x14ac:dyDescent="0.2">
      <c r="A37" s="123" t="str">
        <f>'t1'!A35</f>
        <v>FARMACISTI CON ALTRI INCAR. PROF.LI (RAPP. ESCLUSIVO)</v>
      </c>
      <c r="B37" s="169" t="str">
        <f>'t1'!B35</f>
        <v>SD0A38</v>
      </c>
      <c r="C37" s="320">
        <f>'t1'!K35</f>
        <v>0</v>
      </c>
      <c r="D37" s="320">
        <f>'t3'!K35</f>
        <v>0</v>
      </c>
      <c r="E37" s="321">
        <f>'t3'!M35</f>
        <v>0</v>
      </c>
      <c r="F37" s="321">
        <f>'t3'!O35</f>
        <v>0</v>
      </c>
      <c r="G37" s="321">
        <f>'t3'!C35</f>
        <v>0</v>
      </c>
      <c r="H37" s="321">
        <f>'t3'!E35</f>
        <v>0</v>
      </c>
      <c r="I37" s="321">
        <f>'t3'!G35</f>
        <v>0</v>
      </c>
      <c r="J37" s="321">
        <f>'t3'!I35</f>
        <v>0</v>
      </c>
      <c r="K37" s="321">
        <f t="shared" si="0"/>
        <v>0</v>
      </c>
      <c r="L37" s="321">
        <f>'t10'!AU35</f>
        <v>0</v>
      </c>
      <c r="M37" s="635" t="str">
        <f t="shared" si="1"/>
        <v>OK</v>
      </c>
      <c r="N37" s="95" t="str">
        <f t="shared" si="4"/>
        <v>OK</v>
      </c>
      <c r="O37" s="320">
        <f>'t1'!L35</f>
        <v>0</v>
      </c>
      <c r="P37" s="320">
        <f>'t3'!L35</f>
        <v>0</v>
      </c>
      <c r="Q37" s="321">
        <f>'t3'!N35</f>
        <v>0</v>
      </c>
      <c r="R37" s="321">
        <f>'t3'!P35</f>
        <v>0</v>
      </c>
      <c r="S37" s="321">
        <f>'t3'!D35</f>
        <v>0</v>
      </c>
      <c r="T37" s="321">
        <f>'t3'!F35</f>
        <v>0</v>
      </c>
      <c r="U37" s="321">
        <f>'t3'!H35</f>
        <v>0</v>
      </c>
      <c r="V37" s="321">
        <f>'t3'!J35</f>
        <v>0</v>
      </c>
      <c r="W37" s="321">
        <f t="shared" si="2"/>
        <v>0</v>
      </c>
      <c r="X37" s="321">
        <f>'t10'!AV35</f>
        <v>0</v>
      </c>
      <c r="Y37" s="635" t="str">
        <f t="shared" si="3"/>
        <v>OK</v>
      </c>
      <c r="Z37" s="174" t="str">
        <f t="shared" si="5"/>
        <v>OK</v>
      </c>
    </row>
    <row r="38" spans="1:26" ht="15" customHeight="1" x14ac:dyDescent="0.2">
      <c r="A38" s="123" t="str">
        <f>'t1'!A36</f>
        <v>FARMACISTI CON ALTRI INCAR. PROF.LI (RAPP. NON ESCL.)</v>
      </c>
      <c r="B38" s="169" t="str">
        <f>'t1'!B36</f>
        <v>SD0037</v>
      </c>
      <c r="C38" s="320">
        <f>'t1'!K36</f>
        <v>0</v>
      </c>
      <c r="D38" s="320">
        <f>'t3'!K36</f>
        <v>0</v>
      </c>
      <c r="E38" s="321">
        <f>'t3'!M36</f>
        <v>0</v>
      </c>
      <c r="F38" s="321">
        <f>'t3'!O36</f>
        <v>0</v>
      </c>
      <c r="G38" s="321">
        <f>'t3'!C36</f>
        <v>0</v>
      </c>
      <c r="H38" s="321">
        <f>'t3'!E36</f>
        <v>0</v>
      </c>
      <c r="I38" s="321">
        <f>'t3'!G36</f>
        <v>0</v>
      </c>
      <c r="J38" s="321">
        <f>'t3'!I36</f>
        <v>0</v>
      </c>
      <c r="K38" s="321">
        <f t="shared" si="0"/>
        <v>0</v>
      </c>
      <c r="L38" s="321">
        <f>'t10'!AU36</f>
        <v>0</v>
      </c>
      <c r="M38" s="635" t="str">
        <f t="shared" si="1"/>
        <v>OK</v>
      </c>
      <c r="N38" s="95" t="str">
        <f t="shared" si="4"/>
        <v>OK</v>
      </c>
      <c r="O38" s="320">
        <f>'t1'!L36</f>
        <v>0</v>
      </c>
      <c r="P38" s="320">
        <f>'t3'!L36</f>
        <v>0</v>
      </c>
      <c r="Q38" s="321">
        <f>'t3'!N36</f>
        <v>0</v>
      </c>
      <c r="R38" s="321">
        <f>'t3'!P36</f>
        <v>0</v>
      </c>
      <c r="S38" s="321">
        <f>'t3'!D36</f>
        <v>0</v>
      </c>
      <c r="T38" s="321">
        <f>'t3'!F36</f>
        <v>0</v>
      </c>
      <c r="U38" s="321">
        <f>'t3'!H36</f>
        <v>0</v>
      </c>
      <c r="V38" s="321">
        <f>'t3'!J36</f>
        <v>0</v>
      </c>
      <c r="W38" s="321">
        <f t="shared" si="2"/>
        <v>0</v>
      </c>
      <c r="X38" s="321">
        <f>'t10'!AV36</f>
        <v>0</v>
      </c>
      <c r="Y38" s="635" t="str">
        <f t="shared" si="3"/>
        <v>OK</v>
      </c>
      <c r="Z38" s="174" t="str">
        <f t="shared" si="5"/>
        <v>OK</v>
      </c>
    </row>
    <row r="39" spans="1:26" ht="15" customHeight="1" x14ac:dyDescent="0.2">
      <c r="A39" s="123" t="str">
        <f>'t1'!A37</f>
        <v>FARMACISTI A T. DETERMINATO (ART. 15-SEPTIES D.LGS. 502/92)</v>
      </c>
      <c r="B39" s="169" t="str">
        <f>'t1'!B37</f>
        <v>SD0600</v>
      </c>
      <c r="C39" s="320">
        <f>'t1'!K37</f>
        <v>0</v>
      </c>
      <c r="D39" s="320">
        <f>'t3'!K37</f>
        <v>0</v>
      </c>
      <c r="E39" s="321">
        <f>'t3'!M37</f>
        <v>0</v>
      </c>
      <c r="F39" s="321">
        <f>'t3'!O37</f>
        <v>0</v>
      </c>
      <c r="G39" s="321">
        <f>'t3'!C37</f>
        <v>0</v>
      </c>
      <c r="H39" s="321">
        <f>'t3'!E37</f>
        <v>0</v>
      </c>
      <c r="I39" s="321">
        <f>'t3'!G37</f>
        <v>0</v>
      </c>
      <c r="J39" s="321">
        <f>'t3'!I37</f>
        <v>0</v>
      </c>
      <c r="K39" s="321">
        <f t="shared" si="0"/>
        <v>0</v>
      </c>
      <c r="L39" s="321">
        <f>'t10'!AU37</f>
        <v>0</v>
      </c>
      <c r="M39" s="635" t="str">
        <f t="shared" si="1"/>
        <v>OK</v>
      </c>
      <c r="N39" s="95" t="str">
        <f t="shared" si="4"/>
        <v>OK</v>
      </c>
      <c r="O39" s="320">
        <f>'t1'!L37</f>
        <v>0</v>
      </c>
      <c r="P39" s="320">
        <f>'t3'!L37</f>
        <v>0</v>
      </c>
      <c r="Q39" s="321">
        <f>'t3'!N37</f>
        <v>0</v>
      </c>
      <c r="R39" s="321">
        <f>'t3'!P37</f>
        <v>0</v>
      </c>
      <c r="S39" s="321">
        <f>'t3'!D37</f>
        <v>0</v>
      </c>
      <c r="T39" s="321">
        <f>'t3'!F37</f>
        <v>0</v>
      </c>
      <c r="U39" s="321">
        <f>'t3'!H37</f>
        <v>0</v>
      </c>
      <c r="V39" s="321">
        <f>'t3'!J37</f>
        <v>0</v>
      </c>
      <c r="W39" s="321">
        <f t="shared" si="2"/>
        <v>0</v>
      </c>
      <c r="X39" s="321">
        <f>'t10'!AV37</f>
        <v>0</v>
      </c>
      <c r="Y39" s="635" t="str">
        <f t="shared" si="3"/>
        <v>OK</v>
      </c>
      <c r="Z39" s="174" t="str">
        <f t="shared" si="5"/>
        <v>OK</v>
      </c>
    </row>
    <row r="40" spans="1:26" ht="15" customHeight="1" x14ac:dyDescent="0.2">
      <c r="A40" s="123" t="str">
        <f>'t1'!A38</f>
        <v>BIOLOGI CON INC. DI STRUTTURA COMPLESSA (RAPP. ESCLUSIVO)</v>
      </c>
      <c r="B40" s="169" t="str">
        <f>'t1'!B38</f>
        <v>SD0E13</v>
      </c>
      <c r="C40" s="320">
        <f>'t1'!K38</f>
        <v>0</v>
      </c>
      <c r="D40" s="320">
        <f>'t3'!K38</f>
        <v>0</v>
      </c>
      <c r="E40" s="321">
        <f>'t3'!M38</f>
        <v>0</v>
      </c>
      <c r="F40" s="321">
        <f>'t3'!O38</f>
        <v>0</v>
      </c>
      <c r="G40" s="321">
        <f>'t3'!C38</f>
        <v>0</v>
      </c>
      <c r="H40" s="321">
        <f>'t3'!E38</f>
        <v>0</v>
      </c>
      <c r="I40" s="321">
        <f>'t3'!G38</f>
        <v>0</v>
      </c>
      <c r="J40" s="321">
        <f>'t3'!I38</f>
        <v>0</v>
      </c>
      <c r="K40" s="321">
        <f t="shared" si="0"/>
        <v>0</v>
      </c>
      <c r="L40" s="321">
        <f>'t10'!AU38</f>
        <v>0</v>
      </c>
      <c r="M40" s="635" t="str">
        <f t="shared" si="1"/>
        <v>OK</v>
      </c>
      <c r="N40" s="95" t="str">
        <f t="shared" si="4"/>
        <v>OK</v>
      </c>
      <c r="O40" s="320">
        <f>'t1'!L38</f>
        <v>0</v>
      </c>
      <c r="P40" s="320">
        <f>'t3'!L38</f>
        <v>0</v>
      </c>
      <c r="Q40" s="321">
        <f>'t3'!N38</f>
        <v>0</v>
      </c>
      <c r="R40" s="321">
        <f>'t3'!P38</f>
        <v>0</v>
      </c>
      <c r="S40" s="321">
        <f>'t3'!D38</f>
        <v>0</v>
      </c>
      <c r="T40" s="321">
        <f>'t3'!F38</f>
        <v>0</v>
      </c>
      <c r="U40" s="321">
        <f>'t3'!H38</f>
        <v>0</v>
      </c>
      <c r="V40" s="321">
        <f>'t3'!J38</f>
        <v>0</v>
      </c>
      <c r="W40" s="321">
        <f t="shared" si="2"/>
        <v>0</v>
      </c>
      <c r="X40" s="321">
        <f>'t10'!AV38</f>
        <v>0</v>
      </c>
      <c r="Y40" s="635" t="str">
        <f t="shared" si="3"/>
        <v>OK</v>
      </c>
      <c r="Z40" s="174" t="str">
        <f t="shared" si="5"/>
        <v>OK</v>
      </c>
    </row>
    <row r="41" spans="1:26" ht="15" customHeight="1" x14ac:dyDescent="0.2">
      <c r="A41" s="123" t="str">
        <f>'t1'!A39</f>
        <v>BIOLOGI CON INC. DI STRUTTURA COMPLESSA (RAPP. NON ESCL.)</v>
      </c>
      <c r="B41" s="169" t="str">
        <f>'t1'!B39</f>
        <v>SD0N13</v>
      </c>
      <c r="C41" s="320">
        <f>'t1'!K39</f>
        <v>0</v>
      </c>
      <c r="D41" s="320">
        <f>'t3'!K39</f>
        <v>0</v>
      </c>
      <c r="E41" s="321">
        <f>'t3'!M39</f>
        <v>0</v>
      </c>
      <c r="F41" s="321">
        <f>'t3'!O39</f>
        <v>0</v>
      </c>
      <c r="G41" s="321">
        <f>'t3'!C39</f>
        <v>0</v>
      </c>
      <c r="H41" s="321">
        <f>'t3'!E39</f>
        <v>0</v>
      </c>
      <c r="I41" s="321">
        <f>'t3'!G39</f>
        <v>0</v>
      </c>
      <c r="J41" s="321">
        <f>'t3'!I39</f>
        <v>0</v>
      </c>
      <c r="K41" s="321">
        <f t="shared" si="0"/>
        <v>0</v>
      </c>
      <c r="L41" s="321">
        <f>'t10'!AU39</f>
        <v>0</v>
      </c>
      <c r="M41" s="635" t="str">
        <f t="shared" si="1"/>
        <v>OK</v>
      </c>
      <c r="N41" s="95" t="str">
        <f t="shared" si="4"/>
        <v>OK</v>
      </c>
      <c r="O41" s="320">
        <f>'t1'!L39</f>
        <v>0</v>
      </c>
      <c r="P41" s="320">
        <f>'t3'!L39</f>
        <v>0</v>
      </c>
      <c r="Q41" s="321">
        <f>'t3'!N39</f>
        <v>0</v>
      </c>
      <c r="R41" s="321">
        <f>'t3'!P39</f>
        <v>0</v>
      </c>
      <c r="S41" s="321">
        <f>'t3'!D39</f>
        <v>0</v>
      </c>
      <c r="T41" s="321">
        <f>'t3'!F39</f>
        <v>0</v>
      </c>
      <c r="U41" s="321">
        <f>'t3'!H39</f>
        <v>0</v>
      </c>
      <c r="V41" s="321">
        <f>'t3'!J39</f>
        <v>0</v>
      </c>
      <c r="W41" s="321">
        <f t="shared" si="2"/>
        <v>0</v>
      </c>
      <c r="X41" s="321">
        <f>'t10'!AV39</f>
        <v>0</v>
      </c>
      <c r="Y41" s="635" t="str">
        <f t="shared" si="3"/>
        <v>OK</v>
      </c>
      <c r="Z41" s="174" t="str">
        <f t="shared" si="5"/>
        <v>OK</v>
      </c>
    </row>
    <row r="42" spans="1:26" ht="15" customHeight="1" x14ac:dyDescent="0.2">
      <c r="A42" s="123" t="str">
        <f>'t1'!A40</f>
        <v>BIOLOGI CON INC. DI STRUTTURA SEMPLICE (RAPP. ESCLUSIVO)</v>
      </c>
      <c r="B42" s="169" t="str">
        <f>'t1'!B40</f>
        <v>SD0E12</v>
      </c>
      <c r="C42" s="320">
        <f>'t1'!K40</f>
        <v>0</v>
      </c>
      <c r="D42" s="320">
        <f>'t3'!K40</f>
        <v>0</v>
      </c>
      <c r="E42" s="321">
        <f>'t3'!M40</f>
        <v>0</v>
      </c>
      <c r="F42" s="321">
        <f>'t3'!O40</f>
        <v>0</v>
      </c>
      <c r="G42" s="321">
        <f>'t3'!C40</f>
        <v>0</v>
      </c>
      <c r="H42" s="321">
        <f>'t3'!E40</f>
        <v>0</v>
      </c>
      <c r="I42" s="321">
        <f>'t3'!G40</f>
        <v>0</v>
      </c>
      <c r="J42" s="321">
        <f>'t3'!I40</f>
        <v>0</v>
      </c>
      <c r="K42" s="321">
        <f t="shared" si="0"/>
        <v>0</v>
      </c>
      <c r="L42" s="321">
        <f>'t10'!AU40</f>
        <v>0</v>
      </c>
      <c r="M42" s="635" t="str">
        <f t="shared" si="1"/>
        <v>OK</v>
      </c>
      <c r="N42" s="95" t="str">
        <f t="shared" si="4"/>
        <v>OK</v>
      </c>
      <c r="O42" s="320">
        <f>'t1'!L40</f>
        <v>0</v>
      </c>
      <c r="P42" s="320">
        <f>'t3'!L40</f>
        <v>0</v>
      </c>
      <c r="Q42" s="321">
        <f>'t3'!N40</f>
        <v>0</v>
      </c>
      <c r="R42" s="321">
        <f>'t3'!P40</f>
        <v>0</v>
      </c>
      <c r="S42" s="321">
        <f>'t3'!D40</f>
        <v>0</v>
      </c>
      <c r="T42" s="321">
        <f>'t3'!F40</f>
        <v>0</v>
      </c>
      <c r="U42" s="321">
        <f>'t3'!H40</f>
        <v>0</v>
      </c>
      <c r="V42" s="321">
        <f>'t3'!J40</f>
        <v>0</v>
      </c>
      <c r="W42" s="321">
        <f t="shared" si="2"/>
        <v>0</v>
      </c>
      <c r="X42" s="321">
        <f>'t10'!AV40</f>
        <v>0</v>
      </c>
      <c r="Y42" s="635" t="str">
        <f t="shared" si="3"/>
        <v>OK</v>
      </c>
      <c r="Z42" s="174" t="str">
        <f t="shared" si="5"/>
        <v>OK</v>
      </c>
    </row>
    <row r="43" spans="1:26" ht="15" customHeight="1" x14ac:dyDescent="0.2">
      <c r="A43" s="123" t="str">
        <f>'t1'!A41</f>
        <v>BIOLOGI CON INC. DI STRUTTURA SEMPLICE (RAPP. NON ESCL.)</v>
      </c>
      <c r="B43" s="169" t="str">
        <f>'t1'!B41</f>
        <v>SD0N12</v>
      </c>
      <c r="C43" s="320">
        <f>'t1'!K41</f>
        <v>0</v>
      </c>
      <c r="D43" s="320">
        <f>'t3'!K41</f>
        <v>0</v>
      </c>
      <c r="E43" s="321">
        <f>'t3'!M41</f>
        <v>0</v>
      </c>
      <c r="F43" s="321">
        <f>'t3'!O41</f>
        <v>0</v>
      </c>
      <c r="G43" s="321">
        <f>'t3'!C41</f>
        <v>0</v>
      </c>
      <c r="H43" s="321">
        <f>'t3'!E41</f>
        <v>0</v>
      </c>
      <c r="I43" s="321">
        <f>'t3'!G41</f>
        <v>0</v>
      </c>
      <c r="J43" s="321">
        <f>'t3'!I41</f>
        <v>0</v>
      </c>
      <c r="K43" s="321">
        <f t="shared" si="0"/>
        <v>0</v>
      </c>
      <c r="L43" s="321">
        <f>'t10'!AU41</f>
        <v>0</v>
      </c>
      <c r="M43" s="635" t="str">
        <f t="shared" si="1"/>
        <v>OK</v>
      </c>
      <c r="N43" s="95" t="str">
        <f t="shared" si="4"/>
        <v>OK</v>
      </c>
      <c r="O43" s="320">
        <f>'t1'!L41</f>
        <v>0</v>
      </c>
      <c r="P43" s="320">
        <f>'t3'!L41</f>
        <v>0</v>
      </c>
      <c r="Q43" s="321">
        <f>'t3'!N41</f>
        <v>0</v>
      </c>
      <c r="R43" s="321">
        <f>'t3'!P41</f>
        <v>0</v>
      </c>
      <c r="S43" s="321">
        <f>'t3'!D41</f>
        <v>0</v>
      </c>
      <c r="T43" s="321">
        <f>'t3'!F41</f>
        <v>0</v>
      </c>
      <c r="U43" s="321">
        <f>'t3'!H41</f>
        <v>0</v>
      </c>
      <c r="V43" s="321">
        <f>'t3'!J41</f>
        <v>0</v>
      </c>
      <c r="W43" s="321">
        <f t="shared" si="2"/>
        <v>0</v>
      </c>
      <c r="X43" s="321">
        <f>'t10'!AV41</f>
        <v>0</v>
      </c>
      <c r="Y43" s="635" t="str">
        <f t="shared" si="3"/>
        <v>OK</v>
      </c>
      <c r="Z43" s="174" t="str">
        <f t="shared" si="5"/>
        <v>OK</v>
      </c>
    </row>
    <row r="44" spans="1:26" ht="15" customHeight="1" x14ac:dyDescent="0.2">
      <c r="A44" s="123" t="str">
        <f>'t1'!A42</f>
        <v>BIOLOGI CON ALTRI INCAR. PROF.LI (RAPP. ESCLUSIVO)</v>
      </c>
      <c r="B44" s="169" t="str">
        <f>'t1'!B42</f>
        <v>SD0A12</v>
      </c>
      <c r="C44" s="320">
        <f>'t1'!K42</f>
        <v>0</v>
      </c>
      <c r="D44" s="320">
        <f>'t3'!K42</f>
        <v>0</v>
      </c>
      <c r="E44" s="321">
        <f>'t3'!M42</f>
        <v>0</v>
      </c>
      <c r="F44" s="321">
        <f>'t3'!O42</f>
        <v>0</v>
      </c>
      <c r="G44" s="321">
        <f>'t3'!C42</f>
        <v>0</v>
      </c>
      <c r="H44" s="321">
        <f>'t3'!E42</f>
        <v>0</v>
      </c>
      <c r="I44" s="321">
        <f>'t3'!G42</f>
        <v>0</v>
      </c>
      <c r="J44" s="321">
        <f>'t3'!I42</f>
        <v>0</v>
      </c>
      <c r="K44" s="321">
        <f t="shared" si="0"/>
        <v>0</v>
      </c>
      <c r="L44" s="321">
        <f>'t10'!AU42</f>
        <v>0</v>
      </c>
      <c r="M44" s="635" t="str">
        <f t="shared" si="1"/>
        <v>OK</v>
      </c>
      <c r="N44" s="95" t="str">
        <f t="shared" si="4"/>
        <v>OK</v>
      </c>
      <c r="O44" s="320">
        <f>'t1'!L42</f>
        <v>0</v>
      </c>
      <c r="P44" s="320">
        <f>'t3'!L42</f>
        <v>0</v>
      </c>
      <c r="Q44" s="321">
        <f>'t3'!N42</f>
        <v>0</v>
      </c>
      <c r="R44" s="321">
        <f>'t3'!P42</f>
        <v>0</v>
      </c>
      <c r="S44" s="321">
        <f>'t3'!D42</f>
        <v>0</v>
      </c>
      <c r="T44" s="321">
        <f>'t3'!F42</f>
        <v>0</v>
      </c>
      <c r="U44" s="321">
        <f>'t3'!H42</f>
        <v>0</v>
      </c>
      <c r="V44" s="321">
        <f>'t3'!J42</f>
        <v>0</v>
      </c>
      <c r="W44" s="321">
        <f t="shared" si="2"/>
        <v>0</v>
      </c>
      <c r="X44" s="321">
        <f>'t10'!AV42</f>
        <v>0</v>
      </c>
      <c r="Y44" s="635" t="str">
        <f t="shared" si="3"/>
        <v>OK</v>
      </c>
      <c r="Z44" s="174" t="str">
        <f t="shared" si="5"/>
        <v>OK</v>
      </c>
    </row>
    <row r="45" spans="1:26" ht="15" customHeight="1" x14ac:dyDescent="0.2">
      <c r="A45" s="123" t="str">
        <f>'t1'!A43</f>
        <v>BIOLOGI CON ALTRI INCAR. PROF.LI (RAPP. NON ESCL.)</v>
      </c>
      <c r="B45" s="169" t="str">
        <f>'t1'!B43</f>
        <v>SD0011</v>
      </c>
      <c r="C45" s="320">
        <f>'t1'!K43</f>
        <v>0</v>
      </c>
      <c r="D45" s="320">
        <f>'t3'!K43</f>
        <v>0</v>
      </c>
      <c r="E45" s="321">
        <f>'t3'!M43</f>
        <v>0</v>
      </c>
      <c r="F45" s="321">
        <f>'t3'!O43</f>
        <v>0</v>
      </c>
      <c r="G45" s="321">
        <f>'t3'!C43</f>
        <v>0</v>
      </c>
      <c r="H45" s="321">
        <f>'t3'!E43</f>
        <v>0</v>
      </c>
      <c r="I45" s="321">
        <f>'t3'!G43</f>
        <v>0</v>
      </c>
      <c r="J45" s="321">
        <f>'t3'!I43</f>
        <v>0</v>
      </c>
      <c r="K45" s="321">
        <f t="shared" si="0"/>
        <v>0</v>
      </c>
      <c r="L45" s="321">
        <f>'t10'!AU43</f>
        <v>0</v>
      </c>
      <c r="M45" s="635" t="str">
        <f t="shared" si="1"/>
        <v>OK</v>
      </c>
      <c r="N45" s="95" t="str">
        <f t="shared" si="4"/>
        <v>OK</v>
      </c>
      <c r="O45" s="320">
        <f>'t1'!L43</f>
        <v>0</v>
      </c>
      <c r="P45" s="320">
        <f>'t3'!L43</f>
        <v>0</v>
      </c>
      <c r="Q45" s="321">
        <f>'t3'!N43</f>
        <v>0</v>
      </c>
      <c r="R45" s="321">
        <f>'t3'!P43</f>
        <v>0</v>
      </c>
      <c r="S45" s="321">
        <f>'t3'!D43</f>
        <v>0</v>
      </c>
      <c r="T45" s="321">
        <f>'t3'!F43</f>
        <v>0</v>
      </c>
      <c r="U45" s="321">
        <f>'t3'!H43</f>
        <v>0</v>
      </c>
      <c r="V45" s="321">
        <f>'t3'!J43</f>
        <v>0</v>
      </c>
      <c r="W45" s="321">
        <f t="shared" si="2"/>
        <v>0</v>
      </c>
      <c r="X45" s="321">
        <f>'t10'!AV43</f>
        <v>0</v>
      </c>
      <c r="Y45" s="635" t="str">
        <f t="shared" si="3"/>
        <v>OK</v>
      </c>
      <c r="Z45" s="174" t="str">
        <f t="shared" si="5"/>
        <v>OK</v>
      </c>
    </row>
    <row r="46" spans="1:26" ht="15" customHeight="1" x14ac:dyDescent="0.2">
      <c r="A46" s="123" t="str">
        <f>'t1'!A44</f>
        <v>BIOLOGI A T. DETERMINATO (ART. 15-SEPTIES D.LGS. 502/92)</v>
      </c>
      <c r="B46" s="169" t="str">
        <f>'t1'!B44</f>
        <v>SD0601</v>
      </c>
      <c r="C46" s="320">
        <f>'t1'!K44</f>
        <v>0</v>
      </c>
      <c r="D46" s="320">
        <f>'t3'!K44</f>
        <v>0</v>
      </c>
      <c r="E46" s="321">
        <f>'t3'!M44</f>
        <v>0</v>
      </c>
      <c r="F46" s="321">
        <f>'t3'!O44</f>
        <v>0</v>
      </c>
      <c r="G46" s="321">
        <f>'t3'!C44</f>
        <v>0</v>
      </c>
      <c r="H46" s="321">
        <f>'t3'!E44</f>
        <v>0</v>
      </c>
      <c r="I46" s="321">
        <f>'t3'!G44</f>
        <v>0</v>
      </c>
      <c r="J46" s="321">
        <f>'t3'!I44</f>
        <v>0</v>
      </c>
      <c r="K46" s="321">
        <f t="shared" si="0"/>
        <v>0</v>
      </c>
      <c r="L46" s="321">
        <f>'t10'!AU44</f>
        <v>0</v>
      </c>
      <c r="M46" s="635" t="str">
        <f t="shared" si="1"/>
        <v>OK</v>
      </c>
      <c r="N46" s="95" t="str">
        <f t="shared" si="4"/>
        <v>OK</v>
      </c>
      <c r="O46" s="320">
        <f>'t1'!L44</f>
        <v>0</v>
      </c>
      <c r="P46" s="320">
        <f>'t3'!L44</f>
        <v>0</v>
      </c>
      <c r="Q46" s="321">
        <f>'t3'!N44</f>
        <v>0</v>
      </c>
      <c r="R46" s="321">
        <f>'t3'!P44</f>
        <v>0</v>
      </c>
      <c r="S46" s="321">
        <f>'t3'!D44</f>
        <v>0</v>
      </c>
      <c r="T46" s="321">
        <f>'t3'!F44</f>
        <v>0</v>
      </c>
      <c r="U46" s="321">
        <f>'t3'!H44</f>
        <v>0</v>
      </c>
      <c r="V46" s="321">
        <f>'t3'!J44</f>
        <v>0</v>
      </c>
      <c r="W46" s="321">
        <f t="shared" si="2"/>
        <v>0</v>
      </c>
      <c r="X46" s="321">
        <f>'t10'!AV44</f>
        <v>0</v>
      </c>
      <c r="Y46" s="635" t="str">
        <f t="shared" si="3"/>
        <v>OK</v>
      </c>
      <c r="Z46" s="174" t="str">
        <f t="shared" si="5"/>
        <v>OK</v>
      </c>
    </row>
    <row r="47" spans="1:26" ht="15" customHeight="1" x14ac:dyDescent="0.2">
      <c r="A47" s="123" t="str">
        <f>'t1'!A45</f>
        <v>CHIMICI CON INC. DI STRUTTURA COMPLESSA (RAPP. ESCLUSIVO)</v>
      </c>
      <c r="B47" s="169" t="str">
        <f>'t1'!B45</f>
        <v>SD0E16</v>
      </c>
      <c r="C47" s="320">
        <f>'t1'!K45</f>
        <v>0</v>
      </c>
      <c r="D47" s="320">
        <f>'t3'!K45</f>
        <v>0</v>
      </c>
      <c r="E47" s="321">
        <f>'t3'!M45</f>
        <v>0</v>
      </c>
      <c r="F47" s="321">
        <f>'t3'!O45</f>
        <v>0</v>
      </c>
      <c r="G47" s="321">
        <f>'t3'!C45</f>
        <v>0</v>
      </c>
      <c r="H47" s="321">
        <f>'t3'!E45</f>
        <v>0</v>
      </c>
      <c r="I47" s="321">
        <f>'t3'!G45</f>
        <v>0</v>
      </c>
      <c r="J47" s="321">
        <f>'t3'!I45</f>
        <v>0</v>
      </c>
      <c r="K47" s="321">
        <f t="shared" si="0"/>
        <v>0</v>
      </c>
      <c r="L47" s="321">
        <f>'t10'!AU45</f>
        <v>0</v>
      </c>
      <c r="M47" s="635" t="str">
        <f t="shared" si="1"/>
        <v>OK</v>
      </c>
      <c r="N47" s="95" t="str">
        <f t="shared" si="4"/>
        <v>OK</v>
      </c>
      <c r="O47" s="320">
        <f>'t1'!L45</f>
        <v>0</v>
      </c>
      <c r="P47" s="320">
        <f>'t3'!L45</f>
        <v>0</v>
      </c>
      <c r="Q47" s="321">
        <f>'t3'!N45</f>
        <v>0</v>
      </c>
      <c r="R47" s="321">
        <f>'t3'!P45</f>
        <v>0</v>
      </c>
      <c r="S47" s="321">
        <f>'t3'!D45</f>
        <v>0</v>
      </c>
      <c r="T47" s="321">
        <f>'t3'!F45</f>
        <v>0</v>
      </c>
      <c r="U47" s="321">
        <f>'t3'!H45</f>
        <v>0</v>
      </c>
      <c r="V47" s="321">
        <f>'t3'!J45</f>
        <v>0</v>
      </c>
      <c r="W47" s="321">
        <f t="shared" si="2"/>
        <v>0</v>
      </c>
      <c r="X47" s="321">
        <f>'t10'!AV45</f>
        <v>0</v>
      </c>
      <c r="Y47" s="635" t="str">
        <f t="shared" si="3"/>
        <v>OK</v>
      </c>
      <c r="Z47" s="174" t="str">
        <f t="shared" si="5"/>
        <v>OK</v>
      </c>
    </row>
    <row r="48" spans="1:26" ht="15" customHeight="1" x14ac:dyDescent="0.2">
      <c r="A48" s="123" t="str">
        <f>'t1'!A46</f>
        <v>CHIMICI CON INC. DI STRUTTURA COMPLESSA (RAPP.NON ESCL.)</v>
      </c>
      <c r="B48" s="169" t="str">
        <f>'t1'!B46</f>
        <v>SD0N16</v>
      </c>
      <c r="C48" s="320">
        <f>'t1'!K46</f>
        <v>0</v>
      </c>
      <c r="D48" s="320">
        <f>'t3'!K46</f>
        <v>0</v>
      </c>
      <c r="E48" s="321">
        <f>'t3'!M46</f>
        <v>0</v>
      </c>
      <c r="F48" s="321">
        <f>'t3'!O46</f>
        <v>0</v>
      </c>
      <c r="G48" s="321">
        <f>'t3'!C46</f>
        <v>0</v>
      </c>
      <c r="H48" s="321">
        <f>'t3'!E46</f>
        <v>0</v>
      </c>
      <c r="I48" s="321">
        <f>'t3'!G46</f>
        <v>0</v>
      </c>
      <c r="J48" s="321">
        <f>'t3'!I46</f>
        <v>0</v>
      </c>
      <c r="K48" s="321">
        <f t="shared" si="0"/>
        <v>0</v>
      </c>
      <c r="L48" s="321">
        <f>'t10'!AU46</f>
        <v>0</v>
      </c>
      <c r="M48" s="635" t="str">
        <f t="shared" si="1"/>
        <v>OK</v>
      </c>
      <c r="N48" s="95" t="str">
        <f t="shared" si="4"/>
        <v>OK</v>
      </c>
      <c r="O48" s="320">
        <f>'t1'!L46</f>
        <v>0</v>
      </c>
      <c r="P48" s="320">
        <f>'t3'!L46</f>
        <v>0</v>
      </c>
      <c r="Q48" s="321">
        <f>'t3'!N46</f>
        <v>0</v>
      </c>
      <c r="R48" s="321">
        <f>'t3'!P46</f>
        <v>0</v>
      </c>
      <c r="S48" s="321">
        <f>'t3'!D46</f>
        <v>0</v>
      </c>
      <c r="T48" s="321">
        <f>'t3'!F46</f>
        <v>0</v>
      </c>
      <c r="U48" s="321">
        <f>'t3'!H46</f>
        <v>0</v>
      </c>
      <c r="V48" s="321">
        <f>'t3'!J46</f>
        <v>0</v>
      </c>
      <c r="W48" s="321">
        <f t="shared" si="2"/>
        <v>0</v>
      </c>
      <c r="X48" s="321">
        <f>'t10'!AV46</f>
        <v>0</v>
      </c>
      <c r="Y48" s="635" t="str">
        <f t="shared" si="3"/>
        <v>OK</v>
      </c>
      <c r="Z48" s="174" t="str">
        <f t="shared" si="5"/>
        <v>OK</v>
      </c>
    </row>
    <row r="49" spans="1:26" ht="15" customHeight="1" x14ac:dyDescent="0.2">
      <c r="A49" s="123" t="str">
        <f>'t1'!A47</f>
        <v>CHIMICI CON INC. DI STRUTTURA SEMPLICE (RAPP. ESCLUSIVO)</v>
      </c>
      <c r="B49" s="169" t="str">
        <f>'t1'!B47</f>
        <v>SD0E15</v>
      </c>
      <c r="C49" s="320">
        <f>'t1'!K47</f>
        <v>0</v>
      </c>
      <c r="D49" s="320">
        <f>'t3'!K47</f>
        <v>0</v>
      </c>
      <c r="E49" s="321">
        <f>'t3'!M47</f>
        <v>0</v>
      </c>
      <c r="F49" s="321">
        <f>'t3'!O47</f>
        <v>0</v>
      </c>
      <c r="G49" s="321">
        <f>'t3'!C47</f>
        <v>0</v>
      </c>
      <c r="H49" s="321">
        <f>'t3'!E47</f>
        <v>0</v>
      </c>
      <c r="I49" s="321">
        <f>'t3'!G47</f>
        <v>0</v>
      </c>
      <c r="J49" s="321">
        <f>'t3'!I47</f>
        <v>0</v>
      </c>
      <c r="K49" s="321">
        <f t="shared" si="0"/>
        <v>0</v>
      </c>
      <c r="L49" s="321">
        <f>'t10'!AU47</f>
        <v>0</v>
      </c>
      <c r="M49" s="635" t="str">
        <f t="shared" si="1"/>
        <v>OK</v>
      </c>
      <c r="N49" s="95" t="str">
        <f t="shared" si="4"/>
        <v>OK</v>
      </c>
      <c r="O49" s="320">
        <f>'t1'!L47</f>
        <v>0</v>
      </c>
      <c r="P49" s="320">
        <f>'t3'!L47</f>
        <v>0</v>
      </c>
      <c r="Q49" s="321">
        <f>'t3'!N47</f>
        <v>0</v>
      </c>
      <c r="R49" s="321">
        <f>'t3'!P47</f>
        <v>0</v>
      </c>
      <c r="S49" s="321">
        <f>'t3'!D47</f>
        <v>0</v>
      </c>
      <c r="T49" s="321">
        <f>'t3'!F47</f>
        <v>0</v>
      </c>
      <c r="U49" s="321">
        <f>'t3'!H47</f>
        <v>0</v>
      </c>
      <c r="V49" s="321">
        <f>'t3'!J47</f>
        <v>0</v>
      </c>
      <c r="W49" s="321">
        <f t="shared" si="2"/>
        <v>0</v>
      </c>
      <c r="X49" s="321">
        <f>'t10'!AV47</f>
        <v>0</v>
      </c>
      <c r="Y49" s="635" t="str">
        <f t="shared" si="3"/>
        <v>OK</v>
      </c>
      <c r="Z49" s="174" t="str">
        <f t="shared" si="5"/>
        <v>OK</v>
      </c>
    </row>
    <row r="50" spans="1:26" ht="15" customHeight="1" x14ac:dyDescent="0.2">
      <c r="A50" s="123" t="str">
        <f>'t1'!A48</f>
        <v>CHIMICI CON INC. DI STRUTTURA SEMPLICE (RAPP. NON ESCL.)</v>
      </c>
      <c r="B50" s="169" t="str">
        <f>'t1'!B48</f>
        <v>SD0N15</v>
      </c>
      <c r="C50" s="320">
        <f>'t1'!K48</f>
        <v>0</v>
      </c>
      <c r="D50" s="320">
        <f>'t3'!K48</f>
        <v>0</v>
      </c>
      <c r="E50" s="321">
        <f>'t3'!M48</f>
        <v>0</v>
      </c>
      <c r="F50" s="321">
        <f>'t3'!O48</f>
        <v>0</v>
      </c>
      <c r="G50" s="321">
        <f>'t3'!C48</f>
        <v>0</v>
      </c>
      <c r="H50" s="321">
        <f>'t3'!E48</f>
        <v>0</v>
      </c>
      <c r="I50" s="321">
        <f>'t3'!G48</f>
        <v>0</v>
      </c>
      <c r="J50" s="321">
        <f>'t3'!I48</f>
        <v>0</v>
      </c>
      <c r="K50" s="321">
        <f t="shared" si="0"/>
        <v>0</v>
      </c>
      <c r="L50" s="321">
        <f>'t10'!AU48</f>
        <v>0</v>
      </c>
      <c r="M50" s="635" t="str">
        <f t="shared" si="1"/>
        <v>OK</v>
      </c>
      <c r="N50" s="95" t="str">
        <f t="shared" si="4"/>
        <v>OK</v>
      </c>
      <c r="O50" s="320">
        <f>'t1'!L48</f>
        <v>0</v>
      </c>
      <c r="P50" s="320">
        <f>'t3'!L48</f>
        <v>0</v>
      </c>
      <c r="Q50" s="321">
        <f>'t3'!N48</f>
        <v>0</v>
      </c>
      <c r="R50" s="321">
        <f>'t3'!P48</f>
        <v>0</v>
      </c>
      <c r="S50" s="321">
        <f>'t3'!D48</f>
        <v>0</v>
      </c>
      <c r="T50" s="321">
        <f>'t3'!F48</f>
        <v>0</v>
      </c>
      <c r="U50" s="321">
        <f>'t3'!H48</f>
        <v>0</v>
      </c>
      <c r="V50" s="321">
        <f>'t3'!J48</f>
        <v>0</v>
      </c>
      <c r="W50" s="321">
        <f t="shared" si="2"/>
        <v>0</v>
      </c>
      <c r="X50" s="321">
        <f>'t10'!AV48</f>
        <v>0</v>
      </c>
      <c r="Y50" s="635" t="str">
        <f t="shared" si="3"/>
        <v>OK</v>
      </c>
      <c r="Z50" s="174" t="str">
        <f t="shared" si="5"/>
        <v>OK</v>
      </c>
    </row>
    <row r="51" spans="1:26" ht="15" customHeight="1" x14ac:dyDescent="0.2">
      <c r="A51" s="123" t="str">
        <f>'t1'!A49</f>
        <v>CHIMICI CON ALTRI INCAR. PROF.LI (RAPP. ESCLUSIVO)</v>
      </c>
      <c r="B51" s="169" t="str">
        <f>'t1'!B49</f>
        <v>SD0A15</v>
      </c>
      <c r="C51" s="320">
        <f>'t1'!K49</f>
        <v>0</v>
      </c>
      <c r="D51" s="320">
        <f>'t3'!K49</f>
        <v>0</v>
      </c>
      <c r="E51" s="321">
        <f>'t3'!M49</f>
        <v>0</v>
      </c>
      <c r="F51" s="321">
        <f>'t3'!O49</f>
        <v>0</v>
      </c>
      <c r="G51" s="321">
        <f>'t3'!C49</f>
        <v>0</v>
      </c>
      <c r="H51" s="321">
        <f>'t3'!E49</f>
        <v>0</v>
      </c>
      <c r="I51" s="321">
        <f>'t3'!G49</f>
        <v>0</v>
      </c>
      <c r="J51" s="321">
        <f>'t3'!I49</f>
        <v>0</v>
      </c>
      <c r="K51" s="321">
        <f t="shared" si="0"/>
        <v>0</v>
      </c>
      <c r="L51" s="321">
        <f>'t10'!AU49</f>
        <v>0</v>
      </c>
      <c r="M51" s="635" t="str">
        <f t="shared" si="1"/>
        <v>OK</v>
      </c>
      <c r="N51" s="95" t="str">
        <f t="shared" si="4"/>
        <v>OK</v>
      </c>
      <c r="O51" s="320">
        <f>'t1'!L49</f>
        <v>0</v>
      </c>
      <c r="P51" s="320">
        <f>'t3'!L49</f>
        <v>0</v>
      </c>
      <c r="Q51" s="321">
        <f>'t3'!N49</f>
        <v>0</v>
      </c>
      <c r="R51" s="321">
        <f>'t3'!P49</f>
        <v>0</v>
      </c>
      <c r="S51" s="321">
        <f>'t3'!D49</f>
        <v>0</v>
      </c>
      <c r="T51" s="321">
        <f>'t3'!F49</f>
        <v>0</v>
      </c>
      <c r="U51" s="321">
        <f>'t3'!H49</f>
        <v>0</v>
      </c>
      <c r="V51" s="321">
        <f>'t3'!J49</f>
        <v>0</v>
      </c>
      <c r="W51" s="321">
        <f t="shared" si="2"/>
        <v>0</v>
      </c>
      <c r="X51" s="321">
        <f>'t10'!AV49</f>
        <v>0</v>
      </c>
      <c r="Y51" s="635" t="str">
        <f t="shared" si="3"/>
        <v>OK</v>
      </c>
      <c r="Z51" s="174" t="str">
        <f t="shared" si="5"/>
        <v>OK</v>
      </c>
    </row>
    <row r="52" spans="1:26" ht="15" customHeight="1" x14ac:dyDescent="0.2">
      <c r="A52" s="123" t="str">
        <f>'t1'!A50</f>
        <v>CHIMICI CON ALTRI INCAR. PROF.LI (RAPP. NON ESCL.)</v>
      </c>
      <c r="B52" s="169" t="str">
        <f>'t1'!B50</f>
        <v>SD0014</v>
      </c>
      <c r="C52" s="320">
        <f>'t1'!K50</f>
        <v>0</v>
      </c>
      <c r="D52" s="320">
        <f>'t3'!K50</f>
        <v>0</v>
      </c>
      <c r="E52" s="321">
        <f>'t3'!M50</f>
        <v>0</v>
      </c>
      <c r="F52" s="321">
        <f>'t3'!O50</f>
        <v>0</v>
      </c>
      <c r="G52" s="321">
        <f>'t3'!C50</f>
        <v>0</v>
      </c>
      <c r="H52" s="321">
        <f>'t3'!E50</f>
        <v>0</v>
      </c>
      <c r="I52" s="321">
        <f>'t3'!G50</f>
        <v>0</v>
      </c>
      <c r="J52" s="321">
        <f>'t3'!I50</f>
        <v>0</v>
      </c>
      <c r="K52" s="321">
        <f t="shared" si="0"/>
        <v>0</v>
      </c>
      <c r="L52" s="321">
        <f>'t10'!AU50</f>
        <v>0</v>
      </c>
      <c r="M52" s="635" t="str">
        <f t="shared" si="1"/>
        <v>OK</v>
      </c>
      <c r="N52" s="95" t="str">
        <f t="shared" si="4"/>
        <v>OK</v>
      </c>
      <c r="O52" s="320">
        <f>'t1'!L50</f>
        <v>0</v>
      </c>
      <c r="P52" s="320">
        <f>'t3'!L50</f>
        <v>0</v>
      </c>
      <c r="Q52" s="321">
        <f>'t3'!N50</f>
        <v>0</v>
      </c>
      <c r="R52" s="321">
        <f>'t3'!P50</f>
        <v>0</v>
      </c>
      <c r="S52" s="321">
        <f>'t3'!D50</f>
        <v>0</v>
      </c>
      <c r="T52" s="321">
        <f>'t3'!F50</f>
        <v>0</v>
      </c>
      <c r="U52" s="321">
        <f>'t3'!H50</f>
        <v>0</v>
      </c>
      <c r="V52" s="321">
        <f>'t3'!J50</f>
        <v>0</v>
      </c>
      <c r="W52" s="321">
        <f t="shared" si="2"/>
        <v>0</v>
      </c>
      <c r="X52" s="321">
        <f>'t10'!AV50</f>
        <v>0</v>
      </c>
      <c r="Y52" s="635" t="str">
        <f t="shared" si="3"/>
        <v>OK</v>
      </c>
      <c r="Z52" s="174" t="str">
        <f t="shared" si="5"/>
        <v>OK</v>
      </c>
    </row>
    <row r="53" spans="1:26" ht="15" customHeight="1" x14ac:dyDescent="0.2">
      <c r="A53" s="123" t="str">
        <f>'t1'!A51</f>
        <v>CHIMICI A T. DETERMINATO (ART. 15-SEPTIES D.LGS. 502/92)</v>
      </c>
      <c r="B53" s="169" t="str">
        <f>'t1'!B51</f>
        <v>SD0602</v>
      </c>
      <c r="C53" s="320">
        <f>'t1'!K51</f>
        <v>0</v>
      </c>
      <c r="D53" s="320">
        <f>'t3'!K51</f>
        <v>0</v>
      </c>
      <c r="E53" s="321">
        <f>'t3'!M51</f>
        <v>0</v>
      </c>
      <c r="F53" s="321">
        <f>'t3'!O51</f>
        <v>0</v>
      </c>
      <c r="G53" s="321">
        <f>'t3'!C51</f>
        <v>0</v>
      </c>
      <c r="H53" s="321">
        <f>'t3'!E51</f>
        <v>0</v>
      </c>
      <c r="I53" s="321">
        <f>'t3'!G51</f>
        <v>0</v>
      </c>
      <c r="J53" s="321">
        <f>'t3'!I51</f>
        <v>0</v>
      </c>
      <c r="K53" s="321">
        <f t="shared" si="0"/>
        <v>0</v>
      </c>
      <c r="L53" s="321">
        <f>'t10'!AU51</f>
        <v>0</v>
      </c>
      <c r="M53" s="635" t="str">
        <f t="shared" si="1"/>
        <v>OK</v>
      </c>
      <c r="N53" s="95" t="str">
        <f t="shared" si="4"/>
        <v>OK</v>
      </c>
      <c r="O53" s="320">
        <f>'t1'!L51</f>
        <v>0</v>
      </c>
      <c r="P53" s="320">
        <f>'t3'!L51</f>
        <v>0</v>
      </c>
      <c r="Q53" s="321">
        <f>'t3'!N51</f>
        <v>0</v>
      </c>
      <c r="R53" s="321">
        <f>'t3'!P51</f>
        <v>0</v>
      </c>
      <c r="S53" s="321">
        <f>'t3'!D51</f>
        <v>0</v>
      </c>
      <c r="T53" s="321">
        <f>'t3'!F51</f>
        <v>0</v>
      </c>
      <c r="U53" s="321">
        <f>'t3'!H51</f>
        <v>0</v>
      </c>
      <c r="V53" s="321">
        <f>'t3'!J51</f>
        <v>0</v>
      </c>
      <c r="W53" s="321">
        <f t="shared" si="2"/>
        <v>0</v>
      </c>
      <c r="X53" s="321">
        <f>'t10'!AV51</f>
        <v>0</v>
      </c>
      <c r="Y53" s="635" t="str">
        <f t="shared" si="3"/>
        <v>OK</v>
      </c>
      <c r="Z53" s="174" t="str">
        <f t="shared" si="5"/>
        <v>OK</v>
      </c>
    </row>
    <row r="54" spans="1:26" ht="15" customHeight="1" x14ac:dyDescent="0.2">
      <c r="A54" s="123" t="str">
        <f>'t1'!A52</f>
        <v>FISICI CON INC. DI STRUTTURA COMPLESSA (RAPP. ESCLUSIVO)</v>
      </c>
      <c r="B54" s="169" t="str">
        <f>'t1'!B52</f>
        <v>SD0E42</v>
      </c>
      <c r="C54" s="320">
        <f>'t1'!K52</f>
        <v>0</v>
      </c>
      <c r="D54" s="320">
        <f>'t3'!K52</f>
        <v>0</v>
      </c>
      <c r="E54" s="321">
        <f>'t3'!M52</f>
        <v>0</v>
      </c>
      <c r="F54" s="321">
        <f>'t3'!O52</f>
        <v>0</v>
      </c>
      <c r="G54" s="321">
        <f>'t3'!C52</f>
        <v>0</v>
      </c>
      <c r="H54" s="321">
        <f>'t3'!E52</f>
        <v>0</v>
      </c>
      <c r="I54" s="321">
        <f>'t3'!G52</f>
        <v>0</v>
      </c>
      <c r="J54" s="321">
        <f>'t3'!I52</f>
        <v>0</v>
      </c>
      <c r="K54" s="321">
        <f t="shared" si="0"/>
        <v>0</v>
      </c>
      <c r="L54" s="321">
        <f>'t10'!AU52</f>
        <v>0</v>
      </c>
      <c r="M54" s="635" t="str">
        <f t="shared" si="1"/>
        <v>OK</v>
      </c>
      <c r="N54" s="95" t="str">
        <f t="shared" si="4"/>
        <v>OK</v>
      </c>
      <c r="O54" s="320">
        <f>'t1'!L52</f>
        <v>0</v>
      </c>
      <c r="P54" s="320">
        <f>'t3'!L52</f>
        <v>0</v>
      </c>
      <c r="Q54" s="321">
        <f>'t3'!N52</f>
        <v>0</v>
      </c>
      <c r="R54" s="321">
        <f>'t3'!P52</f>
        <v>0</v>
      </c>
      <c r="S54" s="321">
        <f>'t3'!D52</f>
        <v>0</v>
      </c>
      <c r="T54" s="321">
        <f>'t3'!F52</f>
        <v>0</v>
      </c>
      <c r="U54" s="321">
        <f>'t3'!H52</f>
        <v>0</v>
      </c>
      <c r="V54" s="321">
        <f>'t3'!J52</f>
        <v>0</v>
      </c>
      <c r="W54" s="321">
        <f t="shared" si="2"/>
        <v>0</v>
      </c>
      <c r="X54" s="321">
        <f>'t10'!AV52</f>
        <v>0</v>
      </c>
      <c r="Y54" s="635" t="str">
        <f t="shared" si="3"/>
        <v>OK</v>
      </c>
      <c r="Z54" s="174" t="str">
        <f t="shared" si="5"/>
        <v>OK</v>
      </c>
    </row>
    <row r="55" spans="1:26" ht="15" customHeight="1" x14ac:dyDescent="0.2">
      <c r="A55" s="123" t="str">
        <f>'t1'!A53</f>
        <v>FISICI CON INC. DI STRUTTURA COMPLESSA (RAPP. NON ESCL.)</v>
      </c>
      <c r="B55" s="169" t="str">
        <f>'t1'!B53</f>
        <v>SD0N42</v>
      </c>
      <c r="C55" s="320">
        <f>'t1'!K53</f>
        <v>0</v>
      </c>
      <c r="D55" s="320">
        <f>'t3'!K53</f>
        <v>0</v>
      </c>
      <c r="E55" s="321">
        <f>'t3'!M53</f>
        <v>0</v>
      </c>
      <c r="F55" s="321">
        <f>'t3'!O53</f>
        <v>0</v>
      </c>
      <c r="G55" s="321">
        <f>'t3'!C53</f>
        <v>0</v>
      </c>
      <c r="H55" s="321">
        <f>'t3'!E53</f>
        <v>0</v>
      </c>
      <c r="I55" s="321">
        <f>'t3'!G53</f>
        <v>0</v>
      </c>
      <c r="J55" s="321">
        <f>'t3'!I53</f>
        <v>0</v>
      </c>
      <c r="K55" s="321">
        <f t="shared" si="0"/>
        <v>0</v>
      </c>
      <c r="L55" s="321">
        <f>'t10'!AU53</f>
        <v>0</v>
      </c>
      <c r="M55" s="635" t="str">
        <f t="shared" si="1"/>
        <v>OK</v>
      </c>
      <c r="N55" s="95" t="str">
        <f t="shared" si="4"/>
        <v>OK</v>
      </c>
      <c r="O55" s="320">
        <f>'t1'!L53</f>
        <v>0</v>
      </c>
      <c r="P55" s="320">
        <f>'t3'!L53</f>
        <v>0</v>
      </c>
      <c r="Q55" s="321">
        <f>'t3'!N53</f>
        <v>0</v>
      </c>
      <c r="R55" s="321">
        <f>'t3'!P53</f>
        <v>0</v>
      </c>
      <c r="S55" s="321">
        <f>'t3'!D53</f>
        <v>0</v>
      </c>
      <c r="T55" s="321">
        <f>'t3'!F53</f>
        <v>0</v>
      </c>
      <c r="U55" s="321">
        <f>'t3'!H53</f>
        <v>0</v>
      </c>
      <c r="V55" s="321">
        <f>'t3'!J53</f>
        <v>0</v>
      </c>
      <c r="W55" s="321">
        <f t="shared" si="2"/>
        <v>0</v>
      </c>
      <c r="X55" s="321">
        <f>'t10'!AV53</f>
        <v>0</v>
      </c>
      <c r="Y55" s="635" t="str">
        <f t="shared" si="3"/>
        <v>OK</v>
      </c>
      <c r="Z55" s="174" t="str">
        <f t="shared" si="5"/>
        <v>OK</v>
      </c>
    </row>
    <row r="56" spans="1:26" ht="15" customHeight="1" x14ac:dyDescent="0.2">
      <c r="A56" s="123" t="str">
        <f>'t1'!A54</f>
        <v>FISICI CON INC. DI STRUTTURA SEMPLICE (RAPP. ESCLUSIVO)</v>
      </c>
      <c r="B56" s="169" t="str">
        <f>'t1'!B54</f>
        <v>SD0E41</v>
      </c>
      <c r="C56" s="320">
        <f>'t1'!K54</f>
        <v>0</v>
      </c>
      <c r="D56" s="320">
        <f>'t3'!K54</f>
        <v>0</v>
      </c>
      <c r="E56" s="321">
        <f>'t3'!M54</f>
        <v>0</v>
      </c>
      <c r="F56" s="321">
        <f>'t3'!O54</f>
        <v>0</v>
      </c>
      <c r="G56" s="321">
        <f>'t3'!C54</f>
        <v>0</v>
      </c>
      <c r="H56" s="321">
        <f>'t3'!E54</f>
        <v>0</v>
      </c>
      <c r="I56" s="321">
        <f>'t3'!G54</f>
        <v>0</v>
      </c>
      <c r="J56" s="321">
        <f>'t3'!I54</f>
        <v>0</v>
      </c>
      <c r="K56" s="321">
        <f t="shared" si="0"/>
        <v>0</v>
      </c>
      <c r="L56" s="321">
        <f>'t10'!AU54</f>
        <v>0</v>
      </c>
      <c r="M56" s="635" t="str">
        <f t="shared" si="1"/>
        <v>OK</v>
      </c>
      <c r="N56" s="95" t="str">
        <f t="shared" si="4"/>
        <v>OK</v>
      </c>
      <c r="O56" s="320">
        <f>'t1'!L54</f>
        <v>0</v>
      </c>
      <c r="P56" s="320">
        <f>'t3'!L54</f>
        <v>0</v>
      </c>
      <c r="Q56" s="321">
        <f>'t3'!N54</f>
        <v>0</v>
      </c>
      <c r="R56" s="321">
        <f>'t3'!P54</f>
        <v>0</v>
      </c>
      <c r="S56" s="321">
        <f>'t3'!D54</f>
        <v>0</v>
      </c>
      <c r="T56" s="321">
        <f>'t3'!F54</f>
        <v>0</v>
      </c>
      <c r="U56" s="321">
        <f>'t3'!H54</f>
        <v>0</v>
      </c>
      <c r="V56" s="321">
        <f>'t3'!J54</f>
        <v>0</v>
      </c>
      <c r="W56" s="321">
        <f t="shared" si="2"/>
        <v>0</v>
      </c>
      <c r="X56" s="321">
        <f>'t10'!AV54</f>
        <v>0</v>
      </c>
      <c r="Y56" s="635" t="str">
        <f t="shared" si="3"/>
        <v>OK</v>
      </c>
      <c r="Z56" s="174" t="str">
        <f t="shared" si="5"/>
        <v>OK</v>
      </c>
    </row>
    <row r="57" spans="1:26" ht="15" customHeight="1" x14ac:dyDescent="0.2">
      <c r="A57" s="123" t="str">
        <f>'t1'!A55</f>
        <v>FISICI CON INC. DI STRUTTURA SEMPLICE (RAPP. NON ESCL.)</v>
      </c>
      <c r="B57" s="169" t="str">
        <f>'t1'!B55</f>
        <v>SD0N41</v>
      </c>
      <c r="C57" s="320">
        <f>'t1'!K55</f>
        <v>0</v>
      </c>
      <c r="D57" s="320">
        <f>'t3'!K55</f>
        <v>0</v>
      </c>
      <c r="E57" s="321">
        <f>'t3'!M55</f>
        <v>0</v>
      </c>
      <c r="F57" s="321">
        <f>'t3'!O55</f>
        <v>0</v>
      </c>
      <c r="G57" s="321">
        <f>'t3'!C55</f>
        <v>0</v>
      </c>
      <c r="H57" s="321">
        <f>'t3'!E55</f>
        <v>0</v>
      </c>
      <c r="I57" s="321">
        <f>'t3'!G55</f>
        <v>0</v>
      </c>
      <c r="J57" s="321">
        <f>'t3'!I55</f>
        <v>0</v>
      </c>
      <c r="K57" s="321">
        <f t="shared" si="0"/>
        <v>0</v>
      </c>
      <c r="L57" s="321">
        <f>'t10'!AU55</f>
        <v>0</v>
      </c>
      <c r="M57" s="635" t="str">
        <f t="shared" si="1"/>
        <v>OK</v>
      </c>
      <c r="N57" s="95" t="str">
        <f t="shared" si="4"/>
        <v>OK</v>
      </c>
      <c r="O57" s="320">
        <f>'t1'!L55</f>
        <v>0</v>
      </c>
      <c r="P57" s="320">
        <f>'t3'!L55</f>
        <v>0</v>
      </c>
      <c r="Q57" s="321">
        <f>'t3'!N55</f>
        <v>0</v>
      </c>
      <c r="R57" s="321">
        <f>'t3'!P55</f>
        <v>0</v>
      </c>
      <c r="S57" s="321">
        <f>'t3'!D55</f>
        <v>0</v>
      </c>
      <c r="T57" s="321">
        <f>'t3'!F55</f>
        <v>0</v>
      </c>
      <c r="U57" s="321">
        <f>'t3'!H55</f>
        <v>0</v>
      </c>
      <c r="V57" s="321">
        <f>'t3'!J55</f>
        <v>0</v>
      </c>
      <c r="W57" s="321">
        <f t="shared" si="2"/>
        <v>0</v>
      </c>
      <c r="X57" s="321">
        <f>'t10'!AV55</f>
        <v>0</v>
      </c>
      <c r="Y57" s="635" t="str">
        <f t="shared" si="3"/>
        <v>OK</v>
      </c>
      <c r="Z57" s="174" t="str">
        <f t="shared" si="5"/>
        <v>OK</v>
      </c>
    </row>
    <row r="58" spans="1:26" ht="15" customHeight="1" x14ac:dyDescent="0.2">
      <c r="A58" s="123" t="str">
        <f>'t1'!A56</f>
        <v>FISICI CON ALTRI INCAR. PROF.LI (RAPP. ESCLUSIVO)</v>
      </c>
      <c r="B58" s="169" t="str">
        <f>'t1'!B56</f>
        <v>SD0A41</v>
      </c>
      <c r="C58" s="320">
        <f>'t1'!K56</f>
        <v>0</v>
      </c>
      <c r="D58" s="320">
        <f>'t3'!K56</f>
        <v>0</v>
      </c>
      <c r="E58" s="321">
        <f>'t3'!M56</f>
        <v>0</v>
      </c>
      <c r="F58" s="321">
        <f>'t3'!O56</f>
        <v>0</v>
      </c>
      <c r="G58" s="321">
        <f>'t3'!C56</f>
        <v>0</v>
      </c>
      <c r="H58" s="321">
        <f>'t3'!E56</f>
        <v>0</v>
      </c>
      <c r="I58" s="321">
        <f>'t3'!G56</f>
        <v>0</v>
      </c>
      <c r="J58" s="321">
        <f>'t3'!I56</f>
        <v>0</v>
      </c>
      <c r="K58" s="321">
        <f t="shared" si="0"/>
        <v>0</v>
      </c>
      <c r="L58" s="321">
        <f>'t10'!AU56</f>
        <v>0</v>
      </c>
      <c r="M58" s="635" t="str">
        <f t="shared" si="1"/>
        <v>OK</v>
      </c>
      <c r="N58" s="95" t="str">
        <f t="shared" si="4"/>
        <v>OK</v>
      </c>
      <c r="O58" s="320">
        <f>'t1'!L56</f>
        <v>0</v>
      </c>
      <c r="P58" s="320">
        <f>'t3'!L56</f>
        <v>0</v>
      </c>
      <c r="Q58" s="321">
        <f>'t3'!N56</f>
        <v>0</v>
      </c>
      <c r="R58" s="321">
        <f>'t3'!P56</f>
        <v>0</v>
      </c>
      <c r="S58" s="321">
        <f>'t3'!D56</f>
        <v>0</v>
      </c>
      <c r="T58" s="321">
        <f>'t3'!F56</f>
        <v>0</v>
      </c>
      <c r="U58" s="321">
        <f>'t3'!H56</f>
        <v>0</v>
      </c>
      <c r="V58" s="321">
        <f>'t3'!J56</f>
        <v>0</v>
      </c>
      <c r="W58" s="321">
        <f t="shared" si="2"/>
        <v>0</v>
      </c>
      <c r="X58" s="321">
        <f>'t10'!AV56</f>
        <v>0</v>
      </c>
      <c r="Y58" s="635" t="str">
        <f t="shared" si="3"/>
        <v>OK</v>
      </c>
      <c r="Z58" s="174" t="str">
        <f t="shared" si="5"/>
        <v>OK</v>
      </c>
    </row>
    <row r="59" spans="1:26" ht="15" customHeight="1" x14ac:dyDescent="0.2">
      <c r="A59" s="123" t="str">
        <f>'t1'!A57</f>
        <v>FISICI CON ALTRI INCAR. PROF.LI (RAPP. NON ESCL.)</v>
      </c>
      <c r="B59" s="169" t="str">
        <f>'t1'!B57</f>
        <v>SD0040</v>
      </c>
      <c r="C59" s="320">
        <f>'t1'!K57</f>
        <v>0</v>
      </c>
      <c r="D59" s="320">
        <f>'t3'!K57</f>
        <v>0</v>
      </c>
      <c r="E59" s="321">
        <f>'t3'!M57</f>
        <v>0</v>
      </c>
      <c r="F59" s="321">
        <f>'t3'!O57</f>
        <v>0</v>
      </c>
      <c r="G59" s="321">
        <f>'t3'!C57</f>
        <v>0</v>
      </c>
      <c r="H59" s="321">
        <f>'t3'!E57</f>
        <v>0</v>
      </c>
      <c r="I59" s="321">
        <f>'t3'!G57</f>
        <v>0</v>
      </c>
      <c r="J59" s="321">
        <f>'t3'!I57</f>
        <v>0</v>
      </c>
      <c r="K59" s="321">
        <f t="shared" si="0"/>
        <v>0</v>
      </c>
      <c r="L59" s="321">
        <f>'t10'!AU57</f>
        <v>0</v>
      </c>
      <c r="M59" s="635" t="str">
        <f t="shared" si="1"/>
        <v>OK</v>
      </c>
      <c r="N59" s="95" t="str">
        <f t="shared" si="4"/>
        <v>OK</v>
      </c>
      <c r="O59" s="320">
        <f>'t1'!L57</f>
        <v>0</v>
      </c>
      <c r="P59" s="320">
        <f>'t3'!L57</f>
        <v>0</v>
      </c>
      <c r="Q59" s="321">
        <f>'t3'!N57</f>
        <v>0</v>
      </c>
      <c r="R59" s="321">
        <f>'t3'!P57</f>
        <v>0</v>
      </c>
      <c r="S59" s="321">
        <f>'t3'!D57</f>
        <v>0</v>
      </c>
      <c r="T59" s="321">
        <f>'t3'!F57</f>
        <v>0</v>
      </c>
      <c r="U59" s="321">
        <f>'t3'!H57</f>
        <v>0</v>
      </c>
      <c r="V59" s="321">
        <f>'t3'!J57</f>
        <v>0</v>
      </c>
      <c r="W59" s="321">
        <f t="shared" si="2"/>
        <v>0</v>
      </c>
      <c r="X59" s="321">
        <f>'t10'!AV57</f>
        <v>0</v>
      </c>
      <c r="Y59" s="635" t="str">
        <f t="shared" si="3"/>
        <v>OK</v>
      </c>
      <c r="Z59" s="174" t="str">
        <f t="shared" si="5"/>
        <v>OK</v>
      </c>
    </row>
    <row r="60" spans="1:26" ht="15" customHeight="1" x14ac:dyDescent="0.2">
      <c r="A60" s="123" t="str">
        <f>'t1'!A58</f>
        <v>FISICI A T. DETERMINATO (ART. 15-SEPTIES D.LGS. 502/92)</v>
      </c>
      <c r="B60" s="169" t="str">
        <f>'t1'!B58</f>
        <v>SD0603</v>
      </c>
      <c r="C60" s="320">
        <f>'t1'!K58</f>
        <v>0</v>
      </c>
      <c r="D60" s="320">
        <f>'t3'!K58</f>
        <v>0</v>
      </c>
      <c r="E60" s="321">
        <f>'t3'!M58</f>
        <v>0</v>
      </c>
      <c r="F60" s="321">
        <f>'t3'!O58</f>
        <v>0</v>
      </c>
      <c r="G60" s="321">
        <f>'t3'!C58</f>
        <v>0</v>
      </c>
      <c r="H60" s="321">
        <f>'t3'!E58</f>
        <v>0</v>
      </c>
      <c r="I60" s="321">
        <f>'t3'!G58</f>
        <v>0</v>
      </c>
      <c r="J60" s="321">
        <f>'t3'!I58</f>
        <v>0</v>
      </c>
      <c r="K60" s="321">
        <f t="shared" si="0"/>
        <v>0</v>
      </c>
      <c r="L60" s="321">
        <f>'t10'!AU58</f>
        <v>0</v>
      </c>
      <c r="M60" s="635" t="str">
        <f t="shared" si="1"/>
        <v>OK</v>
      </c>
      <c r="N60" s="95" t="str">
        <f t="shared" si="4"/>
        <v>OK</v>
      </c>
      <c r="O60" s="320">
        <f>'t1'!L58</f>
        <v>0</v>
      </c>
      <c r="P60" s="320">
        <f>'t3'!L58</f>
        <v>0</v>
      </c>
      <c r="Q60" s="321">
        <f>'t3'!N58</f>
        <v>0</v>
      </c>
      <c r="R60" s="321">
        <f>'t3'!P58</f>
        <v>0</v>
      </c>
      <c r="S60" s="321">
        <f>'t3'!D58</f>
        <v>0</v>
      </c>
      <c r="T60" s="321">
        <f>'t3'!F58</f>
        <v>0</v>
      </c>
      <c r="U60" s="321">
        <f>'t3'!H58</f>
        <v>0</v>
      </c>
      <c r="V60" s="321">
        <f>'t3'!J58</f>
        <v>0</v>
      </c>
      <c r="W60" s="321">
        <f t="shared" si="2"/>
        <v>0</v>
      </c>
      <c r="X60" s="321">
        <f>'t10'!AV58</f>
        <v>0</v>
      </c>
      <c r="Y60" s="635" t="str">
        <f t="shared" si="3"/>
        <v>OK</v>
      </c>
      <c r="Z60" s="174" t="str">
        <f t="shared" si="5"/>
        <v>OK</v>
      </c>
    </row>
    <row r="61" spans="1:26" ht="15" customHeight="1" x14ac:dyDescent="0.2">
      <c r="A61" s="123" t="str">
        <f>'t1'!A59</f>
        <v>PSICOLOGI CON INC. DI STRUTTURA COMPLESSA (RAPP. ESCLUSIVO)</v>
      </c>
      <c r="B61" s="169" t="str">
        <f>'t1'!B59</f>
        <v>SD0E66</v>
      </c>
      <c r="C61" s="320">
        <f>'t1'!K59</f>
        <v>0</v>
      </c>
      <c r="D61" s="320">
        <f>'t3'!K59</f>
        <v>0</v>
      </c>
      <c r="E61" s="321">
        <f>'t3'!M59</f>
        <v>0</v>
      </c>
      <c r="F61" s="321">
        <f>'t3'!O59</f>
        <v>0</v>
      </c>
      <c r="G61" s="321">
        <f>'t3'!C59</f>
        <v>0</v>
      </c>
      <c r="H61" s="321">
        <f>'t3'!E59</f>
        <v>0</v>
      </c>
      <c r="I61" s="321">
        <f>'t3'!G59</f>
        <v>0</v>
      </c>
      <c r="J61" s="321">
        <f>'t3'!I59</f>
        <v>0</v>
      </c>
      <c r="K61" s="321">
        <f t="shared" si="0"/>
        <v>0</v>
      </c>
      <c r="L61" s="321">
        <f>'t10'!AU59</f>
        <v>0</v>
      </c>
      <c r="M61" s="635" t="str">
        <f t="shared" si="1"/>
        <v>OK</v>
      </c>
      <c r="N61" s="95" t="str">
        <f t="shared" si="4"/>
        <v>OK</v>
      </c>
      <c r="O61" s="320">
        <f>'t1'!L59</f>
        <v>0</v>
      </c>
      <c r="P61" s="320">
        <f>'t3'!L59</f>
        <v>0</v>
      </c>
      <c r="Q61" s="321">
        <f>'t3'!N59</f>
        <v>0</v>
      </c>
      <c r="R61" s="321">
        <f>'t3'!P59</f>
        <v>0</v>
      </c>
      <c r="S61" s="321">
        <f>'t3'!D59</f>
        <v>0</v>
      </c>
      <c r="T61" s="321">
        <f>'t3'!F59</f>
        <v>0</v>
      </c>
      <c r="U61" s="321">
        <f>'t3'!H59</f>
        <v>0</v>
      </c>
      <c r="V61" s="321">
        <f>'t3'!J59</f>
        <v>0</v>
      </c>
      <c r="W61" s="321">
        <f t="shared" si="2"/>
        <v>0</v>
      </c>
      <c r="X61" s="321">
        <f>'t10'!AV59</f>
        <v>0</v>
      </c>
      <c r="Y61" s="635" t="str">
        <f t="shared" si="3"/>
        <v>OK</v>
      </c>
      <c r="Z61" s="174" t="str">
        <f t="shared" si="5"/>
        <v>OK</v>
      </c>
    </row>
    <row r="62" spans="1:26" ht="15" customHeight="1" x14ac:dyDescent="0.2">
      <c r="A62" s="123" t="str">
        <f>'t1'!A60</f>
        <v>PSICOLOGI CON INC. DI STRUTTURA COMPLESSA (RAPP. NON ESCL.)</v>
      </c>
      <c r="B62" s="169" t="str">
        <f>'t1'!B60</f>
        <v>SD0N66</v>
      </c>
      <c r="C62" s="320">
        <f>'t1'!K60</f>
        <v>0</v>
      </c>
      <c r="D62" s="320">
        <f>'t3'!K60</f>
        <v>0</v>
      </c>
      <c r="E62" s="321">
        <f>'t3'!M60</f>
        <v>0</v>
      </c>
      <c r="F62" s="321">
        <f>'t3'!O60</f>
        <v>0</v>
      </c>
      <c r="G62" s="321">
        <f>'t3'!C60</f>
        <v>0</v>
      </c>
      <c r="H62" s="321">
        <f>'t3'!E60</f>
        <v>0</v>
      </c>
      <c r="I62" s="321">
        <f>'t3'!G60</f>
        <v>0</v>
      </c>
      <c r="J62" s="321">
        <f>'t3'!I60</f>
        <v>0</v>
      </c>
      <c r="K62" s="321">
        <f t="shared" si="0"/>
        <v>0</v>
      </c>
      <c r="L62" s="321">
        <f>'t10'!AU60</f>
        <v>0</v>
      </c>
      <c r="M62" s="635" t="str">
        <f t="shared" si="1"/>
        <v>OK</v>
      </c>
      <c r="N62" s="95" t="str">
        <f t="shared" si="4"/>
        <v>OK</v>
      </c>
      <c r="O62" s="320">
        <f>'t1'!L60</f>
        <v>0</v>
      </c>
      <c r="P62" s="320">
        <f>'t3'!L60</f>
        <v>0</v>
      </c>
      <c r="Q62" s="321">
        <f>'t3'!N60</f>
        <v>0</v>
      </c>
      <c r="R62" s="321">
        <f>'t3'!P60</f>
        <v>0</v>
      </c>
      <c r="S62" s="321">
        <f>'t3'!D60</f>
        <v>0</v>
      </c>
      <c r="T62" s="321">
        <f>'t3'!F60</f>
        <v>0</v>
      </c>
      <c r="U62" s="321">
        <f>'t3'!H60</f>
        <v>0</v>
      </c>
      <c r="V62" s="321">
        <f>'t3'!J60</f>
        <v>0</v>
      </c>
      <c r="W62" s="321">
        <f t="shared" si="2"/>
        <v>0</v>
      </c>
      <c r="X62" s="321">
        <f>'t10'!AV60</f>
        <v>0</v>
      </c>
      <c r="Y62" s="635" t="str">
        <f t="shared" si="3"/>
        <v>OK</v>
      </c>
      <c r="Z62" s="174" t="str">
        <f t="shared" si="5"/>
        <v>OK</v>
      </c>
    </row>
    <row r="63" spans="1:26" ht="15" customHeight="1" x14ac:dyDescent="0.2">
      <c r="A63" s="123" t="str">
        <f>'t1'!A61</f>
        <v>PSICOLOGI CON INC. DI STRUTTURA SEMPLICE (RAPP. ESCLUSIVO)</v>
      </c>
      <c r="B63" s="169" t="str">
        <f>'t1'!B61</f>
        <v>SD0E65</v>
      </c>
      <c r="C63" s="320">
        <f>'t1'!K61</f>
        <v>0</v>
      </c>
      <c r="D63" s="320">
        <f>'t3'!K61</f>
        <v>0</v>
      </c>
      <c r="E63" s="321">
        <f>'t3'!M61</f>
        <v>0</v>
      </c>
      <c r="F63" s="321">
        <f>'t3'!O61</f>
        <v>0</v>
      </c>
      <c r="G63" s="321">
        <f>'t3'!C61</f>
        <v>0</v>
      </c>
      <c r="H63" s="321">
        <f>'t3'!E61</f>
        <v>0</v>
      </c>
      <c r="I63" s="321">
        <f>'t3'!G61</f>
        <v>0</v>
      </c>
      <c r="J63" s="321">
        <f>'t3'!I61</f>
        <v>0</v>
      </c>
      <c r="K63" s="321">
        <f t="shared" si="0"/>
        <v>0</v>
      </c>
      <c r="L63" s="321">
        <f>'t10'!AU61</f>
        <v>0</v>
      </c>
      <c r="M63" s="635" t="str">
        <f t="shared" si="1"/>
        <v>OK</v>
      </c>
      <c r="N63" s="95" t="str">
        <f t="shared" si="4"/>
        <v>OK</v>
      </c>
      <c r="O63" s="320">
        <f>'t1'!L61</f>
        <v>0</v>
      </c>
      <c r="P63" s="320">
        <f>'t3'!L61</f>
        <v>0</v>
      </c>
      <c r="Q63" s="321">
        <f>'t3'!N61</f>
        <v>0</v>
      </c>
      <c r="R63" s="321">
        <f>'t3'!P61</f>
        <v>0</v>
      </c>
      <c r="S63" s="321">
        <f>'t3'!D61</f>
        <v>0</v>
      </c>
      <c r="T63" s="321">
        <f>'t3'!F61</f>
        <v>0</v>
      </c>
      <c r="U63" s="321">
        <f>'t3'!H61</f>
        <v>0</v>
      </c>
      <c r="V63" s="321">
        <f>'t3'!J61</f>
        <v>0</v>
      </c>
      <c r="W63" s="321">
        <f t="shared" si="2"/>
        <v>0</v>
      </c>
      <c r="X63" s="321">
        <f>'t10'!AV61</f>
        <v>0</v>
      </c>
      <c r="Y63" s="635" t="str">
        <f t="shared" si="3"/>
        <v>OK</v>
      </c>
      <c r="Z63" s="174" t="str">
        <f t="shared" si="5"/>
        <v>OK</v>
      </c>
    </row>
    <row r="64" spans="1:26" ht="15" customHeight="1" x14ac:dyDescent="0.2">
      <c r="A64" s="123" t="str">
        <f>'t1'!A62</f>
        <v>PSICOLOGI CON INC. DI STRUTTURA SEMPLICE (RAPP. NON ESCL.)</v>
      </c>
      <c r="B64" s="169" t="str">
        <f>'t1'!B62</f>
        <v>SD0N65</v>
      </c>
      <c r="C64" s="320">
        <f>'t1'!K62</f>
        <v>0</v>
      </c>
      <c r="D64" s="320">
        <f>'t3'!K62</f>
        <v>0</v>
      </c>
      <c r="E64" s="321">
        <f>'t3'!M62</f>
        <v>0</v>
      </c>
      <c r="F64" s="321">
        <f>'t3'!O62</f>
        <v>0</v>
      </c>
      <c r="G64" s="321">
        <f>'t3'!C62</f>
        <v>0</v>
      </c>
      <c r="H64" s="321">
        <f>'t3'!E62</f>
        <v>0</v>
      </c>
      <c r="I64" s="321">
        <f>'t3'!G62</f>
        <v>0</v>
      </c>
      <c r="J64" s="321">
        <f>'t3'!I62</f>
        <v>0</v>
      </c>
      <c r="K64" s="321">
        <f t="shared" si="0"/>
        <v>0</v>
      </c>
      <c r="L64" s="321">
        <f>'t10'!AU62</f>
        <v>0</v>
      </c>
      <c r="M64" s="635" t="str">
        <f t="shared" si="1"/>
        <v>OK</v>
      </c>
      <c r="N64" s="95" t="str">
        <f t="shared" si="4"/>
        <v>OK</v>
      </c>
      <c r="O64" s="320">
        <f>'t1'!L62</f>
        <v>0</v>
      </c>
      <c r="P64" s="320">
        <f>'t3'!L62</f>
        <v>0</v>
      </c>
      <c r="Q64" s="321">
        <f>'t3'!N62</f>
        <v>0</v>
      </c>
      <c r="R64" s="321">
        <f>'t3'!P62</f>
        <v>0</v>
      </c>
      <c r="S64" s="321">
        <f>'t3'!D62</f>
        <v>0</v>
      </c>
      <c r="T64" s="321">
        <f>'t3'!F62</f>
        <v>0</v>
      </c>
      <c r="U64" s="321">
        <f>'t3'!H62</f>
        <v>0</v>
      </c>
      <c r="V64" s="321">
        <f>'t3'!J62</f>
        <v>0</v>
      </c>
      <c r="W64" s="321">
        <f t="shared" si="2"/>
        <v>0</v>
      </c>
      <c r="X64" s="321">
        <f>'t10'!AV62</f>
        <v>0</v>
      </c>
      <c r="Y64" s="635" t="str">
        <f t="shared" si="3"/>
        <v>OK</v>
      </c>
      <c r="Z64" s="174" t="str">
        <f t="shared" si="5"/>
        <v>OK</v>
      </c>
    </row>
    <row r="65" spans="1:26" ht="15" customHeight="1" x14ac:dyDescent="0.2">
      <c r="A65" s="123" t="str">
        <f>'t1'!A63</f>
        <v>PSICOLOGI CON ALTRI INCAR. PROF.LI (RAPP. ESCLUSIVO)</v>
      </c>
      <c r="B65" s="169" t="str">
        <f>'t1'!B63</f>
        <v>SD0A65</v>
      </c>
      <c r="C65" s="320">
        <f>'t1'!K63</f>
        <v>0</v>
      </c>
      <c r="D65" s="320">
        <f>'t3'!K63</f>
        <v>0</v>
      </c>
      <c r="E65" s="321">
        <f>'t3'!M63</f>
        <v>0</v>
      </c>
      <c r="F65" s="321">
        <f>'t3'!O63</f>
        <v>0</v>
      </c>
      <c r="G65" s="321">
        <f>'t3'!C63</f>
        <v>0</v>
      </c>
      <c r="H65" s="321">
        <f>'t3'!E63</f>
        <v>0</v>
      </c>
      <c r="I65" s="321">
        <f>'t3'!G63</f>
        <v>0</v>
      </c>
      <c r="J65" s="321">
        <f>'t3'!I63</f>
        <v>0</v>
      </c>
      <c r="K65" s="321">
        <f t="shared" si="0"/>
        <v>0</v>
      </c>
      <c r="L65" s="321">
        <f>'t10'!AU63</f>
        <v>0</v>
      </c>
      <c r="M65" s="635" t="str">
        <f t="shared" si="1"/>
        <v>OK</v>
      </c>
      <c r="N65" s="95" t="str">
        <f t="shared" si="4"/>
        <v>OK</v>
      </c>
      <c r="O65" s="320">
        <f>'t1'!L63</f>
        <v>0</v>
      </c>
      <c r="P65" s="320">
        <f>'t3'!L63</f>
        <v>0</v>
      </c>
      <c r="Q65" s="321">
        <f>'t3'!N63</f>
        <v>0</v>
      </c>
      <c r="R65" s="321">
        <f>'t3'!P63</f>
        <v>0</v>
      </c>
      <c r="S65" s="321">
        <f>'t3'!D63</f>
        <v>0</v>
      </c>
      <c r="T65" s="321">
        <f>'t3'!F63</f>
        <v>0</v>
      </c>
      <c r="U65" s="321">
        <f>'t3'!H63</f>
        <v>0</v>
      </c>
      <c r="V65" s="321">
        <f>'t3'!J63</f>
        <v>0</v>
      </c>
      <c r="W65" s="321">
        <f t="shared" si="2"/>
        <v>0</v>
      </c>
      <c r="X65" s="321">
        <f>'t10'!AV63</f>
        <v>0</v>
      </c>
      <c r="Y65" s="635" t="str">
        <f t="shared" si="3"/>
        <v>OK</v>
      </c>
      <c r="Z65" s="174" t="str">
        <f t="shared" si="5"/>
        <v>OK</v>
      </c>
    </row>
    <row r="66" spans="1:26" ht="15" customHeight="1" x14ac:dyDescent="0.2">
      <c r="A66" s="123" t="str">
        <f>'t1'!A64</f>
        <v>PSICOLOGI CON ALTRI INCAR. PROF.LI (RAPP. NON ESCL.)</v>
      </c>
      <c r="B66" s="169" t="str">
        <f>'t1'!B64</f>
        <v>SD0064</v>
      </c>
      <c r="C66" s="320">
        <f>'t1'!K64</f>
        <v>0</v>
      </c>
      <c r="D66" s="320">
        <f>'t3'!K64</f>
        <v>0</v>
      </c>
      <c r="E66" s="321">
        <f>'t3'!M64</f>
        <v>0</v>
      </c>
      <c r="F66" s="321">
        <f>'t3'!O64</f>
        <v>0</v>
      </c>
      <c r="G66" s="321">
        <f>'t3'!C64</f>
        <v>0</v>
      </c>
      <c r="H66" s="321">
        <f>'t3'!E64</f>
        <v>0</v>
      </c>
      <c r="I66" s="321">
        <f>'t3'!G64</f>
        <v>0</v>
      </c>
      <c r="J66" s="321">
        <f>'t3'!I64</f>
        <v>0</v>
      </c>
      <c r="K66" s="321">
        <f t="shared" si="0"/>
        <v>0</v>
      </c>
      <c r="L66" s="321">
        <f>'t10'!AU64</f>
        <v>0</v>
      </c>
      <c r="M66" s="635" t="str">
        <f t="shared" si="1"/>
        <v>OK</v>
      </c>
      <c r="N66" s="95" t="str">
        <f t="shared" si="4"/>
        <v>OK</v>
      </c>
      <c r="O66" s="320">
        <f>'t1'!L64</f>
        <v>0</v>
      </c>
      <c r="P66" s="320">
        <f>'t3'!L64</f>
        <v>0</v>
      </c>
      <c r="Q66" s="321">
        <f>'t3'!N64</f>
        <v>0</v>
      </c>
      <c r="R66" s="321">
        <f>'t3'!P64</f>
        <v>0</v>
      </c>
      <c r="S66" s="321">
        <f>'t3'!D64</f>
        <v>0</v>
      </c>
      <c r="T66" s="321">
        <f>'t3'!F64</f>
        <v>0</v>
      </c>
      <c r="U66" s="321">
        <f>'t3'!H64</f>
        <v>0</v>
      </c>
      <c r="V66" s="321">
        <f>'t3'!J64</f>
        <v>0</v>
      </c>
      <c r="W66" s="321">
        <f t="shared" si="2"/>
        <v>0</v>
      </c>
      <c r="X66" s="321">
        <f>'t10'!AV64</f>
        <v>0</v>
      </c>
      <c r="Y66" s="635" t="str">
        <f t="shared" si="3"/>
        <v>OK</v>
      </c>
      <c r="Z66" s="174" t="str">
        <f t="shared" si="5"/>
        <v>OK</v>
      </c>
    </row>
    <row r="67" spans="1:26" ht="15" customHeight="1" x14ac:dyDescent="0.2">
      <c r="A67" s="123" t="str">
        <f>'t1'!A65</f>
        <v>PSICOLOGI A T. DETERMINATO (ART. 15-SEPTIES D.LGS. 502/92)</v>
      </c>
      <c r="B67" s="169" t="str">
        <f>'t1'!B65</f>
        <v>SD0604</v>
      </c>
      <c r="C67" s="320">
        <f>'t1'!K65</f>
        <v>0</v>
      </c>
      <c r="D67" s="320">
        <f>'t3'!K65</f>
        <v>0</v>
      </c>
      <c r="E67" s="321">
        <f>'t3'!M65</f>
        <v>0</v>
      </c>
      <c r="F67" s="321">
        <f>'t3'!O65</f>
        <v>0</v>
      </c>
      <c r="G67" s="321">
        <f>'t3'!C65</f>
        <v>0</v>
      </c>
      <c r="H67" s="321">
        <f>'t3'!E65</f>
        <v>0</v>
      </c>
      <c r="I67" s="321">
        <f>'t3'!G65</f>
        <v>0</v>
      </c>
      <c r="J67" s="321">
        <f>'t3'!I65</f>
        <v>0</v>
      </c>
      <c r="K67" s="321">
        <f t="shared" si="0"/>
        <v>0</v>
      </c>
      <c r="L67" s="321">
        <f>'t10'!AU65</f>
        <v>0</v>
      </c>
      <c r="M67" s="635" t="str">
        <f t="shared" si="1"/>
        <v>OK</v>
      </c>
      <c r="N67" s="95" t="str">
        <f t="shared" si="4"/>
        <v>OK</v>
      </c>
      <c r="O67" s="320">
        <f>'t1'!L65</f>
        <v>0</v>
      </c>
      <c r="P67" s="320">
        <f>'t3'!L65</f>
        <v>0</v>
      </c>
      <c r="Q67" s="321">
        <f>'t3'!N65</f>
        <v>0</v>
      </c>
      <c r="R67" s="321">
        <f>'t3'!P65</f>
        <v>0</v>
      </c>
      <c r="S67" s="321">
        <f>'t3'!D65</f>
        <v>0</v>
      </c>
      <c r="T67" s="321">
        <f>'t3'!F65</f>
        <v>0</v>
      </c>
      <c r="U67" s="321">
        <f>'t3'!H65</f>
        <v>0</v>
      </c>
      <c r="V67" s="321">
        <f>'t3'!J65</f>
        <v>0</v>
      </c>
      <c r="W67" s="321">
        <f t="shared" si="2"/>
        <v>0</v>
      </c>
      <c r="X67" s="321">
        <f>'t10'!AV65</f>
        <v>0</v>
      </c>
      <c r="Y67" s="635" t="str">
        <f t="shared" si="3"/>
        <v>OK</v>
      </c>
      <c r="Z67" s="174" t="str">
        <f t="shared" si="5"/>
        <v>OK</v>
      </c>
    </row>
    <row r="68" spans="1:26" ht="15" customHeight="1" x14ac:dyDescent="0.2">
      <c r="A68" s="123" t="str">
        <f>'t1'!A66</f>
        <v>DIRIGENTE PROF. SANIT. INFERM/OSTETRICA (INC. STRUT. COMPL.)</v>
      </c>
      <c r="B68" s="169" t="str">
        <f>'t1'!B66</f>
        <v>SD0CO1</v>
      </c>
      <c r="C68" s="320">
        <f>'t1'!K66</f>
        <v>0</v>
      </c>
      <c r="D68" s="320">
        <f>'t3'!K66</f>
        <v>0</v>
      </c>
      <c r="E68" s="321">
        <f>'t3'!M66</f>
        <v>0</v>
      </c>
      <c r="F68" s="321">
        <f>'t3'!O66</f>
        <v>0</v>
      </c>
      <c r="G68" s="321">
        <f>'t3'!C66</f>
        <v>0</v>
      </c>
      <c r="H68" s="321">
        <f>'t3'!E66</f>
        <v>0</v>
      </c>
      <c r="I68" s="321">
        <f>'t3'!G66</f>
        <v>0</v>
      </c>
      <c r="J68" s="321">
        <f>'t3'!I66</f>
        <v>0</v>
      </c>
      <c r="K68" s="321">
        <f t="shared" si="0"/>
        <v>0</v>
      </c>
      <c r="L68" s="321">
        <f>'t10'!AU66</f>
        <v>0</v>
      </c>
      <c r="M68" s="635" t="str">
        <f t="shared" si="1"/>
        <v>OK</v>
      </c>
      <c r="N68" s="95" t="str">
        <f t="shared" si="4"/>
        <v>OK</v>
      </c>
      <c r="O68" s="320">
        <f>'t1'!L66</f>
        <v>0</v>
      </c>
      <c r="P68" s="320">
        <f>'t3'!L66</f>
        <v>0</v>
      </c>
      <c r="Q68" s="321">
        <f>'t3'!N66</f>
        <v>0</v>
      </c>
      <c r="R68" s="321">
        <f>'t3'!P66</f>
        <v>0</v>
      </c>
      <c r="S68" s="321">
        <f>'t3'!D66</f>
        <v>0</v>
      </c>
      <c r="T68" s="321">
        <f>'t3'!F66</f>
        <v>0</v>
      </c>
      <c r="U68" s="321">
        <f>'t3'!H66</f>
        <v>0</v>
      </c>
      <c r="V68" s="321">
        <f>'t3'!J66</f>
        <v>0</v>
      </c>
      <c r="W68" s="321">
        <f t="shared" si="2"/>
        <v>0</v>
      </c>
      <c r="X68" s="321">
        <f>'t10'!AV66</f>
        <v>0</v>
      </c>
      <c r="Y68" s="635" t="str">
        <f t="shared" si="3"/>
        <v>OK</v>
      </c>
      <c r="Z68" s="174" t="str">
        <f t="shared" si="5"/>
        <v>OK</v>
      </c>
    </row>
    <row r="69" spans="1:26" ht="15" customHeight="1" x14ac:dyDescent="0.2">
      <c r="A69" s="123" t="str">
        <f>'t1'!A67</f>
        <v>DIRIGENTE PROF. SANIT. INFERM/OSTETRICA (INC. STRUT. SEMPL.)</v>
      </c>
      <c r="B69" s="169" t="str">
        <f>'t1'!B67</f>
        <v>SD0SE1</v>
      </c>
      <c r="C69" s="320">
        <f>'t1'!K67</f>
        <v>0</v>
      </c>
      <c r="D69" s="320">
        <f>'t3'!K67</f>
        <v>0</v>
      </c>
      <c r="E69" s="321">
        <f>'t3'!M67</f>
        <v>0</v>
      </c>
      <c r="F69" s="321">
        <f>'t3'!O67</f>
        <v>0</v>
      </c>
      <c r="G69" s="321">
        <f>'t3'!C67</f>
        <v>0</v>
      </c>
      <c r="H69" s="321">
        <f>'t3'!E67</f>
        <v>0</v>
      </c>
      <c r="I69" s="321">
        <f>'t3'!G67</f>
        <v>0</v>
      </c>
      <c r="J69" s="321">
        <f>'t3'!I67</f>
        <v>0</v>
      </c>
      <c r="K69" s="321">
        <f t="shared" si="0"/>
        <v>0</v>
      </c>
      <c r="L69" s="321">
        <f>'t10'!AU67</f>
        <v>0</v>
      </c>
      <c r="M69" s="635" t="str">
        <f t="shared" si="1"/>
        <v>OK</v>
      </c>
      <c r="N69" s="95" t="str">
        <f t="shared" si="4"/>
        <v>OK</v>
      </c>
      <c r="O69" s="320">
        <f>'t1'!L67</f>
        <v>0</v>
      </c>
      <c r="P69" s="320">
        <f>'t3'!L67</f>
        <v>0</v>
      </c>
      <c r="Q69" s="321">
        <f>'t3'!N67</f>
        <v>0</v>
      </c>
      <c r="R69" s="321">
        <f>'t3'!P67</f>
        <v>0</v>
      </c>
      <c r="S69" s="321">
        <f>'t3'!D67</f>
        <v>0</v>
      </c>
      <c r="T69" s="321">
        <f>'t3'!F67</f>
        <v>0</v>
      </c>
      <c r="U69" s="321">
        <f>'t3'!H67</f>
        <v>0</v>
      </c>
      <c r="V69" s="321">
        <f>'t3'!J67</f>
        <v>0</v>
      </c>
      <c r="W69" s="321">
        <f t="shared" si="2"/>
        <v>0</v>
      </c>
      <c r="X69" s="321">
        <f>'t10'!AV67</f>
        <v>0</v>
      </c>
      <c r="Y69" s="635" t="str">
        <f t="shared" si="3"/>
        <v>OK</v>
      </c>
      <c r="Z69" s="174" t="str">
        <f t="shared" si="5"/>
        <v>OK</v>
      </c>
    </row>
    <row r="70" spans="1:26" ht="15" customHeight="1" x14ac:dyDescent="0.2">
      <c r="A70" s="123" t="str">
        <f>'t1'!A68</f>
        <v>DIRIGENTE PROF. SANIT. INFERM/OSTETRICA (ALTRI INC. PROF.LI)</v>
      </c>
      <c r="B70" s="169" t="str">
        <f>'t1'!B68</f>
        <v>SD0AI1</v>
      </c>
      <c r="C70" s="320">
        <f>'t1'!K68</f>
        <v>0</v>
      </c>
      <c r="D70" s="320">
        <f>'t3'!K68</f>
        <v>0</v>
      </c>
      <c r="E70" s="321">
        <f>'t3'!M68</f>
        <v>0</v>
      </c>
      <c r="F70" s="321">
        <f>'t3'!O68</f>
        <v>0</v>
      </c>
      <c r="G70" s="321">
        <f>'t3'!C68</f>
        <v>0</v>
      </c>
      <c r="H70" s="321">
        <f>'t3'!E68</f>
        <v>0</v>
      </c>
      <c r="I70" s="321">
        <f>'t3'!G68</f>
        <v>0</v>
      </c>
      <c r="J70" s="321">
        <f>'t3'!I68</f>
        <v>0</v>
      </c>
      <c r="K70" s="321">
        <f t="shared" si="0"/>
        <v>0</v>
      </c>
      <c r="L70" s="321">
        <f>'t10'!AU68</f>
        <v>0</v>
      </c>
      <c r="M70" s="635" t="str">
        <f t="shared" si="1"/>
        <v>OK</v>
      </c>
      <c r="N70" s="95" t="str">
        <f t="shared" si="4"/>
        <v>OK</v>
      </c>
      <c r="O70" s="320">
        <f>'t1'!L68</f>
        <v>0</v>
      </c>
      <c r="P70" s="320">
        <f>'t3'!L68</f>
        <v>0</v>
      </c>
      <c r="Q70" s="321">
        <f>'t3'!N68</f>
        <v>0</v>
      </c>
      <c r="R70" s="321">
        <f>'t3'!P68</f>
        <v>0</v>
      </c>
      <c r="S70" s="321">
        <f>'t3'!D68</f>
        <v>0</v>
      </c>
      <c r="T70" s="321">
        <f>'t3'!F68</f>
        <v>0</v>
      </c>
      <c r="U70" s="321">
        <f>'t3'!H68</f>
        <v>0</v>
      </c>
      <c r="V70" s="321">
        <f>'t3'!J68</f>
        <v>0</v>
      </c>
      <c r="W70" s="321">
        <f t="shared" si="2"/>
        <v>0</v>
      </c>
      <c r="X70" s="321">
        <f>'t10'!AV68</f>
        <v>0</v>
      </c>
      <c r="Y70" s="635" t="str">
        <f t="shared" si="3"/>
        <v>OK</v>
      </c>
      <c r="Z70" s="174" t="str">
        <f t="shared" si="5"/>
        <v>OK</v>
      </c>
    </row>
    <row r="71" spans="1:26" ht="15" customHeight="1" x14ac:dyDescent="0.2">
      <c r="A71" s="123" t="str">
        <f>'t1'!A69</f>
        <v>DIR. PROF.SAN.INFERM/OSTET T.DET.ART.15-SEPTIES DLGS 502/92</v>
      </c>
      <c r="B71" s="169" t="str">
        <f>'t1'!B69</f>
        <v>SD048B</v>
      </c>
      <c r="C71" s="320">
        <f>'t1'!K69</f>
        <v>0</v>
      </c>
      <c r="D71" s="320">
        <f>'t3'!K69</f>
        <v>0</v>
      </c>
      <c r="E71" s="321">
        <f>'t3'!M69</f>
        <v>0</v>
      </c>
      <c r="F71" s="321">
        <f>'t3'!O69</f>
        <v>0</v>
      </c>
      <c r="G71" s="321">
        <f>'t3'!C69</f>
        <v>0</v>
      </c>
      <c r="H71" s="321">
        <f>'t3'!E69</f>
        <v>0</v>
      </c>
      <c r="I71" s="321">
        <f>'t3'!G69</f>
        <v>0</v>
      </c>
      <c r="J71" s="321">
        <f>'t3'!I69</f>
        <v>0</v>
      </c>
      <c r="K71" s="321">
        <f t="shared" si="0"/>
        <v>0</v>
      </c>
      <c r="L71" s="321">
        <f>'t10'!AU69</f>
        <v>0</v>
      </c>
      <c r="M71" s="635" t="str">
        <f t="shared" si="1"/>
        <v>OK</v>
      </c>
      <c r="N71" s="95" t="str">
        <f t="shared" si="4"/>
        <v>OK</v>
      </c>
      <c r="O71" s="320">
        <f>'t1'!L69</f>
        <v>0</v>
      </c>
      <c r="P71" s="320">
        <f>'t3'!L69</f>
        <v>0</v>
      </c>
      <c r="Q71" s="321">
        <f>'t3'!N69</f>
        <v>0</v>
      </c>
      <c r="R71" s="321">
        <f>'t3'!P69</f>
        <v>0</v>
      </c>
      <c r="S71" s="321">
        <f>'t3'!D69</f>
        <v>0</v>
      </c>
      <c r="T71" s="321">
        <f>'t3'!F69</f>
        <v>0</v>
      </c>
      <c r="U71" s="321">
        <f>'t3'!H69</f>
        <v>0</v>
      </c>
      <c r="V71" s="321">
        <f>'t3'!J69</f>
        <v>0</v>
      </c>
      <c r="W71" s="321">
        <f t="shared" si="2"/>
        <v>0</v>
      </c>
      <c r="X71" s="321">
        <f>'t10'!AV69</f>
        <v>0</v>
      </c>
      <c r="Y71" s="635" t="str">
        <f t="shared" si="3"/>
        <v>OK</v>
      </c>
      <c r="Z71" s="174" t="str">
        <f t="shared" si="5"/>
        <v>OK</v>
      </c>
    </row>
    <row r="72" spans="1:26" ht="15" customHeight="1" x14ac:dyDescent="0.2">
      <c r="A72" s="123" t="str">
        <f>'t1'!A70</f>
        <v>DIRIGENTE PROF. SANIT. RIABILITATIVE (INC. STRUT. COMPL.)</v>
      </c>
      <c r="B72" s="169" t="str">
        <f>'t1'!B70</f>
        <v>SD0CO2</v>
      </c>
      <c r="C72" s="320">
        <f>'t1'!K70</f>
        <v>0</v>
      </c>
      <c r="D72" s="320">
        <f>'t3'!K70</f>
        <v>0</v>
      </c>
      <c r="E72" s="321">
        <f>'t3'!M70</f>
        <v>0</v>
      </c>
      <c r="F72" s="321">
        <f>'t3'!O70</f>
        <v>0</v>
      </c>
      <c r="G72" s="321">
        <f>'t3'!C70</f>
        <v>0</v>
      </c>
      <c r="H72" s="321">
        <f>'t3'!E70</f>
        <v>0</v>
      </c>
      <c r="I72" s="321">
        <f>'t3'!G70</f>
        <v>0</v>
      </c>
      <c r="J72" s="321">
        <f>'t3'!I70</f>
        <v>0</v>
      </c>
      <c r="K72" s="321">
        <f t="shared" si="0"/>
        <v>0</v>
      </c>
      <c r="L72" s="321">
        <f>'t10'!AU70</f>
        <v>0</v>
      </c>
      <c r="M72" s="635" t="str">
        <f t="shared" si="1"/>
        <v>OK</v>
      </c>
      <c r="N72" s="95" t="str">
        <f t="shared" si="4"/>
        <v>OK</v>
      </c>
      <c r="O72" s="320">
        <f>'t1'!L70</f>
        <v>0</v>
      </c>
      <c r="P72" s="320">
        <f>'t3'!L70</f>
        <v>0</v>
      </c>
      <c r="Q72" s="321">
        <f>'t3'!N70</f>
        <v>0</v>
      </c>
      <c r="R72" s="321">
        <f>'t3'!P70</f>
        <v>0</v>
      </c>
      <c r="S72" s="321">
        <f>'t3'!D70</f>
        <v>0</v>
      </c>
      <c r="T72" s="321">
        <f>'t3'!F70</f>
        <v>0</v>
      </c>
      <c r="U72" s="321">
        <f>'t3'!H70</f>
        <v>0</v>
      </c>
      <c r="V72" s="321">
        <f>'t3'!J70</f>
        <v>0</v>
      </c>
      <c r="W72" s="321">
        <f t="shared" si="2"/>
        <v>0</v>
      </c>
      <c r="X72" s="321">
        <f>'t10'!AV70</f>
        <v>0</v>
      </c>
      <c r="Y72" s="635" t="str">
        <f t="shared" si="3"/>
        <v>OK</v>
      </c>
      <c r="Z72" s="174" t="str">
        <f t="shared" si="5"/>
        <v>OK</v>
      </c>
    </row>
    <row r="73" spans="1:26" ht="15" customHeight="1" x14ac:dyDescent="0.2">
      <c r="A73" s="123" t="str">
        <f>'t1'!A71</f>
        <v>DIRIGENTE PROF. SANIT. RIABILITATIVE (INC. STRUT. SEMPL.)</v>
      </c>
      <c r="B73" s="169" t="str">
        <f>'t1'!B71</f>
        <v>SD0SE2</v>
      </c>
      <c r="C73" s="320">
        <f>'t1'!K71</f>
        <v>0</v>
      </c>
      <c r="D73" s="320">
        <f>'t3'!K71</f>
        <v>0</v>
      </c>
      <c r="E73" s="321">
        <f>'t3'!M71</f>
        <v>0</v>
      </c>
      <c r="F73" s="321">
        <f>'t3'!O71</f>
        <v>0</v>
      </c>
      <c r="G73" s="321">
        <f>'t3'!C71</f>
        <v>0</v>
      </c>
      <c r="H73" s="321">
        <f>'t3'!E71</f>
        <v>0</v>
      </c>
      <c r="I73" s="321">
        <f>'t3'!G71</f>
        <v>0</v>
      </c>
      <c r="J73" s="321">
        <f>'t3'!I71</f>
        <v>0</v>
      </c>
      <c r="K73" s="321">
        <f t="shared" ref="K73:K140" si="6">C73+D73+E73+F73-G73-H73-I73-J73</f>
        <v>0</v>
      </c>
      <c r="L73" s="321">
        <f>'t10'!AU71</f>
        <v>0</v>
      </c>
      <c r="M73" s="635" t="str">
        <f t="shared" ref="M73:M140" si="7">IF(C73&lt;(G73+H73+I73+J73),"ERRORE","OK")</f>
        <v>OK</v>
      </c>
      <c r="N73" s="95" t="str">
        <f t="shared" si="4"/>
        <v>OK</v>
      </c>
      <c r="O73" s="320">
        <f>'t1'!L71</f>
        <v>0</v>
      </c>
      <c r="P73" s="320">
        <f>'t3'!L71</f>
        <v>0</v>
      </c>
      <c r="Q73" s="321">
        <f>'t3'!N71</f>
        <v>0</v>
      </c>
      <c r="R73" s="321">
        <f>'t3'!P71</f>
        <v>0</v>
      </c>
      <c r="S73" s="321">
        <f>'t3'!D71</f>
        <v>0</v>
      </c>
      <c r="T73" s="321">
        <f>'t3'!F71</f>
        <v>0</v>
      </c>
      <c r="U73" s="321">
        <f>'t3'!H71</f>
        <v>0</v>
      </c>
      <c r="V73" s="321">
        <f>'t3'!J71</f>
        <v>0</v>
      </c>
      <c r="W73" s="321">
        <f t="shared" ref="W73:W140" si="8">O73+P73+Q73+R73-S73-T73-U73-V73</f>
        <v>0</v>
      </c>
      <c r="X73" s="321">
        <f>'t10'!AV71</f>
        <v>0</v>
      </c>
      <c r="Y73" s="635" t="str">
        <f t="shared" ref="Y73:Y140" si="9">IF(O73&lt;(S73+T73+U73+V73),"ERRORE","OK")</f>
        <v>OK</v>
      </c>
      <c r="Z73" s="174" t="str">
        <f t="shared" si="5"/>
        <v>OK</v>
      </c>
    </row>
    <row r="74" spans="1:26" ht="15" customHeight="1" x14ac:dyDescent="0.2">
      <c r="A74" s="123" t="str">
        <f>'t1'!A72</f>
        <v>DIRIGENTE PROF. SANIT. RIABILITATIVE (ALTRI INC. PROF.LI)</v>
      </c>
      <c r="B74" s="169" t="str">
        <f>'t1'!B72</f>
        <v>SD0AI2</v>
      </c>
      <c r="C74" s="320">
        <f>'t1'!K72</f>
        <v>0</v>
      </c>
      <c r="D74" s="320">
        <f>'t3'!K72</f>
        <v>0</v>
      </c>
      <c r="E74" s="321">
        <f>'t3'!M72</f>
        <v>0</v>
      </c>
      <c r="F74" s="321">
        <f>'t3'!O72</f>
        <v>0</v>
      </c>
      <c r="G74" s="321">
        <f>'t3'!C72</f>
        <v>0</v>
      </c>
      <c r="H74" s="321">
        <f>'t3'!E72</f>
        <v>0</v>
      </c>
      <c r="I74" s="321">
        <f>'t3'!G72</f>
        <v>0</v>
      </c>
      <c r="J74" s="321">
        <f>'t3'!I72</f>
        <v>0</v>
      </c>
      <c r="K74" s="321">
        <f t="shared" si="6"/>
        <v>0</v>
      </c>
      <c r="L74" s="321">
        <f>'t10'!AU72</f>
        <v>0</v>
      </c>
      <c r="M74" s="635" t="str">
        <f t="shared" si="7"/>
        <v>OK</v>
      </c>
      <c r="N74" s="95" t="str">
        <f t="shared" ref="N74:N141" si="10">IF(K74=L74,"OK","ERRORE")</f>
        <v>OK</v>
      </c>
      <c r="O74" s="320">
        <f>'t1'!L72</f>
        <v>0</v>
      </c>
      <c r="P74" s="320">
        <f>'t3'!L72</f>
        <v>0</v>
      </c>
      <c r="Q74" s="321">
        <f>'t3'!N72</f>
        <v>0</v>
      </c>
      <c r="R74" s="321">
        <f>'t3'!P72</f>
        <v>0</v>
      </c>
      <c r="S74" s="321">
        <f>'t3'!D72</f>
        <v>0</v>
      </c>
      <c r="T74" s="321">
        <f>'t3'!F72</f>
        <v>0</v>
      </c>
      <c r="U74" s="321">
        <f>'t3'!H72</f>
        <v>0</v>
      </c>
      <c r="V74" s="321">
        <f>'t3'!J72</f>
        <v>0</v>
      </c>
      <c r="W74" s="321">
        <f t="shared" si="8"/>
        <v>0</v>
      </c>
      <c r="X74" s="321">
        <f>'t10'!AV72</f>
        <v>0</v>
      </c>
      <c r="Y74" s="635" t="str">
        <f t="shared" si="9"/>
        <v>OK</v>
      </c>
      <c r="Z74" s="174" t="str">
        <f t="shared" ref="Z74:Z141" si="11">IF(W74=X74,"OK","ERRORE")</f>
        <v>OK</v>
      </c>
    </row>
    <row r="75" spans="1:26" ht="15" customHeight="1" x14ac:dyDescent="0.2">
      <c r="A75" s="123" t="str">
        <f>'t1'!A73</f>
        <v>DIR. PROF. SAN. RIABILITAT. T.DET.ART.15-SEPTIES DLGS 502/92</v>
      </c>
      <c r="B75" s="169" t="str">
        <f>'t1'!B73</f>
        <v>SD048C</v>
      </c>
      <c r="C75" s="320">
        <f>'t1'!K73</f>
        <v>0</v>
      </c>
      <c r="D75" s="320">
        <f>'t3'!K73</f>
        <v>0</v>
      </c>
      <c r="E75" s="321">
        <f>'t3'!M73</f>
        <v>0</v>
      </c>
      <c r="F75" s="321">
        <f>'t3'!O73</f>
        <v>0</v>
      </c>
      <c r="G75" s="321">
        <f>'t3'!C73</f>
        <v>0</v>
      </c>
      <c r="H75" s="321">
        <f>'t3'!E73</f>
        <v>0</v>
      </c>
      <c r="I75" s="321">
        <f>'t3'!G73</f>
        <v>0</v>
      </c>
      <c r="J75" s="321">
        <f>'t3'!I73</f>
        <v>0</v>
      </c>
      <c r="K75" s="321">
        <f t="shared" si="6"/>
        <v>0</v>
      </c>
      <c r="L75" s="321">
        <f>'t10'!AU73</f>
        <v>0</v>
      </c>
      <c r="M75" s="635" t="str">
        <f t="shared" si="7"/>
        <v>OK</v>
      </c>
      <c r="N75" s="95" t="str">
        <f t="shared" si="10"/>
        <v>OK</v>
      </c>
      <c r="O75" s="320">
        <f>'t1'!L73</f>
        <v>0</v>
      </c>
      <c r="P75" s="320">
        <f>'t3'!L73</f>
        <v>0</v>
      </c>
      <c r="Q75" s="321">
        <f>'t3'!N73</f>
        <v>0</v>
      </c>
      <c r="R75" s="321">
        <f>'t3'!P73</f>
        <v>0</v>
      </c>
      <c r="S75" s="321">
        <f>'t3'!D73</f>
        <v>0</v>
      </c>
      <c r="T75" s="321">
        <f>'t3'!F73</f>
        <v>0</v>
      </c>
      <c r="U75" s="321">
        <f>'t3'!H73</f>
        <v>0</v>
      </c>
      <c r="V75" s="321">
        <f>'t3'!J73</f>
        <v>0</v>
      </c>
      <c r="W75" s="321">
        <f t="shared" si="8"/>
        <v>0</v>
      </c>
      <c r="X75" s="321">
        <f>'t10'!AV73</f>
        <v>0</v>
      </c>
      <c r="Y75" s="635" t="str">
        <f t="shared" si="9"/>
        <v>OK</v>
      </c>
      <c r="Z75" s="174" t="str">
        <f t="shared" si="11"/>
        <v>OK</v>
      </c>
    </row>
    <row r="76" spans="1:26" ht="15" customHeight="1" x14ac:dyDescent="0.2">
      <c r="A76" s="123" t="str">
        <f>'t1'!A74</f>
        <v>DIRIGENTE PROF. TECNICO SANITARIE (INC. STRUT. COMPL.)</v>
      </c>
      <c r="B76" s="169" t="str">
        <f>'t1'!B74</f>
        <v>SD0CO3</v>
      </c>
      <c r="C76" s="320">
        <f>'t1'!K74</f>
        <v>0</v>
      </c>
      <c r="D76" s="320">
        <f>'t3'!K74</f>
        <v>0</v>
      </c>
      <c r="E76" s="321">
        <f>'t3'!M74</f>
        <v>0</v>
      </c>
      <c r="F76" s="321">
        <f>'t3'!O74</f>
        <v>0</v>
      </c>
      <c r="G76" s="321">
        <f>'t3'!C74</f>
        <v>0</v>
      </c>
      <c r="H76" s="321">
        <f>'t3'!E74</f>
        <v>0</v>
      </c>
      <c r="I76" s="321">
        <f>'t3'!G74</f>
        <v>0</v>
      </c>
      <c r="J76" s="321">
        <f>'t3'!I74</f>
        <v>0</v>
      </c>
      <c r="K76" s="321">
        <f t="shared" si="6"/>
        <v>0</v>
      </c>
      <c r="L76" s="321">
        <f>'t10'!AU74</f>
        <v>0</v>
      </c>
      <c r="M76" s="635" t="str">
        <f t="shared" si="7"/>
        <v>OK</v>
      </c>
      <c r="N76" s="95" t="str">
        <f t="shared" si="10"/>
        <v>OK</v>
      </c>
      <c r="O76" s="320">
        <f>'t1'!L74</f>
        <v>0</v>
      </c>
      <c r="P76" s="320">
        <f>'t3'!L74</f>
        <v>0</v>
      </c>
      <c r="Q76" s="321">
        <f>'t3'!N74</f>
        <v>0</v>
      </c>
      <c r="R76" s="321">
        <f>'t3'!P74</f>
        <v>0</v>
      </c>
      <c r="S76" s="321">
        <f>'t3'!D74</f>
        <v>0</v>
      </c>
      <c r="T76" s="321">
        <f>'t3'!F74</f>
        <v>0</v>
      </c>
      <c r="U76" s="321">
        <f>'t3'!H74</f>
        <v>0</v>
      </c>
      <c r="V76" s="321">
        <f>'t3'!J74</f>
        <v>0</v>
      </c>
      <c r="W76" s="321">
        <f t="shared" si="8"/>
        <v>0</v>
      </c>
      <c r="X76" s="321">
        <f>'t10'!AV74</f>
        <v>0</v>
      </c>
      <c r="Y76" s="635" t="str">
        <f t="shared" si="9"/>
        <v>OK</v>
      </c>
      <c r="Z76" s="174" t="str">
        <f t="shared" si="11"/>
        <v>OK</v>
      </c>
    </row>
    <row r="77" spans="1:26" ht="15" customHeight="1" x14ac:dyDescent="0.2">
      <c r="A77" s="123" t="str">
        <f>'t1'!A75</f>
        <v>DIRIGENTE PROF. TECNICO SANITARIE (INC. STRUT. SEMPL.)</v>
      </c>
      <c r="B77" s="169" t="str">
        <f>'t1'!B75</f>
        <v>SD0SE3</v>
      </c>
      <c r="C77" s="320">
        <f>'t1'!K75</f>
        <v>0</v>
      </c>
      <c r="D77" s="320">
        <f>'t3'!K75</f>
        <v>0</v>
      </c>
      <c r="E77" s="321">
        <f>'t3'!M75</f>
        <v>0</v>
      </c>
      <c r="F77" s="321">
        <f>'t3'!O75</f>
        <v>0</v>
      </c>
      <c r="G77" s="321">
        <f>'t3'!C75</f>
        <v>0</v>
      </c>
      <c r="H77" s="321">
        <f>'t3'!E75</f>
        <v>0</v>
      </c>
      <c r="I77" s="321">
        <f>'t3'!G75</f>
        <v>0</v>
      </c>
      <c r="J77" s="321">
        <f>'t3'!I75</f>
        <v>0</v>
      </c>
      <c r="K77" s="321">
        <f t="shared" si="6"/>
        <v>0</v>
      </c>
      <c r="L77" s="321">
        <f>'t10'!AU75</f>
        <v>0</v>
      </c>
      <c r="M77" s="635" t="str">
        <f t="shared" si="7"/>
        <v>OK</v>
      </c>
      <c r="N77" s="95" t="str">
        <f t="shared" si="10"/>
        <v>OK</v>
      </c>
      <c r="O77" s="320">
        <f>'t1'!L75</f>
        <v>0</v>
      </c>
      <c r="P77" s="320">
        <f>'t3'!L75</f>
        <v>0</v>
      </c>
      <c r="Q77" s="321">
        <f>'t3'!N75</f>
        <v>0</v>
      </c>
      <c r="R77" s="321">
        <f>'t3'!P75</f>
        <v>0</v>
      </c>
      <c r="S77" s="321">
        <f>'t3'!D75</f>
        <v>0</v>
      </c>
      <c r="T77" s="321">
        <f>'t3'!F75</f>
        <v>0</v>
      </c>
      <c r="U77" s="321">
        <f>'t3'!H75</f>
        <v>0</v>
      </c>
      <c r="V77" s="321">
        <f>'t3'!J75</f>
        <v>0</v>
      </c>
      <c r="W77" s="321">
        <f t="shared" si="8"/>
        <v>0</v>
      </c>
      <c r="X77" s="321">
        <f>'t10'!AV75</f>
        <v>0</v>
      </c>
      <c r="Y77" s="635" t="str">
        <f t="shared" si="9"/>
        <v>OK</v>
      </c>
      <c r="Z77" s="174" t="str">
        <f t="shared" si="11"/>
        <v>OK</v>
      </c>
    </row>
    <row r="78" spans="1:26" ht="15" customHeight="1" x14ac:dyDescent="0.2">
      <c r="A78" s="123" t="str">
        <f>'t1'!A76</f>
        <v>DIRIGENTE PROF. TECNICO SANITARIE (ALTRI INC. PROF.LI)</v>
      </c>
      <c r="B78" s="169" t="str">
        <f>'t1'!B76</f>
        <v>SD0AI3</v>
      </c>
      <c r="C78" s="320">
        <f>'t1'!K76</f>
        <v>0</v>
      </c>
      <c r="D78" s="320">
        <f>'t3'!K76</f>
        <v>0</v>
      </c>
      <c r="E78" s="321">
        <f>'t3'!M76</f>
        <v>0</v>
      </c>
      <c r="F78" s="321">
        <f>'t3'!O76</f>
        <v>0</v>
      </c>
      <c r="G78" s="321">
        <f>'t3'!C76</f>
        <v>0</v>
      </c>
      <c r="H78" s="321">
        <f>'t3'!E76</f>
        <v>0</v>
      </c>
      <c r="I78" s="321">
        <f>'t3'!G76</f>
        <v>0</v>
      </c>
      <c r="J78" s="321">
        <f>'t3'!I76</f>
        <v>0</v>
      </c>
      <c r="K78" s="321">
        <f t="shared" si="6"/>
        <v>0</v>
      </c>
      <c r="L78" s="321">
        <f>'t10'!AU76</f>
        <v>0</v>
      </c>
      <c r="M78" s="635" t="str">
        <f t="shared" si="7"/>
        <v>OK</v>
      </c>
      <c r="N78" s="95" t="str">
        <f t="shared" si="10"/>
        <v>OK</v>
      </c>
      <c r="O78" s="320">
        <f>'t1'!L76</f>
        <v>0</v>
      </c>
      <c r="P78" s="320">
        <f>'t3'!L76</f>
        <v>0</v>
      </c>
      <c r="Q78" s="321">
        <f>'t3'!N76</f>
        <v>0</v>
      </c>
      <c r="R78" s="321">
        <f>'t3'!P76</f>
        <v>0</v>
      </c>
      <c r="S78" s="321">
        <f>'t3'!D76</f>
        <v>0</v>
      </c>
      <c r="T78" s="321">
        <f>'t3'!F76</f>
        <v>0</v>
      </c>
      <c r="U78" s="321">
        <f>'t3'!H76</f>
        <v>0</v>
      </c>
      <c r="V78" s="321">
        <f>'t3'!J76</f>
        <v>0</v>
      </c>
      <c r="W78" s="321">
        <f t="shared" si="8"/>
        <v>0</v>
      </c>
      <c r="X78" s="321">
        <f>'t10'!AV76</f>
        <v>0</v>
      </c>
      <c r="Y78" s="635" t="str">
        <f t="shared" si="9"/>
        <v>OK</v>
      </c>
      <c r="Z78" s="174" t="str">
        <f t="shared" si="11"/>
        <v>OK</v>
      </c>
    </row>
    <row r="79" spans="1:26" ht="15" customHeight="1" x14ac:dyDescent="0.2">
      <c r="A79" s="123" t="str">
        <f>'t1'!A77</f>
        <v>DIR. PROF.TECNICO SANITARIE T.DET.ART.15-SEPTIES DLGS 502/92</v>
      </c>
      <c r="B79" s="169" t="str">
        <f>'t1'!B77</f>
        <v>SD048D</v>
      </c>
      <c r="C79" s="320">
        <f>'t1'!K77</f>
        <v>0</v>
      </c>
      <c r="D79" s="320">
        <f>'t3'!K77</f>
        <v>0</v>
      </c>
      <c r="E79" s="321">
        <f>'t3'!M77</f>
        <v>0</v>
      </c>
      <c r="F79" s="321">
        <f>'t3'!O77</f>
        <v>0</v>
      </c>
      <c r="G79" s="321">
        <f>'t3'!C77</f>
        <v>0</v>
      </c>
      <c r="H79" s="321">
        <f>'t3'!E77</f>
        <v>0</v>
      </c>
      <c r="I79" s="321">
        <f>'t3'!G77</f>
        <v>0</v>
      </c>
      <c r="J79" s="321">
        <f>'t3'!I77</f>
        <v>0</v>
      </c>
      <c r="K79" s="321">
        <f t="shared" si="6"/>
        <v>0</v>
      </c>
      <c r="L79" s="321">
        <f>'t10'!AU77</f>
        <v>0</v>
      </c>
      <c r="M79" s="635" t="str">
        <f t="shared" si="7"/>
        <v>OK</v>
      </c>
      <c r="N79" s="95" t="str">
        <f t="shared" si="10"/>
        <v>OK</v>
      </c>
      <c r="O79" s="320">
        <f>'t1'!L77</f>
        <v>0</v>
      </c>
      <c r="P79" s="320">
        <f>'t3'!L77</f>
        <v>0</v>
      </c>
      <c r="Q79" s="321">
        <f>'t3'!N77</f>
        <v>0</v>
      </c>
      <c r="R79" s="321">
        <f>'t3'!P77</f>
        <v>0</v>
      </c>
      <c r="S79" s="321">
        <f>'t3'!D77</f>
        <v>0</v>
      </c>
      <c r="T79" s="321">
        <f>'t3'!F77</f>
        <v>0</v>
      </c>
      <c r="U79" s="321">
        <f>'t3'!H77</f>
        <v>0</v>
      </c>
      <c r="V79" s="321">
        <f>'t3'!J77</f>
        <v>0</v>
      </c>
      <c r="W79" s="321">
        <f t="shared" si="8"/>
        <v>0</v>
      </c>
      <c r="X79" s="321">
        <f>'t10'!AV77</f>
        <v>0</v>
      </c>
      <c r="Y79" s="635" t="str">
        <f t="shared" si="9"/>
        <v>OK</v>
      </c>
      <c r="Z79" s="174" t="str">
        <f t="shared" si="11"/>
        <v>OK</v>
      </c>
    </row>
    <row r="80" spans="1:26" ht="15" customHeight="1" x14ac:dyDescent="0.2">
      <c r="A80" s="123" t="str">
        <f>'t1'!A78</f>
        <v>DIRIGENTE PROF.TECNICHE DELLA PREVENZIONE (INC.STRUT.COMPL.)</v>
      </c>
      <c r="B80" s="169" t="str">
        <f>'t1'!B78</f>
        <v>SD0CO4</v>
      </c>
      <c r="C80" s="320">
        <f>'t1'!K78</f>
        <v>0</v>
      </c>
      <c r="D80" s="320">
        <f>'t3'!K78</f>
        <v>0</v>
      </c>
      <c r="E80" s="321">
        <f>'t3'!M78</f>
        <v>0</v>
      </c>
      <c r="F80" s="321">
        <f>'t3'!O78</f>
        <v>0</v>
      </c>
      <c r="G80" s="321">
        <f>'t3'!C78</f>
        <v>0</v>
      </c>
      <c r="H80" s="321">
        <f>'t3'!E78</f>
        <v>0</v>
      </c>
      <c r="I80" s="321">
        <f>'t3'!G78</f>
        <v>0</v>
      </c>
      <c r="J80" s="321">
        <f>'t3'!I78</f>
        <v>0</v>
      </c>
      <c r="K80" s="321">
        <f t="shared" si="6"/>
        <v>0</v>
      </c>
      <c r="L80" s="321">
        <f>'t10'!AU78</f>
        <v>0</v>
      </c>
      <c r="M80" s="635" t="str">
        <f t="shared" si="7"/>
        <v>OK</v>
      </c>
      <c r="N80" s="95" t="str">
        <f t="shared" si="10"/>
        <v>OK</v>
      </c>
      <c r="O80" s="320">
        <f>'t1'!L78</f>
        <v>0</v>
      </c>
      <c r="P80" s="320">
        <f>'t3'!L78</f>
        <v>0</v>
      </c>
      <c r="Q80" s="321">
        <f>'t3'!N78</f>
        <v>0</v>
      </c>
      <c r="R80" s="321">
        <f>'t3'!P78</f>
        <v>0</v>
      </c>
      <c r="S80" s="321">
        <f>'t3'!D78</f>
        <v>0</v>
      </c>
      <c r="T80" s="321">
        <f>'t3'!F78</f>
        <v>0</v>
      </c>
      <c r="U80" s="321">
        <f>'t3'!H78</f>
        <v>0</v>
      </c>
      <c r="V80" s="321">
        <f>'t3'!J78</f>
        <v>0</v>
      </c>
      <c r="W80" s="321">
        <f t="shared" si="8"/>
        <v>0</v>
      </c>
      <c r="X80" s="321">
        <f>'t10'!AV78</f>
        <v>0</v>
      </c>
      <c r="Y80" s="635" t="str">
        <f t="shared" si="9"/>
        <v>OK</v>
      </c>
      <c r="Z80" s="174" t="str">
        <f t="shared" si="11"/>
        <v>OK</v>
      </c>
    </row>
    <row r="81" spans="1:26" ht="15" customHeight="1" x14ac:dyDescent="0.2">
      <c r="A81" s="123" t="str">
        <f>'t1'!A79</f>
        <v>DIRIGENTE PROF.TECNICHE DELLA PREVENZIONE (INC.STRUT.SEMPL.)</v>
      </c>
      <c r="B81" s="169" t="str">
        <f>'t1'!B79</f>
        <v>SD0SE4</v>
      </c>
      <c r="C81" s="320">
        <f>'t1'!K79</f>
        <v>0</v>
      </c>
      <c r="D81" s="320">
        <f>'t3'!K79</f>
        <v>0</v>
      </c>
      <c r="E81" s="321">
        <f>'t3'!M79</f>
        <v>0</v>
      </c>
      <c r="F81" s="321">
        <f>'t3'!O79</f>
        <v>0</v>
      </c>
      <c r="G81" s="321">
        <f>'t3'!C79</f>
        <v>0</v>
      </c>
      <c r="H81" s="321">
        <f>'t3'!E79</f>
        <v>0</v>
      </c>
      <c r="I81" s="321">
        <f>'t3'!G79</f>
        <v>0</v>
      </c>
      <c r="J81" s="321">
        <f>'t3'!I79</f>
        <v>0</v>
      </c>
      <c r="K81" s="321">
        <f t="shared" si="6"/>
        <v>0</v>
      </c>
      <c r="L81" s="321">
        <f>'t10'!AU79</f>
        <v>0</v>
      </c>
      <c r="M81" s="635" t="str">
        <f t="shared" si="7"/>
        <v>OK</v>
      </c>
      <c r="N81" s="95" t="str">
        <f t="shared" si="10"/>
        <v>OK</v>
      </c>
      <c r="O81" s="320">
        <f>'t1'!L79</f>
        <v>0</v>
      </c>
      <c r="P81" s="320">
        <f>'t3'!L79</f>
        <v>0</v>
      </c>
      <c r="Q81" s="321">
        <f>'t3'!N79</f>
        <v>0</v>
      </c>
      <c r="R81" s="321">
        <f>'t3'!P79</f>
        <v>0</v>
      </c>
      <c r="S81" s="321">
        <f>'t3'!D79</f>
        <v>0</v>
      </c>
      <c r="T81" s="321">
        <f>'t3'!F79</f>
        <v>0</v>
      </c>
      <c r="U81" s="321">
        <f>'t3'!H79</f>
        <v>0</v>
      </c>
      <c r="V81" s="321">
        <f>'t3'!J79</f>
        <v>0</v>
      </c>
      <c r="W81" s="321">
        <f t="shared" si="8"/>
        <v>0</v>
      </c>
      <c r="X81" s="321">
        <f>'t10'!AV79</f>
        <v>0</v>
      </c>
      <c r="Y81" s="635" t="str">
        <f t="shared" si="9"/>
        <v>OK</v>
      </c>
      <c r="Z81" s="174" t="str">
        <f t="shared" si="11"/>
        <v>OK</v>
      </c>
    </row>
    <row r="82" spans="1:26" ht="15" customHeight="1" x14ac:dyDescent="0.2">
      <c r="A82" s="123" t="str">
        <f>'t1'!A80</f>
        <v>DIRIGENTE PROF.TECNICHE DELLA PREVENZIONE(ALTRI INC.PROF.LI)</v>
      </c>
      <c r="B82" s="169" t="str">
        <f>'t1'!B80</f>
        <v>SD0AI4</v>
      </c>
      <c r="C82" s="320">
        <f>'t1'!K80</f>
        <v>0</v>
      </c>
      <c r="D82" s="320">
        <f>'t3'!K80</f>
        <v>0</v>
      </c>
      <c r="E82" s="321">
        <f>'t3'!M80</f>
        <v>0</v>
      </c>
      <c r="F82" s="321">
        <f>'t3'!O80</f>
        <v>0</v>
      </c>
      <c r="G82" s="321">
        <f>'t3'!C80</f>
        <v>0</v>
      </c>
      <c r="H82" s="321">
        <f>'t3'!E80</f>
        <v>0</v>
      </c>
      <c r="I82" s="321">
        <f>'t3'!G80</f>
        <v>0</v>
      </c>
      <c r="J82" s="321">
        <f>'t3'!I80</f>
        <v>0</v>
      </c>
      <c r="K82" s="321">
        <f t="shared" si="6"/>
        <v>0</v>
      </c>
      <c r="L82" s="321">
        <f>'t10'!AU80</f>
        <v>0</v>
      </c>
      <c r="M82" s="635" t="str">
        <f t="shared" si="7"/>
        <v>OK</v>
      </c>
      <c r="N82" s="95" t="str">
        <f t="shared" si="10"/>
        <v>OK</v>
      </c>
      <c r="O82" s="320">
        <f>'t1'!L80</f>
        <v>0</v>
      </c>
      <c r="P82" s="320">
        <f>'t3'!L80</f>
        <v>0</v>
      </c>
      <c r="Q82" s="321">
        <f>'t3'!N80</f>
        <v>0</v>
      </c>
      <c r="R82" s="321">
        <f>'t3'!P80</f>
        <v>0</v>
      </c>
      <c r="S82" s="321">
        <f>'t3'!D80</f>
        <v>0</v>
      </c>
      <c r="T82" s="321">
        <f>'t3'!F80</f>
        <v>0</v>
      </c>
      <c r="U82" s="321">
        <f>'t3'!H80</f>
        <v>0</v>
      </c>
      <c r="V82" s="321">
        <f>'t3'!J80</f>
        <v>0</v>
      </c>
      <c r="W82" s="321">
        <f t="shared" si="8"/>
        <v>0</v>
      </c>
      <c r="X82" s="321">
        <f>'t10'!AV80</f>
        <v>0</v>
      </c>
      <c r="Y82" s="635" t="str">
        <f t="shared" si="9"/>
        <v>OK</v>
      </c>
      <c r="Z82" s="174" t="str">
        <f t="shared" si="11"/>
        <v>OK</v>
      </c>
    </row>
    <row r="83" spans="1:26" ht="15" customHeight="1" x14ac:dyDescent="0.2">
      <c r="A83" s="123" t="str">
        <f>'t1'!A81</f>
        <v>DIR. PROF.TECNICHE PREVENZ. T.DET.ART.15-SEPTIES DLGS 502/92</v>
      </c>
      <c r="B83" s="169" t="str">
        <f>'t1'!B81</f>
        <v>SD048E</v>
      </c>
      <c r="C83" s="320">
        <f>'t1'!K81</f>
        <v>0</v>
      </c>
      <c r="D83" s="320">
        <f>'t3'!K81</f>
        <v>0</v>
      </c>
      <c r="E83" s="321">
        <f>'t3'!M81</f>
        <v>0</v>
      </c>
      <c r="F83" s="321">
        <f>'t3'!O81</f>
        <v>0</v>
      </c>
      <c r="G83" s="321">
        <f>'t3'!C81</f>
        <v>0</v>
      </c>
      <c r="H83" s="321">
        <f>'t3'!E81</f>
        <v>0</v>
      </c>
      <c r="I83" s="321">
        <f>'t3'!G81</f>
        <v>0</v>
      </c>
      <c r="J83" s="321">
        <f>'t3'!I81</f>
        <v>0</v>
      </c>
      <c r="K83" s="321">
        <f t="shared" si="6"/>
        <v>0</v>
      </c>
      <c r="L83" s="321">
        <f>'t10'!AU81</f>
        <v>0</v>
      </c>
      <c r="M83" s="635" t="str">
        <f t="shared" si="7"/>
        <v>OK</v>
      </c>
      <c r="N83" s="95" t="str">
        <f t="shared" si="10"/>
        <v>OK</v>
      </c>
      <c r="O83" s="320">
        <f>'t1'!L81</f>
        <v>0</v>
      </c>
      <c r="P83" s="320">
        <f>'t3'!L81</f>
        <v>0</v>
      </c>
      <c r="Q83" s="321">
        <f>'t3'!N81</f>
        <v>0</v>
      </c>
      <c r="R83" s="321">
        <f>'t3'!P81</f>
        <v>0</v>
      </c>
      <c r="S83" s="321">
        <f>'t3'!D81</f>
        <v>0</v>
      </c>
      <c r="T83" s="321">
        <f>'t3'!F81</f>
        <v>0</v>
      </c>
      <c r="U83" s="321">
        <f>'t3'!H81</f>
        <v>0</v>
      </c>
      <c r="V83" s="321">
        <f>'t3'!J81</f>
        <v>0</v>
      </c>
      <c r="W83" s="321">
        <f t="shared" si="8"/>
        <v>0</v>
      </c>
      <c r="X83" s="321">
        <f>'t10'!AV81</f>
        <v>0</v>
      </c>
      <c r="Y83" s="635" t="str">
        <f t="shared" si="9"/>
        <v>OK</v>
      </c>
      <c r="Z83" s="174" t="str">
        <f t="shared" si="11"/>
        <v>OK</v>
      </c>
    </row>
    <row r="84" spans="1:26" ht="15" customHeight="1" x14ac:dyDescent="0.2">
      <c r="A84" s="123" t="str">
        <f>'t1'!A82</f>
        <v>AVVOCATO DIRIG. CON INCARICO DI STRUTTURA COMPLESSA</v>
      </c>
      <c r="B84" s="169" t="str">
        <f>'t1'!B82</f>
        <v>PD0010</v>
      </c>
      <c r="C84" s="320">
        <f>'t1'!K82</f>
        <v>0</v>
      </c>
      <c r="D84" s="320">
        <f>'t3'!K82</f>
        <v>0</v>
      </c>
      <c r="E84" s="321">
        <f>'t3'!M82</f>
        <v>0</v>
      </c>
      <c r="F84" s="321">
        <f>'t3'!O82</f>
        <v>0</v>
      </c>
      <c r="G84" s="321">
        <f>'t3'!C82</f>
        <v>0</v>
      </c>
      <c r="H84" s="321">
        <f>'t3'!E82</f>
        <v>0</v>
      </c>
      <c r="I84" s="321">
        <f>'t3'!G82</f>
        <v>0</v>
      </c>
      <c r="J84" s="321">
        <f>'t3'!I82</f>
        <v>0</v>
      </c>
      <c r="K84" s="321">
        <f t="shared" si="6"/>
        <v>0</v>
      </c>
      <c r="L84" s="321">
        <f>'t10'!AU82</f>
        <v>0</v>
      </c>
      <c r="M84" s="635" t="str">
        <f t="shared" si="7"/>
        <v>OK</v>
      </c>
      <c r="N84" s="95" t="str">
        <f t="shared" si="10"/>
        <v>OK</v>
      </c>
      <c r="O84" s="320">
        <f>'t1'!L82</f>
        <v>0</v>
      </c>
      <c r="P84" s="320">
        <f>'t3'!L82</f>
        <v>0</v>
      </c>
      <c r="Q84" s="321">
        <f>'t3'!N82</f>
        <v>0</v>
      </c>
      <c r="R84" s="321">
        <f>'t3'!P82</f>
        <v>0</v>
      </c>
      <c r="S84" s="321">
        <f>'t3'!D82</f>
        <v>0</v>
      </c>
      <c r="T84" s="321">
        <f>'t3'!F82</f>
        <v>0</v>
      </c>
      <c r="U84" s="321">
        <f>'t3'!H82</f>
        <v>0</v>
      </c>
      <c r="V84" s="321">
        <f>'t3'!J82</f>
        <v>0</v>
      </c>
      <c r="W84" s="321">
        <f t="shared" si="8"/>
        <v>0</v>
      </c>
      <c r="X84" s="321">
        <f>'t10'!AV82</f>
        <v>0</v>
      </c>
      <c r="Y84" s="635" t="str">
        <f t="shared" si="9"/>
        <v>OK</v>
      </c>
      <c r="Z84" s="174" t="str">
        <f t="shared" si="11"/>
        <v>OK</v>
      </c>
    </row>
    <row r="85" spans="1:26" ht="15" customHeight="1" x14ac:dyDescent="0.2">
      <c r="A85" s="123" t="str">
        <f>'t1'!A83</f>
        <v>AVVOCATO DIRIG. CON INCARICO DI STRUTTURA SEMPLICE</v>
      </c>
      <c r="B85" s="169" t="str">
        <f>'t1'!B83</f>
        <v>PD0S09</v>
      </c>
      <c r="C85" s="320">
        <f>'t1'!K83</f>
        <v>0</v>
      </c>
      <c r="D85" s="320">
        <f>'t3'!K83</f>
        <v>0</v>
      </c>
      <c r="E85" s="321">
        <f>'t3'!M83</f>
        <v>0</v>
      </c>
      <c r="F85" s="321">
        <f>'t3'!O83</f>
        <v>0</v>
      </c>
      <c r="G85" s="321">
        <f>'t3'!C83</f>
        <v>0</v>
      </c>
      <c r="H85" s="321">
        <f>'t3'!E83</f>
        <v>0</v>
      </c>
      <c r="I85" s="321">
        <f>'t3'!G83</f>
        <v>0</v>
      </c>
      <c r="J85" s="321">
        <f>'t3'!I83</f>
        <v>0</v>
      </c>
      <c r="K85" s="321">
        <f t="shared" si="6"/>
        <v>0</v>
      </c>
      <c r="L85" s="321">
        <f>'t10'!AU83</f>
        <v>0</v>
      </c>
      <c r="M85" s="635" t="str">
        <f t="shared" si="7"/>
        <v>OK</v>
      </c>
      <c r="N85" s="95" t="str">
        <f t="shared" si="10"/>
        <v>OK</v>
      </c>
      <c r="O85" s="320">
        <f>'t1'!L83</f>
        <v>0</v>
      </c>
      <c r="P85" s="320">
        <f>'t3'!L83</f>
        <v>0</v>
      </c>
      <c r="Q85" s="321">
        <f>'t3'!N83</f>
        <v>0</v>
      </c>
      <c r="R85" s="321">
        <f>'t3'!P83</f>
        <v>0</v>
      </c>
      <c r="S85" s="321">
        <f>'t3'!D83</f>
        <v>0</v>
      </c>
      <c r="T85" s="321">
        <f>'t3'!F83</f>
        <v>0</v>
      </c>
      <c r="U85" s="321">
        <f>'t3'!H83</f>
        <v>0</v>
      </c>
      <c r="V85" s="321">
        <f>'t3'!J83</f>
        <v>0</v>
      </c>
      <c r="W85" s="321">
        <f t="shared" si="8"/>
        <v>0</v>
      </c>
      <c r="X85" s="321">
        <f>'t10'!AV83</f>
        <v>0</v>
      </c>
      <c r="Y85" s="635" t="str">
        <f t="shared" si="9"/>
        <v>OK</v>
      </c>
      <c r="Z85" s="174" t="str">
        <f t="shared" si="11"/>
        <v>OK</v>
      </c>
    </row>
    <row r="86" spans="1:26" ht="15" customHeight="1" x14ac:dyDescent="0.2">
      <c r="A86" s="123" t="str">
        <f>'t1'!A84</f>
        <v>AVVOCATO DIRIG. CON ALTRI INCAR.PROF.LI</v>
      </c>
      <c r="B86" s="169" t="str">
        <f>'t1'!B84</f>
        <v>PD0A09</v>
      </c>
      <c r="C86" s="320">
        <f>'t1'!K84</f>
        <v>0</v>
      </c>
      <c r="D86" s="320">
        <f>'t3'!K84</f>
        <v>0</v>
      </c>
      <c r="E86" s="321">
        <f>'t3'!M84</f>
        <v>0</v>
      </c>
      <c r="F86" s="321">
        <f>'t3'!O84</f>
        <v>0</v>
      </c>
      <c r="G86" s="321">
        <f>'t3'!C84</f>
        <v>0</v>
      </c>
      <c r="H86" s="321">
        <f>'t3'!E84</f>
        <v>0</v>
      </c>
      <c r="I86" s="321">
        <f>'t3'!G84</f>
        <v>0</v>
      </c>
      <c r="J86" s="321">
        <f>'t3'!I84</f>
        <v>0</v>
      </c>
      <c r="K86" s="321">
        <f t="shared" si="6"/>
        <v>0</v>
      </c>
      <c r="L86" s="321">
        <f>'t10'!AU84</f>
        <v>0</v>
      </c>
      <c r="M86" s="635" t="str">
        <f t="shared" si="7"/>
        <v>OK</v>
      </c>
      <c r="N86" s="95" t="str">
        <f t="shared" si="10"/>
        <v>OK</v>
      </c>
      <c r="O86" s="320">
        <f>'t1'!L84</f>
        <v>0</v>
      </c>
      <c r="P86" s="320">
        <f>'t3'!L84</f>
        <v>0</v>
      </c>
      <c r="Q86" s="321">
        <f>'t3'!N84</f>
        <v>0</v>
      </c>
      <c r="R86" s="321">
        <f>'t3'!P84</f>
        <v>0</v>
      </c>
      <c r="S86" s="321">
        <f>'t3'!D84</f>
        <v>0</v>
      </c>
      <c r="T86" s="321">
        <f>'t3'!F84</f>
        <v>0</v>
      </c>
      <c r="U86" s="321">
        <f>'t3'!H84</f>
        <v>0</v>
      </c>
      <c r="V86" s="321">
        <f>'t3'!J84</f>
        <v>0</v>
      </c>
      <c r="W86" s="321">
        <f t="shared" si="8"/>
        <v>0</v>
      </c>
      <c r="X86" s="321">
        <f>'t10'!AV84</f>
        <v>0</v>
      </c>
      <c r="Y86" s="635" t="str">
        <f t="shared" si="9"/>
        <v>OK</v>
      </c>
      <c r="Z86" s="174" t="str">
        <f t="shared" si="11"/>
        <v>OK</v>
      </c>
    </row>
    <row r="87" spans="1:26" ht="15" customHeight="1" x14ac:dyDescent="0.2">
      <c r="A87" s="123" t="str">
        <f>'t1'!A85</f>
        <v>AVVOCATO DIR. A T. DETERMINATO(ART. 15-SEPTIES DLGS. 502/92)</v>
      </c>
      <c r="B87" s="169" t="str">
        <f>'t1'!B85</f>
        <v>PD0605</v>
      </c>
      <c r="C87" s="320">
        <f>'t1'!K85</f>
        <v>0</v>
      </c>
      <c r="D87" s="320">
        <f>'t3'!K85</f>
        <v>0</v>
      </c>
      <c r="E87" s="321">
        <f>'t3'!M85</f>
        <v>0</v>
      </c>
      <c r="F87" s="321">
        <f>'t3'!O85</f>
        <v>0</v>
      </c>
      <c r="G87" s="321">
        <f>'t3'!C85</f>
        <v>0</v>
      </c>
      <c r="H87" s="321">
        <f>'t3'!E85</f>
        <v>0</v>
      </c>
      <c r="I87" s="321">
        <f>'t3'!G85</f>
        <v>0</v>
      </c>
      <c r="J87" s="321">
        <f>'t3'!I85</f>
        <v>0</v>
      </c>
      <c r="K87" s="321">
        <f t="shared" si="6"/>
        <v>0</v>
      </c>
      <c r="L87" s="321">
        <f>'t10'!AU85</f>
        <v>0</v>
      </c>
      <c r="M87" s="635" t="str">
        <f t="shared" si="7"/>
        <v>OK</v>
      </c>
      <c r="N87" s="95" t="str">
        <f t="shared" si="10"/>
        <v>OK</v>
      </c>
      <c r="O87" s="320">
        <f>'t1'!L85</f>
        <v>0</v>
      </c>
      <c r="P87" s="320">
        <f>'t3'!L85</f>
        <v>0</v>
      </c>
      <c r="Q87" s="321">
        <f>'t3'!N85</f>
        <v>0</v>
      </c>
      <c r="R87" s="321">
        <f>'t3'!P85</f>
        <v>0</v>
      </c>
      <c r="S87" s="321">
        <f>'t3'!D85</f>
        <v>0</v>
      </c>
      <c r="T87" s="321">
        <f>'t3'!F85</f>
        <v>0</v>
      </c>
      <c r="U87" s="321">
        <f>'t3'!H85</f>
        <v>0</v>
      </c>
      <c r="V87" s="321">
        <f>'t3'!J85</f>
        <v>0</v>
      </c>
      <c r="W87" s="321">
        <f t="shared" si="8"/>
        <v>0</v>
      </c>
      <c r="X87" s="321">
        <f>'t10'!AV85</f>
        <v>0</v>
      </c>
      <c r="Y87" s="635" t="str">
        <f t="shared" si="9"/>
        <v>OK</v>
      </c>
      <c r="Z87" s="174" t="str">
        <f t="shared" si="11"/>
        <v>OK</v>
      </c>
    </row>
    <row r="88" spans="1:26" ht="15" customHeight="1" x14ac:dyDescent="0.2">
      <c r="A88" s="123" t="str">
        <f>'t1'!A86</f>
        <v>INGEGNERE DIRIG. CON INCARICO DI STRUTTURA COMPLESSA</v>
      </c>
      <c r="B88" s="169" t="str">
        <f>'t1'!B86</f>
        <v>PD0046</v>
      </c>
      <c r="C88" s="320">
        <f>'t1'!K86</f>
        <v>0</v>
      </c>
      <c r="D88" s="320">
        <f>'t3'!K86</f>
        <v>0</v>
      </c>
      <c r="E88" s="321">
        <f>'t3'!M86</f>
        <v>0</v>
      </c>
      <c r="F88" s="321">
        <f>'t3'!O86</f>
        <v>0</v>
      </c>
      <c r="G88" s="321">
        <f>'t3'!C86</f>
        <v>0</v>
      </c>
      <c r="H88" s="321">
        <f>'t3'!E86</f>
        <v>0</v>
      </c>
      <c r="I88" s="321">
        <f>'t3'!G86</f>
        <v>0</v>
      </c>
      <c r="J88" s="321">
        <f>'t3'!I86</f>
        <v>0</v>
      </c>
      <c r="K88" s="321">
        <f t="shared" si="6"/>
        <v>0</v>
      </c>
      <c r="L88" s="321">
        <f>'t10'!AU86</f>
        <v>0</v>
      </c>
      <c r="M88" s="635" t="str">
        <f t="shared" si="7"/>
        <v>OK</v>
      </c>
      <c r="N88" s="95" t="str">
        <f t="shared" si="10"/>
        <v>OK</v>
      </c>
      <c r="O88" s="320">
        <f>'t1'!L86</f>
        <v>0</v>
      </c>
      <c r="P88" s="320">
        <f>'t3'!L86</f>
        <v>0</v>
      </c>
      <c r="Q88" s="321">
        <f>'t3'!N86</f>
        <v>0</v>
      </c>
      <c r="R88" s="321">
        <f>'t3'!P86</f>
        <v>0</v>
      </c>
      <c r="S88" s="321">
        <f>'t3'!D86</f>
        <v>0</v>
      </c>
      <c r="T88" s="321">
        <f>'t3'!F86</f>
        <v>0</v>
      </c>
      <c r="U88" s="321">
        <f>'t3'!H86</f>
        <v>0</v>
      </c>
      <c r="V88" s="321">
        <f>'t3'!J86</f>
        <v>0</v>
      </c>
      <c r="W88" s="321">
        <f t="shared" si="8"/>
        <v>0</v>
      </c>
      <c r="X88" s="321">
        <f>'t10'!AV86</f>
        <v>0</v>
      </c>
      <c r="Y88" s="635" t="str">
        <f t="shared" si="9"/>
        <v>OK</v>
      </c>
      <c r="Z88" s="174" t="str">
        <f t="shared" si="11"/>
        <v>OK</v>
      </c>
    </row>
    <row r="89" spans="1:26" ht="15" customHeight="1" x14ac:dyDescent="0.2">
      <c r="A89" s="123" t="str">
        <f>'t1'!A87</f>
        <v>INGEGNERE DIRIG. CON INCARICO DI STRUTTURA SEMPLICE</v>
      </c>
      <c r="B89" s="169" t="str">
        <f>'t1'!B87</f>
        <v>PD0S45</v>
      </c>
      <c r="C89" s="320">
        <f>'t1'!K87</f>
        <v>0</v>
      </c>
      <c r="D89" s="320">
        <f>'t3'!K87</f>
        <v>0</v>
      </c>
      <c r="E89" s="321">
        <f>'t3'!M87</f>
        <v>0</v>
      </c>
      <c r="F89" s="321">
        <f>'t3'!O87</f>
        <v>0</v>
      </c>
      <c r="G89" s="321">
        <f>'t3'!C87</f>
        <v>0</v>
      </c>
      <c r="H89" s="321">
        <f>'t3'!E87</f>
        <v>0</v>
      </c>
      <c r="I89" s="321">
        <f>'t3'!G87</f>
        <v>0</v>
      </c>
      <c r="J89" s="321">
        <f>'t3'!I87</f>
        <v>0</v>
      </c>
      <c r="K89" s="321">
        <f t="shared" si="6"/>
        <v>0</v>
      </c>
      <c r="L89" s="321">
        <f>'t10'!AU87</f>
        <v>0</v>
      </c>
      <c r="M89" s="635" t="str">
        <f t="shared" si="7"/>
        <v>OK</v>
      </c>
      <c r="N89" s="95" t="str">
        <f t="shared" si="10"/>
        <v>OK</v>
      </c>
      <c r="O89" s="320">
        <f>'t1'!L87</f>
        <v>0</v>
      </c>
      <c r="P89" s="320">
        <f>'t3'!L87</f>
        <v>0</v>
      </c>
      <c r="Q89" s="321">
        <f>'t3'!N87</f>
        <v>0</v>
      </c>
      <c r="R89" s="321">
        <f>'t3'!P87</f>
        <v>0</v>
      </c>
      <c r="S89" s="321">
        <f>'t3'!D87</f>
        <v>0</v>
      </c>
      <c r="T89" s="321">
        <f>'t3'!F87</f>
        <v>0</v>
      </c>
      <c r="U89" s="321">
        <f>'t3'!H87</f>
        <v>0</v>
      </c>
      <c r="V89" s="321">
        <f>'t3'!J87</f>
        <v>0</v>
      </c>
      <c r="W89" s="321">
        <f t="shared" si="8"/>
        <v>0</v>
      </c>
      <c r="X89" s="321">
        <f>'t10'!AV87</f>
        <v>0</v>
      </c>
      <c r="Y89" s="635" t="str">
        <f t="shared" si="9"/>
        <v>OK</v>
      </c>
      <c r="Z89" s="174" t="str">
        <f t="shared" si="11"/>
        <v>OK</v>
      </c>
    </row>
    <row r="90" spans="1:26" ht="15" customHeight="1" x14ac:dyDescent="0.2">
      <c r="A90" s="123" t="str">
        <f>'t1'!A88</f>
        <v>INGEGNERE DIRIG. CON ALTRI INCAR.PROF.LI</v>
      </c>
      <c r="B90" s="169" t="str">
        <f>'t1'!B88</f>
        <v>PD0A45</v>
      </c>
      <c r="C90" s="320">
        <f>'t1'!K88</f>
        <v>0</v>
      </c>
      <c r="D90" s="320">
        <f>'t3'!K88</f>
        <v>0</v>
      </c>
      <c r="E90" s="321">
        <f>'t3'!M88</f>
        <v>0</v>
      </c>
      <c r="F90" s="321">
        <f>'t3'!O88</f>
        <v>0</v>
      </c>
      <c r="G90" s="321">
        <f>'t3'!C88</f>
        <v>0</v>
      </c>
      <c r="H90" s="321">
        <f>'t3'!E88</f>
        <v>0</v>
      </c>
      <c r="I90" s="321">
        <f>'t3'!G88</f>
        <v>0</v>
      </c>
      <c r="J90" s="321">
        <f>'t3'!I88</f>
        <v>0</v>
      </c>
      <c r="K90" s="321">
        <f t="shared" si="6"/>
        <v>0</v>
      </c>
      <c r="L90" s="321">
        <f>'t10'!AU88</f>
        <v>0</v>
      </c>
      <c r="M90" s="635" t="str">
        <f t="shared" si="7"/>
        <v>OK</v>
      </c>
      <c r="N90" s="95" t="str">
        <f t="shared" si="10"/>
        <v>OK</v>
      </c>
      <c r="O90" s="320">
        <f>'t1'!L88</f>
        <v>0</v>
      </c>
      <c r="P90" s="320">
        <f>'t3'!L88</f>
        <v>0</v>
      </c>
      <c r="Q90" s="321">
        <f>'t3'!N88</f>
        <v>0</v>
      </c>
      <c r="R90" s="321">
        <f>'t3'!P88</f>
        <v>0</v>
      </c>
      <c r="S90" s="321">
        <f>'t3'!D88</f>
        <v>0</v>
      </c>
      <c r="T90" s="321">
        <f>'t3'!F88</f>
        <v>0</v>
      </c>
      <c r="U90" s="321">
        <f>'t3'!H88</f>
        <v>0</v>
      </c>
      <c r="V90" s="321">
        <f>'t3'!J88</f>
        <v>0</v>
      </c>
      <c r="W90" s="321">
        <f t="shared" si="8"/>
        <v>0</v>
      </c>
      <c r="X90" s="321">
        <f>'t10'!AV88</f>
        <v>0</v>
      </c>
      <c r="Y90" s="635" t="str">
        <f t="shared" si="9"/>
        <v>OK</v>
      </c>
      <c r="Z90" s="174" t="str">
        <f t="shared" si="11"/>
        <v>OK</v>
      </c>
    </row>
    <row r="91" spans="1:26" ht="15" customHeight="1" x14ac:dyDescent="0.2">
      <c r="A91" s="123" t="str">
        <f>'t1'!A89</f>
        <v>INGEGNERE DIR. A T. DETERMINATO(ART.15-SEPTIES DLGS. 502/92)</v>
      </c>
      <c r="B91" s="169" t="str">
        <f>'t1'!B89</f>
        <v>PD0606</v>
      </c>
      <c r="C91" s="320">
        <f>'t1'!K89</f>
        <v>0</v>
      </c>
      <c r="D91" s="320">
        <f>'t3'!K89</f>
        <v>0</v>
      </c>
      <c r="E91" s="321">
        <f>'t3'!M89</f>
        <v>0</v>
      </c>
      <c r="F91" s="321">
        <f>'t3'!O89</f>
        <v>0</v>
      </c>
      <c r="G91" s="321">
        <f>'t3'!C89</f>
        <v>0</v>
      </c>
      <c r="H91" s="321">
        <f>'t3'!E89</f>
        <v>0</v>
      </c>
      <c r="I91" s="321">
        <f>'t3'!G89</f>
        <v>0</v>
      </c>
      <c r="J91" s="321">
        <f>'t3'!I89</f>
        <v>0</v>
      </c>
      <c r="K91" s="321">
        <f t="shared" si="6"/>
        <v>0</v>
      </c>
      <c r="L91" s="321">
        <f>'t10'!AU89</f>
        <v>0</v>
      </c>
      <c r="M91" s="635" t="str">
        <f t="shared" si="7"/>
        <v>OK</v>
      </c>
      <c r="N91" s="95" t="str">
        <f t="shared" si="10"/>
        <v>OK</v>
      </c>
      <c r="O91" s="320">
        <f>'t1'!L89</f>
        <v>0</v>
      </c>
      <c r="P91" s="320">
        <f>'t3'!L89</f>
        <v>0</v>
      </c>
      <c r="Q91" s="321">
        <f>'t3'!N89</f>
        <v>0</v>
      </c>
      <c r="R91" s="321">
        <f>'t3'!P89</f>
        <v>0</v>
      </c>
      <c r="S91" s="321">
        <f>'t3'!D89</f>
        <v>0</v>
      </c>
      <c r="T91" s="321">
        <f>'t3'!F89</f>
        <v>0</v>
      </c>
      <c r="U91" s="321">
        <f>'t3'!H89</f>
        <v>0</v>
      </c>
      <c r="V91" s="321">
        <f>'t3'!J89</f>
        <v>0</v>
      </c>
      <c r="W91" s="321">
        <f t="shared" si="8"/>
        <v>0</v>
      </c>
      <c r="X91" s="321">
        <f>'t10'!AV89</f>
        <v>0</v>
      </c>
      <c r="Y91" s="635" t="str">
        <f t="shared" si="9"/>
        <v>OK</v>
      </c>
      <c r="Z91" s="174" t="str">
        <f t="shared" si="11"/>
        <v>OK</v>
      </c>
    </row>
    <row r="92" spans="1:26" ht="15" customHeight="1" x14ac:dyDescent="0.2">
      <c r="A92" s="123" t="str">
        <f>'t1'!A90</f>
        <v>ARCHITETTI DIRIG. CON INCARICO DI STRUTTURA COMPLESSA</v>
      </c>
      <c r="B92" s="169" t="str">
        <f>'t1'!B90</f>
        <v>PD0004</v>
      </c>
      <c r="C92" s="320">
        <f>'t1'!K90</f>
        <v>0</v>
      </c>
      <c r="D92" s="320">
        <f>'t3'!K90</f>
        <v>0</v>
      </c>
      <c r="E92" s="321">
        <f>'t3'!M90</f>
        <v>0</v>
      </c>
      <c r="F92" s="321">
        <f>'t3'!O90</f>
        <v>0</v>
      </c>
      <c r="G92" s="321">
        <f>'t3'!C90</f>
        <v>0</v>
      </c>
      <c r="H92" s="321">
        <f>'t3'!E90</f>
        <v>0</v>
      </c>
      <c r="I92" s="321">
        <f>'t3'!G90</f>
        <v>0</v>
      </c>
      <c r="J92" s="321">
        <f>'t3'!I90</f>
        <v>0</v>
      </c>
      <c r="K92" s="321">
        <f t="shared" si="6"/>
        <v>0</v>
      </c>
      <c r="L92" s="321">
        <f>'t10'!AU90</f>
        <v>0</v>
      </c>
      <c r="M92" s="635" t="str">
        <f t="shared" si="7"/>
        <v>OK</v>
      </c>
      <c r="N92" s="95" t="str">
        <f t="shared" si="10"/>
        <v>OK</v>
      </c>
      <c r="O92" s="320">
        <f>'t1'!L90</f>
        <v>0</v>
      </c>
      <c r="P92" s="320">
        <f>'t3'!L90</f>
        <v>0</v>
      </c>
      <c r="Q92" s="321">
        <f>'t3'!N90</f>
        <v>0</v>
      </c>
      <c r="R92" s="321">
        <f>'t3'!P90</f>
        <v>0</v>
      </c>
      <c r="S92" s="321">
        <f>'t3'!D90</f>
        <v>0</v>
      </c>
      <c r="T92" s="321">
        <f>'t3'!F90</f>
        <v>0</v>
      </c>
      <c r="U92" s="321">
        <f>'t3'!H90</f>
        <v>0</v>
      </c>
      <c r="V92" s="321">
        <f>'t3'!J90</f>
        <v>0</v>
      </c>
      <c r="W92" s="321">
        <f t="shared" si="8"/>
        <v>0</v>
      </c>
      <c r="X92" s="321">
        <f>'t10'!AV90</f>
        <v>0</v>
      </c>
      <c r="Y92" s="635" t="str">
        <f t="shared" si="9"/>
        <v>OK</v>
      </c>
      <c r="Z92" s="174" t="str">
        <f t="shared" si="11"/>
        <v>OK</v>
      </c>
    </row>
    <row r="93" spans="1:26" ht="15" customHeight="1" x14ac:dyDescent="0.2">
      <c r="A93" s="123" t="str">
        <f>'t1'!A91</f>
        <v>ARCHITETTI DIRIG. CON INCARICO DI STRUTTURA SEMPLICE</v>
      </c>
      <c r="B93" s="169" t="str">
        <f>'t1'!B91</f>
        <v>PD0S03</v>
      </c>
      <c r="C93" s="320">
        <f>'t1'!K91</f>
        <v>0</v>
      </c>
      <c r="D93" s="320">
        <f>'t3'!K91</f>
        <v>0</v>
      </c>
      <c r="E93" s="321">
        <f>'t3'!M91</f>
        <v>0</v>
      </c>
      <c r="F93" s="321">
        <f>'t3'!O91</f>
        <v>0</v>
      </c>
      <c r="G93" s="321">
        <f>'t3'!C91</f>
        <v>0</v>
      </c>
      <c r="H93" s="321">
        <f>'t3'!E91</f>
        <v>0</v>
      </c>
      <c r="I93" s="321">
        <f>'t3'!G91</f>
        <v>0</v>
      </c>
      <c r="J93" s="321">
        <f>'t3'!I91</f>
        <v>0</v>
      </c>
      <c r="K93" s="321">
        <f t="shared" si="6"/>
        <v>0</v>
      </c>
      <c r="L93" s="321">
        <f>'t10'!AU91</f>
        <v>0</v>
      </c>
      <c r="M93" s="635" t="str">
        <f t="shared" si="7"/>
        <v>OK</v>
      </c>
      <c r="N93" s="95" t="str">
        <f t="shared" si="10"/>
        <v>OK</v>
      </c>
      <c r="O93" s="320">
        <f>'t1'!L91</f>
        <v>0</v>
      </c>
      <c r="P93" s="320">
        <f>'t3'!L91</f>
        <v>0</v>
      </c>
      <c r="Q93" s="321">
        <f>'t3'!N91</f>
        <v>0</v>
      </c>
      <c r="R93" s="321">
        <f>'t3'!P91</f>
        <v>0</v>
      </c>
      <c r="S93" s="321">
        <f>'t3'!D91</f>
        <v>0</v>
      </c>
      <c r="T93" s="321">
        <f>'t3'!F91</f>
        <v>0</v>
      </c>
      <c r="U93" s="321">
        <f>'t3'!H91</f>
        <v>0</v>
      </c>
      <c r="V93" s="321">
        <f>'t3'!J91</f>
        <v>0</v>
      </c>
      <c r="W93" s="321">
        <f t="shared" si="8"/>
        <v>0</v>
      </c>
      <c r="X93" s="321">
        <f>'t10'!AV91</f>
        <v>0</v>
      </c>
      <c r="Y93" s="635" t="str">
        <f t="shared" si="9"/>
        <v>OK</v>
      </c>
      <c r="Z93" s="174" t="str">
        <f t="shared" si="11"/>
        <v>OK</v>
      </c>
    </row>
    <row r="94" spans="1:26" ht="15" customHeight="1" x14ac:dyDescent="0.2">
      <c r="A94" s="123" t="str">
        <f>'t1'!A92</f>
        <v>ARCHITETTI DIRIG. CON ALTRI INCAR.PROF.LI</v>
      </c>
      <c r="B94" s="169" t="str">
        <f>'t1'!B92</f>
        <v>PD0A03</v>
      </c>
      <c r="C94" s="320">
        <f>'t1'!K92</f>
        <v>0</v>
      </c>
      <c r="D94" s="320">
        <f>'t3'!K92</f>
        <v>0</v>
      </c>
      <c r="E94" s="321">
        <f>'t3'!M92</f>
        <v>0</v>
      </c>
      <c r="F94" s="321">
        <f>'t3'!O92</f>
        <v>0</v>
      </c>
      <c r="G94" s="321">
        <f>'t3'!C92</f>
        <v>0</v>
      </c>
      <c r="H94" s="321">
        <f>'t3'!E92</f>
        <v>0</v>
      </c>
      <c r="I94" s="321">
        <f>'t3'!G92</f>
        <v>0</v>
      </c>
      <c r="J94" s="321">
        <f>'t3'!I92</f>
        <v>0</v>
      </c>
      <c r="K94" s="321">
        <f t="shared" si="6"/>
        <v>0</v>
      </c>
      <c r="L94" s="321">
        <f>'t10'!AU92</f>
        <v>0</v>
      </c>
      <c r="M94" s="635" t="str">
        <f t="shared" si="7"/>
        <v>OK</v>
      </c>
      <c r="N94" s="95" t="str">
        <f t="shared" si="10"/>
        <v>OK</v>
      </c>
      <c r="O94" s="320">
        <f>'t1'!L92</f>
        <v>0</v>
      </c>
      <c r="P94" s="320">
        <f>'t3'!L92</f>
        <v>0</v>
      </c>
      <c r="Q94" s="321">
        <f>'t3'!N92</f>
        <v>0</v>
      </c>
      <c r="R94" s="321">
        <f>'t3'!P92</f>
        <v>0</v>
      </c>
      <c r="S94" s="321">
        <f>'t3'!D92</f>
        <v>0</v>
      </c>
      <c r="T94" s="321">
        <f>'t3'!F92</f>
        <v>0</v>
      </c>
      <c r="U94" s="321">
        <f>'t3'!H92</f>
        <v>0</v>
      </c>
      <c r="V94" s="321">
        <f>'t3'!J92</f>
        <v>0</v>
      </c>
      <c r="W94" s="321">
        <f t="shared" si="8"/>
        <v>0</v>
      </c>
      <c r="X94" s="321">
        <f>'t10'!AV92</f>
        <v>0</v>
      </c>
      <c r="Y94" s="635" t="str">
        <f t="shared" si="9"/>
        <v>OK</v>
      </c>
      <c r="Z94" s="174" t="str">
        <f t="shared" si="11"/>
        <v>OK</v>
      </c>
    </row>
    <row r="95" spans="1:26" ht="15" customHeight="1" x14ac:dyDescent="0.2">
      <c r="A95" s="123" t="str">
        <f>'t1'!A93</f>
        <v>ARCHITETTI DIR. A T.DETERMINATO(ART. 15-SEPTIES DLGS.502/92)</v>
      </c>
      <c r="B95" s="169" t="str">
        <f>'t1'!B93</f>
        <v>PD0607</v>
      </c>
      <c r="C95" s="320">
        <f>'t1'!K93</f>
        <v>0</v>
      </c>
      <c r="D95" s="320">
        <f>'t3'!K93</f>
        <v>0</v>
      </c>
      <c r="E95" s="321">
        <f>'t3'!M93</f>
        <v>0</v>
      </c>
      <c r="F95" s="321">
        <f>'t3'!O93</f>
        <v>0</v>
      </c>
      <c r="G95" s="321">
        <f>'t3'!C93</f>
        <v>0</v>
      </c>
      <c r="H95" s="321">
        <f>'t3'!E93</f>
        <v>0</v>
      </c>
      <c r="I95" s="321">
        <f>'t3'!G93</f>
        <v>0</v>
      </c>
      <c r="J95" s="321">
        <f>'t3'!I93</f>
        <v>0</v>
      </c>
      <c r="K95" s="321">
        <f t="shared" si="6"/>
        <v>0</v>
      </c>
      <c r="L95" s="321">
        <f>'t10'!AU93</f>
        <v>0</v>
      </c>
      <c r="M95" s="635" t="str">
        <f t="shared" si="7"/>
        <v>OK</v>
      </c>
      <c r="N95" s="95" t="str">
        <f t="shared" si="10"/>
        <v>OK</v>
      </c>
      <c r="O95" s="320">
        <f>'t1'!L93</f>
        <v>0</v>
      </c>
      <c r="P95" s="320">
        <f>'t3'!L93</f>
        <v>0</v>
      </c>
      <c r="Q95" s="321">
        <f>'t3'!N93</f>
        <v>0</v>
      </c>
      <c r="R95" s="321">
        <f>'t3'!P93</f>
        <v>0</v>
      </c>
      <c r="S95" s="321">
        <f>'t3'!D93</f>
        <v>0</v>
      </c>
      <c r="T95" s="321">
        <f>'t3'!F93</f>
        <v>0</v>
      </c>
      <c r="U95" s="321">
        <f>'t3'!H93</f>
        <v>0</v>
      </c>
      <c r="V95" s="321">
        <f>'t3'!J93</f>
        <v>0</v>
      </c>
      <c r="W95" s="321">
        <f t="shared" si="8"/>
        <v>0</v>
      </c>
      <c r="X95" s="321">
        <f>'t10'!AV93</f>
        <v>0</v>
      </c>
      <c r="Y95" s="635" t="str">
        <f t="shared" si="9"/>
        <v>OK</v>
      </c>
      <c r="Z95" s="174" t="str">
        <f t="shared" si="11"/>
        <v>OK</v>
      </c>
    </row>
    <row r="96" spans="1:26" ht="15" customHeight="1" x14ac:dyDescent="0.2">
      <c r="A96" s="123" t="str">
        <f>'t1'!A94</f>
        <v>GEOLOGI DIRIG. CON INCARICO DI STRUTTURA COMPLESSA</v>
      </c>
      <c r="B96" s="169" t="str">
        <f>'t1'!B94</f>
        <v>PD0044</v>
      </c>
      <c r="C96" s="320">
        <f>'t1'!K94</f>
        <v>0</v>
      </c>
      <c r="D96" s="320">
        <f>'t3'!K94</f>
        <v>0</v>
      </c>
      <c r="E96" s="321">
        <f>'t3'!M94</f>
        <v>0</v>
      </c>
      <c r="F96" s="321">
        <f>'t3'!O94</f>
        <v>0</v>
      </c>
      <c r="G96" s="321">
        <f>'t3'!C94</f>
        <v>0</v>
      </c>
      <c r="H96" s="321">
        <f>'t3'!E94</f>
        <v>0</v>
      </c>
      <c r="I96" s="321">
        <f>'t3'!G94</f>
        <v>0</v>
      </c>
      <c r="J96" s="321">
        <f>'t3'!I94</f>
        <v>0</v>
      </c>
      <c r="K96" s="321">
        <f t="shared" si="6"/>
        <v>0</v>
      </c>
      <c r="L96" s="321">
        <f>'t10'!AU94</f>
        <v>0</v>
      </c>
      <c r="M96" s="635" t="str">
        <f t="shared" si="7"/>
        <v>OK</v>
      </c>
      <c r="N96" s="95" t="str">
        <f t="shared" si="10"/>
        <v>OK</v>
      </c>
      <c r="O96" s="320">
        <f>'t1'!L94</f>
        <v>0</v>
      </c>
      <c r="P96" s="320">
        <f>'t3'!L94</f>
        <v>0</v>
      </c>
      <c r="Q96" s="321">
        <f>'t3'!N94</f>
        <v>0</v>
      </c>
      <c r="R96" s="321">
        <f>'t3'!P94</f>
        <v>0</v>
      </c>
      <c r="S96" s="321">
        <f>'t3'!D94</f>
        <v>0</v>
      </c>
      <c r="T96" s="321">
        <f>'t3'!F94</f>
        <v>0</v>
      </c>
      <c r="U96" s="321">
        <f>'t3'!H94</f>
        <v>0</v>
      </c>
      <c r="V96" s="321">
        <f>'t3'!J94</f>
        <v>0</v>
      </c>
      <c r="W96" s="321">
        <f t="shared" si="8"/>
        <v>0</v>
      </c>
      <c r="X96" s="321">
        <f>'t10'!AV94</f>
        <v>0</v>
      </c>
      <c r="Y96" s="635" t="str">
        <f t="shared" si="9"/>
        <v>OK</v>
      </c>
      <c r="Z96" s="174" t="str">
        <f t="shared" si="11"/>
        <v>OK</v>
      </c>
    </row>
    <row r="97" spans="1:26" ht="15" customHeight="1" x14ac:dyDescent="0.2">
      <c r="A97" s="123" t="str">
        <f>'t1'!A95</f>
        <v>GEOLOGI DIRIG. CON INCARICO DI STRUTTURA SEMPLICE</v>
      </c>
      <c r="B97" s="169" t="str">
        <f>'t1'!B95</f>
        <v>PD0S43</v>
      </c>
      <c r="C97" s="320">
        <f>'t1'!K95</f>
        <v>0</v>
      </c>
      <c r="D97" s="320">
        <f>'t3'!K95</f>
        <v>0</v>
      </c>
      <c r="E97" s="321">
        <f>'t3'!M95</f>
        <v>0</v>
      </c>
      <c r="F97" s="321">
        <f>'t3'!O95</f>
        <v>0</v>
      </c>
      <c r="G97" s="321">
        <f>'t3'!C95</f>
        <v>0</v>
      </c>
      <c r="H97" s="321">
        <f>'t3'!E95</f>
        <v>0</v>
      </c>
      <c r="I97" s="321">
        <f>'t3'!G95</f>
        <v>0</v>
      </c>
      <c r="J97" s="321">
        <f>'t3'!I95</f>
        <v>0</v>
      </c>
      <c r="K97" s="321">
        <f t="shared" si="6"/>
        <v>0</v>
      </c>
      <c r="L97" s="321">
        <f>'t10'!AU95</f>
        <v>0</v>
      </c>
      <c r="M97" s="635" t="str">
        <f t="shared" si="7"/>
        <v>OK</v>
      </c>
      <c r="N97" s="95" t="str">
        <f t="shared" si="10"/>
        <v>OK</v>
      </c>
      <c r="O97" s="320">
        <f>'t1'!L95</f>
        <v>0</v>
      </c>
      <c r="P97" s="320">
        <f>'t3'!L95</f>
        <v>0</v>
      </c>
      <c r="Q97" s="321">
        <f>'t3'!N95</f>
        <v>0</v>
      </c>
      <c r="R97" s="321">
        <f>'t3'!P95</f>
        <v>0</v>
      </c>
      <c r="S97" s="321">
        <f>'t3'!D95</f>
        <v>0</v>
      </c>
      <c r="T97" s="321">
        <f>'t3'!F95</f>
        <v>0</v>
      </c>
      <c r="U97" s="321">
        <f>'t3'!H95</f>
        <v>0</v>
      </c>
      <c r="V97" s="321">
        <f>'t3'!J95</f>
        <v>0</v>
      </c>
      <c r="W97" s="321">
        <f t="shared" si="8"/>
        <v>0</v>
      </c>
      <c r="X97" s="321">
        <f>'t10'!AV95</f>
        <v>0</v>
      </c>
      <c r="Y97" s="635" t="str">
        <f t="shared" si="9"/>
        <v>OK</v>
      </c>
      <c r="Z97" s="174" t="str">
        <f t="shared" si="11"/>
        <v>OK</v>
      </c>
    </row>
    <row r="98" spans="1:26" ht="15" customHeight="1" x14ac:dyDescent="0.2">
      <c r="A98" s="123" t="str">
        <f>'t1'!A96</f>
        <v>GEOLOGI DIRIG. CON ALTRI INCAR.PROF.LI</v>
      </c>
      <c r="B98" s="169" t="str">
        <f>'t1'!B96</f>
        <v>PD0A43</v>
      </c>
      <c r="C98" s="320">
        <f>'t1'!K96</f>
        <v>0</v>
      </c>
      <c r="D98" s="320">
        <f>'t3'!K96</f>
        <v>0</v>
      </c>
      <c r="E98" s="321">
        <f>'t3'!M96</f>
        <v>0</v>
      </c>
      <c r="F98" s="321">
        <f>'t3'!O96</f>
        <v>0</v>
      </c>
      <c r="G98" s="321">
        <f>'t3'!C96</f>
        <v>0</v>
      </c>
      <c r="H98" s="321">
        <f>'t3'!E96</f>
        <v>0</v>
      </c>
      <c r="I98" s="321">
        <f>'t3'!G96</f>
        <v>0</v>
      </c>
      <c r="J98" s="321">
        <f>'t3'!I96</f>
        <v>0</v>
      </c>
      <c r="K98" s="321">
        <f t="shared" si="6"/>
        <v>0</v>
      </c>
      <c r="L98" s="321">
        <f>'t10'!AU96</f>
        <v>0</v>
      </c>
      <c r="M98" s="635" t="str">
        <f t="shared" si="7"/>
        <v>OK</v>
      </c>
      <c r="N98" s="95" t="str">
        <f t="shared" si="10"/>
        <v>OK</v>
      </c>
      <c r="O98" s="320">
        <f>'t1'!L96</f>
        <v>0</v>
      </c>
      <c r="P98" s="320">
        <f>'t3'!L96</f>
        <v>0</v>
      </c>
      <c r="Q98" s="321">
        <f>'t3'!N96</f>
        <v>0</v>
      </c>
      <c r="R98" s="321">
        <f>'t3'!P96</f>
        <v>0</v>
      </c>
      <c r="S98" s="321">
        <f>'t3'!D96</f>
        <v>0</v>
      </c>
      <c r="T98" s="321">
        <f>'t3'!F96</f>
        <v>0</v>
      </c>
      <c r="U98" s="321">
        <f>'t3'!H96</f>
        <v>0</v>
      </c>
      <c r="V98" s="321">
        <f>'t3'!J96</f>
        <v>0</v>
      </c>
      <c r="W98" s="321">
        <f t="shared" si="8"/>
        <v>0</v>
      </c>
      <c r="X98" s="321">
        <f>'t10'!AV96</f>
        <v>0</v>
      </c>
      <c r="Y98" s="635" t="str">
        <f t="shared" si="9"/>
        <v>OK</v>
      </c>
      <c r="Z98" s="174" t="str">
        <f t="shared" si="11"/>
        <v>OK</v>
      </c>
    </row>
    <row r="99" spans="1:26" ht="15" customHeight="1" x14ac:dyDescent="0.2">
      <c r="A99" s="123" t="str">
        <f>'t1'!A97</f>
        <v>GEOLOGI  DIR. A T. DETERMINATO(ART. 15-SEPTIES DLGS. 502/92)</v>
      </c>
      <c r="B99" s="169" t="str">
        <f>'t1'!B97</f>
        <v>PD0608</v>
      </c>
      <c r="C99" s="320">
        <f>'t1'!K97</f>
        <v>0</v>
      </c>
      <c r="D99" s="320">
        <f>'t3'!K97</f>
        <v>0</v>
      </c>
      <c r="E99" s="321">
        <f>'t3'!M97</f>
        <v>0</v>
      </c>
      <c r="F99" s="321">
        <f>'t3'!O97</f>
        <v>0</v>
      </c>
      <c r="G99" s="321">
        <f>'t3'!C97</f>
        <v>0</v>
      </c>
      <c r="H99" s="321">
        <f>'t3'!E97</f>
        <v>0</v>
      </c>
      <c r="I99" s="321">
        <f>'t3'!G97</f>
        <v>0</v>
      </c>
      <c r="J99" s="321">
        <f>'t3'!I97</f>
        <v>0</v>
      </c>
      <c r="K99" s="321">
        <f t="shared" si="6"/>
        <v>0</v>
      </c>
      <c r="L99" s="321">
        <f>'t10'!AU97</f>
        <v>0</v>
      </c>
      <c r="M99" s="635" t="str">
        <f t="shared" si="7"/>
        <v>OK</v>
      </c>
      <c r="N99" s="95" t="str">
        <f t="shared" si="10"/>
        <v>OK</v>
      </c>
      <c r="O99" s="320">
        <f>'t1'!L97</f>
        <v>0</v>
      </c>
      <c r="P99" s="320">
        <f>'t3'!L97</f>
        <v>0</v>
      </c>
      <c r="Q99" s="321">
        <f>'t3'!N97</f>
        <v>0</v>
      </c>
      <c r="R99" s="321">
        <f>'t3'!P97</f>
        <v>0</v>
      </c>
      <c r="S99" s="321">
        <f>'t3'!D97</f>
        <v>0</v>
      </c>
      <c r="T99" s="321">
        <f>'t3'!F97</f>
        <v>0</v>
      </c>
      <c r="U99" s="321">
        <f>'t3'!H97</f>
        <v>0</v>
      </c>
      <c r="V99" s="321">
        <f>'t3'!J97</f>
        <v>0</v>
      </c>
      <c r="W99" s="321">
        <f t="shared" si="8"/>
        <v>0</v>
      </c>
      <c r="X99" s="321">
        <f>'t10'!AV97</f>
        <v>0</v>
      </c>
      <c r="Y99" s="635" t="str">
        <f t="shared" si="9"/>
        <v>OK</v>
      </c>
      <c r="Z99" s="174" t="str">
        <f t="shared" si="11"/>
        <v>OK</v>
      </c>
    </row>
    <row r="100" spans="1:26" ht="15" customHeight="1" x14ac:dyDescent="0.2">
      <c r="A100" s="123" t="str">
        <f>'t1'!A98</f>
        <v>ANALISTI DIRIG. CON INCARICO DI STRUTTURA COMPLESSA</v>
      </c>
      <c r="B100" s="169" t="str">
        <f>'t1'!B98</f>
        <v>TD0002</v>
      </c>
      <c r="C100" s="320">
        <f>'t1'!K98</f>
        <v>0</v>
      </c>
      <c r="D100" s="320">
        <f>'t3'!K98</f>
        <v>0</v>
      </c>
      <c r="E100" s="321">
        <f>'t3'!M98</f>
        <v>0</v>
      </c>
      <c r="F100" s="321">
        <f>'t3'!O98</f>
        <v>0</v>
      </c>
      <c r="G100" s="321">
        <f>'t3'!C98</f>
        <v>0</v>
      </c>
      <c r="H100" s="321">
        <f>'t3'!E98</f>
        <v>0</v>
      </c>
      <c r="I100" s="321">
        <f>'t3'!G98</f>
        <v>0</v>
      </c>
      <c r="J100" s="321">
        <f>'t3'!I98</f>
        <v>0</v>
      </c>
      <c r="K100" s="321">
        <f t="shared" si="6"/>
        <v>0</v>
      </c>
      <c r="L100" s="321">
        <f>'t10'!AU98</f>
        <v>0</v>
      </c>
      <c r="M100" s="635" t="str">
        <f t="shared" si="7"/>
        <v>OK</v>
      </c>
      <c r="N100" s="95" t="str">
        <f t="shared" si="10"/>
        <v>OK</v>
      </c>
      <c r="O100" s="320">
        <f>'t1'!L98</f>
        <v>0</v>
      </c>
      <c r="P100" s="320">
        <f>'t3'!L98</f>
        <v>0</v>
      </c>
      <c r="Q100" s="321">
        <f>'t3'!N98</f>
        <v>0</v>
      </c>
      <c r="R100" s="321">
        <f>'t3'!P98</f>
        <v>0</v>
      </c>
      <c r="S100" s="321">
        <f>'t3'!D98</f>
        <v>0</v>
      </c>
      <c r="T100" s="321">
        <f>'t3'!F98</f>
        <v>0</v>
      </c>
      <c r="U100" s="321">
        <f>'t3'!H98</f>
        <v>0</v>
      </c>
      <c r="V100" s="321">
        <f>'t3'!J98</f>
        <v>0</v>
      </c>
      <c r="W100" s="321">
        <f t="shared" si="8"/>
        <v>0</v>
      </c>
      <c r="X100" s="321">
        <f>'t10'!AV98</f>
        <v>0</v>
      </c>
      <c r="Y100" s="635" t="str">
        <f t="shared" si="9"/>
        <v>OK</v>
      </c>
      <c r="Z100" s="174" t="str">
        <f t="shared" si="11"/>
        <v>OK</v>
      </c>
    </row>
    <row r="101" spans="1:26" ht="15" customHeight="1" x14ac:dyDescent="0.2">
      <c r="A101" s="123" t="str">
        <f>'t1'!A99</f>
        <v>ANALISTI DIRIG. CON INCARICO DI STRUTTURA SEMPLICE</v>
      </c>
      <c r="B101" s="169" t="str">
        <f>'t1'!B99</f>
        <v>TD0S01</v>
      </c>
      <c r="C101" s="320">
        <f>'t1'!K99</f>
        <v>0</v>
      </c>
      <c r="D101" s="320">
        <f>'t3'!K99</f>
        <v>0</v>
      </c>
      <c r="E101" s="321">
        <f>'t3'!M99</f>
        <v>0</v>
      </c>
      <c r="F101" s="321">
        <f>'t3'!O99</f>
        <v>0</v>
      </c>
      <c r="G101" s="321">
        <f>'t3'!C99</f>
        <v>0</v>
      </c>
      <c r="H101" s="321">
        <f>'t3'!E99</f>
        <v>0</v>
      </c>
      <c r="I101" s="321">
        <f>'t3'!G99</f>
        <v>0</v>
      </c>
      <c r="J101" s="321">
        <f>'t3'!I99</f>
        <v>0</v>
      </c>
      <c r="K101" s="321">
        <f t="shared" si="6"/>
        <v>0</v>
      </c>
      <c r="L101" s="321">
        <f>'t10'!AU99</f>
        <v>0</v>
      </c>
      <c r="M101" s="635" t="str">
        <f t="shared" si="7"/>
        <v>OK</v>
      </c>
      <c r="N101" s="95" t="str">
        <f t="shared" si="10"/>
        <v>OK</v>
      </c>
      <c r="O101" s="320">
        <f>'t1'!L99</f>
        <v>0</v>
      </c>
      <c r="P101" s="320">
        <f>'t3'!L99</f>
        <v>0</v>
      </c>
      <c r="Q101" s="321">
        <f>'t3'!N99</f>
        <v>0</v>
      </c>
      <c r="R101" s="321">
        <f>'t3'!P99</f>
        <v>0</v>
      </c>
      <c r="S101" s="321">
        <f>'t3'!D99</f>
        <v>0</v>
      </c>
      <c r="T101" s="321">
        <f>'t3'!F99</f>
        <v>0</v>
      </c>
      <c r="U101" s="321">
        <f>'t3'!H99</f>
        <v>0</v>
      </c>
      <c r="V101" s="321">
        <f>'t3'!J99</f>
        <v>0</v>
      </c>
      <c r="W101" s="321">
        <f t="shared" si="8"/>
        <v>0</v>
      </c>
      <c r="X101" s="321">
        <f>'t10'!AV99</f>
        <v>0</v>
      </c>
      <c r="Y101" s="635" t="str">
        <f t="shared" si="9"/>
        <v>OK</v>
      </c>
      <c r="Z101" s="174" t="str">
        <f t="shared" si="11"/>
        <v>OK</v>
      </c>
    </row>
    <row r="102" spans="1:26" ht="15" customHeight="1" x14ac:dyDescent="0.2">
      <c r="A102" s="123" t="str">
        <f>'t1'!A100</f>
        <v>ANALISTI DIRIG. CON ALTRI INCAR.PROF.LI</v>
      </c>
      <c r="B102" s="169" t="str">
        <f>'t1'!B100</f>
        <v>TD0A01</v>
      </c>
      <c r="C102" s="320">
        <f>'t1'!K100</f>
        <v>0</v>
      </c>
      <c r="D102" s="320">
        <f>'t3'!K100</f>
        <v>0</v>
      </c>
      <c r="E102" s="321">
        <f>'t3'!M100</f>
        <v>0</v>
      </c>
      <c r="F102" s="321">
        <f>'t3'!O100</f>
        <v>0</v>
      </c>
      <c r="G102" s="321">
        <f>'t3'!C100</f>
        <v>0</v>
      </c>
      <c r="H102" s="321">
        <f>'t3'!E100</f>
        <v>0</v>
      </c>
      <c r="I102" s="321">
        <f>'t3'!G100</f>
        <v>0</v>
      </c>
      <c r="J102" s="321">
        <f>'t3'!I100</f>
        <v>0</v>
      </c>
      <c r="K102" s="321">
        <f t="shared" si="6"/>
        <v>0</v>
      </c>
      <c r="L102" s="321">
        <f>'t10'!AU100</f>
        <v>0</v>
      </c>
      <c r="M102" s="635" t="str">
        <f t="shared" si="7"/>
        <v>OK</v>
      </c>
      <c r="N102" s="95" t="str">
        <f t="shared" si="10"/>
        <v>OK</v>
      </c>
      <c r="O102" s="320">
        <f>'t1'!L100</f>
        <v>0</v>
      </c>
      <c r="P102" s="320">
        <f>'t3'!L100</f>
        <v>0</v>
      </c>
      <c r="Q102" s="321">
        <f>'t3'!N100</f>
        <v>0</v>
      </c>
      <c r="R102" s="321">
        <f>'t3'!P100</f>
        <v>0</v>
      </c>
      <c r="S102" s="321">
        <f>'t3'!D100</f>
        <v>0</v>
      </c>
      <c r="T102" s="321">
        <f>'t3'!F100</f>
        <v>0</v>
      </c>
      <c r="U102" s="321">
        <f>'t3'!H100</f>
        <v>0</v>
      </c>
      <c r="V102" s="321">
        <f>'t3'!J100</f>
        <v>0</v>
      </c>
      <c r="W102" s="321">
        <f t="shared" si="8"/>
        <v>0</v>
      </c>
      <c r="X102" s="321">
        <f>'t10'!AV100</f>
        <v>0</v>
      </c>
      <c r="Y102" s="635" t="str">
        <f t="shared" si="9"/>
        <v>OK</v>
      </c>
      <c r="Z102" s="174" t="str">
        <f t="shared" si="11"/>
        <v>OK</v>
      </c>
    </row>
    <row r="103" spans="1:26" ht="15" customHeight="1" x14ac:dyDescent="0.2">
      <c r="A103" s="123" t="str">
        <f>'t1'!A101</f>
        <v>ANALISTI DIR. A T. DETERMINATO(ART. 15-SEPTIES DLGS. 502/92)</v>
      </c>
      <c r="B103" s="169" t="str">
        <f>'t1'!B101</f>
        <v>TD0609</v>
      </c>
      <c r="C103" s="320">
        <f>'t1'!K101</f>
        <v>0</v>
      </c>
      <c r="D103" s="320">
        <f>'t3'!K101</f>
        <v>0</v>
      </c>
      <c r="E103" s="321">
        <f>'t3'!M101</f>
        <v>0</v>
      </c>
      <c r="F103" s="321">
        <f>'t3'!O101</f>
        <v>0</v>
      </c>
      <c r="G103" s="321">
        <f>'t3'!C101</f>
        <v>0</v>
      </c>
      <c r="H103" s="321">
        <f>'t3'!E101</f>
        <v>0</v>
      </c>
      <c r="I103" s="321">
        <f>'t3'!G101</f>
        <v>0</v>
      </c>
      <c r="J103" s="321">
        <f>'t3'!I101</f>
        <v>0</v>
      </c>
      <c r="K103" s="321">
        <f t="shared" si="6"/>
        <v>0</v>
      </c>
      <c r="L103" s="321">
        <f>'t10'!AU101</f>
        <v>0</v>
      </c>
      <c r="M103" s="635" t="str">
        <f t="shared" si="7"/>
        <v>OK</v>
      </c>
      <c r="N103" s="95" t="str">
        <f t="shared" si="10"/>
        <v>OK</v>
      </c>
      <c r="O103" s="320">
        <f>'t1'!L101</f>
        <v>0</v>
      </c>
      <c r="P103" s="320">
        <f>'t3'!L101</f>
        <v>0</v>
      </c>
      <c r="Q103" s="321">
        <f>'t3'!N101</f>
        <v>0</v>
      </c>
      <c r="R103" s="321">
        <f>'t3'!P101</f>
        <v>0</v>
      </c>
      <c r="S103" s="321">
        <f>'t3'!D101</f>
        <v>0</v>
      </c>
      <c r="T103" s="321">
        <f>'t3'!F101</f>
        <v>0</v>
      </c>
      <c r="U103" s="321">
        <f>'t3'!H101</f>
        <v>0</v>
      </c>
      <c r="V103" s="321">
        <f>'t3'!J101</f>
        <v>0</v>
      </c>
      <c r="W103" s="321">
        <f t="shared" si="8"/>
        <v>0</v>
      </c>
      <c r="X103" s="321">
        <f>'t10'!AV101</f>
        <v>0</v>
      </c>
      <c r="Y103" s="635" t="str">
        <f t="shared" si="9"/>
        <v>OK</v>
      </c>
      <c r="Z103" s="174" t="str">
        <f t="shared" si="11"/>
        <v>OK</v>
      </c>
    </row>
    <row r="104" spans="1:26" ht="15" customHeight="1" x14ac:dyDescent="0.2">
      <c r="A104" s="123" t="str">
        <f>'t1'!A102</f>
        <v>STATISTICO DIRIG. CON INCARICO DI STRUTTURA COMPLESSA</v>
      </c>
      <c r="B104" s="169" t="str">
        <f>'t1'!B102</f>
        <v>TD0071</v>
      </c>
      <c r="C104" s="320">
        <f>'t1'!K102</f>
        <v>0</v>
      </c>
      <c r="D104" s="320">
        <f>'t3'!K102</f>
        <v>0</v>
      </c>
      <c r="E104" s="321">
        <f>'t3'!M102</f>
        <v>0</v>
      </c>
      <c r="F104" s="321">
        <f>'t3'!O102</f>
        <v>0</v>
      </c>
      <c r="G104" s="321">
        <f>'t3'!C102</f>
        <v>0</v>
      </c>
      <c r="H104" s="321">
        <f>'t3'!E102</f>
        <v>0</v>
      </c>
      <c r="I104" s="321">
        <f>'t3'!G102</f>
        <v>0</v>
      </c>
      <c r="J104" s="321">
        <f>'t3'!I102</f>
        <v>0</v>
      </c>
      <c r="K104" s="321">
        <f t="shared" si="6"/>
        <v>0</v>
      </c>
      <c r="L104" s="321">
        <f>'t10'!AU102</f>
        <v>0</v>
      </c>
      <c r="M104" s="635" t="str">
        <f t="shared" si="7"/>
        <v>OK</v>
      </c>
      <c r="N104" s="95" t="str">
        <f t="shared" si="10"/>
        <v>OK</v>
      </c>
      <c r="O104" s="320">
        <f>'t1'!L102</f>
        <v>0</v>
      </c>
      <c r="P104" s="320">
        <f>'t3'!L102</f>
        <v>0</v>
      </c>
      <c r="Q104" s="321">
        <f>'t3'!N102</f>
        <v>0</v>
      </c>
      <c r="R104" s="321">
        <f>'t3'!P102</f>
        <v>0</v>
      </c>
      <c r="S104" s="321">
        <f>'t3'!D102</f>
        <v>0</v>
      </c>
      <c r="T104" s="321">
        <f>'t3'!F102</f>
        <v>0</v>
      </c>
      <c r="U104" s="321">
        <f>'t3'!H102</f>
        <v>0</v>
      </c>
      <c r="V104" s="321">
        <f>'t3'!J102</f>
        <v>0</v>
      </c>
      <c r="W104" s="321">
        <f t="shared" si="8"/>
        <v>0</v>
      </c>
      <c r="X104" s="321">
        <f>'t10'!AV102</f>
        <v>0</v>
      </c>
      <c r="Y104" s="635" t="str">
        <f t="shared" si="9"/>
        <v>OK</v>
      </c>
      <c r="Z104" s="174" t="str">
        <f t="shared" si="11"/>
        <v>OK</v>
      </c>
    </row>
    <row r="105" spans="1:26" ht="15" customHeight="1" x14ac:dyDescent="0.2">
      <c r="A105" s="123" t="str">
        <f>'t1'!A103</f>
        <v>STATISTICO DIRIG. CON INCARICO DI STRUTTURA SEMPLICE</v>
      </c>
      <c r="B105" s="169" t="str">
        <f>'t1'!B103</f>
        <v>TD0S70</v>
      </c>
      <c r="C105" s="320">
        <f>'t1'!K103</f>
        <v>0</v>
      </c>
      <c r="D105" s="320">
        <f>'t3'!K103</f>
        <v>0</v>
      </c>
      <c r="E105" s="321">
        <f>'t3'!M103</f>
        <v>0</v>
      </c>
      <c r="F105" s="321">
        <f>'t3'!O103</f>
        <v>0</v>
      </c>
      <c r="G105" s="321">
        <f>'t3'!C103</f>
        <v>0</v>
      </c>
      <c r="H105" s="321">
        <f>'t3'!E103</f>
        <v>0</v>
      </c>
      <c r="I105" s="321">
        <f>'t3'!G103</f>
        <v>0</v>
      </c>
      <c r="J105" s="321">
        <f>'t3'!I103</f>
        <v>0</v>
      </c>
      <c r="K105" s="321">
        <f t="shared" si="6"/>
        <v>0</v>
      </c>
      <c r="L105" s="321">
        <f>'t10'!AU103</f>
        <v>0</v>
      </c>
      <c r="M105" s="635" t="str">
        <f t="shared" si="7"/>
        <v>OK</v>
      </c>
      <c r="N105" s="95" t="str">
        <f t="shared" si="10"/>
        <v>OK</v>
      </c>
      <c r="O105" s="320">
        <f>'t1'!L103</f>
        <v>0</v>
      </c>
      <c r="P105" s="320">
        <f>'t3'!L103</f>
        <v>0</v>
      </c>
      <c r="Q105" s="321">
        <f>'t3'!N103</f>
        <v>0</v>
      </c>
      <c r="R105" s="321">
        <f>'t3'!P103</f>
        <v>0</v>
      </c>
      <c r="S105" s="321">
        <f>'t3'!D103</f>
        <v>0</v>
      </c>
      <c r="T105" s="321">
        <f>'t3'!F103</f>
        <v>0</v>
      </c>
      <c r="U105" s="321">
        <f>'t3'!H103</f>
        <v>0</v>
      </c>
      <c r="V105" s="321">
        <f>'t3'!J103</f>
        <v>0</v>
      </c>
      <c r="W105" s="321">
        <f t="shared" si="8"/>
        <v>0</v>
      </c>
      <c r="X105" s="321">
        <f>'t10'!AV103</f>
        <v>0</v>
      </c>
      <c r="Y105" s="635" t="str">
        <f t="shared" si="9"/>
        <v>OK</v>
      </c>
      <c r="Z105" s="174" t="str">
        <f t="shared" si="11"/>
        <v>OK</v>
      </c>
    </row>
    <row r="106" spans="1:26" ht="15" customHeight="1" x14ac:dyDescent="0.2">
      <c r="A106" s="123" t="str">
        <f>'t1'!A104</f>
        <v>STATISTICO DIRIG. CON ALTRI INCAR.PROF.LI</v>
      </c>
      <c r="B106" s="169" t="str">
        <f>'t1'!B104</f>
        <v>TD0A70</v>
      </c>
      <c r="C106" s="320">
        <f>'t1'!K104</f>
        <v>0</v>
      </c>
      <c r="D106" s="320">
        <f>'t3'!K104</f>
        <v>0</v>
      </c>
      <c r="E106" s="321">
        <f>'t3'!M104</f>
        <v>0</v>
      </c>
      <c r="F106" s="321">
        <f>'t3'!O104</f>
        <v>0</v>
      </c>
      <c r="G106" s="321">
        <f>'t3'!C104</f>
        <v>0</v>
      </c>
      <c r="H106" s="321">
        <f>'t3'!E104</f>
        <v>0</v>
      </c>
      <c r="I106" s="321">
        <f>'t3'!G104</f>
        <v>0</v>
      </c>
      <c r="J106" s="321">
        <f>'t3'!I104</f>
        <v>0</v>
      </c>
      <c r="K106" s="321">
        <f t="shared" si="6"/>
        <v>0</v>
      </c>
      <c r="L106" s="321">
        <f>'t10'!AU104</f>
        <v>0</v>
      </c>
      <c r="M106" s="635" t="str">
        <f t="shared" si="7"/>
        <v>OK</v>
      </c>
      <c r="N106" s="95" t="str">
        <f t="shared" si="10"/>
        <v>OK</v>
      </c>
      <c r="O106" s="320">
        <f>'t1'!L104</f>
        <v>0</v>
      </c>
      <c r="P106" s="320">
        <f>'t3'!L104</f>
        <v>0</v>
      </c>
      <c r="Q106" s="321">
        <f>'t3'!N104</f>
        <v>0</v>
      </c>
      <c r="R106" s="321">
        <f>'t3'!P104</f>
        <v>0</v>
      </c>
      <c r="S106" s="321">
        <f>'t3'!D104</f>
        <v>0</v>
      </c>
      <c r="T106" s="321">
        <f>'t3'!F104</f>
        <v>0</v>
      </c>
      <c r="U106" s="321">
        <f>'t3'!H104</f>
        <v>0</v>
      </c>
      <c r="V106" s="321">
        <f>'t3'!J104</f>
        <v>0</v>
      </c>
      <c r="W106" s="321">
        <f t="shared" si="8"/>
        <v>0</v>
      </c>
      <c r="X106" s="321">
        <f>'t10'!AV104</f>
        <v>0</v>
      </c>
      <c r="Y106" s="635" t="str">
        <f t="shared" si="9"/>
        <v>OK</v>
      </c>
      <c r="Z106" s="174" t="str">
        <f t="shared" si="11"/>
        <v>OK</v>
      </c>
    </row>
    <row r="107" spans="1:26" ht="15" customHeight="1" x14ac:dyDescent="0.2">
      <c r="A107" s="123" t="str">
        <f>'t1'!A105</f>
        <v>STATISTICO DIR. A T.DETERMINATO(ART. 15-SEPTIES DLGS.502/92)</v>
      </c>
      <c r="B107" s="169" t="str">
        <f>'t1'!B105</f>
        <v>TD0610</v>
      </c>
      <c r="C107" s="320">
        <f>'t1'!K105</f>
        <v>0</v>
      </c>
      <c r="D107" s="320">
        <f>'t3'!K105</f>
        <v>0</v>
      </c>
      <c r="E107" s="321">
        <f>'t3'!M105</f>
        <v>0</v>
      </c>
      <c r="F107" s="321">
        <f>'t3'!O105</f>
        <v>0</v>
      </c>
      <c r="G107" s="321">
        <f>'t3'!C105</f>
        <v>0</v>
      </c>
      <c r="H107" s="321">
        <f>'t3'!E105</f>
        <v>0</v>
      </c>
      <c r="I107" s="321">
        <f>'t3'!G105</f>
        <v>0</v>
      </c>
      <c r="J107" s="321">
        <f>'t3'!I105</f>
        <v>0</v>
      </c>
      <c r="K107" s="321">
        <f t="shared" si="6"/>
        <v>0</v>
      </c>
      <c r="L107" s="321">
        <f>'t10'!AU105</f>
        <v>0</v>
      </c>
      <c r="M107" s="635" t="str">
        <f t="shared" si="7"/>
        <v>OK</v>
      </c>
      <c r="N107" s="95" t="str">
        <f t="shared" si="10"/>
        <v>OK</v>
      </c>
      <c r="O107" s="320">
        <f>'t1'!L105</f>
        <v>0</v>
      </c>
      <c r="P107" s="320">
        <f>'t3'!L105</f>
        <v>0</v>
      </c>
      <c r="Q107" s="321">
        <f>'t3'!N105</f>
        <v>0</v>
      </c>
      <c r="R107" s="321">
        <f>'t3'!P105</f>
        <v>0</v>
      </c>
      <c r="S107" s="321">
        <f>'t3'!D105</f>
        <v>0</v>
      </c>
      <c r="T107" s="321">
        <f>'t3'!F105</f>
        <v>0</v>
      </c>
      <c r="U107" s="321">
        <f>'t3'!H105</f>
        <v>0</v>
      </c>
      <c r="V107" s="321">
        <f>'t3'!J105</f>
        <v>0</v>
      </c>
      <c r="W107" s="321">
        <f t="shared" si="8"/>
        <v>0</v>
      </c>
      <c r="X107" s="321">
        <f>'t10'!AV105</f>
        <v>0</v>
      </c>
      <c r="Y107" s="635" t="str">
        <f t="shared" si="9"/>
        <v>OK</v>
      </c>
      <c r="Z107" s="174" t="str">
        <f t="shared" si="11"/>
        <v>OK</v>
      </c>
    </row>
    <row r="108" spans="1:26" ht="15" customHeight="1" x14ac:dyDescent="0.2">
      <c r="A108" s="123" t="str">
        <f>'t1'!A106</f>
        <v>SOCIOLOGO DIRIG. CON INCARICO DI STRUTTURA COMPLESSA</v>
      </c>
      <c r="B108" s="169" t="str">
        <f>'t1'!B106</f>
        <v>TD0068</v>
      </c>
      <c r="C108" s="320">
        <f>'t1'!K106</f>
        <v>0</v>
      </c>
      <c r="D108" s="320">
        <f>'t3'!K106</f>
        <v>0</v>
      </c>
      <c r="E108" s="321">
        <f>'t3'!M106</f>
        <v>0</v>
      </c>
      <c r="F108" s="321">
        <f>'t3'!O106</f>
        <v>0</v>
      </c>
      <c r="G108" s="321">
        <f>'t3'!C106</f>
        <v>0</v>
      </c>
      <c r="H108" s="321">
        <f>'t3'!E106</f>
        <v>0</v>
      </c>
      <c r="I108" s="321">
        <f>'t3'!G106</f>
        <v>0</v>
      </c>
      <c r="J108" s="321">
        <f>'t3'!I106</f>
        <v>0</v>
      </c>
      <c r="K108" s="321">
        <f t="shared" si="6"/>
        <v>0</v>
      </c>
      <c r="L108" s="321">
        <f>'t10'!AU106</f>
        <v>0</v>
      </c>
      <c r="M108" s="635" t="str">
        <f t="shared" si="7"/>
        <v>OK</v>
      </c>
      <c r="N108" s="95" t="str">
        <f t="shared" si="10"/>
        <v>OK</v>
      </c>
      <c r="O108" s="320">
        <f>'t1'!L106</f>
        <v>0</v>
      </c>
      <c r="P108" s="320">
        <f>'t3'!L106</f>
        <v>0</v>
      </c>
      <c r="Q108" s="321">
        <f>'t3'!N106</f>
        <v>0</v>
      </c>
      <c r="R108" s="321">
        <f>'t3'!P106</f>
        <v>0</v>
      </c>
      <c r="S108" s="321">
        <f>'t3'!D106</f>
        <v>0</v>
      </c>
      <c r="T108" s="321">
        <f>'t3'!F106</f>
        <v>0</v>
      </c>
      <c r="U108" s="321">
        <f>'t3'!H106</f>
        <v>0</v>
      </c>
      <c r="V108" s="321">
        <f>'t3'!J106</f>
        <v>0</v>
      </c>
      <c r="W108" s="321">
        <f t="shared" si="8"/>
        <v>0</v>
      </c>
      <c r="X108" s="321">
        <f>'t10'!AV106</f>
        <v>0</v>
      </c>
      <c r="Y108" s="635" t="str">
        <f t="shared" si="9"/>
        <v>OK</v>
      </c>
      <c r="Z108" s="174" t="str">
        <f t="shared" si="11"/>
        <v>OK</v>
      </c>
    </row>
    <row r="109" spans="1:26" ht="15" customHeight="1" x14ac:dyDescent="0.2">
      <c r="A109" s="123" t="str">
        <f>'t1'!A107</f>
        <v>SOCIOLOGO DIRIG. CON INCARICO DI STRUTTURA SEMPLICE</v>
      </c>
      <c r="B109" s="169" t="str">
        <f>'t1'!B107</f>
        <v>TD0S67</v>
      </c>
      <c r="C109" s="320">
        <f>'t1'!K107</f>
        <v>0</v>
      </c>
      <c r="D109" s="320">
        <f>'t3'!K107</f>
        <v>0</v>
      </c>
      <c r="E109" s="321">
        <f>'t3'!M107</f>
        <v>0</v>
      </c>
      <c r="F109" s="321">
        <f>'t3'!O107</f>
        <v>0</v>
      </c>
      <c r="G109" s="321">
        <f>'t3'!C107</f>
        <v>0</v>
      </c>
      <c r="H109" s="321">
        <f>'t3'!E107</f>
        <v>0</v>
      </c>
      <c r="I109" s="321">
        <f>'t3'!G107</f>
        <v>0</v>
      </c>
      <c r="J109" s="321">
        <f>'t3'!I107</f>
        <v>0</v>
      </c>
      <c r="K109" s="321">
        <f t="shared" si="6"/>
        <v>0</v>
      </c>
      <c r="L109" s="321">
        <f>'t10'!AU107</f>
        <v>0</v>
      </c>
      <c r="M109" s="635" t="str">
        <f t="shared" si="7"/>
        <v>OK</v>
      </c>
      <c r="N109" s="95" t="str">
        <f t="shared" si="10"/>
        <v>OK</v>
      </c>
      <c r="O109" s="320">
        <f>'t1'!L107</f>
        <v>0</v>
      </c>
      <c r="P109" s="320">
        <f>'t3'!L107</f>
        <v>0</v>
      </c>
      <c r="Q109" s="321">
        <f>'t3'!N107</f>
        <v>0</v>
      </c>
      <c r="R109" s="321">
        <f>'t3'!P107</f>
        <v>0</v>
      </c>
      <c r="S109" s="321">
        <f>'t3'!D107</f>
        <v>0</v>
      </c>
      <c r="T109" s="321">
        <f>'t3'!F107</f>
        <v>0</v>
      </c>
      <c r="U109" s="321">
        <f>'t3'!H107</f>
        <v>0</v>
      </c>
      <c r="V109" s="321">
        <f>'t3'!J107</f>
        <v>0</v>
      </c>
      <c r="W109" s="321">
        <f t="shared" si="8"/>
        <v>0</v>
      </c>
      <c r="X109" s="321">
        <f>'t10'!AV107</f>
        <v>0</v>
      </c>
      <c r="Y109" s="635" t="str">
        <f t="shared" si="9"/>
        <v>OK</v>
      </c>
      <c r="Z109" s="174" t="str">
        <f t="shared" si="11"/>
        <v>OK</v>
      </c>
    </row>
    <row r="110" spans="1:26" ht="15" customHeight="1" x14ac:dyDescent="0.2">
      <c r="A110" s="123" t="str">
        <f>'t1'!A108</f>
        <v>SOCIOLOGO DIRIG. CON ALTRI INCAR.PROF.LI</v>
      </c>
      <c r="B110" s="169" t="str">
        <f>'t1'!B108</f>
        <v>TD0A67</v>
      </c>
      <c r="C110" s="320">
        <f>'t1'!K108</f>
        <v>0</v>
      </c>
      <c r="D110" s="320">
        <f>'t3'!K108</f>
        <v>0</v>
      </c>
      <c r="E110" s="321">
        <f>'t3'!M108</f>
        <v>0</v>
      </c>
      <c r="F110" s="321">
        <f>'t3'!O108</f>
        <v>0</v>
      </c>
      <c r="G110" s="321">
        <f>'t3'!C108</f>
        <v>0</v>
      </c>
      <c r="H110" s="321">
        <f>'t3'!E108</f>
        <v>0</v>
      </c>
      <c r="I110" s="321">
        <f>'t3'!G108</f>
        <v>0</v>
      </c>
      <c r="J110" s="321">
        <f>'t3'!I108</f>
        <v>0</v>
      </c>
      <c r="K110" s="321">
        <f t="shared" si="6"/>
        <v>0</v>
      </c>
      <c r="L110" s="321">
        <f>'t10'!AU108</f>
        <v>0</v>
      </c>
      <c r="M110" s="635" t="str">
        <f t="shared" si="7"/>
        <v>OK</v>
      </c>
      <c r="N110" s="95" t="str">
        <f t="shared" si="10"/>
        <v>OK</v>
      </c>
      <c r="O110" s="320">
        <f>'t1'!L108</f>
        <v>0</v>
      </c>
      <c r="P110" s="320">
        <f>'t3'!L108</f>
        <v>0</v>
      </c>
      <c r="Q110" s="321">
        <f>'t3'!N108</f>
        <v>0</v>
      </c>
      <c r="R110" s="321">
        <f>'t3'!P108</f>
        <v>0</v>
      </c>
      <c r="S110" s="321">
        <f>'t3'!D108</f>
        <v>0</v>
      </c>
      <c r="T110" s="321">
        <f>'t3'!F108</f>
        <v>0</v>
      </c>
      <c r="U110" s="321">
        <f>'t3'!H108</f>
        <v>0</v>
      </c>
      <c r="V110" s="321">
        <f>'t3'!J108</f>
        <v>0</v>
      </c>
      <c r="W110" s="321">
        <f t="shared" si="8"/>
        <v>0</v>
      </c>
      <c r="X110" s="321">
        <f>'t10'!AV108</f>
        <v>0</v>
      </c>
      <c r="Y110" s="635" t="str">
        <f t="shared" si="9"/>
        <v>OK</v>
      </c>
      <c r="Z110" s="174" t="str">
        <f t="shared" si="11"/>
        <v>OK</v>
      </c>
    </row>
    <row r="111" spans="1:26" ht="15" customHeight="1" x14ac:dyDescent="0.2">
      <c r="A111" s="123" t="str">
        <f>'t1'!A109</f>
        <v>SOCIOLOGO DIR. A T. DETERMINATO(ART.15-SEPTIES DLGS. 502/92)</v>
      </c>
      <c r="B111" s="169" t="str">
        <f>'t1'!B109</f>
        <v>TD0611</v>
      </c>
      <c r="C111" s="320">
        <f>'t1'!K109</f>
        <v>0</v>
      </c>
      <c r="D111" s="320">
        <f>'t3'!K109</f>
        <v>0</v>
      </c>
      <c r="E111" s="321">
        <f>'t3'!M109</f>
        <v>0</v>
      </c>
      <c r="F111" s="321">
        <f>'t3'!O109</f>
        <v>0</v>
      </c>
      <c r="G111" s="321">
        <f>'t3'!C109</f>
        <v>0</v>
      </c>
      <c r="H111" s="321">
        <f>'t3'!E109</f>
        <v>0</v>
      </c>
      <c r="I111" s="321">
        <f>'t3'!G109</f>
        <v>0</v>
      </c>
      <c r="J111" s="321">
        <f>'t3'!I109</f>
        <v>0</v>
      </c>
      <c r="K111" s="321">
        <f t="shared" si="6"/>
        <v>0</v>
      </c>
      <c r="L111" s="321">
        <f>'t10'!AU109</f>
        <v>0</v>
      </c>
      <c r="M111" s="635" t="str">
        <f t="shared" si="7"/>
        <v>OK</v>
      </c>
      <c r="N111" s="95" t="str">
        <f t="shared" si="10"/>
        <v>OK</v>
      </c>
      <c r="O111" s="320">
        <f>'t1'!L109</f>
        <v>0</v>
      </c>
      <c r="P111" s="320">
        <f>'t3'!L109</f>
        <v>0</v>
      </c>
      <c r="Q111" s="321">
        <f>'t3'!N109</f>
        <v>0</v>
      </c>
      <c r="R111" s="321">
        <f>'t3'!P109</f>
        <v>0</v>
      </c>
      <c r="S111" s="321">
        <f>'t3'!D109</f>
        <v>0</v>
      </c>
      <c r="T111" s="321">
        <f>'t3'!F109</f>
        <v>0</v>
      </c>
      <c r="U111" s="321">
        <f>'t3'!H109</f>
        <v>0</v>
      </c>
      <c r="V111" s="321">
        <f>'t3'!J109</f>
        <v>0</v>
      </c>
      <c r="W111" s="321">
        <f t="shared" si="8"/>
        <v>0</v>
      </c>
      <c r="X111" s="321">
        <f>'t10'!AV109</f>
        <v>0</v>
      </c>
      <c r="Y111" s="635" t="str">
        <f t="shared" si="9"/>
        <v>OK</v>
      </c>
      <c r="Z111" s="174" t="str">
        <f t="shared" si="11"/>
        <v>OK</v>
      </c>
    </row>
    <row r="112" spans="1:26" ht="15" customHeight="1" x14ac:dyDescent="0.2">
      <c r="A112" s="123" t="str">
        <f>'t1'!A110</f>
        <v>DIR. AMBIENTALE CON INCARICO DI STRUTTURA COMPLESSA</v>
      </c>
      <c r="B112" s="169" t="str">
        <f>'t1'!B110</f>
        <v>TD0C02</v>
      </c>
      <c r="C112" s="320">
        <f>'t1'!K110</f>
        <v>0</v>
      </c>
      <c r="D112" s="320">
        <f>'t3'!K110</f>
        <v>0</v>
      </c>
      <c r="E112" s="321">
        <f>'t3'!M110</f>
        <v>0</v>
      </c>
      <c r="F112" s="321">
        <f>'t3'!O110</f>
        <v>0</v>
      </c>
      <c r="G112" s="321">
        <f>'t3'!C110</f>
        <v>0</v>
      </c>
      <c r="H112" s="321">
        <f>'t3'!E110</f>
        <v>0</v>
      </c>
      <c r="I112" s="321">
        <f>'t3'!G110</f>
        <v>0</v>
      </c>
      <c r="J112" s="321">
        <f>'t3'!I110</f>
        <v>0</v>
      </c>
      <c r="K112" s="321">
        <f t="shared" si="6"/>
        <v>0</v>
      </c>
      <c r="L112" s="321">
        <f>'t10'!AU110</f>
        <v>0</v>
      </c>
      <c r="M112" s="635" t="str">
        <f t="shared" si="7"/>
        <v>OK</v>
      </c>
      <c r="N112" s="95" t="str">
        <f t="shared" si="10"/>
        <v>OK</v>
      </c>
      <c r="O112" s="320">
        <f>'t1'!L110</f>
        <v>0</v>
      </c>
      <c r="P112" s="320">
        <f>'t3'!L110</f>
        <v>0</v>
      </c>
      <c r="Q112" s="321">
        <f>'t3'!N110</f>
        <v>0</v>
      </c>
      <c r="R112" s="321">
        <f>'t3'!P110</f>
        <v>0</v>
      </c>
      <c r="S112" s="321">
        <f>'t3'!D110</f>
        <v>0</v>
      </c>
      <c r="T112" s="321">
        <f>'t3'!F110</f>
        <v>0</v>
      </c>
      <c r="U112" s="321">
        <f>'t3'!H110</f>
        <v>0</v>
      </c>
      <c r="V112" s="321">
        <f>'t3'!J110</f>
        <v>0</v>
      </c>
      <c r="W112" s="321">
        <f t="shared" si="8"/>
        <v>0</v>
      </c>
      <c r="X112" s="321">
        <f>'t10'!AV110</f>
        <v>0</v>
      </c>
      <c r="Y112" s="635" t="str">
        <f t="shared" si="9"/>
        <v>OK</v>
      </c>
      <c r="Z112" s="174" t="str">
        <f t="shared" si="11"/>
        <v>OK</v>
      </c>
    </row>
    <row r="113" spans="1:26" ht="15" customHeight="1" x14ac:dyDescent="0.2">
      <c r="A113" s="123" t="str">
        <f>'t1'!A111</f>
        <v>DIR. AMBIENTALE CON INCARICO DI STRUTTURA SEMPLICE</v>
      </c>
      <c r="B113" s="169" t="str">
        <f>'t1'!B111</f>
        <v>TD0S02</v>
      </c>
      <c r="C113" s="320">
        <f>'t1'!K111</f>
        <v>0</v>
      </c>
      <c r="D113" s="320">
        <f>'t3'!K111</f>
        <v>0</v>
      </c>
      <c r="E113" s="321">
        <f>'t3'!M111</f>
        <v>0</v>
      </c>
      <c r="F113" s="321">
        <f>'t3'!O111</f>
        <v>0</v>
      </c>
      <c r="G113" s="321">
        <f>'t3'!C111</f>
        <v>0</v>
      </c>
      <c r="H113" s="321">
        <f>'t3'!E111</f>
        <v>0</v>
      </c>
      <c r="I113" s="321">
        <f>'t3'!G111</f>
        <v>0</v>
      </c>
      <c r="J113" s="321">
        <f>'t3'!I111</f>
        <v>0</v>
      </c>
      <c r="K113" s="321">
        <f t="shared" si="6"/>
        <v>0</v>
      </c>
      <c r="L113" s="321">
        <f>'t10'!AU111</f>
        <v>0</v>
      </c>
      <c r="M113" s="635" t="str">
        <f t="shared" si="7"/>
        <v>OK</v>
      </c>
      <c r="N113" s="95" t="str">
        <f t="shared" si="10"/>
        <v>OK</v>
      </c>
      <c r="O113" s="320">
        <f>'t1'!L111</f>
        <v>0</v>
      </c>
      <c r="P113" s="320">
        <f>'t3'!L111</f>
        <v>0</v>
      </c>
      <c r="Q113" s="321">
        <f>'t3'!N111</f>
        <v>0</v>
      </c>
      <c r="R113" s="321">
        <f>'t3'!P111</f>
        <v>0</v>
      </c>
      <c r="S113" s="321">
        <f>'t3'!D111</f>
        <v>0</v>
      </c>
      <c r="T113" s="321">
        <f>'t3'!F111</f>
        <v>0</v>
      </c>
      <c r="U113" s="321">
        <f>'t3'!H111</f>
        <v>0</v>
      </c>
      <c r="V113" s="321">
        <f>'t3'!J111</f>
        <v>0</v>
      </c>
      <c r="W113" s="321">
        <f t="shared" si="8"/>
        <v>0</v>
      </c>
      <c r="X113" s="321">
        <f>'t10'!AV111</f>
        <v>0</v>
      </c>
      <c r="Y113" s="635" t="str">
        <f t="shared" si="9"/>
        <v>OK</v>
      </c>
      <c r="Z113" s="174" t="str">
        <f t="shared" si="11"/>
        <v>OK</v>
      </c>
    </row>
    <row r="114" spans="1:26" ht="15" customHeight="1" x14ac:dyDescent="0.2">
      <c r="A114" s="123" t="str">
        <f>'t1'!A112</f>
        <v>DIR. AMBIENTALE CON ALTRI INCAR.PROF.LI</v>
      </c>
      <c r="B114" s="169" t="str">
        <f>'t1'!B112</f>
        <v>TD0A02</v>
      </c>
      <c r="C114" s="320">
        <f>'t1'!K112</f>
        <v>0</v>
      </c>
      <c r="D114" s="320">
        <f>'t3'!K112</f>
        <v>0</v>
      </c>
      <c r="E114" s="321">
        <f>'t3'!M112</f>
        <v>0</v>
      </c>
      <c r="F114" s="321">
        <f>'t3'!O112</f>
        <v>0</v>
      </c>
      <c r="G114" s="321">
        <f>'t3'!C112</f>
        <v>0</v>
      </c>
      <c r="H114" s="321">
        <f>'t3'!E112</f>
        <v>0</v>
      </c>
      <c r="I114" s="321">
        <f>'t3'!G112</f>
        <v>0</v>
      </c>
      <c r="J114" s="321">
        <f>'t3'!I112</f>
        <v>0</v>
      </c>
      <c r="K114" s="321">
        <f t="shared" si="6"/>
        <v>0</v>
      </c>
      <c r="L114" s="321">
        <f>'t10'!AU112</f>
        <v>0</v>
      </c>
      <c r="M114" s="635" t="str">
        <f t="shared" si="7"/>
        <v>OK</v>
      </c>
      <c r="N114" s="95" t="str">
        <f t="shared" si="10"/>
        <v>OK</v>
      </c>
      <c r="O114" s="320">
        <f>'t1'!L112</f>
        <v>0</v>
      </c>
      <c r="P114" s="320">
        <f>'t3'!L112</f>
        <v>0</v>
      </c>
      <c r="Q114" s="321">
        <f>'t3'!N112</f>
        <v>0</v>
      </c>
      <c r="R114" s="321">
        <f>'t3'!P112</f>
        <v>0</v>
      </c>
      <c r="S114" s="321">
        <f>'t3'!D112</f>
        <v>0</v>
      </c>
      <c r="T114" s="321">
        <f>'t3'!F112</f>
        <v>0</v>
      </c>
      <c r="U114" s="321">
        <f>'t3'!H112</f>
        <v>0</v>
      </c>
      <c r="V114" s="321">
        <f>'t3'!J112</f>
        <v>0</v>
      </c>
      <c r="W114" s="321">
        <f t="shared" si="8"/>
        <v>0</v>
      </c>
      <c r="X114" s="321">
        <f>'t10'!AV112</f>
        <v>0</v>
      </c>
      <c r="Y114" s="635" t="str">
        <f t="shared" si="9"/>
        <v>OK</v>
      </c>
      <c r="Z114" s="174" t="str">
        <f t="shared" si="11"/>
        <v>OK</v>
      </c>
    </row>
    <row r="115" spans="1:26" ht="15" customHeight="1" x14ac:dyDescent="0.2">
      <c r="A115" s="123" t="str">
        <f>'t1'!A113</f>
        <v>DIR. AMBIENTALE A T.DETERMINATO (ART.15-SEPTIES DLGS 502/92)</v>
      </c>
      <c r="B115" s="169" t="str">
        <f>'t1'!B113</f>
        <v>TD0810</v>
      </c>
      <c r="C115" s="320">
        <f>'t1'!K113</f>
        <v>0</v>
      </c>
      <c r="D115" s="320">
        <f>'t3'!K113</f>
        <v>0</v>
      </c>
      <c r="E115" s="321">
        <f>'t3'!M113</f>
        <v>0</v>
      </c>
      <c r="F115" s="321">
        <f>'t3'!O113</f>
        <v>0</v>
      </c>
      <c r="G115" s="321">
        <f>'t3'!C113</f>
        <v>0</v>
      </c>
      <c r="H115" s="321">
        <f>'t3'!E113</f>
        <v>0</v>
      </c>
      <c r="I115" s="321">
        <f>'t3'!G113</f>
        <v>0</v>
      </c>
      <c r="J115" s="321">
        <f>'t3'!I113</f>
        <v>0</v>
      </c>
      <c r="K115" s="321">
        <f t="shared" si="6"/>
        <v>0</v>
      </c>
      <c r="L115" s="321">
        <f>'t10'!AU113</f>
        <v>0</v>
      </c>
      <c r="M115" s="635" t="str">
        <f t="shared" si="7"/>
        <v>OK</v>
      </c>
      <c r="N115" s="95" t="str">
        <f t="shared" si="10"/>
        <v>OK</v>
      </c>
      <c r="O115" s="320">
        <f>'t1'!L113</f>
        <v>0</v>
      </c>
      <c r="P115" s="320">
        <f>'t3'!L113</f>
        <v>0</v>
      </c>
      <c r="Q115" s="321">
        <f>'t3'!N113</f>
        <v>0</v>
      </c>
      <c r="R115" s="321">
        <f>'t3'!P113</f>
        <v>0</v>
      </c>
      <c r="S115" s="321">
        <f>'t3'!D113</f>
        <v>0</v>
      </c>
      <c r="T115" s="321">
        <f>'t3'!F113</f>
        <v>0</v>
      </c>
      <c r="U115" s="321">
        <f>'t3'!H113</f>
        <v>0</v>
      </c>
      <c r="V115" s="321">
        <f>'t3'!J113</f>
        <v>0</v>
      </c>
      <c r="W115" s="321">
        <f t="shared" si="8"/>
        <v>0</v>
      </c>
      <c r="X115" s="321">
        <f>'t10'!AV113</f>
        <v>0</v>
      </c>
      <c r="Y115" s="635" t="str">
        <f t="shared" si="9"/>
        <v>OK</v>
      </c>
      <c r="Z115" s="174" t="str">
        <f t="shared" si="11"/>
        <v>OK</v>
      </c>
    </row>
    <row r="116" spans="1:26" ht="15" customHeight="1" x14ac:dyDescent="0.2">
      <c r="A116" s="123" t="str">
        <f>'t1'!A114</f>
        <v>DIRIGENTE AMM.VO CON INCARICO DI STRUTTURA COMPLESSA</v>
      </c>
      <c r="B116" s="169" t="str">
        <f>'t1'!B114</f>
        <v>AD0032</v>
      </c>
      <c r="C116" s="320">
        <f>'t1'!K114</f>
        <v>0</v>
      </c>
      <c r="D116" s="320">
        <f>'t3'!K114</f>
        <v>0</v>
      </c>
      <c r="E116" s="321">
        <f>'t3'!M114</f>
        <v>0</v>
      </c>
      <c r="F116" s="321">
        <f>'t3'!O114</f>
        <v>0</v>
      </c>
      <c r="G116" s="321">
        <f>'t3'!C114</f>
        <v>0</v>
      </c>
      <c r="H116" s="321">
        <f>'t3'!E114</f>
        <v>0</v>
      </c>
      <c r="I116" s="321">
        <f>'t3'!G114</f>
        <v>0</v>
      </c>
      <c r="J116" s="321">
        <f>'t3'!I114</f>
        <v>0</v>
      </c>
      <c r="K116" s="321">
        <f t="shared" si="6"/>
        <v>0</v>
      </c>
      <c r="L116" s="321">
        <f>'t10'!AU114</f>
        <v>0</v>
      </c>
      <c r="M116" s="635" t="str">
        <f t="shared" si="7"/>
        <v>OK</v>
      </c>
      <c r="N116" s="95" t="str">
        <f t="shared" si="10"/>
        <v>OK</v>
      </c>
      <c r="O116" s="320">
        <f>'t1'!L114</f>
        <v>0</v>
      </c>
      <c r="P116" s="320">
        <f>'t3'!L114</f>
        <v>0</v>
      </c>
      <c r="Q116" s="321">
        <f>'t3'!N114</f>
        <v>0</v>
      </c>
      <c r="R116" s="321">
        <f>'t3'!P114</f>
        <v>0</v>
      </c>
      <c r="S116" s="321">
        <f>'t3'!D114</f>
        <v>0</v>
      </c>
      <c r="T116" s="321">
        <f>'t3'!F114</f>
        <v>0</v>
      </c>
      <c r="U116" s="321">
        <f>'t3'!H114</f>
        <v>0</v>
      </c>
      <c r="V116" s="321">
        <f>'t3'!J114</f>
        <v>0</v>
      </c>
      <c r="W116" s="321">
        <f t="shared" si="8"/>
        <v>0</v>
      </c>
      <c r="X116" s="321">
        <f>'t10'!AV114</f>
        <v>0</v>
      </c>
      <c r="Y116" s="635" t="str">
        <f t="shared" si="9"/>
        <v>OK</v>
      </c>
      <c r="Z116" s="174" t="str">
        <f t="shared" si="11"/>
        <v>OK</v>
      </c>
    </row>
    <row r="117" spans="1:26" ht="15" customHeight="1" x14ac:dyDescent="0.2">
      <c r="A117" s="123" t="str">
        <f>'t1'!A115</f>
        <v>DIRIGENTE AMM.VO CON INCARICO DI STRUTTURA SEMPLICE</v>
      </c>
      <c r="B117" s="169" t="str">
        <f>'t1'!B115</f>
        <v>AD0S31</v>
      </c>
      <c r="C117" s="320">
        <f>'t1'!K115</f>
        <v>0</v>
      </c>
      <c r="D117" s="320">
        <f>'t3'!K115</f>
        <v>0</v>
      </c>
      <c r="E117" s="321">
        <f>'t3'!M115</f>
        <v>0</v>
      </c>
      <c r="F117" s="321">
        <f>'t3'!O115</f>
        <v>0</v>
      </c>
      <c r="G117" s="321">
        <f>'t3'!C115</f>
        <v>0</v>
      </c>
      <c r="H117" s="321">
        <f>'t3'!E115</f>
        <v>0</v>
      </c>
      <c r="I117" s="321">
        <f>'t3'!G115</f>
        <v>0</v>
      </c>
      <c r="J117" s="321">
        <f>'t3'!I115</f>
        <v>0</v>
      </c>
      <c r="K117" s="321">
        <f t="shared" si="6"/>
        <v>0</v>
      </c>
      <c r="L117" s="321">
        <f>'t10'!AU115</f>
        <v>0</v>
      </c>
      <c r="M117" s="635" t="str">
        <f t="shared" si="7"/>
        <v>OK</v>
      </c>
      <c r="N117" s="95" t="str">
        <f t="shared" si="10"/>
        <v>OK</v>
      </c>
      <c r="O117" s="320">
        <f>'t1'!L115</f>
        <v>0</v>
      </c>
      <c r="P117" s="320">
        <f>'t3'!L115</f>
        <v>0</v>
      </c>
      <c r="Q117" s="321">
        <f>'t3'!N115</f>
        <v>0</v>
      </c>
      <c r="R117" s="321">
        <f>'t3'!P115</f>
        <v>0</v>
      </c>
      <c r="S117" s="321">
        <f>'t3'!D115</f>
        <v>0</v>
      </c>
      <c r="T117" s="321">
        <f>'t3'!F115</f>
        <v>0</v>
      </c>
      <c r="U117" s="321">
        <f>'t3'!H115</f>
        <v>0</v>
      </c>
      <c r="V117" s="321">
        <f>'t3'!J115</f>
        <v>0</v>
      </c>
      <c r="W117" s="321">
        <f t="shared" si="8"/>
        <v>0</v>
      </c>
      <c r="X117" s="321">
        <f>'t10'!AV115</f>
        <v>0</v>
      </c>
      <c r="Y117" s="635" t="str">
        <f t="shared" si="9"/>
        <v>OK</v>
      </c>
      <c r="Z117" s="174" t="str">
        <f t="shared" si="11"/>
        <v>OK</v>
      </c>
    </row>
    <row r="118" spans="1:26" ht="15" customHeight="1" x14ac:dyDescent="0.2">
      <c r="A118" s="123" t="str">
        <f>'t1'!A116</f>
        <v>DIRIGENTE AMM.VO CON ALTRI INCAR.PROF.LI</v>
      </c>
      <c r="B118" s="169" t="str">
        <f>'t1'!B116</f>
        <v>AD0A31</v>
      </c>
      <c r="C118" s="320">
        <f>'t1'!K116</f>
        <v>0</v>
      </c>
      <c r="D118" s="320">
        <f>'t3'!K116</f>
        <v>0</v>
      </c>
      <c r="E118" s="321">
        <f>'t3'!M116</f>
        <v>0</v>
      </c>
      <c r="F118" s="321">
        <f>'t3'!O116</f>
        <v>0</v>
      </c>
      <c r="G118" s="321">
        <f>'t3'!C116</f>
        <v>0</v>
      </c>
      <c r="H118" s="321">
        <f>'t3'!E116</f>
        <v>0</v>
      </c>
      <c r="I118" s="321">
        <f>'t3'!G116</f>
        <v>0</v>
      </c>
      <c r="J118" s="321">
        <f>'t3'!I116</f>
        <v>0</v>
      </c>
      <c r="K118" s="321">
        <f t="shared" si="6"/>
        <v>0</v>
      </c>
      <c r="L118" s="321">
        <f>'t10'!AU116</f>
        <v>0</v>
      </c>
      <c r="M118" s="635" t="str">
        <f t="shared" si="7"/>
        <v>OK</v>
      </c>
      <c r="N118" s="95" t="str">
        <f t="shared" si="10"/>
        <v>OK</v>
      </c>
      <c r="O118" s="320">
        <f>'t1'!L116</f>
        <v>0</v>
      </c>
      <c r="P118" s="320">
        <f>'t3'!L116</f>
        <v>0</v>
      </c>
      <c r="Q118" s="321">
        <f>'t3'!N116</f>
        <v>0</v>
      </c>
      <c r="R118" s="321">
        <f>'t3'!P116</f>
        <v>0</v>
      </c>
      <c r="S118" s="321">
        <f>'t3'!D116</f>
        <v>0</v>
      </c>
      <c r="T118" s="321">
        <f>'t3'!F116</f>
        <v>0</v>
      </c>
      <c r="U118" s="321">
        <f>'t3'!H116</f>
        <v>0</v>
      </c>
      <c r="V118" s="321">
        <f>'t3'!J116</f>
        <v>0</v>
      </c>
      <c r="W118" s="321">
        <f t="shared" si="8"/>
        <v>0</v>
      </c>
      <c r="X118" s="321">
        <f>'t10'!AV116</f>
        <v>0</v>
      </c>
      <c r="Y118" s="635" t="str">
        <f t="shared" si="9"/>
        <v>OK</v>
      </c>
      <c r="Z118" s="174" t="str">
        <f t="shared" si="11"/>
        <v>OK</v>
      </c>
    </row>
    <row r="119" spans="1:26" ht="15" customHeight="1" x14ac:dyDescent="0.2">
      <c r="A119" s="123" t="str">
        <f>'t1'!A117</f>
        <v>DIRIG. AMM.VO A T. DETERMINATO (ART. 15-SEPTIES DLGS.502/92)</v>
      </c>
      <c r="B119" s="169" t="str">
        <f>'t1'!B117</f>
        <v>AD0612</v>
      </c>
      <c r="C119" s="320">
        <f>'t1'!K117</f>
        <v>0</v>
      </c>
      <c r="D119" s="320">
        <f>'t3'!K117</f>
        <v>0</v>
      </c>
      <c r="E119" s="321">
        <f>'t3'!M117</f>
        <v>0</v>
      </c>
      <c r="F119" s="321">
        <f>'t3'!O117</f>
        <v>0</v>
      </c>
      <c r="G119" s="321">
        <f>'t3'!C117</f>
        <v>0</v>
      </c>
      <c r="H119" s="321">
        <f>'t3'!E117</f>
        <v>0</v>
      </c>
      <c r="I119" s="321">
        <f>'t3'!G117</f>
        <v>0</v>
      </c>
      <c r="J119" s="321">
        <f>'t3'!I117</f>
        <v>0</v>
      </c>
      <c r="K119" s="321">
        <f t="shared" si="6"/>
        <v>0</v>
      </c>
      <c r="L119" s="321">
        <f>'t10'!AU117</f>
        <v>0</v>
      </c>
      <c r="M119" s="635" t="str">
        <f t="shared" si="7"/>
        <v>OK</v>
      </c>
      <c r="N119" s="95" t="str">
        <f t="shared" si="10"/>
        <v>OK</v>
      </c>
      <c r="O119" s="320">
        <f>'t1'!L117</f>
        <v>0</v>
      </c>
      <c r="P119" s="320">
        <f>'t3'!L117</f>
        <v>0</v>
      </c>
      <c r="Q119" s="321">
        <f>'t3'!N117</f>
        <v>0</v>
      </c>
      <c r="R119" s="321">
        <f>'t3'!P117</f>
        <v>0</v>
      </c>
      <c r="S119" s="321">
        <f>'t3'!D117</f>
        <v>0</v>
      </c>
      <c r="T119" s="321">
        <f>'t3'!F117</f>
        <v>0</v>
      </c>
      <c r="U119" s="321">
        <f>'t3'!H117</f>
        <v>0</v>
      </c>
      <c r="V119" s="321">
        <f>'t3'!J117</f>
        <v>0</v>
      </c>
      <c r="W119" s="321">
        <f t="shared" si="8"/>
        <v>0</v>
      </c>
      <c r="X119" s="321">
        <f>'t10'!AV117</f>
        <v>0</v>
      </c>
      <c r="Y119" s="635" t="str">
        <f t="shared" si="9"/>
        <v>OK</v>
      </c>
      <c r="Z119" s="174" t="str">
        <f t="shared" si="11"/>
        <v>OK</v>
      </c>
    </row>
    <row r="120" spans="1:26" ht="15" customHeight="1" x14ac:dyDescent="0.2">
      <c r="A120" s="123" t="str">
        <f>'t1'!A118</f>
        <v>RICERCATORE SANITARIO - DS</v>
      </c>
      <c r="B120" s="169" t="str">
        <f>'t1'!B118</f>
        <v>N18694</v>
      </c>
      <c r="C120" s="320">
        <f>'t1'!K118</f>
        <v>0</v>
      </c>
      <c r="D120" s="320">
        <f>'t3'!K118</f>
        <v>0</v>
      </c>
      <c r="E120" s="321">
        <f>'t3'!M118</f>
        <v>0</v>
      </c>
      <c r="F120" s="321">
        <f>'t3'!O118</f>
        <v>0</v>
      </c>
      <c r="G120" s="321">
        <f>'t3'!C118</f>
        <v>0</v>
      </c>
      <c r="H120" s="321">
        <f>'t3'!E118</f>
        <v>0</v>
      </c>
      <c r="I120" s="321">
        <f>'t3'!G118</f>
        <v>0</v>
      </c>
      <c r="J120" s="321">
        <f>'t3'!I118</f>
        <v>0</v>
      </c>
      <c r="K120" s="321">
        <f t="shared" si="6"/>
        <v>0</v>
      </c>
      <c r="L120" s="321">
        <f>'t10'!AU118</f>
        <v>0</v>
      </c>
      <c r="M120" s="635" t="str">
        <f t="shared" si="7"/>
        <v>OK</v>
      </c>
      <c r="N120" s="95" t="str">
        <f t="shared" si="10"/>
        <v>OK</v>
      </c>
      <c r="O120" s="320">
        <f>'t1'!L118</f>
        <v>0</v>
      </c>
      <c r="P120" s="320">
        <f>'t3'!L118</f>
        <v>0</v>
      </c>
      <c r="Q120" s="321">
        <f>'t3'!N118</f>
        <v>0</v>
      </c>
      <c r="R120" s="321">
        <f>'t3'!P118</f>
        <v>0</v>
      </c>
      <c r="S120" s="321">
        <f>'t3'!D118</f>
        <v>0</v>
      </c>
      <c r="T120" s="321">
        <f>'t3'!F118</f>
        <v>0</v>
      </c>
      <c r="U120" s="321">
        <f>'t3'!H118</f>
        <v>0</v>
      </c>
      <c r="V120" s="321">
        <f>'t3'!J118</f>
        <v>0</v>
      </c>
      <c r="W120" s="321">
        <f t="shared" si="8"/>
        <v>0</v>
      </c>
      <c r="X120" s="321">
        <f>'t10'!AV118</f>
        <v>0</v>
      </c>
      <c r="Y120" s="635" t="str">
        <f t="shared" si="9"/>
        <v>OK</v>
      </c>
      <c r="Z120" s="174" t="str">
        <f t="shared" si="11"/>
        <v>OK</v>
      </c>
    </row>
    <row r="121" spans="1:26" ht="15" customHeight="1" x14ac:dyDescent="0.2">
      <c r="A121" s="123" t="str">
        <f>'t1'!A119</f>
        <v>COLLABORATORE PROF.LE DI RICERCA SANITARIA - D</v>
      </c>
      <c r="B121" s="169" t="str">
        <f>'t1'!B119</f>
        <v>N16695</v>
      </c>
      <c r="C121" s="320">
        <f>'t1'!K119</f>
        <v>0</v>
      </c>
      <c r="D121" s="320">
        <f>'t3'!K119</f>
        <v>0</v>
      </c>
      <c r="E121" s="321">
        <f>'t3'!M119</f>
        <v>0</v>
      </c>
      <c r="F121" s="321">
        <f>'t3'!O119</f>
        <v>0</v>
      </c>
      <c r="G121" s="321">
        <f>'t3'!C119</f>
        <v>0</v>
      </c>
      <c r="H121" s="321">
        <f>'t3'!E119</f>
        <v>0</v>
      </c>
      <c r="I121" s="321">
        <f>'t3'!G119</f>
        <v>0</v>
      </c>
      <c r="J121" s="321">
        <f>'t3'!I119</f>
        <v>0</v>
      </c>
      <c r="K121" s="321">
        <f t="shared" si="6"/>
        <v>0</v>
      </c>
      <c r="L121" s="321">
        <f>'t10'!AU119</f>
        <v>0</v>
      </c>
      <c r="M121" s="635" t="str">
        <f t="shared" si="7"/>
        <v>OK</v>
      </c>
      <c r="N121" s="95" t="str">
        <f t="shared" si="10"/>
        <v>OK</v>
      </c>
      <c r="O121" s="320">
        <f>'t1'!L119</f>
        <v>0</v>
      </c>
      <c r="P121" s="320">
        <f>'t3'!L119</f>
        <v>0</v>
      </c>
      <c r="Q121" s="321">
        <f>'t3'!N119</f>
        <v>0</v>
      </c>
      <c r="R121" s="321">
        <f>'t3'!P119</f>
        <v>0</v>
      </c>
      <c r="S121" s="321">
        <f>'t3'!D119</f>
        <v>0</v>
      </c>
      <c r="T121" s="321">
        <f>'t3'!F119</f>
        <v>0</v>
      </c>
      <c r="U121" s="321">
        <f>'t3'!H119</f>
        <v>0</v>
      </c>
      <c r="V121" s="321">
        <f>'t3'!J119</f>
        <v>0</v>
      </c>
      <c r="W121" s="321">
        <f t="shared" si="8"/>
        <v>0</v>
      </c>
      <c r="X121" s="321">
        <f>'t10'!AV119</f>
        <v>0</v>
      </c>
      <c r="Y121" s="635" t="str">
        <f t="shared" si="9"/>
        <v>OK</v>
      </c>
      <c r="Z121" s="174" t="str">
        <f t="shared" si="11"/>
        <v>OK</v>
      </c>
    </row>
    <row r="122" spans="1:26" ht="15" customHeight="1" x14ac:dyDescent="0.2">
      <c r="A122" s="123" t="str">
        <f>'t1'!A120</f>
        <v>RUOLO SANITARIO - PROF. SANITARIE INFERMIERISTICHE E.Q.</v>
      </c>
      <c r="B122" s="169" t="str">
        <f>'t1'!B120</f>
        <v>SEQINF</v>
      </c>
      <c r="C122" s="320">
        <f>'t1'!K120</f>
        <v>0</v>
      </c>
      <c r="D122" s="320">
        <f>'t3'!K120</f>
        <v>0</v>
      </c>
      <c r="E122" s="321">
        <f>'t3'!M120</f>
        <v>0</v>
      </c>
      <c r="F122" s="321">
        <f>'t3'!O120</f>
        <v>0</v>
      </c>
      <c r="G122" s="321">
        <f>'t3'!C120</f>
        <v>0</v>
      </c>
      <c r="H122" s="321">
        <f>'t3'!E120</f>
        <v>0</v>
      </c>
      <c r="I122" s="321">
        <f>'t3'!G120</f>
        <v>0</v>
      </c>
      <c r="J122" s="321">
        <f>'t3'!I120</f>
        <v>0</v>
      </c>
      <c r="K122" s="321">
        <f t="shared" si="6"/>
        <v>0</v>
      </c>
      <c r="L122" s="321">
        <f>'t10'!AU120</f>
        <v>0</v>
      </c>
      <c r="M122" s="635" t="str">
        <f t="shared" si="7"/>
        <v>OK</v>
      </c>
      <c r="N122" s="95" t="str">
        <f t="shared" si="10"/>
        <v>OK</v>
      </c>
      <c r="O122" s="320">
        <f>'t1'!L120</f>
        <v>0</v>
      </c>
      <c r="P122" s="320">
        <f>'t3'!L120</f>
        <v>0</v>
      </c>
      <c r="Q122" s="321">
        <f>'t3'!N120</f>
        <v>0</v>
      </c>
      <c r="R122" s="321">
        <f>'t3'!P120</f>
        <v>0</v>
      </c>
      <c r="S122" s="321">
        <f>'t3'!D120</f>
        <v>0</v>
      </c>
      <c r="T122" s="321">
        <f>'t3'!F120</f>
        <v>0</v>
      </c>
      <c r="U122" s="321">
        <f>'t3'!H120</f>
        <v>0</v>
      </c>
      <c r="V122" s="321">
        <f>'t3'!J120</f>
        <v>0</v>
      </c>
      <c r="W122" s="321">
        <f t="shared" si="8"/>
        <v>0</v>
      </c>
      <c r="X122" s="321">
        <f>'t10'!AV120</f>
        <v>0</v>
      </c>
      <c r="Y122" s="635" t="str">
        <f t="shared" si="9"/>
        <v>OK</v>
      </c>
      <c r="Z122" s="174" t="str">
        <f t="shared" si="11"/>
        <v>OK</v>
      </c>
    </row>
    <row r="123" spans="1:26" ht="15" customHeight="1" x14ac:dyDescent="0.2">
      <c r="A123" s="123" t="str">
        <f>'t1'!A121</f>
        <v>RUOLO SANITARIO - PROF. SANITARIA OSTETRICA E.Q.</v>
      </c>
      <c r="B123" s="169" t="str">
        <f>'t1'!B121</f>
        <v>SEQOST</v>
      </c>
      <c r="C123" s="320">
        <f>'t1'!K121</f>
        <v>0</v>
      </c>
      <c r="D123" s="320">
        <f>'t3'!K121</f>
        <v>0</v>
      </c>
      <c r="E123" s="321">
        <f>'t3'!M121</f>
        <v>0</v>
      </c>
      <c r="F123" s="321">
        <f>'t3'!O121</f>
        <v>0</v>
      </c>
      <c r="G123" s="321">
        <f>'t3'!C121</f>
        <v>0</v>
      </c>
      <c r="H123" s="321">
        <f>'t3'!E121</f>
        <v>0</v>
      </c>
      <c r="I123" s="321">
        <f>'t3'!G121</f>
        <v>0</v>
      </c>
      <c r="J123" s="321">
        <f>'t3'!I121</f>
        <v>0</v>
      </c>
      <c r="K123" s="321">
        <f t="shared" si="6"/>
        <v>0</v>
      </c>
      <c r="L123" s="321">
        <f>'t10'!AU121</f>
        <v>0</v>
      </c>
      <c r="M123" s="635" t="str">
        <f t="shared" si="7"/>
        <v>OK</v>
      </c>
      <c r="N123" s="95" t="str">
        <f t="shared" si="10"/>
        <v>OK</v>
      </c>
      <c r="O123" s="320">
        <f>'t1'!L121</f>
        <v>0</v>
      </c>
      <c r="P123" s="320">
        <f>'t3'!L121</f>
        <v>0</v>
      </c>
      <c r="Q123" s="321">
        <f>'t3'!N121</f>
        <v>0</v>
      </c>
      <c r="R123" s="321">
        <f>'t3'!P121</f>
        <v>0</v>
      </c>
      <c r="S123" s="321">
        <f>'t3'!D121</f>
        <v>0</v>
      </c>
      <c r="T123" s="321">
        <f>'t3'!F121</f>
        <v>0</v>
      </c>
      <c r="U123" s="321">
        <f>'t3'!H121</f>
        <v>0</v>
      </c>
      <c r="V123" s="321">
        <f>'t3'!J121</f>
        <v>0</v>
      </c>
      <c r="W123" s="321">
        <f t="shared" si="8"/>
        <v>0</v>
      </c>
      <c r="X123" s="321">
        <f>'t10'!AV121</f>
        <v>0</v>
      </c>
      <c r="Y123" s="635" t="str">
        <f t="shared" si="9"/>
        <v>OK</v>
      </c>
      <c r="Z123" s="174" t="str">
        <f t="shared" si="11"/>
        <v>OK</v>
      </c>
    </row>
    <row r="124" spans="1:26" ht="15" customHeight="1" x14ac:dyDescent="0.2">
      <c r="A124" s="123" t="str">
        <f>'t1'!A122</f>
        <v>RUOLO SANITARIO - PROFESSIONI TECNICO SANITARIE E.Q.</v>
      </c>
      <c r="B124" s="169" t="str">
        <f>'t1'!B122</f>
        <v>SEQTCN</v>
      </c>
      <c r="C124" s="320">
        <f>'t1'!K122</f>
        <v>0</v>
      </c>
      <c r="D124" s="320">
        <f>'t3'!K122</f>
        <v>0</v>
      </c>
      <c r="E124" s="321">
        <f>'t3'!M122</f>
        <v>0</v>
      </c>
      <c r="F124" s="321">
        <f>'t3'!O122</f>
        <v>0</v>
      </c>
      <c r="G124" s="321">
        <f>'t3'!C122</f>
        <v>0</v>
      </c>
      <c r="H124" s="321">
        <f>'t3'!E122</f>
        <v>0</v>
      </c>
      <c r="I124" s="321">
        <f>'t3'!G122</f>
        <v>0</v>
      </c>
      <c r="J124" s="321">
        <f>'t3'!I122</f>
        <v>0</v>
      </c>
      <c r="K124" s="321">
        <f t="shared" si="6"/>
        <v>0</v>
      </c>
      <c r="L124" s="321">
        <f>'t10'!AU122</f>
        <v>0</v>
      </c>
      <c r="M124" s="635" t="str">
        <f t="shared" si="7"/>
        <v>OK</v>
      </c>
      <c r="N124" s="95" t="str">
        <f t="shared" si="10"/>
        <v>OK</v>
      </c>
      <c r="O124" s="320">
        <f>'t1'!L122</f>
        <v>0</v>
      </c>
      <c r="P124" s="320">
        <f>'t3'!L122</f>
        <v>0</v>
      </c>
      <c r="Q124" s="321">
        <f>'t3'!N122</f>
        <v>0</v>
      </c>
      <c r="R124" s="321">
        <f>'t3'!P122</f>
        <v>0</v>
      </c>
      <c r="S124" s="321">
        <f>'t3'!D122</f>
        <v>0</v>
      </c>
      <c r="T124" s="321">
        <f>'t3'!F122</f>
        <v>0</v>
      </c>
      <c r="U124" s="321">
        <f>'t3'!H122</f>
        <v>0</v>
      </c>
      <c r="V124" s="321">
        <f>'t3'!J122</f>
        <v>0</v>
      </c>
      <c r="W124" s="321">
        <f t="shared" si="8"/>
        <v>0</v>
      </c>
      <c r="X124" s="321">
        <f>'t10'!AV122</f>
        <v>0</v>
      </c>
      <c r="Y124" s="635" t="str">
        <f t="shared" si="9"/>
        <v>OK</v>
      </c>
      <c r="Z124" s="174" t="str">
        <f t="shared" si="11"/>
        <v>OK</v>
      </c>
    </row>
    <row r="125" spans="1:26" ht="15" customHeight="1" x14ac:dyDescent="0.2">
      <c r="A125" s="123" t="str">
        <f>'t1'!A123</f>
        <v>RUOLO SANITARIO - PROF. SANITARIE DELLA RIABILITAZIONE E.Q.</v>
      </c>
      <c r="B125" s="169" t="str">
        <f>'t1'!B123</f>
        <v>SEQRAB</v>
      </c>
      <c r="C125" s="320">
        <f>'t1'!K123</f>
        <v>0</v>
      </c>
      <c r="D125" s="320">
        <f>'t3'!K123</f>
        <v>0</v>
      </c>
      <c r="E125" s="321">
        <f>'t3'!M123</f>
        <v>0</v>
      </c>
      <c r="F125" s="321">
        <f>'t3'!O123</f>
        <v>0</v>
      </c>
      <c r="G125" s="321">
        <f>'t3'!C123</f>
        <v>0</v>
      </c>
      <c r="H125" s="321">
        <f>'t3'!E123</f>
        <v>0</v>
      </c>
      <c r="I125" s="321">
        <f>'t3'!G123</f>
        <v>0</v>
      </c>
      <c r="J125" s="321">
        <f>'t3'!I123</f>
        <v>0</v>
      </c>
      <c r="K125" s="321">
        <f t="shared" si="6"/>
        <v>0</v>
      </c>
      <c r="L125" s="321">
        <f>'t10'!AU123</f>
        <v>0</v>
      </c>
      <c r="M125" s="635" t="str">
        <f t="shared" si="7"/>
        <v>OK</v>
      </c>
      <c r="N125" s="95" t="str">
        <f t="shared" si="10"/>
        <v>OK</v>
      </c>
      <c r="O125" s="320">
        <f>'t1'!L123</f>
        <v>0</v>
      </c>
      <c r="P125" s="320">
        <f>'t3'!L123</f>
        <v>0</v>
      </c>
      <c r="Q125" s="321">
        <f>'t3'!N123</f>
        <v>0</v>
      </c>
      <c r="R125" s="321">
        <f>'t3'!P123</f>
        <v>0</v>
      </c>
      <c r="S125" s="321">
        <f>'t3'!D123</f>
        <v>0</v>
      </c>
      <c r="T125" s="321">
        <f>'t3'!F123</f>
        <v>0</v>
      </c>
      <c r="U125" s="321">
        <f>'t3'!H123</f>
        <v>0</v>
      </c>
      <c r="V125" s="321">
        <f>'t3'!J123</f>
        <v>0</v>
      </c>
      <c r="W125" s="321">
        <f t="shared" si="8"/>
        <v>0</v>
      </c>
      <c r="X125" s="321">
        <f>'t10'!AV123</f>
        <v>0</v>
      </c>
      <c r="Y125" s="635" t="str">
        <f t="shared" si="9"/>
        <v>OK</v>
      </c>
      <c r="Z125" s="174" t="str">
        <f t="shared" si="11"/>
        <v>OK</v>
      </c>
    </row>
    <row r="126" spans="1:26" ht="15" customHeight="1" x14ac:dyDescent="0.2">
      <c r="A126" s="123" t="str">
        <f>'t1'!A124</f>
        <v>RUOLO SANITARIO - PROF. SANITARIE DELLA PREVENZIONE E.Q.</v>
      </c>
      <c r="B126" s="169" t="str">
        <f>'t1'!B124</f>
        <v>SEQPRV</v>
      </c>
      <c r="C126" s="320">
        <f>'t1'!K124</f>
        <v>0</v>
      </c>
      <c r="D126" s="320">
        <f>'t3'!K124</f>
        <v>0</v>
      </c>
      <c r="E126" s="321">
        <f>'t3'!M124</f>
        <v>0</v>
      </c>
      <c r="F126" s="321">
        <f>'t3'!O124</f>
        <v>0</v>
      </c>
      <c r="G126" s="321">
        <f>'t3'!C124</f>
        <v>0</v>
      </c>
      <c r="H126" s="321">
        <f>'t3'!E124</f>
        <v>0</v>
      </c>
      <c r="I126" s="321">
        <f>'t3'!G124</f>
        <v>0</v>
      </c>
      <c r="J126" s="321">
        <f>'t3'!I124</f>
        <v>0</v>
      </c>
      <c r="K126" s="321">
        <f t="shared" si="6"/>
        <v>0</v>
      </c>
      <c r="L126" s="321">
        <f>'t10'!AU124</f>
        <v>0</v>
      </c>
      <c r="M126" s="635" t="str">
        <f t="shared" si="7"/>
        <v>OK</v>
      </c>
      <c r="N126" s="95" t="str">
        <f t="shared" si="10"/>
        <v>OK</v>
      </c>
      <c r="O126" s="320">
        <f>'t1'!L124</f>
        <v>0</v>
      </c>
      <c r="P126" s="320">
        <f>'t3'!L124</f>
        <v>0</v>
      </c>
      <c r="Q126" s="321">
        <f>'t3'!N124</f>
        <v>0</v>
      </c>
      <c r="R126" s="321">
        <f>'t3'!P124</f>
        <v>0</v>
      </c>
      <c r="S126" s="321">
        <f>'t3'!D124</f>
        <v>0</v>
      </c>
      <c r="T126" s="321">
        <f>'t3'!F124</f>
        <v>0</v>
      </c>
      <c r="U126" s="321">
        <f>'t3'!H124</f>
        <v>0</v>
      </c>
      <c r="V126" s="321">
        <f>'t3'!J124</f>
        <v>0</v>
      </c>
      <c r="W126" s="321">
        <f t="shared" si="8"/>
        <v>0</v>
      </c>
      <c r="X126" s="321">
        <f>'t10'!AV124</f>
        <v>0</v>
      </c>
      <c r="Y126" s="635" t="str">
        <f t="shared" si="9"/>
        <v>OK</v>
      </c>
      <c r="Z126" s="174" t="str">
        <f t="shared" si="11"/>
        <v>OK</v>
      </c>
    </row>
    <row r="127" spans="1:26" ht="15" customHeight="1" x14ac:dyDescent="0.2">
      <c r="A127" s="123" t="str">
        <f>'t1'!A125</f>
        <v>RUOLO SANITARIO - PROF. SAN. INFERM. SENIOR ESAURIMENTO E.Q.</v>
      </c>
      <c r="B127" s="169" t="str">
        <f>'t1'!B125</f>
        <v>SEQINE</v>
      </c>
      <c r="C127" s="320">
        <f>'t1'!K125</f>
        <v>0</v>
      </c>
      <c r="D127" s="320">
        <f>'t3'!K125</f>
        <v>0</v>
      </c>
      <c r="E127" s="321">
        <f>'t3'!M125</f>
        <v>0</v>
      </c>
      <c r="F127" s="321">
        <f>'t3'!O125</f>
        <v>0</v>
      </c>
      <c r="G127" s="321">
        <f>'t3'!C125</f>
        <v>0</v>
      </c>
      <c r="H127" s="321">
        <f>'t3'!E125</f>
        <v>0</v>
      </c>
      <c r="I127" s="321">
        <f>'t3'!G125</f>
        <v>0</v>
      </c>
      <c r="J127" s="321">
        <f>'t3'!I125</f>
        <v>0</v>
      </c>
      <c r="K127" s="321">
        <f t="shared" si="6"/>
        <v>0</v>
      </c>
      <c r="L127" s="321">
        <f>'t10'!AU125</f>
        <v>0</v>
      </c>
      <c r="M127" s="635" t="str">
        <f t="shared" si="7"/>
        <v>OK</v>
      </c>
      <c r="N127" s="95" t="str">
        <f t="shared" si="10"/>
        <v>OK</v>
      </c>
      <c r="O127" s="320">
        <f>'t1'!L125</f>
        <v>0</v>
      </c>
      <c r="P127" s="320">
        <f>'t3'!L125</f>
        <v>0</v>
      </c>
      <c r="Q127" s="321">
        <f>'t3'!N125</f>
        <v>0</v>
      </c>
      <c r="R127" s="321">
        <f>'t3'!P125</f>
        <v>0</v>
      </c>
      <c r="S127" s="321">
        <f>'t3'!D125</f>
        <v>0</v>
      </c>
      <c r="T127" s="321">
        <f>'t3'!F125</f>
        <v>0</v>
      </c>
      <c r="U127" s="321">
        <f>'t3'!H125</f>
        <v>0</v>
      </c>
      <c r="V127" s="321">
        <f>'t3'!J125</f>
        <v>0</v>
      </c>
      <c r="W127" s="321">
        <f t="shared" si="8"/>
        <v>0</v>
      </c>
      <c r="X127" s="321">
        <f>'t10'!AV125</f>
        <v>0</v>
      </c>
      <c r="Y127" s="635" t="str">
        <f t="shared" si="9"/>
        <v>OK</v>
      </c>
      <c r="Z127" s="174" t="str">
        <f t="shared" si="11"/>
        <v>OK</v>
      </c>
    </row>
    <row r="128" spans="1:26" ht="15" customHeight="1" x14ac:dyDescent="0.2">
      <c r="A128" s="123" t="str">
        <f>'t1'!A126</f>
        <v>RUOLO SANITARIO - ALTRI PROF. SAN. SENIOR A ESAURIMENTO E.Q.</v>
      </c>
      <c r="B128" s="169" t="str">
        <f>'t1'!B126</f>
        <v>SEQASE</v>
      </c>
      <c r="C128" s="320">
        <f>'t1'!K126</f>
        <v>0</v>
      </c>
      <c r="D128" s="320">
        <f>'t3'!K126</f>
        <v>0</v>
      </c>
      <c r="E128" s="321">
        <f>'t3'!M126</f>
        <v>0</v>
      </c>
      <c r="F128" s="321">
        <f>'t3'!O126</f>
        <v>0</v>
      </c>
      <c r="G128" s="321">
        <f>'t3'!C126</f>
        <v>0</v>
      </c>
      <c r="H128" s="321">
        <f>'t3'!E126</f>
        <v>0</v>
      </c>
      <c r="I128" s="321">
        <f>'t3'!G126</f>
        <v>0</v>
      </c>
      <c r="J128" s="321">
        <f>'t3'!I126</f>
        <v>0</v>
      </c>
      <c r="K128" s="321">
        <f t="shared" si="6"/>
        <v>0</v>
      </c>
      <c r="L128" s="321">
        <f>'t10'!AU126</f>
        <v>0</v>
      </c>
      <c r="M128" s="635" t="str">
        <f t="shared" si="7"/>
        <v>OK</v>
      </c>
      <c r="N128" s="95" t="str">
        <f t="shared" si="10"/>
        <v>OK</v>
      </c>
      <c r="O128" s="320">
        <f>'t1'!L126</f>
        <v>0</v>
      </c>
      <c r="P128" s="320">
        <f>'t3'!L126</f>
        <v>0</v>
      </c>
      <c r="Q128" s="321">
        <f>'t3'!N126</f>
        <v>0</v>
      </c>
      <c r="R128" s="321">
        <f>'t3'!P126</f>
        <v>0</v>
      </c>
      <c r="S128" s="321">
        <f>'t3'!D126</f>
        <v>0</v>
      </c>
      <c r="T128" s="321">
        <f>'t3'!F126</f>
        <v>0</v>
      </c>
      <c r="U128" s="321">
        <f>'t3'!H126</f>
        <v>0</v>
      </c>
      <c r="V128" s="321">
        <f>'t3'!J126</f>
        <v>0</v>
      </c>
      <c r="W128" s="321">
        <f t="shared" si="8"/>
        <v>0</v>
      </c>
      <c r="X128" s="321">
        <f>'t10'!AV126</f>
        <v>0</v>
      </c>
      <c r="Y128" s="635" t="str">
        <f t="shared" si="9"/>
        <v>OK</v>
      </c>
      <c r="Z128" s="174" t="str">
        <f t="shared" si="11"/>
        <v>OK</v>
      </c>
    </row>
    <row r="129" spans="1:26" ht="15" customHeight="1" x14ac:dyDescent="0.2">
      <c r="A129" s="123" t="str">
        <f>'t1'!A127</f>
        <v>RUOLO SOCIOSANITARIO - ASSISTENTE SOCIALE E.Q.</v>
      </c>
      <c r="B129" s="169" t="str">
        <f>'t1'!B127</f>
        <v>KEQASC</v>
      </c>
      <c r="C129" s="320">
        <f>'t1'!K127</f>
        <v>0</v>
      </c>
      <c r="D129" s="320">
        <f>'t3'!K127</f>
        <v>0</v>
      </c>
      <c r="E129" s="321">
        <f>'t3'!M127</f>
        <v>0</v>
      </c>
      <c r="F129" s="321">
        <f>'t3'!O127</f>
        <v>0</v>
      </c>
      <c r="G129" s="321">
        <f>'t3'!C127</f>
        <v>0</v>
      </c>
      <c r="H129" s="321">
        <f>'t3'!E127</f>
        <v>0</v>
      </c>
      <c r="I129" s="321">
        <f>'t3'!G127</f>
        <v>0</v>
      </c>
      <c r="J129" s="321">
        <f>'t3'!I127</f>
        <v>0</v>
      </c>
      <c r="K129" s="321">
        <f t="shared" si="6"/>
        <v>0</v>
      </c>
      <c r="L129" s="321">
        <f>'t10'!AU127</f>
        <v>0</v>
      </c>
      <c r="M129" s="635" t="str">
        <f t="shared" si="7"/>
        <v>OK</v>
      </c>
      <c r="N129" s="95" t="str">
        <f t="shared" si="10"/>
        <v>OK</v>
      </c>
      <c r="O129" s="320">
        <f>'t1'!L127</f>
        <v>0</v>
      </c>
      <c r="P129" s="320">
        <f>'t3'!L127</f>
        <v>0</v>
      </c>
      <c r="Q129" s="321">
        <f>'t3'!N127</f>
        <v>0</v>
      </c>
      <c r="R129" s="321">
        <f>'t3'!P127</f>
        <v>0</v>
      </c>
      <c r="S129" s="321">
        <f>'t3'!D127</f>
        <v>0</v>
      </c>
      <c r="T129" s="321">
        <f>'t3'!F127</f>
        <v>0</v>
      </c>
      <c r="U129" s="321">
        <f>'t3'!H127</f>
        <v>0</v>
      </c>
      <c r="V129" s="321">
        <f>'t3'!J127</f>
        <v>0</v>
      </c>
      <c r="W129" s="321">
        <f t="shared" si="8"/>
        <v>0</v>
      </c>
      <c r="X129" s="321">
        <f>'t10'!AV127</f>
        <v>0</v>
      </c>
      <c r="Y129" s="635" t="str">
        <f t="shared" si="9"/>
        <v>OK</v>
      </c>
      <c r="Z129" s="174" t="str">
        <f t="shared" si="11"/>
        <v>OK</v>
      </c>
    </row>
    <row r="130" spans="1:26" ht="15" customHeight="1" x14ac:dyDescent="0.2">
      <c r="A130" s="123" t="str">
        <f>'t1'!A128</f>
        <v>RUOLO SOCIOSANITARIO - ASSIST. SOC. SENIOR ESAURIMENTO E.Q.</v>
      </c>
      <c r="B130" s="169" t="str">
        <f>'t1'!B128</f>
        <v>KEQSCE</v>
      </c>
      <c r="C130" s="320">
        <f>'t1'!K128</f>
        <v>0</v>
      </c>
      <c r="D130" s="320">
        <f>'t3'!K128</f>
        <v>0</v>
      </c>
      <c r="E130" s="321">
        <f>'t3'!M128</f>
        <v>0</v>
      </c>
      <c r="F130" s="321">
        <f>'t3'!O128</f>
        <v>0</v>
      </c>
      <c r="G130" s="321">
        <f>'t3'!C128</f>
        <v>0</v>
      </c>
      <c r="H130" s="321">
        <f>'t3'!E128</f>
        <v>0</v>
      </c>
      <c r="I130" s="321">
        <f>'t3'!G128</f>
        <v>0</v>
      </c>
      <c r="J130" s="321">
        <f>'t3'!I128</f>
        <v>0</v>
      </c>
      <c r="K130" s="321">
        <f t="shared" si="6"/>
        <v>0</v>
      </c>
      <c r="L130" s="321">
        <f>'t10'!AU128</f>
        <v>0</v>
      </c>
      <c r="M130" s="635" t="str">
        <f t="shared" si="7"/>
        <v>OK</v>
      </c>
      <c r="N130" s="95" t="str">
        <f t="shared" si="10"/>
        <v>OK</v>
      </c>
      <c r="O130" s="320">
        <f>'t1'!L128</f>
        <v>0</v>
      </c>
      <c r="P130" s="320">
        <f>'t3'!L128</f>
        <v>0</v>
      </c>
      <c r="Q130" s="321">
        <f>'t3'!N128</f>
        <v>0</v>
      </c>
      <c r="R130" s="321">
        <f>'t3'!P128</f>
        <v>0</v>
      </c>
      <c r="S130" s="321">
        <f>'t3'!D128</f>
        <v>0</v>
      </c>
      <c r="T130" s="321">
        <f>'t3'!F128</f>
        <v>0</v>
      </c>
      <c r="U130" s="321">
        <f>'t3'!H128</f>
        <v>0</v>
      </c>
      <c r="V130" s="321">
        <f>'t3'!J128</f>
        <v>0</v>
      </c>
      <c r="W130" s="321">
        <f t="shared" si="8"/>
        <v>0</v>
      </c>
      <c r="X130" s="321">
        <f>'t10'!AV128</f>
        <v>0</v>
      </c>
      <c r="Y130" s="635" t="str">
        <f t="shared" si="9"/>
        <v>OK</v>
      </c>
      <c r="Z130" s="174" t="str">
        <f t="shared" si="11"/>
        <v>OK</v>
      </c>
    </row>
    <row r="131" spans="1:26" ht="15" customHeight="1" x14ac:dyDescent="0.2">
      <c r="A131" s="123" t="str">
        <f>'t1'!A129</f>
        <v>RUOLO PROFESSIONALE - SPECIALISTA DELLA COMUNIC. ISTIT. E.Q.</v>
      </c>
      <c r="B131" s="169" t="str">
        <f>'t1'!B129</f>
        <v>PEQ871</v>
      </c>
      <c r="C131" s="320">
        <f>'t1'!K129</f>
        <v>0</v>
      </c>
      <c r="D131" s="320">
        <f>'t3'!K129</f>
        <v>0</v>
      </c>
      <c r="E131" s="321">
        <f>'t3'!M129</f>
        <v>0</v>
      </c>
      <c r="F131" s="321">
        <f>'t3'!O129</f>
        <v>0</v>
      </c>
      <c r="G131" s="321">
        <f>'t3'!C129</f>
        <v>0</v>
      </c>
      <c r="H131" s="321">
        <f>'t3'!E129</f>
        <v>0</v>
      </c>
      <c r="I131" s="321">
        <f>'t3'!G129</f>
        <v>0</v>
      </c>
      <c r="J131" s="321">
        <f>'t3'!I129</f>
        <v>0</v>
      </c>
      <c r="K131" s="321">
        <f t="shared" si="6"/>
        <v>0</v>
      </c>
      <c r="L131" s="321">
        <f>'t10'!AU129</f>
        <v>0</v>
      </c>
      <c r="M131" s="635" t="str">
        <f t="shared" si="7"/>
        <v>OK</v>
      </c>
      <c r="N131" s="95" t="str">
        <f t="shared" si="10"/>
        <v>OK</v>
      </c>
      <c r="O131" s="320">
        <f>'t1'!L129</f>
        <v>0</v>
      </c>
      <c r="P131" s="320">
        <f>'t3'!L129</f>
        <v>0</v>
      </c>
      <c r="Q131" s="321">
        <f>'t3'!N129</f>
        <v>0</v>
      </c>
      <c r="R131" s="321">
        <f>'t3'!P129</f>
        <v>0</v>
      </c>
      <c r="S131" s="321">
        <f>'t3'!D129</f>
        <v>0</v>
      </c>
      <c r="T131" s="321">
        <f>'t3'!F129</f>
        <v>0</v>
      </c>
      <c r="U131" s="321">
        <f>'t3'!H129</f>
        <v>0</v>
      </c>
      <c r="V131" s="321">
        <f>'t3'!J129</f>
        <v>0</v>
      </c>
      <c r="W131" s="321">
        <f t="shared" si="8"/>
        <v>0</v>
      </c>
      <c r="X131" s="321">
        <f>'t10'!AV129</f>
        <v>0</v>
      </c>
      <c r="Y131" s="635" t="str">
        <f t="shared" si="9"/>
        <v>OK</v>
      </c>
      <c r="Z131" s="174" t="str">
        <f t="shared" si="11"/>
        <v>OK</v>
      </c>
    </row>
    <row r="132" spans="1:26" ht="15" customHeight="1" x14ac:dyDescent="0.2">
      <c r="A132" s="123" t="str">
        <f>'t1'!A130</f>
        <v>RUOLO PROFESSIONALE - SPECIALISTA RAPPORTI CON I MEDIA E.Q.</v>
      </c>
      <c r="B132" s="169" t="str">
        <f>'t1'!B130</f>
        <v>PEQ872</v>
      </c>
      <c r="C132" s="320">
        <f>'t1'!K130</f>
        <v>0</v>
      </c>
      <c r="D132" s="320">
        <f>'t3'!K130</f>
        <v>0</v>
      </c>
      <c r="E132" s="321">
        <f>'t3'!M130</f>
        <v>0</v>
      </c>
      <c r="F132" s="321">
        <f>'t3'!O130</f>
        <v>0</v>
      </c>
      <c r="G132" s="321">
        <f>'t3'!C130</f>
        <v>0</v>
      </c>
      <c r="H132" s="321">
        <f>'t3'!E130</f>
        <v>0</v>
      </c>
      <c r="I132" s="321">
        <f>'t3'!G130</f>
        <v>0</v>
      </c>
      <c r="J132" s="321">
        <f>'t3'!I130</f>
        <v>0</v>
      </c>
      <c r="K132" s="321">
        <f t="shared" si="6"/>
        <v>0</v>
      </c>
      <c r="L132" s="321">
        <f>'t10'!AU130</f>
        <v>0</v>
      </c>
      <c r="M132" s="635" t="str">
        <f t="shared" si="7"/>
        <v>OK</v>
      </c>
      <c r="N132" s="95" t="str">
        <f t="shared" si="10"/>
        <v>OK</v>
      </c>
      <c r="O132" s="320">
        <f>'t1'!L130</f>
        <v>0</v>
      </c>
      <c r="P132" s="320">
        <f>'t3'!L130</f>
        <v>0</v>
      </c>
      <c r="Q132" s="321">
        <f>'t3'!N130</f>
        <v>0</v>
      </c>
      <c r="R132" s="321">
        <f>'t3'!P130</f>
        <v>0</v>
      </c>
      <c r="S132" s="321">
        <f>'t3'!D130</f>
        <v>0</v>
      </c>
      <c r="T132" s="321">
        <f>'t3'!F130</f>
        <v>0</v>
      </c>
      <c r="U132" s="321">
        <f>'t3'!H130</f>
        <v>0</v>
      </c>
      <c r="V132" s="321">
        <f>'t3'!J130</f>
        <v>0</v>
      </c>
      <c r="W132" s="321">
        <f t="shared" si="8"/>
        <v>0</v>
      </c>
      <c r="X132" s="321">
        <f>'t10'!AV130</f>
        <v>0</v>
      </c>
      <c r="Y132" s="635" t="str">
        <f t="shared" si="9"/>
        <v>OK</v>
      </c>
      <c r="Z132" s="174" t="str">
        <f t="shared" si="11"/>
        <v>OK</v>
      </c>
    </row>
    <row r="133" spans="1:26" ht="15" customHeight="1" x14ac:dyDescent="0.2">
      <c r="A133" s="123" t="str">
        <f>'t1'!A131</f>
        <v>RUOLO PROFESSIONALE - ASSISTENTE RELIGIOSO E.Q.</v>
      </c>
      <c r="B133" s="169" t="str">
        <f>'t1'!B131</f>
        <v>PEQ006</v>
      </c>
      <c r="C133" s="320">
        <f>'t1'!K131</f>
        <v>0</v>
      </c>
      <c r="D133" s="320">
        <f>'t3'!K131</f>
        <v>0</v>
      </c>
      <c r="E133" s="321">
        <f>'t3'!M131</f>
        <v>0</v>
      </c>
      <c r="F133" s="321">
        <f>'t3'!O131</f>
        <v>0</v>
      </c>
      <c r="G133" s="321">
        <f>'t3'!C131</f>
        <v>0</v>
      </c>
      <c r="H133" s="321">
        <f>'t3'!E131</f>
        <v>0</v>
      </c>
      <c r="I133" s="321">
        <f>'t3'!G131</f>
        <v>0</v>
      </c>
      <c r="J133" s="321">
        <f>'t3'!I131</f>
        <v>0</v>
      </c>
      <c r="K133" s="321">
        <f>C133+D133+E133+F133-G133-H133-I133-J133</f>
        <v>0</v>
      </c>
      <c r="L133" s="321">
        <f>'t10'!AU131</f>
        <v>0</v>
      </c>
      <c r="M133" s="635" t="str">
        <f>IF(C133&lt;(G133+H133+I133+J133),"ERRORE","OK")</f>
        <v>OK</v>
      </c>
      <c r="N133" s="95" t="str">
        <f>IF(K133=L133,"OK","ERRORE")</f>
        <v>OK</v>
      </c>
      <c r="O133" s="320">
        <f>'t1'!L131</f>
        <v>0</v>
      </c>
      <c r="P133" s="320">
        <f>'t3'!L131</f>
        <v>0</v>
      </c>
      <c r="Q133" s="321">
        <f>'t3'!N131</f>
        <v>0</v>
      </c>
      <c r="R133" s="321">
        <f>'t3'!P131</f>
        <v>0</v>
      </c>
      <c r="S133" s="321">
        <f>'t3'!D131</f>
        <v>0</v>
      </c>
      <c r="T133" s="321">
        <f>'t3'!F131</f>
        <v>0</v>
      </c>
      <c r="U133" s="321">
        <f>'t3'!H131</f>
        <v>0</v>
      </c>
      <c r="V133" s="321">
        <f>'t3'!J131</f>
        <v>0</v>
      </c>
      <c r="W133" s="321">
        <f>O133+P133+Q133+R133-S133-T133-U133-V133</f>
        <v>0</v>
      </c>
      <c r="X133" s="321">
        <f>'t10'!AV131</f>
        <v>0</v>
      </c>
      <c r="Y133" s="635" t="str">
        <f>IF(O133&lt;(S133+T133+U133+V133),"ERRORE","OK")</f>
        <v>OK</v>
      </c>
      <c r="Z133" s="174" t="str">
        <f>IF(W133=X133,"OK","ERRORE")</f>
        <v>OK</v>
      </c>
    </row>
    <row r="134" spans="1:26" ht="15" customHeight="1" x14ac:dyDescent="0.2">
      <c r="A134" s="123" t="str">
        <f>'t1'!A132</f>
        <v>RUOLO TECNICO - COLLABORATORE TECNICO PROFESSIONALE E.Q.</v>
      </c>
      <c r="B134" s="169" t="str">
        <f>'t1'!B132</f>
        <v>TEQ027</v>
      </c>
      <c r="C134" s="320">
        <f>'t1'!K132</f>
        <v>0</v>
      </c>
      <c r="D134" s="320">
        <f>'t3'!K132</f>
        <v>0</v>
      </c>
      <c r="E134" s="321">
        <f>'t3'!M132</f>
        <v>0</v>
      </c>
      <c r="F134" s="321">
        <f>'t3'!O132</f>
        <v>0</v>
      </c>
      <c r="G134" s="321">
        <f>'t3'!C132</f>
        <v>0</v>
      </c>
      <c r="H134" s="321">
        <f>'t3'!E132</f>
        <v>0</v>
      </c>
      <c r="I134" s="321">
        <f>'t3'!G132</f>
        <v>0</v>
      </c>
      <c r="J134" s="321">
        <f>'t3'!I132</f>
        <v>0</v>
      </c>
      <c r="K134" s="321">
        <f>C134+D134+E134+F134-G134-H134-I134-J134</f>
        <v>0</v>
      </c>
      <c r="L134" s="321">
        <f>'t10'!AU132</f>
        <v>0</v>
      </c>
      <c r="M134" s="635" t="str">
        <f>IF(C134&lt;(G134+H134+I134+J134),"ERRORE","OK")</f>
        <v>OK</v>
      </c>
      <c r="N134" s="95" t="str">
        <f>IF(K134=L134,"OK","ERRORE")</f>
        <v>OK</v>
      </c>
      <c r="O134" s="320">
        <f>'t1'!L132</f>
        <v>0</v>
      </c>
      <c r="P134" s="320">
        <f>'t3'!L132</f>
        <v>0</v>
      </c>
      <c r="Q134" s="321">
        <f>'t3'!N132</f>
        <v>0</v>
      </c>
      <c r="R134" s="321">
        <f>'t3'!P132</f>
        <v>0</v>
      </c>
      <c r="S134" s="321">
        <f>'t3'!D132</f>
        <v>0</v>
      </c>
      <c r="T134" s="321">
        <f>'t3'!F132</f>
        <v>0</v>
      </c>
      <c r="U134" s="321">
        <f>'t3'!H132</f>
        <v>0</v>
      </c>
      <c r="V134" s="321">
        <f>'t3'!J132</f>
        <v>0</v>
      </c>
      <c r="W134" s="321">
        <f>O134+P134+Q134+R134-S134-T134-U134-V134</f>
        <v>0</v>
      </c>
      <c r="X134" s="321">
        <f>'t10'!AV132</f>
        <v>0</v>
      </c>
      <c r="Y134" s="635" t="str">
        <f>IF(O134&lt;(S134+T134+U134+V134),"ERRORE","OK")</f>
        <v>OK</v>
      </c>
      <c r="Z134" s="174" t="str">
        <f>IF(W134=X134,"OK","ERRORE")</f>
        <v>OK</v>
      </c>
    </row>
    <row r="135" spans="1:26" ht="15" customHeight="1" x14ac:dyDescent="0.2">
      <c r="A135" s="123" t="str">
        <f>'t1'!A133</f>
        <v>RUOLO TECNICO - COLLAB. TEC. PROF. SENIOR A ESAURIMENTO E.Q.</v>
      </c>
      <c r="B135" s="169" t="str">
        <f>'t1'!B133</f>
        <v>TEQCTS</v>
      </c>
      <c r="C135" s="320">
        <f>'t1'!K133</f>
        <v>0</v>
      </c>
      <c r="D135" s="320">
        <f>'t3'!K133</f>
        <v>0</v>
      </c>
      <c r="E135" s="321">
        <f>'t3'!M133</f>
        <v>0</v>
      </c>
      <c r="F135" s="321">
        <f>'t3'!O133</f>
        <v>0</v>
      </c>
      <c r="G135" s="321">
        <f>'t3'!C133</f>
        <v>0</v>
      </c>
      <c r="H135" s="321">
        <f>'t3'!E133</f>
        <v>0</v>
      </c>
      <c r="I135" s="321">
        <f>'t3'!G133</f>
        <v>0</v>
      </c>
      <c r="J135" s="321">
        <f>'t3'!I133</f>
        <v>0</v>
      </c>
      <c r="K135" s="321">
        <f>C135+D135+E135+F135-G135-H135-I135-J135</f>
        <v>0</v>
      </c>
      <c r="L135" s="321">
        <f>'t10'!AU133</f>
        <v>0</v>
      </c>
      <c r="M135" s="635" t="str">
        <f>IF(C135&lt;(G135+H135+I135+J135),"ERRORE","OK")</f>
        <v>OK</v>
      </c>
      <c r="N135" s="95" t="str">
        <f>IF(K135=L135,"OK","ERRORE")</f>
        <v>OK</v>
      </c>
      <c r="O135" s="320">
        <f>'t1'!L133</f>
        <v>0</v>
      </c>
      <c r="P135" s="320">
        <f>'t3'!L133</f>
        <v>0</v>
      </c>
      <c r="Q135" s="321">
        <f>'t3'!N133</f>
        <v>0</v>
      </c>
      <c r="R135" s="321">
        <f>'t3'!P133</f>
        <v>0</v>
      </c>
      <c r="S135" s="321">
        <f>'t3'!D133</f>
        <v>0</v>
      </c>
      <c r="T135" s="321">
        <f>'t3'!F133</f>
        <v>0</v>
      </c>
      <c r="U135" s="321">
        <f>'t3'!H133</f>
        <v>0</v>
      </c>
      <c r="V135" s="321">
        <f>'t3'!J133</f>
        <v>0</v>
      </c>
      <c r="W135" s="321">
        <f>O135+P135+Q135+R135-S135-T135-U135-V135</f>
        <v>0</v>
      </c>
      <c r="X135" s="321">
        <f>'t10'!AV133</f>
        <v>0</v>
      </c>
      <c r="Y135" s="635" t="str">
        <f>IF(O135&lt;(S135+T135+U135+V135),"ERRORE","OK")</f>
        <v>OK</v>
      </c>
      <c r="Z135" s="174" t="str">
        <f>IF(W135=X135,"OK","ERRORE")</f>
        <v>OK</v>
      </c>
    </row>
    <row r="136" spans="1:26" ht="15" customHeight="1" x14ac:dyDescent="0.2">
      <c r="A136" s="123" t="str">
        <f>'t1'!A134</f>
        <v>RUOLO AMMINISTRATIVO - COLLAB. AMMINISTRATIVO PROFESS. E.Q.</v>
      </c>
      <c r="B136" s="169" t="str">
        <f>'t1'!B134</f>
        <v>AEQ029</v>
      </c>
      <c r="C136" s="320">
        <f>'t1'!K134</f>
        <v>0</v>
      </c>
      <c r="D136" s="320">
        <f>'t3'!K134</f>
        <v>0</v>
      </c>
      <c r="E136" s="321">
        <f>'t3'!M134</f>
        <v>0</v>
      </c>
      <c r="F136" s="321">
        <f>'t3'!O134</f>
        <v>0</v>
      </c>
      <c r="G136" s="321">
        <f>'t3'!C134</f>
        <v>0</v>
      </c>
      <c r="H136" s="321">
        <f>'t3'!E134</f>
        <v>0</v>
      </c>
      <c r="I136" s="321">
        <f>'t3'!G134</f>
        <v>0</v>
      </c>
      <c r="J136" s="321">
        <f>'t3'!I134</f>
        <v>0</v>
      </c>
      <c r="K136" s="321">
        <f>C136+D136+E136+F136-G136-H136-I136-J136</f>
        <v>0</v>
      </c>
      <c r="L136" s="321">
        <f>'t10'!AU134</f>
        <v>0</v>
      </c>
      <c r="M136" s="635" t="str">
        <f>IF(C136&lt;(G136+H136+I136+J136),"ERRORE","OK")</f>
        <v>OK</v>
      </c>
      <c r="N136" s="95" t="str">
        <f>IF(K136=L136,"OK","ERRORE")</f>
        <v>OK</v>
      </c>
      <c r="O136" s="320">
        <f>'t1'!L134</f>
        <v>0</v>
      </c>
      <c r="P136" s="320">
        <f>'t3'!L134</f>
        <v>0</v>
      </c>
      <c r="Q136" s="321">
        <f>'t3'!N134</f>
        <v>0</v>
      </c>
      <c r="R136" s="321">
        <f>'t3'!P134</f>
        <v>0</v>
      </c>
      <c r="S136" s="321">
        <f>'t3'!D134</f>
        <v>0</v>
      </c>
      <c r="T136" s="321">
        <f>'t3'!F134</f>
        <v>0</v>
      </c>
      <c r="U136" s="321">
        <f>'t3'!H134</f>
        <v>0</v>
      </c>
      <c r="V136" s="321">
        <f>'t3'!J134</f>
        <v>0</v>
      </c>
      <c r="W136" s="321">
        <f>O136+P136+Q136+R136-S136-T136-U136-V136</f>
        <v>0</v>
      </c>
      <c r="X136" s="321">
        <f>'t10'!AV134</f>
        <v>0</v>
      </c>
      <c r="Y136" s="635" t="str">
        <f>IF(O136&lt;(S136+T136+U136+V136),"ERRORE","OK")</f>
        <v>OK</v>
      </c>
      <c r="Z136" s="174" t="str">
        <f>IF(W136=X136,"OK","ERRORE")</f>
        <v>OK</v>
      </c>
    </row>
    <row r="137" spans="1:26" ht="15" customHeight="1" x14ac:dyDescent="0.2">
      <c r="A137" s="123" t="str">
        <f>'t1'!A135</f>
        <v>RUOLO AMM.VO - COLLAB. AMM.VO PROF. SENIOR ESAURIMENTO E.Q.</v>
      </c>
      <c r="B137" s="169" t="str">
        <f>'t1'!B135</f>
        <v>AEQCAS</v>
      </c>
      <c r="C137" s="320">
        <f>'t1'!K135</f>
        <v>0</v>
      </c>
      <c r="D137" s="320">
        <f>'t3'!K135</f>
        <v>0</v>
      </c>
      <c r="E137" s="321">
        <f>'t3'!M135</f>
        <v>0</v>
      </c>
      <c r="F137" s="321">
        <f>'t3'!O135</f>
        <v>0</v>
      </c>
      <c r="G137" s="321">
        <f>'t3'!C135</f>
        <v>0</v>
      </c>
      <c r="H137" s="321">
        <f>'t3'!E135</f>
        <v>0</v>
      </c>
      <c r="I137" s="321">
        <f>'t3'!G135</f>
        <v>0</v>
      </c>
      <c r="J137" s="321">
        <f>'t3'!I135</f>
        <v>0</v>
      </c>
      <c r="K137" s="321">
        <f>C137+D137+E137+F137-G137-H137-I137-J137</f>
        <v>0</v>
      </c>
      <c r="L137" s="321">
        <f>'t10'!AU135</f>
        <v>0</v>
      </c>
      <c r="M137" s="635" t="str">
        <f>IF(C137&lt;(G137+H137+I137+J137),"ERRORE","OK")</f>
        <v>OK</v>
      </c>
      <c r="N137" s="95" t="str">
        <f>IF(K137=L137,"OK","ERRORE")</f>
        <v>OK</v>
      </c>
      <c r="O137" s="320">
        <f>'t1'!L135</f>
        <v>0</v>
      </c>
      <c r="P137" s="320">
        <f>'t3'!L135</f>
        <v>0</v>
      </c>
      <c r="Q137" s="321">
        <f>'t3'!N135</f>
        <v>0</v>
      </c>
      <c r="R137" s="321">
        <f>'t3'!P135</f>
        <v>0</v>
      </c>
      <c r="S137" s="321">
        <f>'t3'!D135</f>
        <v>0</v>
      </c>
      <c r="T137" s="321">
        <f>'t3'!F135</f>
        <v>0</v>
      </c>
      <c r="U137" s="321">
        <f>'t3'!H135</f>
        <v>0</v>
      </c>
      <c r="V137" s="321">
        <f>'t3'!J135</f>
        <v>0</v>
      </c>
      <c r="W137" s="321">
        <f>O137+P137+Q137+R137-S137-T137-U137-V137</f>
        <v>0</v>
      </c>
      <c r="X137" s="321">
        <f>'t10'!AV135</f>
        <v>0</v>
      </c>
      <c r="Y137" s="635" t="str">
        <f>IF(O137&lt;(S137+T137+U137+V137),"ERRORE","OK")</f>
        <v>OK</v>
      </c>
      <c r="Z137" s="174" t="str">
        <f>IF(W137=X137,"OK","ERRORE")</f>
        <v>OK</v>
      </c>
    </row>
    <row r="138" spans="1:26" ht="15" customHeight="1" x14ac:dyDescent="0.2">
      <c r="A138" s="123" t="str">
        <f>'t1'!A136</f>
        <v>RUOLO SANITARIO - PROF. SANITARIE INFERMIERISTICHE</v>
      </c>
      <c r="B138" s="169" t="str">
        <f>'t1'!B136</f>
        <v>SPFINF</v>
      </c>
      <c r="C138" s="320">
        <f>'t1'!K136</f>
        <v>0</v>
      </c>
      <c r="D138" s="320">
        <f>'t3'!K136</f>
        <v>0</v>
      </c>
      <c r="E138" s="321">
        <f>'t3'!M136</f>
        <v>0</v>
      </c>
      <c r="F138" s="321">
        <f>'t3'!O136</f>
        <v>0</v>
      </c>
      <c r="G138" s="321">
        <f>'t3'!C136</f>
        <v>0</v>
      </c>
      <c r="H138" s="321">
        <f>'t3'!E136</f>
        <v>0</v>
      </c>
      <c r="I138" s="321">
        <f>'t3'!G136</f>
        <v>0</v>
      </c>
      <c r="J138" s="321">
        <f>'t3'!I136</f>
        <v>0</v>
      </c>
      <c r="K138" s="321">
        <f t="shared" si="6"/>
        <v>0</v>
      </c>
      <c r="L138" s="321">
        <f>'t10'!AU136</f>
        <v>0</v>
      </c>
      <c r="M138" s="635" t="str">
        <f t="shared" si="7"/>
        <v>OK</v>
      </c>
      <c r="N138" s="95" t="str">
        <f t="shared" si="10"/>
        <v>OK</v>
      </c>
      <c r="O138" s="320">
        <f>'t1'!L136</f>
        <v>0</v>
      </c>
      <c r="P138" s="320">
        <f>'t3'!L136</f>
        <v>0</v>
      </c>
      <c r="Q138" s="321">
        <f>'t3'!N136</f>
        <v>0</v>
      </c>
      <c r="R138" s="321">
        <f>'t3'!P136</f>
        <v>0</v>
      </c>
      <c r="S138" s="321">
        <f>'t3'!D136</f>
        <v>0</v>
      </c>
      <c r="T138" s="321">
        <f>'t3'!F136</f>
        <v>0</v>
      </c>
      <c r="U138" s="321">
        <f>'t3'!H136</f>
        <v>0</v>
      </c>
      <c r="V138" s="321">
        <f>'t3'!J136</f>
        <v>0</v>
      </c>
      <c r="W138" s="321">
        <f t="shared" si="8"/>
        <v>0</v>
      </c>
      <c r="X138" s="321">
        <f>'t10'!AV136</f>
        <v>0</v>
      </c>
      <c r="Y138" s="635" t="str">
        <f t="shared" si="9"/>
        <v>OK</v>
      </c>
      <c r="Z138" s="174" t="str">
        <f t="shared" si="11"/>
        <v>OK</v>
      </c>
    </row>
    <row r="139" spans="1:26" ht="15" customHeight="1" x14ac:dyDescent="0.2">
      <c r="A139" s="123" t="str">
        <f>'t1'!A137</f>
        <v>RUOLO SANITARIO - PROF. SANITARIA OSTETRICA</v>
      </c>
      <c r="B139" s="169" t="str">
        <f>'t1'!B137</f>
        <v>SPFOST</v>
      </c>
      <c r="C139" s="320">
        <f>'t1'!K137</f>
        <v>0</v>
      </c>
      <c r="D139" s="320">
        <f>'t3'!K137</f>
        <v>0</v>
      </c>
      <c r="E139" s="321">
        <f>'t3'!M137</f>
        <v>0</v>
      </c>
      <c r="F139" s="321">
        <f>'t3'!O137</f>
        <v>0</v>
      </c>
      <c r="G139" s="321">
        <f>'t3'!C137</f>
        <v>0</v>
      </c>
      <c r="H139" s="321">
        <f>'t3'!E137</f>
        <v>0</v>
      </c>
      <c r="I139" s="321">
        <f>'t3'!G137</f>
        <v>0</v>
      </c>
      <c r="J139" s="321">
        <f>'t3'!I137</f>
        <v>0</v>
      </c>
      <c r="K139" s="321">
        <f t="shared" si="6"/>
        <v>0</v>
      </c>
      <c r="L139" s="321">
        <f>'t10'!AU137</f>
        <v>0</v>
      </c>
      <c r="M139" s="635" t="str">
        <f t="shared" si="7"/>
        <v>OK</v>
      </c>
      <c r="N139" s="95" t="str">
        <f t="shared" si="10"/>
        <v>OK</v>
      </c>
      <c r="O139" s="320">
        <f>'t1'!L137</f>
        <v>0</v>
      </c>
      <c r="P139" s="320">
        <f>'t3'!L137</f>
        <v>0</v>
      </c>
      <c r="Q139" s="321">
        <f>'t3'!N137</f>
        <v>0</v>
      </c>
      <c r="R139" s="321">
        <f>'t3'!P137</f>
        <v>0</v>
      </c>
      <c r="S139" s="321">
        <f>'t3'!D137</f>
        <v>0</v>
      </c>
      <c r="T139" s="321">
        <f>'t3'!F137</f>
        <v>0</v>
      </c>
      <c r="U139" s="321">
        <f>'t3'!H137</f>
        <v>0</v>
      </c>
      <c r="V139" s="321">
        <f>'t3'!J137</f>
        <v>0</v>
      </c>
      <c r="W139" s="321">
        <f t="shared" si="8"/>
        <v>0</v>
      </c>
      <c r="X139" s="321">
        <f>'t10'!AV137</f>
        <v>0</v>
      </c>
      <c r="Y139" s="635" t="str">
        <f t="shared" si="9"/>
        <v>OK</v>
      </c>
      <c r="Z139" s="174" t="str">
        <f t="shared" si="11"/>
        <v>OK</v>
      </c>
    </row>
    <row r="140" spans="1:26" ht="15" customHeight="1" x14ac:dyDescent="0.2">
      <c r="A140" s="123" t="str">
        <f>'t1'!A138</f>
        <v>RUOLO SANITARIO - PROFESSIONI TECNICO SANITARIE</v>
      </c>
      <c r="B140" s="169" t="str">
        <f>'t1'!B138</f>
        <v>SPFTCN</v>
      </c>
      <c r="C140" s="320">
        <f>'t1'!K138</f>
        <v>0</v>
      </c>
      <c r="D140" s="320">
        <f>'t3'!K138</f>
        <v>0</v>
      </c>
      <c r="E140" s="321">
        <f>'t3'!M138</f>
        <v>0</v>
      </c>
      <c r="F140" s="321">
        <f>'t3'!O138</f>
        <v>0</v>
      </c>
      <c r="G140" s="321">
        <f>'t3'!C138</f>
        <v>0</v>
      </c>
      <c r="H140" s="321">
        <f>'t3'!E138</f>
        <v>0</v>
      </c>
      <c r="I140" s="321">
        <f>'t3'!G138</f>
        <v>0</v>
      </c>
      <c r="J140" s="321">
        <f>'t3'!I138</f>
        <v>0</v>
      </c>
      <c r="K140" s="321">
        <f t="shared" si="6"/>
        <v>0</v>
      </c>
      <c r="L140" s="321">
        <f>'t10'!AU138</f>
        <v>0</v>
      </c>
      <c r="M140" s="635" t="str">
        <f t="shared" si="7"/>
        <v>OK</v>
      </c>
      <c r="N140" s="95" t="str">
        <f t="shared" si="10"/>
        <v>OK</v>
      </c>
      <c r="O140" s="320">
        <f>'t1'!L138</f>
        <v>0</v>
      </c>
      <c r="P140" s="320">
        <f>'t3'!L138</f>
        <v>0</v>
      </c>
      <c r="Q140" s="321">
        <f>'t3'!N138</f>
        <v>0</v>
      </c>
      <c r="R140" s="321">
        <f>'t3'!P138</f>
        <v>0</v>
      </c>
      <c r="S140" s="321">
        <f>'t3'!D138</f>
        <v>0</v>
      </c>
      <c r="T140" s="321">
        <f>'t3'!F138</f>
        <v>0</v>
      </c>
      <c r="U140" s="321">
        <f>'t3'!H138</f>
        <v>0</v>
      </c>
      <c r="V140" s="321">
        <f>'t3'!J138</f>
        <v>0</v>
      </c>
      <c r="W140" s="321">
        <f t="shared" si="8"/>
        <v>0</v>
      </c>
      <c r="X140" s="321">
        <f>'t10'!AV138</f>
        <v>0</v>
      </c>
      <c r="Y140" s="635" t="str">
        <f t="shared" si="9"/>
        <v>OK</v>
      </c>
      <c r="Z140" s="174" t="str">
        <f t="shared" si="11"/>
        <v>OK</v>
      </c>
    </row>
    <row r="141" spans="1:26" ht="15" customHeight="1" x14ac:dyDescent="0.2">
      <c r="A141" s="123" t="str">
        <f>'t1'!A139</f>
        <v>RUOLO SANITARIO - PROF. SANITARIE DELLA RIABILITAZIONE</v>
      </c>
      <c r="B141" s="169" t="str">
        <f>'t1'!B139</f>
        <v>SPFRAB</v>
      </c>
      <c r="C141" s="320">
        <f>'t1'!K139</f>
        <v>0</v>
      </c>
      <c r="D141" s="320">
        <f>'t3'!K139</f>
        <v>0</v>
      </c>
      <c r="E141" s="321">
        <f>'t3'!M139</f>
        <v>0</v>
      </c>
      <c r="F141" s="321">
        <f>'t3'!O139</f>
        <v>0</v>
      </c>
      <c r="G141" s="321">
        <f>'t3'!C139</f>
        <v>0</v>
      </c>
      <c r="H141" s="321">
        <f>'t3'!E139</f>
        <v>0</v>
      </c>
      <c r="I141" s="321">
        <f>'t3'!G139</f>
        <v>0</v>
      </c>
      <c r="J141" s="321">
        <f>'t3'!I139</f>
        <v>0</v>
      </c>
      <c r="K141" s="321">
        <f t="shared" ref="K141:K169" si="12">C141+D141+E141+F141-G141-H141-I141-J141</f>
        <v>0</v>
      </c>
      <c r="L141" s="321">
        <f>'t10'!AU139</f>
        <v>0</v>
      </c>
      <c r="M141" s="635" t="str">
        <f t="shared" ref="M141:M169" si="13">IF(C141&lt;(G141+H141+I141+J141),"ERRORE","OK")</f>
        <v>OK</v>
      </c>
      <c r="N141" s="95" t="str">
        <f t="shared" si="10"/>
        <v>OK</v>
      </c>
      <c r="O141" s="320">
        <f>'t1'!L139</f>
        <v>0</v>
      </c>
      <c r="P141" s="320">
        <f>'t3'!L139</f>
        <v>0</v>
      </c>
      <c r="Q141" s="321">
        <f>'t3'!N139</f>
        <v>0</v>
      </c>
      <c r="R141" s="321">
        <f>'t3'!P139</f>
        <v>0</v>
      </c>
      <c r="S141" s="321">
        <f>'t3'!D139</f>
        <v>0</v>
      </c>
      <c r="T141" s="321">
        <f>'t3'!F139</f>
        <v>0</v>
      </c>
      <c r="U141" s="321">
        <f>'t3'!H139</f>
        <v>0</v>
      </c>
      <c r="V141" s="321">
        <f>'t3'!J139</f>
        <v>0</v>
      </c>
      <c r="W141" s="321">
        <f t="shared" ref="W141:W169" si="14">O141+P141+Q141+R141-S141-T141-U141-V141</f>
        <v>0</v>
      </c>
      <c r="X141" s="321">
        <f>'t10'!AV139</f>
        <v>0</v>
      </c>
      <c r="Y141" s="635" t="str">
        <f t="shared" ref="Y141:Y169" si="15">IF(O141&lt;(S141+T141+U141+V141),"ERRORE","OK")</f>
        <v>OK</v>
      </c>
      <c r="Z141" s="174" t="str">
        <f t="shared" si="11"/>
        <v>OK</v>
      </c>
    </row>
    <row r="142" spans="1:26" ht="15" customHeight="1" x14ac:dyDescent="0.2">
      <c r="A142" s="123" t="str">
        <f>'t1'!A140</f>
        <v>RUOLO SANITARIO - PROF. SANITARIE DELLA PREVENZIONE</v>
      </c>
      <c r="B142" s="169" t="str">
        <f>'t1'!B140</f>
        <v>SPFPRV</v>
      </c>
      <c r="C142" s="320">
        <f>'t1'!K140</f>
        <v>0</v>
      </c>
      <c r="D142" s="320">
        <f>'t3'!K140</f>
        <v>0</v>
      </c>
      <c r="E142" s="321">
        <f>'t3'!M140</f>
        <v>0</v>
      </c>
      <c r="F142" s="321">
        <f>'t3'!O140</f>
        <v>0</v>
      </c>
      <c r="G142" s="321">
        <f>'t3'!C140</f>
        <v>0</v>
      </c>
      <c r="H142" s="321">
        <f>'t3'!E140</f>
        <v>0</v>
      </c>
      <c r="I142" s="321">
        <f>'t3'!G140</f>
        <v>0</v>
      </c>
      <c r="J142" s="321">
        <f>'t3'!I140</f>
        <v>0</v>
      </c>
      <c r="K142" s="321">
        <f t="shared" si="12"/>
        <v>0</v>
      </c>
      <c r="L142" s="321">
        <f>'t10'!AU140</f>
        <v>0</v>
      </c>
      <c r="M142" s="635" t="str">
        <f t="shared" si="13"/>
        <v>OK</v>
      </c>
      <c r="N142" s="95" t="str">
        <f t="shared" ref="N142:N169" si="16">IF(K142=L142,"OK","ERRORE")</f>
        <v>OK</v>
      </c>
      <c r="O142" s="320">
        <f>'t1'!L140</f>
        <v>0</v>
      </c>
      <c r="P142" s="320">
        <f>'t3'!L140</f>
        <v>0</v>
      </c>
      <c r="Q142" s="321">
        <f>'t3'!N140</f>
        <v>0</v>
      </c>
      <c r="R142" s="321">
        <f>'t3'!P140</f>
        <v>0</v>
      </c>
      <c r="S142" s="321">
        <f>'t3'!D140</f>
        <v>0</v>
      </c>
      <c r="T142" s="321">
        <f>'t3'!F140</f>
        <v>0</v>
      </c>
      <c r="U142" s="321">
        <f>'t3'!H140</f>
        <v>0</v>
      </c>
      <c r="V142" s="321">
        <f>'t3'!J140</f>
        <v>0</v>
      </c>
      <c r="W142" s="321">
        <f t="shared" si="14"/>
        <v>0</v>
      </c>
      <c r="X142" s="321">
        <f>'t10'!AV140</f>
        <v>0</v>
      </c>
      <c r="Y142" s="635" t="str">
        <f t="shared" si="15"/>
        <v>OK</v>
      </c>
      <c r="Z142" s="174" t="str">
        <f t="shared" ref="Z142:Z169" si="17">IF(W142=X142,"OK","ERRORE")</f>
        <v>OK</v>
      </c>
    </row>
    <row r="143" spans="1:26" ht="15" customHeight="1" x14ac:dyDescent="0.2">
      <c r="A143" s="123" t="str">
        <f>'t1'!A141</f>
        <v>RUOLO SANITARIO - PROF. SAN. INFERMIER. SENIOR A ESAURIMENTO</v>
      </c>
      <c r="B143" s="169" t="str">
        <f>'t1'!B141</f>
        <v>SPFINE</v>
      </c>
      <c r="C143" s="320">
        <f>'t1'!K141</f>
        <v>0</v>
      </c>
      <c r="D143" s="320">
        <f>'t3'!K141</f>
        <v>0</v>
      </c>
      <c r="E143" s="321">
        <f>'t3'!M141</f>
        <v>0</v>
      </c>
      <c r="F143" s="321">
        <f>'t3'!O141</f>
        <v>0</v>
      </c>
      <c r="G143" s="321">
        <f>'t3'!C141</f>
        <v>0</v>
      </c>
      <c r="H143" s="321">
        <f>'t3'!E141</f>
        <v>0</v>
      </c>
      <c r="I143" s="321">
        <f>'t3'!G141</f>
        <v>0</v>
      </c>
      <c r="J143" s="321">
        <f>'t3'!I141</f>
        <v>0</v>
      </c>
      <c r="K143" s="321">
        <f t="shared" si="12"/>
        <v>0</v>
      </c>
      <c r="L143" s="321">
        <f>'t10'!AU141</f>
        <v>0</v>
      </c>
      <c r="M143" s="635" t="str">
        <f t="shared" si="13"/>
        <v>OK</v>
      </c>
      <c r="N143" s="95" t="str">
        <f t="shared" si="16"/>
        <v>OK</v>
      </c>
      <c r="O143" s="320">
        <f>'t1'!L141</f>
        <v>0</v>
      </c>
      <c r="P143" s="320">
        <f>'t3'!L141</f>
        <v>0</v>
      </c>
      <c r="Q143" s="321">
        <f>'t3'!N141</f>
        <v>0</v>
      </c>
      <c r="R143" s="321">
        <f>'t3'!P141</f>
        <v>0</v>
      </c>
      <c r="S143" s="321">
        <f>'t3'!D141</f>
        <v>0</v>
      </c>
      <c r="T143" s="321">
        <f>'t3'!F141</f>
        <v>0</v>
      </c>
      <c r="U143" s="321">
        <f>'t3'!H141</f>
        <v>0</v>
      </c>
      <c r="V143" s="321">
        <f>'t3'!J141</f>
        <v>0</v>
      </c>
      <c r="W143" s="321">
        <f t="shared" si="14"/>
        <v>0</v>
      </c>
      <c r="X143" s="321">
        <f>'t10'!AV141</f>
        <v>0</v>
      </c>
      <c r="Y143" s="635" t="str">
        <f t="shared" si="15"/>
        <v>OK</v>
      </c>
      <c r="Z143" s="174" t="str">
        <f t="shared" si="17"/>
        <v>OK</v>
      </c>
    </row>
    <row r="144" spans="1:26" ht="15" customHeight="1" x14ac:dyDescent="0.2">
      <c r="A144" s="123" t="str">
        <f>'t1'!A142</f>
        <v>RUOLO SANITARIO - ALTRI PROFILI SANIT. SENIOR A ESAURIMENTO</v>
      </c>
      <c r="B144" s="169" t="str">
        <f>'t1'!B142</f>
        <v>SPFASE</v>
      </c>
      <c r="C144" s="320">
        <f>'t1'!K142</f>
        <v>0</v>
      </c>
      <c r="D144" s="320">
        <f>'t3'!K142</f>
        <v>0</v>
      </c>
      <c r="E144" s="321">
        <f>'t3'!M142</f>
        <v>0</v>
      </c>
      <c r="F144" s="321">
        <f>'t3'!O142</f>
        <v>0</v>
      </c>
      <c r="G144" s="321">
        <f>'t3'!C142</f>
        <v>0</v>
      </c>
      <c r="H144" s="321">
        <f>'t3'!E142</f>
        <v>0</v>
      </c>
      <c r="I144" s="321">
        <f>'t3'!G142</f>
        <v>0</v>
      </c>
      <c r="J144" s="321">
        <f>'t3'!I142</f>
        <v>0</v>
      </c>
      <c r="K144" s="321">
        <f t="shared" si="12"/>
        <v>0</v>
      </c>
      <c r="L144" s="321">
        <f>'t10'!AU142</f>
        <v>0</v>
      </c>
      <c r="M144" s="635" t="str">
        <f t="shared" si="13"/>
        <v>OK</v>
      </c>
      <c r="N144" s="95" t="str">
        <f t="shared" si="16"/>
        <v>OK</v>
      </c>
      <c r="O144" s="320">
        <f>'t1'!L142</f>
        <v>0</v>
      </c>
      <c r="P144" s="320">
        <f>'t3'!L142</f>
        <v>0</v>
      </c>
      <c r="Q144" s="321">
        <f>'t3'!N142</f>
        <v>0</v>
      </c>
      <c r="R144" s="321">
        <f>'t3'!P142</f>
        <v>0</v>
      </c>
      <c r="S144" s="321">
        <f>'t3'!D142</f>
        <v>0</v>
      </c>
      <c r="T144" s="321">
        <f>'t3'!F142</f>
        <v>0</v>
      </c>
      <c r="U144" s="321">
        <f>'t3'!H142</f>
        <v>0</v>
      </c>
      <c r="V144" s="321">
        <f>'t3'!J142</f>
        <v>0</v>
      </c>
      <c r="W144" s="321">
        <f t="shared" si="14"/>
        <v>0</v>
      </c>
      <c r="X144" s="321">
        <f>'t10'!AV142</f>
        <v>0</v>
      </c>
      <c r="Y144" s="635" t="str">
        <f t="shared" si="15"/>
        <v>OK</v>
      </c>
      <c r="Z144" s="174" t="str">
        <f t="shared" si="17"/>
        <v>OK</v>
      </c>
    </row>
    <row r="145" spans="1:26" ht="15" customHeight="1" x14ac:dyDescent="0.2">
      <c r="A145" s="123" t="str">
        <f>'t1'!A143</f>
        <v>RUOLO SOCIOSANITARIO - ASSISTENTE SOCIALE</v>
      </c>
      <c r="B145" s="169" t="str">
        <f>'t1'!B143</f>
        <v>KPFASC</v>
      </c>
      <c r="C145" s="320">
        <f>'t1'!K143</f>
        <v>0</v>
      </c>
      <c r="D145" s="320">
        <f>'t3'!K143</f>
        <v>0</v>
      </c>
      <c r="E145" s="321">
        <f>'t3'!M143</f>
        <v>0</v>
      </c>
      <c r="F145" s="321">
        <f>'t3'!O143</f>
        <v>0</v>
      </c>
      <c r="G145" s="321">
        <f>'t3'!C143</f>
        <v>0</v>
      </c>
      <c r="H145" s="321">
        <f>'t3'!E143</f>
        <v>0</v>
      </c>
      <c r="I145" s="321">
        <f>'t3'!G143</f>
        <v>0</v>
      </c>
      <c r="J145" s="321">
        <f>'t3'!I143</f>
        <v>0</v>
      </c>
      <c r="K145" s="321">
        <f t="shared" si="12"/>
        <v>0</v>
      </c>
      <c r="L145" s="321">
        <f>'t10'!AU143</f>
        <v>0</v>
      </c>
      <c r="M145" s="635" t="str">
        <f t="shared" si="13"/>
        <v>OK</v>
      </c>
      <c r="N145" s="95" t="str">
        <f t="shared" si="16"/>
        <v>OK</v>
      </c>
      <c r="O145" s="320">
        <f>'t1'!L143</f>
        <v>0</v>
      </c>
      <c r="P145" s="320">
        <f>'t3'!L143</f>
        <v>0</v>
      </c>
      <c r="Q145" s="321">
        <f>'t3'!N143</f>
        <v>0</v>
      </c>
      <c r="R145" s="321">
        <f>'t3'!P143</f>
        <v>0</v>
      </c>
      <c r="S145" s="321">
        <f>'t3'!D143</f>
        <v>0</v>
      </c>
      <c r="T145" s="321">
        <f>'t3'!F143</f>
        <v>0</v>
      </c>
      <c r="U145" s="321">
        <f>'t3'!H143</f>
        <v>0</v>
      </c>
      <c r="V145" s="321">
        <f>'t3'!J143</f>
        <v>0</v>
      </c>
      <c r="W145" s="321">
        <f t="shared" si="14"/>
        <v>0</v>
      </c>
      <c r="X145" s="321">
        <f>'t10'!AV143</f>
        <v>0</v>
      </c>
      <c r="Y145" s="635" t="str">
        <f t="shared" si="15"/>
        <v>OK</v>
      </c>
      <c r="Z145" s="174" t="str">
        <f t="shared" si="17"/>
        <v>OK</v>
      </c>
    </row>
    <row r="146" spans="1:26" ht="15" customHeight="1" x14ac:dyDescent="0.2">
      <c r="A146" s="123" t="str">
        <f>'t1'!A144</f>
        <v>RUOLO SOCIOSANITARIO - ASSISTENTE SOC. SENIOR AD ESAURIMENTO</v>
      </c>
      <c r="B146" s="169" t="str">
        <f>'t1'!B144</f>
        <v>KPFSCE</v>
      </c>
      <c r="C146" s="320">
        <f>'t1'!K144</f>
        <v>0</v>
      </c>
      <c r="D146" s="320">
        <f>'t3'!K144</f>
        <v>0</v>
      </c>
      <c r="E146" s="321">
        <f>'t3'!M144</f>
        <v>0</v>
      </c>
      <c r="F146" s="321">
        <f>'t3'!O144</f>
        <v>0</v>
      </c>
      <c r="G146" s="321">
        <f>'t3'!C144</f>
        <v>0</v>
      </c>
      <c r="H146" s="321">
        <f>'t3'!E144</f>
        <v>0</v>
      </c>
      <c r="I146" s="321">
        <f>'t3'!G144</f>
        <v>0</v>
      </c>
      <c r="J146" s="321">
        <f>'t3'!I144</f>
        <v>0</v>
      </c>
      <c r="K146" s="321">
        <f t="shared" si="12"/>
        <v>0</v>
      </c>
      <c r="L146" s="321">
        <f>'t10'!AU144</f>
        <v>0</v>
      </c>
      <c r="M146" s="635" t="str">
        <f t="shared" si="13"/>
        <v>OK</v>
      </c>
      <c r="N146" s="95" t="str">
        <f t="shared" si="16"/>
        <v>OK</v>
      </c>
      <c r="O146" s="320">
        <f>'t1'!L144</f>
        <v>0</v>
      </c>
      <c r="P146" s="320">
        <f>'t3'!L144</f>
        <v>0</v>
      </c>
      <c r="Q146" s="321">
        <f>'t3'!N144</f>
        <v>0</v>
      </c>
      <c r="R146" s="321">
        <f>'t3'!P144</f>
        <v>0</v>
      </c>
      <c r="S146" s="321">
        <f>'t3'!D144</f>
        <v>0</v>
      </c>
      <c r="T146" s="321">
        <f>'t3'!F144</f>
        <v>0</v>
      </c>
      <c r="U146" s="321">
        <f>'t3'!H144</f>
        <v>0</v>
      </c>
      <c r="V146" s="321">
        <f>'t3'!J144</f>
        <v>0</v>
      </c>
      <c r="W146" s="321">
        <f t="shared" si="14"/>
        <v>0</v>
      </c>
      <c r="X146" s="321">
        <f>'t10'!AV144</f>
        <v>0</v>
      </c>
      <c r="Y146" s="635" t="str">
        <f t="shared" si="15"/>
        <v>OK</v>
      </c>
      <c r="Z146" s="174" t="str">
        <f t="shared" si="17"/>
        <v>OK</v>
      </c>
    </row>
    <row r="147" spans="1:26" ht="15" customHeight="1" x14ac:dyDescent="0.2">
      <c r="A147" s="123" t="str">
        <f>'t1'!A145</f>
        <v>RUOLO PROFESSIONALE - SPECIALISTA DELLA COMUNIC. ISTIT.</v>
      </c>
      <c r="B147" s="169" t="str">
        <f>'t1'!B145</f>
        <v>PPF871</v>
      </c>
      <c r="C147" s="320">
        <f>'t1'!K145</f>
        <v>0</v>
      </c>
      <c r="D147" s="320">
        <f>'t3'!K145</f>
        <v>0</v>
      </c>
      <c r="E147" s="321">
        <f>'t3'!M145</f>
        <v>0</v>
      </c>
      <c r="F147" s="321">
        <f>'t3'!O145</f>
        <v>0</v>
      </c>
      <c r="G147" s="321">
        <f>'t3'!C145</f>
        <v>0</v>
      </c>
      <c r="H147" s="321">
        <f>'t3'!E145</f>
        <v>0</v>
      </c>
      <c r="I147" s="321">
        <f>'t3'!G145</f>
        <v>0</v>
      </c>
      <c r="J147" s="321">
        <f>'t3'!I145</f>
        <v>0</v>
      </c>
      <c r="K147" s="321">
        <f t="shared" si="12"/>
        <v>0</v>
      </c>
      <c r="L147" s="321">
        <f>'t10'!AU145</f>
        <v>0</v>
      </c>
      <c r="M147" s="635" t="str">
        <f t="shared" si="13"/>
        <v>OK</v>
      </c>
      <c r="N147" s="95" t="str">
        <f t="shared" si="16"/>
        <v>OK</v>
      </c>
      <c r="O147" s="320">
        <f>'t1'!L145</f>
        <v>0</v>
      </c>
      <c r="P147" s="320">
        <f>'t3'!L145</f>
        <v>0</v>
      </c>
      <c r="Q147" s="321">
        <f>'t3'!N145</f>
        <v>0</v>
      </c>
      <c r="R147" s="321">
        <f>'t3'!P145</f>
        <v>0</v>
      </c>
      <c r="S147" s="321">
        <f>'t3'!D145</f>
        <v>0</v>
      </c>
      <c r="T147" s="321">
        <f>'t3'!F145</f>
        <v>0</v>
      </c>
      <c r="U147" s="321">
        <f>'t3'!H145</f>
        <v>0</v>
      </c>
      <c r="V147" s="321">
        <f>'t3'!J145</f>
        <v>0</v>
      </c>
      <c r="W147" s="321">
        <f t="shared" si="14"/>
        <v>0</v>
      </c>
      <c r="X147" s="321">
        <f>'t10'!AV145</f>
        <v>0</v>
      </c>
      <c r="Y147" s="635" t="str">
        <f t="shared" si="15"/>
        <v>OK</v>
      </c>
      <c r="Z147" s="174" t="str">
        <f t="shared" si="17"/>
        <v>OK</v>
      </c>
    </row>
    <row r="148" spans="1:26" ht="15" customHeight="1" x14ac:dyDescent="0.2">
      <c r="A148" s="123" t="str">
        <f>'t1'!A146</f>
        <v>RUOLO PROFESSIONALE - SPECIALISTA RAPPORTI CON I MEDIA</v>
      </c>
      <c r="B148" s="169" t="str">
        <f>'t1'!B146</f>
        <v>PPF872</v>
      </c>
      <c r="C148" s="320">
        <f>'t1'!K146</f>
        <v>0</v>
      </c>
      <c r="D148" s="320">
        <f>'t3'!K146</f>
        <v>0</v>
      </c>
      <c r="E148" s="321">
        <f>'t3'!M146</f>
        <v>0</v>
      </c>
      <c r="F148" s="321">
        <f>'t3'!O146</f>
        <v>0</v>
      </c>
      <c r="G148" s="321">
        <f>'t3'!C146</f>
        <v>0</v>
      </c>
      <c r="H148" s="321">
        <f>'t3'!E146</f>
        <v>0</v>
      </c>
      <c r="I148" s="321">
        <f>'t3'!G146</f>
        <v>0</v>
      </c>
      <c r="J148" s="321">
        <f>'t3'!I146</f>
        <v>0</v>
      </c>
      <c r="K148" s="321">
        <f t="shared" si="12"/>
        <v>0</v>
      </c>
      <c r="L148" s="321">
        <f>'t10'!AU146</f>
        <v>0</v>
      </c>
      <c r="M148" s="635" t="str">
        <f t="shared" si="13"/>
        <v>OK</v>
      </c>
      <c r="N148" s="95" t="str">
        <f t="shared" si="16"/>
        <v>OK</v>
      </c>
      <c r="O148" s="320">
        <f>'t1'!L146</f>
        <v>0</v>
      </c>
      <c r="P148" s="320">
        <f>'t3'!L146</f>
        <v>0</v>
      </c>
      <c r="Q148" s="321">
        <f>'t3'!N146</f>
        <v>0</v>
      </c>
      <c r="R148" s="321">
        <f>'t3'!P146</f>
        <v>0</v>
      </c>
      <c r="S148" s="321">
        <f>'t3'!D146</f>
        <v>0</v>
      </c>
      <c r="T148" s="321">
        <f>'t3'!F146</f>
        <v>0</v>
      </c>
      <c r="U148" s="321">
        <f>'t3'!H146</f>
        <v>0</v>
      </c>
      <c r="V148" s="321">
        <f>'t3'!J146</f>
        <v>0</v>
      </c>
      <c r="W148" s="321">
        <f t="shared" si="14"/>
        <v>0</v>
      </c>
      <c r="X148" s="321">
        <f>'t10'!AV146</f>
        <v>0</v>
      </c>
      <c r="Y148" s="635" t="str">
        <f t="shared" si="15"/>
        <v>OK</v>
      </c>
      <c r="Z148" s="174" t="str">
        <f t="shared" si="17"/>
        <v>OK</v>
      </c>
    </row>
    <row r="149" spans="1:26" ht="15" customHeight="1" x14ac:dyDescent="0.2">
      <c r="A149" s="123" t="str">
        <f>'t1'!A147</f>
        <v>RUOLO PROFESSIONALE - ASSISTENTE RELIGIOSO</v>
      </c>
      <c r="B149" s="169" t="str">
        <f>'t1'!B147</f>
        <v>PPF006</v>
      </c>
      <c r="C149" s="320">
        <f>'t1'!K147</f>
        <v>0</v>
      </c>
      <c r="D149" s="320">
        <f>'t3'!K147</f>
        <v>0</v>
      </c>
      <c r="E149" s="321">
        <f>'t3'!M147</f>
        <v>0</v>
      </c>
      <c r="F149" s="321">
        <f>'t3'!O147</f>
        <v>0</v>
      </c>
      <c r="G149" s="321">
        <f>'t3'!C147</f>
        <v>0</v>
      </c>
      <c r="H149" s="321">
        <f>'t3'!E147</f>
        <v>0</v>
      </c>
      <c r="I149" s="321">
        <f>'t3'!G147</f>
        <v>0</v>
      </c>
      <c r="J149" s="321">
        <f>'t3'!I147</f>
        <v>0</v>
      </c>
      <c r="K149" s="321">
        <f t="shared" si="12"/>
        <v>0</v>
      </c>
      <c r="L149" s="321">
        <f>'t10'!AU147</f>
        <v>0</v>
      </c>
      <c r="M149" s="635" t="str">
        <f t="shared" si="13"/>
        <v>OK</v>
      </c>
      <c r="N149" s="95" t="str">
        <f t="shared" si="16"/>
        <v>OK</v>
      </c>
      <c r="O149" s="320">
        <f>'t1'!L147</f>
        <v>0</v>
      </c>
      <c r="P149" s="320">
        <f>'t3'!L147</f>
        <v>0</v>
      </c>
      <c r="Q149" s="321">
        <f>'t3'!N147</f>
        <v>0</v>
      </c>
      <c r="R149" s="321">
        <f>'t3'!P147</f>
        <v>0</v>
      </c>
      <c r="S149" s="321">
        <f>'t3'!D147</f>
        <v>0</v>
      </c>
      <c r="T149" s="321">
        <f>'t3'!F147</f>
        <v>0</v>
      </c>
      <c r="U149" s="321">
        <f>'t3'!H147</f>
        <v>0</v>
      </c>
      <c r="V149" s="321">
        <f>'t3'!J147</f>
        <v>0</v>
      </c>
      <c r="W149" s="321">
        <f t="shared" si="14"/>
        <v>0</v>
      </c>
      <c r="X149" s="321">
        <f>'t10'!AV147</f>
        <v>0</v>
      </c>
      <c r="Y149" s="635" t="str">
        <f t="shared" si="15"/>
        <v>OK</v>
      </c>
      <c r="Z149" s="174" t="str">
        <f t="shared" si="17"/>
        <v>OK</v>
      </c>
    </row>
    <row r="150" spans="1:26" ht="15" customHeight="1" x14ac:dyDescent="0.2">
      <c r="A150" s="123" t="str">
        <f>'t1'!A148</f>
        <v>RUOLO TECNICO - COLLABORATORE TECNICO PROFESSIONALE</v>
      </c>
      <c r="B150" s="169" t="str">
        <f>'t1'!B148</f>
        <v>TPF026</v>
      </c>
      <c r="C150" s="320">
        <f>'t1'!K148</f>
        <v>0</v>
      </c>
      <c r="D150" s="320">
        <f>'t3'!K148</f>
        <v>0</v>
      </c>
      <c r="E150" s="321">
        <f>'t3'!M148</f>
        <v>0</v>
      </c>
      <c r="F150" s="321">
        <f>'t3'!O148</f>
        <v>0</v>
      </c>
      <c r="G150" s="321">
        <f>'t3'!C148</f>
        <v>0</v>
      </c>
      <c r="H150" s="321">
        <f>'t3'!E148</f>
        <v>0</v>
      </c>
      <c r="I150" s="321">
        <f>'t3'!G148</f>
        <v>0</v>
      </c>
      <c r="J150" s="321">
        <f>'t3'!I148</f>
        <v>0</v>
      </c>
      <c r="K150" s="321">
        <f t="shared" si="12"/>
        <v>0</v>
      </c>
      <c r="L150" s="321">
        <f>'t10'!AU148</f>
        <v>0</v>
      </c>
      <c r="M150" s="635" t="str">
        <f t="shared" si="13"/>
        <v>OK</v>
      </c>
      <c r="N150" s="95" t="str">
        <f t="shared" si="16"/>
        <v>OK</v>
      </c>
      <c r="O150" s="320">
        <f>'t1'!L148</f>
        <v>0</v>
      </c>
      <c r="P150" s="320">
        <f>'t3'!L148</f>
        <v>0</v>
      </c>
      <c r="Q150" s="321">
        <f>'t3'!N148</f>
        <v>0</v>
      </c>
      <c r="R150" s="321">
        <f>'t3'!P148</f>
        <v>0</v>
      </c>
      <c r="S150" s="321">
        <f>'t3'!D148</f>
        <v>0</v>
      </c>
      <c r="T150" s="321">
        <f>'t3'!F148</f>
        <v>0</v>
      </c>
      <c r="U150" s="321">
        <f>'t3'!H148</f>
        <v>0</v>
      </c>
      <c r="V150" s="321">
        <f>'t3'!J148</f>
        <v>0</v>
      </c>
      <c r="W150" s="321">
        <f t="shared" si="14"/>
        <v>0</v>
      </c>
      <c r="X150" s="321">
        <f>'t10'!AV148</f>
        <v>0</v>
      </c>
      <c r="Y150" s="635" t="str">
        <f t="shared" si="15"/>
        <v>OK</v>
      </c>
      <c r="Z150" s="174" t="str">
        <f t="shared" si="17"/>
        <v>OK</v>
      </c>
    </row>
    <row r="151" spans="1:26" ht="15" customHeight="1" x14ac:dyDescent="0.2">
      <c r="A151" s="123" t="str">
        <f>'t1'!A149</f>
        <v>RUOLO TECNICO - COLLAB. TECNICO PROF. SENIOR AD ESAURIMENTO</v>
      </c>
      <c r="B151" s="169" t="str">
        <f>'t1'!B149</f>
        <v>TPFCTS</v>
      </c>
      <c r="C151" s="320">
        <f>'t1'!K149</f>
        <v>0</v>
      </c>
      <c r="D151" s="320">
        <f>'t3'!K149</f>
        <v>0</v>
      </c>
      <c r="E151" s="321">
        <f>'t3'!M149</f>
        <v>0</v>
      </c>
      <c r="F151" s="321">
        <f>'t3'!O149</f>
        <v>0</v>
      </c>
      <c r="G151" s="321">
        <f>'t3'!C149</f>
        <v>0</v>
      </c>
      <c r="H151" s="321">
        <f>'t3'!E149</f>
        <v>0</v>
      </c>
      <c r="I151" s="321">
        <f>'t3'!G149</f>
        <v>0</v>
      </c>
      <c r="J151" s="321">
        <f>'t3'!I149</f>
        <v>0</v>
      </c>
      <c r="K151" s="321">
        <f t="shared" si="12"/>
        <v>0</v>
      </c>
      <c r="L151" s="321">
        <f>'t10'!AU149</f>
        <v>0</v>
      </c>
      <c r="M151" s="635" t="str">
        <f t="shared" si="13"/>
        <v>OK</v>
      </c>
      <c r="N151" s="95" t="str">
        <f t="shared" si="16"/>
        <v>OK</v>
      </c>
      <c r="O151" s="320">
        <f>'t1'!L149</f>
        <v>0</v>
      </c>
      <c r="P151" s="320">
        <f>'t3'!L149</f>
        <v>0</v>
      </c>
      <c r="Q151" s="321">
        <f>'t3'!N149</f>
        <v>0</v>
      </c>
      <c r="R151" s="321">
        <f>'t3'!P149</f>
        <v>0</v>
      </c>
      <c r="S151" s="321">
        <f>'t3'!D149</f>
        <v>0</v>
      </c>
      <c r="T151" s="321">
        <f>'t3'!F149</f>
        <v>0</v>
      </c>
      <c r="U151" s="321">
        <f>'t3'!H149</f>
        <v>0</v>
      </c>
      <c r="V151" s="321">
        <f>'t3'!J149</f>
        <v>0</v>
      </c>
      <c r="W151" s="321">
        <f t="shared" si="14"/>
        <v>0</v>
      </c>
      <c r="X151" s="321">
        <f>'t10'!AV149</f>
        <v>0</v>
      </c>
      <c r="Y151" s="635" t="str">
        <f t="shared" si="15"/>
        <v>OK</v>
      </c>
      <c r="Z151" s="174" t="str">
        <f t="shared" si="17"/>
        <v>OK</v>
      </c>
    </row>
    <row r="152" spans="1:26" ht="15" customHeight="1" x14ac:dyDescent="0.2">
      <c r="A152" s="123" t="str">
        <f>'t1'!A150</f>
        <v>RUOLO AMMINISTRATIVO - COLLAB. AMMINISTRATIVO PROFESS.</v>
      </c>
      <c r="B152" s="169" t="str">
        <f>'t1'!B150</f>
        <v>APF028</v>
      </c>
      <c r="C152" s="320">
        <f>'t1'!K150</f>
        <v>0</v>
      </c>
      <c r="D152" s="320">
        <f>'t3'!K150</f>
        <v>0</v>
      </c>
      <c r="E152" s="321">
        <f>'t3'!M150</f>
        <v>0</v>
      </c>
      <c r="F152" s="321">
        <f>'t3'!O150</f>
        <v>0</v>
      </c>
      <c r="G152" s="321">
        <f>'t3'!C150</f>
        <v>0</v>
      </c>
      <c r="H152" s="321">
        <f>'t3'!E150</f>
        <v>0</v>
      </c>
      <c r="I152" s="321">
        <f>'t3'!G150</f>
        <v>0</v>
      </c>
      <c r="J152" s="321">
        <f>'t3'!I150</f>
        <v>0</v>
      </c>
      <c r="K152" s="321">
        <f t="shared" si="12"/>
        <v>0</v>
      </c>
      <c r="L152" s="321">
        <f>'t10'!AU150</f>
        <v>0</v>
      </c>
      <c r="M152" s="635" t="str">
        <f t="shared" si="13"/>
        <v>OK</v>
      </c>
      <c r="N152" s="95" t="str">
        <f t="shared" si="16"/>
        <v>OK</v>
      </c>
      <c r="O152" s="320">
        <f>'t1'!L150</f>
        <v>0</v>
      </c>
      <c r="P152" s="320">
        <f>'t3'!L150</f>
        <v>0</v>
      </c>
      <c r="Q152" s="321">
        <f>'t3'!N150</f>
        <v>0</v>
      </c>
      <c r="R152" s="321">
        <f>'t3'!P150</f>
        <v>0</v>
      </c>
      <c r="S152" s="321">
        <f>'t3'!D150</f>
        <v>0</v>
      </c>
      <c r="T152" s="321">
        <f>'t3'!F150</f>
        <v>0</v>
      </c>
      <c r="U152" s="321">
        <f>'t3'!H150</f>
        <v>0</v>
      </c>
      <c r="V152" s="321">
        <f>'t3'!J150</f>
        <v>0</v>
      </c>
      <c r="W152" s="321">
        <f t="shared" si="14"/>
        <v>0</v>
      </c>
      <c r="X152" s="321">
        <f>'t10'!AV150</f>
        <v>0</v>
      </c>
      <c r="Y152" s="635" t="str">
        <f t="shared" si="15"/>
        <v>OK</v>
      </c>
      <c r="Z152" s="174" t="str">
        <f t="shared" si="17"/>
        <v>OK</v>
      </c>
    </row>
    <row r="153" spans="1:26" ht="15" customHeight="1" x14ac:dyDescent="0.2">
      <c r="A153" s="123" t="str">
        <f>'t1'!A151</f>
        <v>RUOLO AMM.VO - COLLAB. AMM.VO PROFESS. SENIOR AD ESAURIMENTO</v>
      </c>
      <c r="B153" s="169" t="str">
        <f>'t1'!B151</f>
        <v>APFCAS</v>
      </c>
      <c r="C153" s="320">
        <f>'t1'!K151</f>
        <v>0</v>
      </c>
      <c r="D153" s="320">
        <f>'t3'!K151</f>
        <v>0</v>
      </c>
      <c r="E153" s="321">
        <f>'t3'!M151</f>
        <v>0</v>
      </c>
      <c r="F153" s="321">
        <f>'t3'!O151</f>
        <v>0</v>
      </c>
      <c r="G153" s="321">
        <f>'t3'!C151</f>
        <v>0</v>
      </c>
      <c r="H153" s="321">
        <f>'t3'!E151</f>
        <v>0</v>
      </c>
      <c r="I153" s="321">
        <f>'t3'!G151</f>
        <v>0</v>
      </c>
      <c r="J153" s="321">
        <f>'t3'!I151</f>
        <v>0</v>
      </c>
      <c r="K153" s="321">
        <f t="shared" si="12"/>
        <v>0</v>
      </c>
      <c r="L153" s="321">
        <f>'t10'!AU151</f>
        <v>0</v>
      </c>
      <c r="M153" s="635" t="str">
        <f t="shared" si="13"/>
        <v>OK</v>
      </c>
      <c r="N153" s="95" t="str">
        <f t="shared" si="16"/>
        <v>OK</v>
      </c>
      <c r="O153" s="320">
        <f>'t1'!L151</f>
        <v>0</v>
      </c>
      <c r="P153" s="320">
        <f>'t3'!L151</f>
        <v>0</v>
      </c>
      <c r="Q153" s="321">
        <f>'t3'!N151</f>
        <v>0</v>
      </c>
      <c r="R153" s="321">
        <f>'t3'!P151</f>
        <v>0</v>
      </c>
      <c r="S153" s="321">
        <f>'t3'!D151</f>
        <v>0</v>
      </c>
      <c r="T153" s="321">
        <f>'t3'!F151</f>
        <v>0</v>
      </c>
      <c r="U153" s="321">
        <f>'t3'!H151</f>
        <v>0</v>
      </c>
      <c r="V153" s="321">
        <f>'t3'!J151</f>
        <v>0</v>
      </c>
      <c r="W153" s="321">
        <f t="shared" si="14"/>
        <v>0</v>
      </c>
      <c r="X153" s="321">
        <f>'t10'!AV151</f>
        <v>0</v>
      </c>
      <c r="Y153" s="635" t="str">
        <f t="shared" si="15"/>
        <v>OK</v>
      </c>
      <c r="Z153" s="174" t="str">
        <f t="shared" si="17"/>
        <v>OK</v>
      </c>
    </row>
    <row r="154" spans="1:26" ht="15" customHeight="1" x14ac:dyDescent="0.2">
      <c r="A154" s="123" t="str">
        <f>'t1'!A152</f>
        <v>RUOLO SANITARIO - PROFILI AREA ASSITENTI AD ESAURIMENTO</v>
      </c>
      <c r="B154" s="169" t="str">
        <f>'t1'!B152</f>
        <v>SAT162</v>
      </c>
      <c r="C154" s="320">
        <f>'t1'!K152</f>
        <v>0</v>
      </c>
      <c r="D154" s="320">
        <f>'t3'!K152</f>
        <v>0</v>
      </c>
      <c r="E154" s="321">
        <f>'t3'!M152</f>
        <v>0</v>
      </c>
      <c r="F154" s="321">
        <f>'t3'!O152</f>
        <v>0</v>
      </c>
      <c r="G154" s="321">
        <f>'t3'!C152</f>
        <v>0</v>
      </c>
      <c r="H154" s="321">
        <f>'t3'!E152</f>
        <v>0</v>
      </c>
      <c r="I154" s="321">
        <f>'t3'!G152</f>
        <v>0</v>
      </c>
      <c r="J154" s="321">
        <f>'t3'!I152</f>
        <v>0</v>
      </c>
      <c r="K154" s="321">
        <f t="shared" si="12"/>
        <v>0</v>
      </c>
      <c r="L154" s="321">
        <f>'t10'!AU152</f>
        <v>0</v>
      </c>
      <c r="M154" s="635" t="str">
        <f t="shared" si="13"/>
        <v>OK</v>
      </c>
      <c r="N154" s="95" t="str">
        <f t="shared" si="16"/>
        <v>OK</v>
      </c>
      <c r="O154" s="320">
        <f>'t1'!L152</f>
        <v>0</v>
      </c>
      <c r="P154" s="320">
        <f>'t3'!L152</f>
        <v>0</v>
      </c>
      <c r="Q154" s="321">
        <f>'t3'!N152</f>
        <v>0</v>
      </c>
      <c r="R154" s="321">
        <f>'t3'!P152</f>
        <v>0</v>
      </c>
      <c r="S154" s="321">
        <f>'t3'!D152</f>
        <v>0</v>
      </c>
      <c r="T154" s="321">
        <f>'t3'!F152</f>
        <v>0</v>
      </c>
      <c r="U154" s="321">
        <f>'t3'!H152</f>
        <v>0</v>
      </c>
      <c r="V154" s="321">
        <f>'t3'!J152</f>
        <v>0</v>
      </c>
      <c r="W154" s="321">
        <f t="shared" si="14"/>
        <v>0</v>
      </c>
      <c r="X154" s="321">
        <f>'t10'!AV152</f>
        <v>0</v>
      </c>
      <c r="Y154" s="635" t="str">
        <f t="shared" si="15"/>
        <v>OK</v>
      </c>
      <c r="Z154" s="174" t="str">
        <f t="shared" si="17"/>
        <v>OK</v>
      </c>
    </row>
    <row r="155" spans="1:26" ht="15" customHeight="1" x14ac:dyDescent="0.2">
      <c r="A155" s="123" t="str">
        <f>'t1'!A153</f>
        <v>RUOLO SOCIOSANITARIO - OPERATORE SOCIOSANITARIO SENIOR</v>
      </c>
      <c r="B155" s="169" t="str">
        <f>'t1'!B153</f>
        <v>KAT660</v>
      </c>
      <c r="C155" s="320">
        <f>'t1'!K153</f>
        <v>0</v>
      </c>
      <c r="D155" s="320">
        <f>'t3'!K153</f>
        <v>0</v>
      </c>
      <c r="E155" s="321">
        <f>'t3'!M153</f>
        <v>0</v>
      </c>
      <c r="F155" s="321">
        <f>'t3'!O153</f>
        <v>0</v>
      </c>
      <c r="G155" s="321">
        <f>'t3'!C153</f>
        <v>0</v>
      </c>
      <c r="H155" s="321">
        <f>'t3'!E153</f>
        <v>0</v>
      </c>
      <c r="I155" s="321">
        <f>'t3'!G153</f>
        <v>0</v>
      </c>
      <c r="J155" s="321">
        <f>'t3'!I153</f>
        <v>0</v>
      </c>
      <c r="K155" s="321">
        <f t="shared" si="12"/>
        <v>0</v>
      </c>
      <c r="L155" s="321">
        <f>'t10'!AU153</f>
        <v>0</v>
      </c>
      <c r="M155" s="635" t="str">
        <f t="shared" si="13"/>
        <v>OK</v>
      </c>
      <c r="N155" s="95" t="str">
        <f t="shared" si="16"/>
        <v>OK</v>
      </c>
      <c r="O155" s="320">
        <f>'t1'!L153</f>
        <v>0</v>
      </c>
      <c r="P155" s="320">
        <f>'t3'!L153</f>
        <v>0</v>
      </c>
      <c r="Q155" s="321">
        <f>'t3'!N153</f>
        <v>0</v>
      </c>
      <c r="R155" s="321">
        <f>'t3'!P153</f>
        <v>0</v>
      </c>
      <c r="S155" s="321">
        <f>'t3'!D153</f>
        <v>0</v>
      </c>
      <c r="T155" s="321">
        <f>'t3'!F153</f>
        <v>0</v>
      </c>
      <c r="U155" s="321">
        <f>'t3'!H153</f>
        <v>0</v>
      </c>
      <c r="V155" s="321">
        <f>'t3'!J153</f>
        <v>0</v>
      </c>
      <c r="W155" s="321">
        <f t="shared" si="14"/>
        <v>0</v>
      </c>
      <c r="X155" s="321">
        <f>'t10'!AV153</f>
        <v>0</v>
      </c>
      <c r="Y155" s="635" t="str">
        <f t="shared" si="15"/>
        <v>OK</v>
      </c>
      <c r="Z155" s="174" t="str">
        <f t="shared" si="17"/>
        <v>OK</v>
      </c>
    </row>
    <row r="156" spans="1:26" ht="15" customHeight="1" x14ac:dyDescent="0.2">
      <c r="A156" s="123" t="str">
        <f>'t1'!A154</f>
        <v>RUOLO SOCIOSANITARIO - PROFILI AREA ASSITENTI AD ESAURIMENTO</v>
      </c>
      <c r="B156" s="169" t="str">
        <f>'t1'!B154</f>
        <v>KAT162</v>
      </c>
      <c r="C156" s="320">
        <f>'t1'!K154</f>
        <v>0</v>
      </c>
      <c r="D156" s="320">
        <f>'t3'!K154</f>
        <v>0</v>
      </c>
      <c r="E156" s="321">
        <f>'t3'!M154</f>
        <v>0</v>
      </c>
      <c r="F156" s="321">
        <f>'t3'!O154</f>
        <v>0</v>
      </c>
      <c r="G156" s="321">
        <f>'t3'!C154</f>
        <v>0</v>
      </c>
      <c r="H156" s="321">
        <f>'t3'!E154</f>
        <v>0</v>
      </c>
      <c r="I156" s="321">
        <f>'t3'!G154</f>
        <v>0</v>
      </c>
      <c r="J156" s="321">
        <f>'t3'!I154</f>
        <v>0</v>
      </c>
      <c r="K156" s="321">
        <f t="shared" si="12"/>
        <v>0</v>
      </c>
      <c r="L156" s="321">
        <f>'t10'!AU154</f>
        <v>0</v>
      </c>
      <c r="M156" s="635" t="str">
        <f t="shared" si="13"/>
        <v>OK</v>
      </c>
      <c r="N156" s="95" t="str">
        <f t="shared" si="16"/>
        <v>OK</v>
      </c>
      <c r="O156" s="320">
        <f>'t1'!L154</f>
        <v>0</v>
      </c>
      <c r="P156" s="320">
        <f>'t3'!L154</f>
        <v>0</v>
      </c>
      <c r="Q156" s="321">
        <f>'t3'!N154</f>
        <v>0</v>
      </c>
      <c r="R156" s="321">
        <f>'t3'!P154</f>
        <v>0</v>
      </c>
      <c r="S156" s="321">
        <f>'t3'!D154</f>
        <v>0</v>
      </c>
      <c r="T156" s="321">
        <f>'t3'!F154</f>
        <v>0</v>
      </c>
      <c r="U156" s="321">
        <f>'t3'!H154</f>
        <v>0</v>
      </c>
      <c r="V156" s="321">
        <f>'t3'!J154</f>
        <v>0</v>
      </c>
      <c r="W156" s="321">
        <f t="shared" si="14"/>
        <v>0</v>
      </c>
      <c r="X156" s="321">
        <f>'t10'!AV154</f>
        <v>0</v>
      </c>
      <c r="Y156" s="635" t="str">
        <f t="shared" si="15"/>
        <v>OK</v>
      </c>
      <c r="Z156" s="174" t="str">
        <f t="shared" si="17"/>
        <v>OK</v>
      </c>
    </row>
    <row r="157" spans="1:26" ht="15" customHeight="1" x14ac:dyDescent="0.2">
      <c r="A157" s="123" t="str">
        <f>'t1'!A155</f>
        <v>RUOLO PROFESSIONALE - ASSISTENTE DELLINFORMAZIONE</v>
      </c>
      <c r="B157" s="169" t="str">
        <f>'t1'!B155</f>
        <v>PATINZ</v>
      </c>
      <c r="C157" s="320">
        <f>'t1'!K155</f>
        <v>0</v>
      </c>
      <c r="D157" s="320">
        <f>'t3'!K155</f>
        <v>0</v>
      </c>
      <c r="E157" s="321">
        <f>'t3'!M155</f>
        <v>0</v>
      </c>
      <c r="F157" s="321">
        <f>'t3'!O155</f>
        <v>0</v>
      </c>
      <c r="G157" s="321">
        <f>'t3'!C155</f>
        <v>0</v>
      </c>
      <c r="H157" s="321">
        <f>'t3'!E155</f>
        <v>0</v>
      </c>
      <c r="I157" s="321">
        <f>'t3'!G155</f>
        <v>0</v>
      </c>
      <c r="J157" s="321">
        <f>'t3'!I155</f>
        <v>0</v>
      </c>
      <c r="K157" s="321">
        <f t="shared" si="12"/>
        <v>0</v>
      </c>
      <c r="L157" s="321">
        <f>'t10'!AU155</f>
        <v>0</v>
      </c>
      <c r="M157" s="635" t="str">
        <f t="shared" si="13"/>
        <v>OK</v>
      </c>
      <c r="N157" s="95" t="str">
        <f t="shared" si="16"/>
        <v>OK</v>
      </c>
      <c r="O157" s="320">
        <f>'t1'!L155</f>
        <v>0</v>
      </c>
      <c r="P157" s="320">
        <f>'t3'!L155</f>
        <v>0</v>
      </c>
      <c r="Q157" s="321">
        <f>'t3'!N155</f>
        <v>0</v>
      </c>
      <c r="R157" s="321">
        <f>'t3'!P155</f>
        <v>0</v>
      </c>
      <c r="S157" s="321">
        <f>'t3'!D155</f>
        <v>0</v>
      </c>
      <c r="T157" s="321">
        <f>'t3'!F155</f>
        <v>0</v>
      </c>
      <c r="U157" s="321">
        <f>'t3'!H155</f>
        <v>0</v>
      </c>
      <c r="V157" s="321">
        <f>'t3'!J155</f>
        <v>0</v>
      </c>
      <c r="W157" s="321">
        <f t="shared" si="14"/>
        <v>0</v>
      </c>
      <c r="X157" s="321">
        <f>'t10'!AV155</f>
        <v>0</v>
      </c>
      <c r="Y157" s="635" t="str">
        <f t="shared" si="15"/>
        <v>OK</v>
      </c>
      <c r="Z157" s="174" t="str">
        <f t="shared" si="17"/>
        <v>OK</v>
      </c>
    </row>
    <row r="158" spans="1:26" ht="15" customHeight="1" x14ac:dyDescent="0.2">
      <c r="A158" s="123" t="str">
        <f>'t1'!A156</f>
        <v>RUOLO TECNICO - ASSISTENTE INFORMATICO</v>
      </c>
      <c r="B158" s="169" t="str">
        <f>'t1'!B156</f>
        <v>TATIFC</v>
      </c>
      <c r="C158" s="320">
        <f>'t1'!K156</f>
        <v>0</v>
      </c>
      <c r="D158" s="320">
        <f>'t3'!K156</f>
        <v>0</v>
      </c>
      <c r="E158" s="321">
        <f>'t3'!M156</f>
        <v>0</v>
      </c>
      <c r="F158" s="321">
        <f>'t3'!O156</f>
        <v>0</v>
      </c>
      <c r="G158" s="321">
        <f>'t3'!C156</f>
        <v>0</v>
      </c>
      <c r="H158" s="321">
        <f>'t3'!E156</f>
        <v>0</v>
      </c>
      <c r="I158" s="321">
        <f>'t3'!G156</f>
        <v>0</v>
      </c>
      <c r="J158" s="321">
        <f>'t3'!I156</f>
        <v>0</v>
      </c>
      <c r="K158" s="321">
        <f t="shared" si="12"/>
        <v>0</v>
      </c>
      <c r="L158" s="321">
        <f>'t10'!AU156</f>
        <v>0</v>
      </c>
      <c r="M158" s="635" t="str">
        <f t="shared" si="13"/>
        <v>OK</v>
      </c>
      <c r="N158" s="95" t="str">
        <f t="shared" si="16"/>
        <v>OK</v>
      </c>
      <c r="O158" s="320">
        <f>'t1'!L156</f>
        <v>0</v>
      </c>
      <c r="P158" s="320">
        <f>'t3'!L156</f>
        <v>0</v>
      </c>
      <c r="Q158" s="321">
        <f>'t3'!N156</f>
        <v>0</v>
      </c>
      <c r="R158" s="321">
        <f>'t3'!P156</f>
        <v>0</v>
      </c>
      <c r="S158" s="321">
        <f>'t3'!D156</f>
        <v>0</v>
      </c>
      <c r="T158" s="321">
        <f>'t3'!F156</f>
        <v>0</v>
      </c>
      <c r="U158" s="321">
        <f>'t3'!H156</f>
        <v>0</v>
      </c>
      <c r="V158" s="321">
        <f>'t3'!J156</f>
        <v>0</v>
      </c>
      <c r="W158" s="321">
        <f t="shared" si="14"/>
        <v>0</v>
      </c>
      <c r="X158" s="321">
        <f>'t10'!AV156</f>
        <v>0</v>
      </c>
      <c r="Y158" s="635" t="str">
        <f t="shared" si="15"/>
        <v>OK</v>
      </c>
      <c r="Z158" s="174" t="str">
        <f t="shared" si="17"/>
        <v>OK</v>
      </c>
    </row>
    <row r="159" spans="1:26" ht="15" customHeight="1" x14ac:dyDescent="0.2">
      <c r="A159" s="123" t="str">
        <f>'t1'!A157</f>
        <v>RUOLO TECNICO - ASSISTENTE TECNICO</v>
      </c>
      <c r="B159" s="169" t="str">
        <f>'t1'!B157</f>
        <v>TAT119</v>
      </c>
      <c r="C159" s="320">
        <f>'t1'!K157</f>
        <v>0</v>
      </c>
      <c r="D159" s="320">
        <f>'t3'!K157</f>
        <v>0</v>
      </c>
      <c r="E159" s="321">
        <f>'t3'!M157</f>
        <v>0</v>
      </c>
      <c r="F159" s="321">
        <f>'t3'!O157</f>
        <v>0</v>
      </c>
      <c r="G159" s="321">
        <f>'t3'!C157</f>
        <v>0</v>
      </c>
      <c r="H159" s="321">
        <f>'t3'!E157</f>
        <v>0</v>
      </c>
      <c r="I159" s="321">
        <f>'t3'!G157</f>
        <v>0</v>
      </c>
      <c r="J159" s="321">
        <f>'t3'!I157</f>
        <v>0</v>
      </c>
      <c r="K159" s="321">
        <f t="shared" si="12"/>
        <v>0</v>
      </c>
      <c r="L159" s="321">
        <f>'t10'!AU157</f>
        <v>0</v>
      </c>
      <c r="M159" s="635" t="str">
        <f t="shared" si="13"/>
        <v>OK</v>
      </c>
      <c r="N159" s="95" t="str">
        <f t="shared" si="16"/>
        <v>OK</v>
      </c>
      <c r="O159" s="320">
        <f>'t1'!L157</f>
        <v>0</v>
      </c>
      <c r="P159" s="320">
        <f>'t3'!L157</f>
        <v>0</v>
      </c>
      <c r="Q159" s="321">
        <f>'t3'!N157</f>
        <v>0</v>
      </c>
      <c r="R159" s="321">
        <f>'t3'!P157</f>
        <v>0</v>
      </c>
      <c r="S159" s="321">
        <f>'t3'!D157</f>
        <v>0</v>
      </c>
      <c r="T159" s="321">
        <f>'t3'!F157</f>
        <v>0</v>
      </c>
      <c r="U159" s="321">
        <f>'t3'!H157</f>
        <v>0</v>
      </c>
      <c r="V159" s="321">
        <f>'t3'!J157</f>
        <v>0</v>
      </c>
      <c r="W159" s="321">
        <f t="shared" si="14"/>
        <v>0</v>
      </c>
      <c r="X159" s="321">
        <f>'t10'!AV157</f>
        <v>0</v>
      </c>
      <c r="Y159" s="635" t="str">
        <f t="shared" si="15"/>
        <v>OK</v>
      </c>
      <c r="Z159" s="174" t="str">
        <f t="shared" si="17"/>
        <v>OK</v>
      </c>
    </row>
    <row r="160" spans="1:26" ht="15" customHeight="1" x14ac:dyDescent="0.2">
      <c r="A160" s="123" t="str">
        <f>'t1'!A158</f>
        <v>RUOLO TECNICO - PROFILI AREA ASSITENTI AD ESAURIMENTO</v>
      </c>
      <c r="B160" s="169" t="str">
        <f>'t1'!B158</f>
        <v>TAT162</v>
      </c>
      <c r="C160" s="320">
        <f>'t1'!K158</f>
        <v>0</v>
      </c>
      <c r="D160" s="320">
        <f>'t3'!K158</f>
        <v>0</v>
      </c>
      <c r="E160" s="321">
        <f>'t3'!M158</f>
        <v>0</v>
      </c>
      <c r="F160" s="321">
        <f>'t3'!O158</f>
        <v>0</v>
      </c>
      <c r="G160" s="321">
        <f>'t3'!C158</f>
        <v>0</v>
      </c>
      <c r="H160" s="321">
        <f>'t3'!E158</f>
        <v>0</v>
      </c>
      <c r="I160" s="321">
        <f>'t3'!G158</f>
        <v>0</v>
      </c>
      <c r="J160" s="321">
        <f>'t3'!I158</f>
        <v>0</v>
      </c>
      <c r="K160" s="321">
        <f t="shared" ref="K160:K164" si="18">C160+D160+E160+F160-G160-H160-I160-J160</f>
        <v>0</v>
      </c>
      <c r="L160" s="321">
        <f>'t10'!AU158</f>
        <v>0</v>
      </c>
      <c r="M160" s="635" t="str">
        <f t="shared" ref="M160:M164" si="19">IF(C160&lt;(G160+H160+I160+J160),"ERRORE","OK")</f>
        <v>OK</v>
      </c>
      <c r="N160" s="95" t="str">
        <f t="shared" ref="N160:N164" si="20">IF(K160=L160,"OK","ERRORE")</f>
        <v>OK</v>
      </c>
      <c r="O160" s="320">
        <f>'t1'!L158</f>
        <v>0</v>
      </c>
      <c r="P160" s="320">
        <f>'t3'!L158</f>
        <v>0</v>
      </c>
      <c r="Q160" s="321">
        <f>'t3'!N158</f>
        <v>0</v>
      </c>
      <c r="R160" s="321">
        <f>'t3'!P158</f>
        <v>0</v>
      </c>
      <c r="S160" s="321">
        <f>'t3'!D158</f>
        <v>0</v>
      </c>
      <c r="T160" s="321">
        <f>'t3'!F158</f>
        <v>0</v>
      </c>
      <c r="U160" s="321">
        <f>'t3'!H158</f>
        <v>0</v>
      </c>
      <c r="V160" s="321">
        <f>'t3'!J158</f>
        <v>0</v>
      </c>
      <c r="W160" s="321">
        <f t="shared" ref="W160:W164" si="21">O160+P160+Q160+R160-S160-T160-U160-V160</f>
        <v>0</v>
      </c>
      <c r="X160" s="321">
        <f>'t10'!AV158</f>
        <v>0</v>
      </c>
      <c r="Y160" s="635" t="str">
        <f t="shared" ref="Y160:Y164" si="22">IF(O160&lt;(S160+T160+U160+V160),"ERRORE","OK")</f>
        <v>OK</v>
      </c>
      <c r="Z160" s="174" t="str">
        <f t="shared" ref="Z160:Z164" si="23">IF(W160=X160,"OK","ERRORE")</f>
        <v>OK</v>
      </c>
    </row>
    <row r="161" spans="1:26" ht="15" customHeight="1" x14ac:dyDescent="0.2">
      <c r="A161" s="123" t="str">
        <f>'t1'!A159</f>
        <v>RUOLO AMMINISTRATIVO - ASSISTENTE AMMINISTRATIVO</v>
      </c>
      <c r="B161" s="169" t="str">
        <f>'t1'!B159</f>
        <v>AAT117</v>
      </c>
      <c r="C161" s="320">
        <f>'t1'!K159</f>
        <v>0</v>
      </c>
      <c r="D161" s="320">
        <f>'t3'!K159</f>
        <v>0</v>
      </c>
      <c r="E161" s="321">
        <f>'t3'!M159</f>
        <v>0</v>
      </c>
      <c r="F161" s="321">
        <f>'t3'!O159</f>
        <v>0</v>
      </c>
      <c r="G161" s="321">
        <f>'t3'!C159</f>
        <v>0</v>
      </c>
      <c r="H161" s="321">
        <f>'t3'!E159</f>
        <v>0</v>
      </c>
      <c r="I161" s="321">
        <f>'t3'!G159</f>
        <v>0</v>
      </c>
      <c r="J161" s="321">
        <f>'t3'!I159</f>
        <v>0</v>
      </c>
      <c r="K161" s="321">
        <f t="shared" si="18"/>
        <v>0</v>
      </c>
      <c r="L161" s="321">
        <f>'t10'!AU159</f>
        <v>0</v>
      </c>
      <c r="M161" s="635" t="str">
        <f t="shared" si="19"/>
        <v>OK</v>
      </c>
      <c r="N161" s="95" t="str">
        <f t="shared" si="20"/>
        <v>OK</v>
      </c>
      <c r="O161" s="320">
        <f>'t1'!L159</f>
        <v>0</v>
      </c>
      <c r="P161" s="320">
        <f>'t3'!L159</f>
        <v>0</v>
      </c>
      <c r="Q161" s="321">
        <f>'t3'!N159</f>
        <v>0</v>
      </c>
      <c r="R161" s="321">
        <f>'t3'!P159</f>
        <v>0</v>
      </c>
      <c r="S161" s="321">
        <f>'t3'!D159</f>
        <v>0</v>
      </c>
      <c r="T161" s="321">
        <f>'t3'!F159</f>
        <v>0</v>
      </c>
      <c r="U161" s="321">
        <f>'t3'!H159</f>
        <v>0</v>
      </c>
      <c r="V161" s="321">
        <f>'t3'!J159</f>
        <v>0</v>
      </c>
      <c r="W161" s="321">
        <f t="shared" si="21"/>
        <v>0</v>
      </c>
      <c r="X161" s="321">
        <f>'t10'!AV159</f>
        <v>0</v>
      </c>
      <c r="Y161" s="635" t="str">
        <f t="shared" si="22"/>
        <v>OK</v>
      </c>
      <c r="Z161" s="174" t="str">
        <f t="shared" si="23"/>
        <v>OK</v>
      </c>
    </row>
    <row r="162" spans="1:26" ht="15" customHeight="1" x14ac:dyDescent="0.2">
      <c r="A162" s="123" t="str">
        <f>'t1'!A160</f>
        <v>RUOLO SOCIOSANITARIO - OPERATORE SOCIOSANITARIO</v>
      </c>
      <c r="B162" s="169" t="str">
        <f>'t1'!B160</f>
        <v>KOP660</v>
      </c>
      <c r="C162" s="320">
        <f>'t1'!K160</f>
        <v>0</v>
      </c>
      <c r="D162" s="320">
        <f>'t3'!K160</f>
        <v>0</v>
      </c>
      <c r="E162" s="321">
        <f>'t3'!M160</f>
        <v>0</v>
      </c>
      <c r="F162" s="321">
        <f>'t3'!O160</f>
        <v>0</v>
      </c>
      <c r="G162" s="321">
        <f>'t3'!C160</f>
        <v>0</v>
      </c>
      <c r="H162" s="321">
        <f>'t3'!E160</f>
        <v>0</v>
      </c>
      <c r="I162" s="321">
        <f>'t3'!G160</f>
        <v>0</v>
      </c>
      <c r="J162" s="321">
        <f>'t3'!I160</f>
        <v>0</v>
      </c>
      <c r="K162" s="321">
        <f t="shared" si="18"/>
        <v>0</v>
      </c>
      <c r="L162" s="321">
        <f>'t10'!AU160</f>
        <v>0</v>
      </c>
      <c r="M162" s="635" t="str">
        <f t="shared" si="19"/>
        <v>OK</v>
      </c>
      <c r="N162" s="95" t="str">
        <f t="shared" si="20"/>
        <v>OK</v>
      </c>
      <c r="O162" s="320">
        <f>'t1'!L160</f>
        <v>0</v>
      </c>
      <c r="P162" s="320">
        <f>'t3'!L160</f>
        <v>0</v>
      </c>
      <c r="Q162" s="321">
        <f>'t3'!N160</f>
        <v>0</v>
      </c>
      <c r="R162" s="321">
        <f>'t3'!P160</f>
        <v>0</v>
      </c>
      <c r="S162" s="321">
        <f>'t3'!D160</f>
        <v>0</v>
      </c>
      <c r="T162" s="321">
        <f>'t3'!F160</f>
        <v>0</v>
      </c>
      <c r="U162" s="321">
        <f>'t3'!H160</f>
        <v>0</v>
      </c>
      <c r="V162" s="321">
        <f>'t3'!J160</f>
        <v>0</v>
      </c>
      <c r="W162" s="321">
        <f t="shared" si="21"/>
        <v>0</v>
      </c>
      <c r="X162" s="321">
        <f>'t10'!AV160</f>
        <v>0</v>
      </c>
      <c r="Y162" s="635" t="str">
        <f t="shared" si="22"/>
        <v>OK</v>
      </c>
      <c r="Z162" s="174" t="str">
        <f t="shared" si="23"/>
        <v>OK</v>
      </c>
    </row>
    <row r="163" spans="1:26" ht="15" customHeight="1" x14ac:dyDescent="0.2">
      <c r="A163" s="123" t="str">
        <f>'t1'!A161</f>
        <v>RUOLO TECNICO - OPERATORE TECNICO SPECIALIZZATO</v>
      </c>
      <c r="B163" s="169" t="str">
        <f>'t1'!B161</f>
        <v>TOP059</v>
      </c>
      <c r="C163" s="320">
        <f>'t1'!K161</f>
        <v>0</v>
      </c>
      <c r="D163" s="320">
        <f>'t3'!K161</f>
        <v>0</v>
      </c>
      <c r="E163" s="321">
        <f>'t3'!M161</f>
        <v>0</v>
      </c>
      <c r="F163" s="321">
        <f>'t3'!O161</f>
        <v>0</v>
      </c>
      <c r="G163" s="321">
        <f>'t3'!C161</f>
        <v>0</v>
      </c>
      <c r="H163" s="321">
        <f>'t3'!E161</f>
        <v>0</v>
      </c>
      <c r="I163" s="321">
        <f>'t3'!G161</f>
        <v>0</v>
      </c>
      <c r="J163" s="321">
        <f>'t3'!I161</f>
        <v>0</v>
      </c>
      <c r="K163" s="321">
        <f t="shared" si="18"/>
        <v>0</v>
      </c>
      <c r="L163" s="321">
        <f>'t10'!AU161</f>
        <v>0</v>
      </c>
      <c r="M163" s="635" t="str">
        <f t="shared" si="19"/>
        <v>OK</v>
      </c>
      <c r="N163" s="95" t="str">
        <f t="shared" si="20"/>
        <v>OK</v>
      </c>
      <c r="O163" s="320">
        <f>'t1'!L161</f>
        <v>0</v>
      </c>
      <c r="P163" s="320">
        <f>'t3'!L161</f>
        <v>0</v>
      </c>
      <c r="Q163" s="321">
        <f>'t3'!N161</f>
        <v>0</v>
      </c>
      <c r="R163" s="321">
        <f>'t3'!P161</f>
        <v>0</v>
      </c>
      <c r="S163" s="321">
        <f>'t3'!D161</f>
        <v>0</v>
      </c>
      <c r="T163" s="321">
        <f>'t3'!F161</f>
        <v>0</v>
      </c>
      <c r="U163" s="321">
        <f>'t3'!H161</f>
        <v>0</v>
      </c>
      <c r="V163" s="321">
        <f>'t3'!J161</f>
        <v>0</v>
      </c>
      <c r="W163" s="321">
        <f t="shared" si="21"/>
        <v>0</v>
      </c>
      <c r="X163" s="321">
        <f>'t10'!AV161</f>
        <v>0</v>
      </c>
      <c r="Y163" s="635" t="str">
        <f t="shared" si="22"/>
        <v>OK</v>
      </c>
      <c r="Z163" s="174" t="str">
        <f t="shared" si="23"/>
        <v>OK</v>
      </c>
    </row>
    <row r="164" spans="1:26" ht="15" customHeight="1" x14ac:dyDescent="0.2">
      <c r="A164" s="123" t="str">
        <f>'t1'!A162</f>
        <v>RUOLO AMMINISTRATIVO - COADIUTORE AMMINISTRATIVO SENIOR</v>
      </c>
      <c r="B164" s="169" t="str">
        <f>'t1'!B162</f>
        <v>AOP870</v>
      </c>
      <c r="C164" s="320">
        <f>'t1'!K162</f>
        <v>0</v>
      </c>
      <c r="D164" s="320">
        <f>'t3'!K162</f>
        <v>0</v>
      </c>
      <c r="E164" s="321">
        <f>'t3'!M162</f>
        <v>0</v>
      </c>
      <c r="F164" s="321">
        <f>'t3'!O162</f>
        <v>0</v>
      </c>
      <c r="G164" s="321">
        <f>'t3'!C162</f>
        <v>0</v>
      </c>
      <c r="H164" s="321">
        <f>'t3'!E162</f>
        <v>0</v>
      </c>
      <c r="I164" s="321">
        <f>'t3'!G162</f>
        <v>0</v>
      </c>
      <c r="J164" s="321">
        <f>'t3'!I162</f>
        <v>0</v>
      </c>
      <c r="K164" s="321">
        <f t="shared" si="18"/>
        <v>0</v>
      </c>
      <c r="L164" s="321">
        <f>'t10'!AU162</f>
        <v>0</v>
      </c>
      <c r="M164" s="635" t="str">
        <f t="shared" si="19"/>
        <v>OK</v>
      </c>
      <c r="N164" s="95" t="str">
        <f t="shared" si="20"/>
        <v>OK</v>
      </c>
      <c r="O164" s="320">
        <f>'t1'!L162</f>
        <v>0</v>
      </c>
      <c r="P164" s="320">
        <f>'t3'!L162</f>
        <v>0</v>
      </c>
      <c r="Q164" s="321">
        <f>'t3'!N162</f>
        <v>0</v>
      </c>
      <c r="R164" s="321">
        <f>'t3'!P162</f>
        <v>0</v>
      </c>
      <c r="S164" s="321">
        <f>'t3'!D162</f>
        <v>0</v>
      </c>
      <c r="T164" s="321">
        <f>'t3'!F162</f>
        <v>0</v>
      </c>
      <c r="U164" s="321">
        <f>'t3'!H162</f>
        <v>0</v>
      </c>
      <c r="V164" s="321">
        <f>'t3'!J162</f>
        <v>0</v>
      </c>
      <c r="W164" s="321">
        <f t="shared" si="21"/>
        <v>0</v>
      </c>
      <c r="X164" s="321">
        <f>'t10'!AV162</f>
        <v>0</v>
      </c>
      <c r="Y164" s="635" t="str">
        <f t="shared" si="22"/>
        <v>OK</v>
      </c>
      <c r="Z164" s="174" t="str">
        <f t="shared" si="23"/>
        <v>OK</v>
      </c>
    </row>
    <row r="165" spans="1:26" ht="15" customHeight="1" x14ac:dyDescent="0.2">
      <c r="A165" s="123" t="str">
        <f>'t1'!A163</f>
        <v>PROFILI AREA DEGLI OPERATORI AD ESAURIMENTO</v>
      </c>
      <c r="B165" s="169" t="str">
        <f>'t1'!B163</f>
        <v>0OP269</v>
      </c>
      <c r="C165" s="320">
        <f>'t1'!K163</f>
        <v>0</v>
      </c>
      <c r="D165" s="320">
        <f>'t3'!K163</f>
        <v>0</v>
      </c>
      <c r="E165" s="321">
        <f>'t3'!M163</f>
        <v>0</v>
      </c>
      <c r="F165" s="321">
        <f>'t3'!O163</f>
        <v>0</v>
      </c>
      <c r="G165" s="321">
        <f>'t3'!C163</f>
        <v>0</v>
      </c>
      <c r="H165" s="321">
        <f>'t3'!E163</f>
        <v>0</v>
      </c>
      <c r="I165" s="321">
        <f>'t3'!G163</f>
        <v>0</v>
      </c>
      <c r="J165" s="321">
        <f>'t3'!I163</f>
        <v>0</v>
      </c>
      <c r="K165" s="321">
        <f t="shared" si="12"/>
        <v>0</v>
      </c>
      <c r="L165" s="321">
        <f>'t10'!AU163</f>
        <v>0</v>
      </c>
      <c r="M165" s="635" t="str">
        <f t="shared" si="13"/>
        <v>OK</v>
      </c>
      <c r="N165" s="95" t="str">
        <f t="shared" si="16"/>
        <v>OK</v>
      </c>
      <c r="O165" s="320">
        <f>'t1'!L163</f>
        <v>0</v>
      </c>
      <c r="P165" s="320">
        <f>'t3'!L163</f>
        <v>0</v>
      </c>
      <c r="Q165" s="321">
        <f>'t3'!N163</f>
        <v>0</v>
      </c>
      <c r="R165" s="321">
        <f>'t3'!P163</f>
        <v>0</v>
      </c>
      <c r="S165" s="321">
        <f>'t3'!D163</f>
        <v>0</v>
      </c>
      <c r="T165" s="321">
        <f>'t3'!F163</f>
        <v>0</v>
      </c>
      <c r="U165" s="321">
        <f>'t3'!H163</f>
        <v>0</v>
      </c>
      <c r="V165" s="321">
        <f>'t3'!J163</f>
        <v>0</v>
      </c>
      <c r="W165" s="321">
        <f t="shared" si="14"/>
        <v>0</v>
      </c>
      <c r="X165" s="321">
        <f>'t10'!AV163</f>
        <v>0</v>
      </c>
      <c r="Y165" s="635" t="str">
        <f t="shared" si="15"/>
        <v>OK</v>
      </c>
      <c r="Z165" s="174" t="str">
        <f t="shared" si="17"/>
        <v>OK</v>
      </c>
    </row>
    <row r="166" spans="1:26" ht="15" customHeight="1" x14ac:dyDescent="0.2">
      <c r="A166" s="123" t="str">
        <f>'t1'!A164</f>
        <v>RUOLO TECNICO - OPERATORE TECNICO</v>
      </c>
      <c r="B166" s="169" t="str">
        <f>'t1'!B164</f>
        <v>TPT092</v>
      </c>
      <c r="C166" s="320">
        <f>'t1'!K164</f>
        <v>0</v>
      </c>
      <c r="D166" s="320">
        <f>'t3'!K164</f>
        <v>0</v>
      </c>
      <c r="E166" s="321">
        <f>'t3'!M164</f>
        <v>0</v>
      </c>
      <c r="F166" s="321">
        <f>'t3'!O164</f>
        <v>0</v>
      </c>
      <c r="G166" s="321">
        <f>'t3'!C164</f>
        <v>0</v>
      </c>
      <c r="H166" s="321">
        <f>'t3'!E164</f>
        <v>0</v>
      </c>
      <c r="I166" s="321">
        <f>'t3'!G164</f>
        <v>0</v>
      </c>
      <c r="J166" s="321">
        <f>'t3'!I164</f>
        <v>0</v>
      </c>
      <c r="K166" s="321">
        <f t="shared" si="12"/>
        <v>0</v>
      </c>
      <c r="L166" s="321">
        <f>'t10'!AU164</f>
        <v>0</v>
      </c>
      <c r="M166" s="635" t="str">
        <f t="shared" si="13"/>
        <v>OK</v>
      </c>
      <c r="N166" s="95" t="str">
        <f t="shared" si="16"/>
        <v>OK</v>
      </c>
      <c r="O166" s="320">
        <f>'t1'!L164</f>
        <v>0</v>
      </c>
      <c r="P166" s="320">
        <f>'t3'!L164</f>
        <v>0</v>
      </c>
      <c r="Q166" s="321">
        <f>'t3'!N164</f>
        <v>0</v>
      </c>
      <c r="R166" s="321">
        <f>'t3'!P164</f>
        <v>0</v>
      </c>
      <c r="S166" s="321">
        <f>'t3'!D164</f>
        <v>0</v>
      </c>
      <c r="T166" s="321">
        <f>'t3'!F164</f>
        <v>0</v>
      </c>
      <c r="U166" s="321">
        <f>'t3'!H164</f>
        <v>0</v>
      </c>
      <c r="V166" s="321">
        <f>'t3'!J164</f>
        <v>0</v>
      </c>
      <c r="W166" s="321">
        <f t="shared" si="14"/>
        <v>0</v>
      </c>
      <c r="X166" s="321">
        <f>'t10'!AV164</f>
        <v>0</v>
      </c>
      <c r="Y166" s="635" t="str">
        <f t="shared" si="15"/>
        <v>OK</v>
      </c>
      <c r="Z166" s="174" t="str">
        <f t="shared" si="17"/>
        <v>OK</v>
      </c>
    </row>
    <row r="167" spans="1:26" ht="15" customHeight="1" x14ac:dyDescent="0.2">
      <c r="A167" s="123" t="str">
        <f>'t1'!A165</f>
        <v>RUOLO AMMINISTRATIVO - COADIUTORE AMMINISTRATIVO</v>
      </c>
      <c r="B167" s="169" t="str">
        <f>'t1'!B165</f>
        <v>APT017</v>
      </c>
      <c r="C167" s="320">
        <f>'t1'!K165</f>
        <v>0</v>
      </c>
      <c r="D167" s="320">
        <f>'t3'!K165</f>
        <v>0</v>
      </c>
      <c r="E167" s="321">
        <f>'t3'!M165</f>
        <v>0</v>
      </c>
      <c r="F167" s="321">
        <f>'t3'!O165</f>
        <v>0</v>
      </c>
      <c r="G167" s="321">
        <f>'t3'!C165</f>
        <v>0</v>
      </c>
      <c r="H167" s="321">
        <f>'t3'!E165</f>
        <v>0</v>
      </c>
      <c r="I167" s="321">
        <f>'t3'!G165</f>
        <v>0</v>
      </c>
      <c r="J167" s="321">
        <f>'t3'!I165</f>
        <v>0</v>
      </c>
      <c r="K167" s="321">
        <f t="shared" si="12"/>
        <v>0</v>
      </c>
      <c r="L167" s="321">
        <f>'t10'!AU165</f>
        <v>0</v>
      </c>
      <c r="M167" s="635" t="str">
        <f t="shared" si="13"/>
        <v>OK</v>
      </c>
      <c r="N167" s="95" t="str">
        <f t="shared" si="16"/>
        <v>OK</v>
      </c>
      <c r="O167" s="320">
        <f>'t1'!L165</f>
        <v>0</v>
      </c>
      <c r="P167" s="320">
        <f>'t3'!L165</f>
        <v>0</v>
      </c>
      <c r="Q167" s="321">
        <f>'t3'!N165</f>
        <v>0</v>
      </c>
      <c r="R167" s="321">
        <f>'t3'!P165</f>
        <v>0</v>
      </c>
      <c r="S167" s="321">
        <f>'t3'!D165</f>
        <v>0</v>
      </c>
      <c r="T167" s="321">
        <f>'t3'!F165</f>
        <v>0</v>
      </c>
      <c r="U167" s="321">
        <f>'t3'!H165</f>
        <v>0</v>
      </c>
      <c r="V167" s="321">
        <f>'t3'!J165</f>
        <v>0</v>
      </c>
      <c r="W167" s="321">
        <f t="shared" si="14"/>
        <v>0</v>
      </c>
      <c r="X167" s="321">
        <f>'t10'!AV165</f>
        <v>0</v>
      </c>
      <c r="Y167" s="635" t="str">
        <f t="shared" si="15"/>
        <v>OK</v>
      </c>
      <c r="Z167" s="174" t="str">
        <f t="shared" si="17"/>
        <v>OK</v>
      </c>
    </row>
    <row r="168" spans="1:26" ht="15" customHeight="1" x14ac:dyDescent="0.2">
      <c r="A168" s="123" t="str">
        <f>'t1'!A166</f>
        <v>PROFILI AREA PERSONALE DI SUPPORTO AD ESAURIMENTO</v>
      </c>
      <c r="B168" s="169" t="str">
        <f>'t1'!B166</f>
        <v>0PTSPR</v>
      </c>
      <c r="C168" s="320">
        <f>'t1'!K166</f>
        <v>0</v>
      </c>
      <c r="D168" s="320">
        <f>'t3'!K166</f>
        <v>0</v>
      </c>
      <c r="E168" s="321">
        <f>'t3'!M166</f>
        <v>0</v>
      </c>
      <c r="F168" s="321">
        <f>'t3'!O166</f>
        <v>0</v>
      </c>
      <c r="G168" s="321">
        <f>'t3'!C166</f>
        <v>0</v>
      </c>
      <c r="H168" s="321">
        <f>'t3'!E166</f>
        <v>0</v>
      </c>
      <c r="I168" s="321">
        <f>'t3'!G166</f>
        <v>0</v>
      </c>
      <c r="J168" s="321">
        <f>'t3'!I166</f>
        <v>0</v>
      </c>
      <c r="K168" s="321">
        <f t="shared" si="12"/>
        <v>0</v>
      </c>
      <c r="L168" s="321">
        <f>'t10'!AU166</f>
        <v>0</v>
      </c>
      <c r="M168" s="635" t="str">
        <f t="shared" si="13"/>
        <v>OK</v>
      </c>
      <c r="N168" s="95" t="str">
        <f t="shared" si="16"/>
        <v>OK</v>
      </c>
      <c r="O168" s="320">
        <f>'t1'!L166</f>
        <v>0</v>
      </c>
      <c r="P168" s="320">
        <f>'t3'!L166</f>
        <v>0</v>
      </c>
      <c r="Q168" s="321">
        <f>'t3'!N166</f>
        <v>0</v>
      </c>
      <c r="R168" s="321">
        <f>'t3'!P166</f>
        <v>0</v>
      </c>
      <c r="S168" s="321">
        <f>'t3'!D166</f>
        <v>0</v>
      </c>
      <c r="T168" s="321">
        <f>'t3'!F166</f>
        <v>0</v>
      </c>
      <c r="U168" s="321">
        <f>'t3'!H166</f>
        <v>0</v>
      </c>
      <c r="V168" s="321">
        <f>'t3'!J166</f>
        <v>0</v>
      </c>
      <c r="W168" s="321">
        <f t="shared" si="14"/>
        <v>0</v>
      </c>
      <c r="X168" s="321">
        <f>'t10'!AV166</f>
        <v>0</v>
      </c>
      <c r="Y168" s="635" t="str">
        <f t="shared" si="15"/>
        <v>OK</v>
      </c>
      <c r="Z168" s="174" t="str">
        <f t="shared" si="17"/>
        <v>OK</v>
      </c>
    </row>
    <row r="169" spans="1:26" ht="15" customHeight="1" x14ac:dyDescent="0.2">
      <c r="A169" s="123" t="str">
        <f>'t1'!A167</f>
        <v>CONTRATTISTI</v>
      </c>
      <c r="B169" s="169" t="str">
        <f>'t1'!B167</f>
        <v>000061</v>
      </c>
      <c r="C169" s="320">
        <f>'t1'!K167</f>
        <v>0</v>
      </c>
      <c r="D169" s="320">
        <f>'t3'!K167</f>
        <v>0</v>
      </c>
      <c r="E169" s="321">
        <f>'t3'!M167</f>
        <v>0</v>
      </c>
      <c r="F169" s="321">
        <f>'t3'!O167</f>
        <v>0</v>
      </c>
      <c r="G169" s="321">
        <f>'t3'!C167</f>
        <v>0</v>
      </c>
      <c r="H169" s="321">
        <f>'t3'!E167</f>
        <v>0</v>
      </c>
      <c r="I169" s="321">
        <f>'t3'!G167</f>
        <v>0</v>
      </c>
      <c r="J169" s="321">
        <f>'t3'!I167</f>
        <v>0</v>
      </c>
      <c r="K169" s="321">
        <f t="shared" si="12"/>
        <v>0</v>
      </c>
      <c r="L169" s="321">
        <f>'t10'!AU167</f>
        <v>0</v>
      </c>
      <c r="M169" s="635" t="str">
        <f t="shared" si="13"/>
        <v>OK</v>
      </c>
      <c r="N169" s="95" t="str">
        <f t="shared" si="16"/>
        <v>OK</v>
      </c>
      <c r="O169" s="320">
        <f>'t1'!L167</f>
        <v>0</v>
      </c>
      <c r="P169" s="320">
        <f>'t3'!L167</f>
        <v>0</v>
      </c>
      <c r="Q169" s="321">
        <f>'t3'!N167</f>
        <v>0</v>
      </c>
      <c r="R169" s="321">
        <f>'t3'!P167</f>
        <v>0</v>
      </c>
      <c r="S169" s="321">
        <f>'t3'!D167</f>
        <v>0</v>
      </c>
      <c r="T169" s="321">
        <f>'t3'!F167</f>
        <v>0</v>
      </c>
      <c r="U169" s="321">
        <f>'t3'!H167</f>
        <v>0</v>
      </c>
      <c r="V169" s="321">
        <f>'t3'!J167</f>
        <v>0</v>
      </c>
      <c r="W169" s="321">
        <f t="shared" si="14"/>
        <v>0</v>
      </c>
      <c r="X169" s="321">
        <f>'t10'!AV167</f>
        <v>0</v>
      </c>
      <c r="Y169" s="635" t="str">
        <f t="shared" si="15"/>
        <v>OK</v>
      </c>
      <c r="Z169" s="174" t="str">
        <f t="shared" si="17"/>
        <v>OK</v>
      </c>
    </row>
    <row r="170" spans="1:26" ht="16.5" customHeight="1" x14ac:dyDescent="0.2">
      <c r="A170" s="483" t="str">
        <f>'t1'!A168</f>
        <v>TOTALE</v>
      </c>
      <c r="B170" s="189"/>
      <c r="C170" s="484">
        <f>SUM(C8:C169)</f>
        <v>0</v>
      </c>
      <c r="D170" s="484">
        <f t="shared" ref="D170:X170" si="24">SUM(D8:D169)</f>
        <v>0</v>
      </c>
      <c r="E170" s="484">
        <f t="shared" si="24"/>
        <v>0</v>
      </c>
      <c r="F170" s="484">
        <f t="shared" si="24"/>
        <v>0</v>
      </c>
      <c r="G170" s="484">
        <f t="shared" si="24"/>
        <v>0</v>
      </c>
      <c r="H170" s="484">
        <f t="shared" si="24"/>
        <v>0</v>
      </c>
      <c r="I170" s="484">
        <f t="shared" si="24"/>
        <v>0</v>
      </c>
      <c r="J170" s="484">
        <f t="shared" si="24"/>
        <v>0</v>
      </c>
      <c r="K170" s="484">
        <f t="shared" si="24"/>
        <v>0</v>
      </c>
      <c r="L170" s="484">
        <f t="shared" si="24"/>
        <v>0</v>
      </c>
      <c r="M170" s="635" t="str">
        <f>IF(C170&lt;(G170+H170+I170+J170),"ERRORE","OK")</f>
        <v>OK</v>
      </c>
      <c r="N170" s="95" t="str">
        <f>IF(K170=L170,"OK","ERRORE")</f>
        <v>OK</v>
      </c>
      <c r="O170" s="484">
        <f t="shared" si="24"/>
        <v>0</v>
      </c>
      <c r="P170" s="484">
        <f t="shared" si="24"/>
        <v>0</v>
      </c>
      <c r="Q170" s="484">
        <f t="shared" si="24"/>
        <v>0</v>
      </c>
      <c r="R170" s="484">
        <f t="shared" si="24"/>
        <v>0</v>
      </c>
      <c r="S170" s="484">
        <f t="shared" si="24"/>
        <v>0</v>
      </c>
      <c r="T170" s="484">
        <f t="shared" si="24"/>
        <v>0</v>
      </c>
      <c r="U170" s="484">
        <f t="shared" si="24"/>
        <v>0</v>
      </c>
      <c r="V170" s="484">
        <f t="shared" si="24"/>
        <v>0</v>
      </c>
      <c r="W170" s="484">
        <f t="shared" si="24"/>
        <v>0</v>
      </c>
      <c r="X170" s="484">
        <f t="shared" si="24"/>
        <v>0</v>
      </c>
      <c r="Y170" s="635" t="str">
        <f>IF(O170&lt;(S170+T170+U170+V170),"ERRORE","OK")</f>
        <v>OK</v>
      </c>
      <c r="Z170" s="174" t="str">
        <f>IF(W170=X170,"OK","ERRORE")</f>
        <v>OK</v>
      </c>
    </row>
  </sheetData>
  <sheetProtection algorithmName="SHA-512" hashValue="3xRS711S+qtoxXbe0Pk83e8iowxRIwLfqijGSr5Tk7DwK5LDVH0wyUVFfV/H2zjNvfPOMkmU6s9pafJk6PiR7w==" saltValue="yXLWr1iGBQ9T+9+mo/e6/Q==" spinCount="100000" sheet="1" formatColumns="0" selectLockedCells="1" selectUnlockedCells="1"/>
  <mergeCells count="4">
    <mergeCell ref="O5:Z5"/>
    <mergeCell ref="C5:N5"/>
    <mergeCell ref="A1:W1"/>
    <mergeCell ref="A2:L2"/>
  </mergeCells>
  <phoneticPr fontId="30" type="noConversion"/>
  <printOptions horizontalCentered="1" verticalCentered="1"/>
  <pageMargins left="1.49" right="1.75" top="0.43307086614173229" bottom="0.27559055118110237" header="0.19685039370078741" footer="0.15748031496062992"/>
  <pageSetup paperSize="9" scale="67" orientation="landscape" horizontalDpi="300" verticalDpi="4294967292"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25"/>
  <dimension ref="A1:M168"/>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ColWidth="9.28515625" defaultRowHeight="10.199999999999999" x14ac:dyDescent="0.2"/>
  <cols>
    <col min="1" max="1" width="52" style="3" customWidth="1"/>
    <col min="2" max="2" width="10" style="2" customWidth="1"/>
    <col min="3" max="3" width="17" style="2" bestFit="1" customWidth="1"/>
    <col min="4" max="8" width="15.7109375" style="2" customWidth="1"/>
    <col min="9" max="9" width="14.7109375" style="2" customWidth="1"/>
    <col min="10" max="16384" width="9.28515625" style="3"/>
  </cols>
  <sheetData>
    <row r="1" spans="1:13" ht="43.5" customHeight="1" x14ac:dyDescent="0.2">
      <c r="A1" s="2002" t="str">
        <f>'t1'!A1</f>
        <v>SERVIZIO SANITARIO NAZIONALE - anno 2023</v>
      </c>
      <c r="B1" s="2002"/>
      <c r="C1" s="2002"/>
      <c r="D1" s="2002"/>
      <c r="E1" s="2002"/>
      <c r="F1" s="2002"/>
      <c r="G1" s="2002"/>
      <c r="H1" s="296"/>
      <c r="I1" s="293"/>
      <c r="M1"/>
    </row>
    <row r="2" spans="1:13" ht="21" customHeight="1" x14ac:dyDescent="0.2">
      <c r="B2" s="3"/>
      <c r="C2" s="3"/>
      <c r="D2" s="2007"/>
      <c r="E2" s="2007"/>
      <c r="F2" s="2007"/>
      <c r="G2" s="2007"/>
      <c r="H2" s="2007"/>
      <c r="I2" s="2007"/>
      <c r="J2" s="297"/>
      <c r="M2"/>
    </row>
    <row r="3" spans="1:13" ht="21" customHeight="1" x14ac:dyDescent="0.25">
      <c r="A3" s="179" t="s">
        <v>445</v>
      </c>
      <c r="C3" s="3"/>
      <c r="D3" s="3"/>
      <c r="E3" s="3"/>
      <c r="F3" s="3"/>
      <c r="G3" s="3"/>
      <c r="H3" s="3"/>
      <c r="I3" s="3"/>
    </row>
    <row r="4" spans="1:13" ht="49.5" customHeight="1" x14ac:dyDescent="0.2">
      <c r="A4" s="166" t="s">
        <v>381</v>
      </c>
      <c r="B4" s="166" t="s">
        <v>380</v>
      </c>
      <c r="C4" s="166" t="str">
        <f>"Presenti 31.12 anno precedente (Tab 1)"</f>
        <v>Presenti 31.12 anno precedente (Tab 1)</v>
      </c>
      <c r="D4" s="166" t="s">
        <v>400</v>
      </c>
      <c r="E4" s="166" t="s">
        <v>401</v>
      </c>
      <c r="F4" s="166" t="s">
        <v>402</v>
      </c>
      <c r="G4" s="166" t="s">
        <v>412</v>
      </c>
      <c r="H4" s="166" t="s">
        <v>403</v>
      </c>
      <c r="I4" s="166" t="s">
        <v>372</v>
      </c>
    </row>
    <row r="5" spans="1:13" x14ac:dyDescent="0.2">
      <c r="A5" s="299"/>
      <c r="B5" s="166"/>
      <c r="C5" s="177" t="s">
        <v>382</v>
      </c>
      <c r="D5" s="177" t="s">
        <v>383</v>
      </c>
      <c r="E5" s="177" t="s">
        <v>384</v>
      </c>
      <c r="F5" s="177" t="s">
        <v>385</v>
      </c>
      <c r="G5" s="177" t="s">
        <v>411</v>
      </c>
      <c r="H5" s="177" t="s">
        <v>404</v>
      </c>
      <c r="I5" s="177" t="s">
        <v>405</v>
      </c>
    </row>
    <row r="6" spans="1:13" ht="12.75" customHeight="1" x14ac:dyDescent="0.2">
      <c r="A6" s="144" t="str">
        <f>'t1'!A6</f>
        <v>DIRETTORE GENERALE</v>
      </c>
      <c r="B6" s="169" t="str">
        <f>'t1'!B6</f>
        <v>0D0097</v>
      </c>
      <c r="C6" s="320">
        <f>'t1'!C6+'t1'!D6</f>
        <v>0</v>
      </c>
      <c r="D6" s="320">
        <f>'t5'!U7+'t5'!V7</f>
        <v>0</v>
      </c>
      <c r="E6" s="321">
        <f>'t6'!U7+'t6'!V7</f>
        <v>0</v>
      </c>
      <c r="F6" s="321">
        <f>'t4'!C177</f>
        <v>0</v>
      </c>
      <c r="G6" s="321">
        <f>C6-D6+E6+F6</f>
        <v>0</v>
      </c>
      <c r="H6" s="321">
        <f>'t4'!FI15</f>
        <v>0</v>
      </c>
      <c r="I6" s="95" t="str">
        <f>IF(H6&lt;=G6,"OK","ERRORE")</f>
        <v>OK</v>
      </c>
    </row>
    <row r="7" spans="1:13" ht="12.75" customHeight="1" x14ac:dyDescent="0.2">
      <c r="A7" s="144" t="str">
        <f>'t1'!A7</f>
        <v>DIRETTORE SANITARIO</v>
      </c>
      <c r="B7" s="169" t="str">
        <f>'t1'!B7</f>
        <v>0D0482</v>
      </c>
      <c r="C7" s="320">
        <f>'t1'!C7+'t1'!D7</f>
        <v>0</v>
      </c>
      <c r="D7" s="320">
        <f>'t5'!U8+'t5'!V8</f>
        <v>0</v>
      </c>
      <c r="E7" s="321">
        <f>'t6'!U8+'t6'!V8</f>
        <v>0</v>
      </c>
      <c r="F7" s="321">
        <f>'t4'!D177</f>
        <v>0</v>
      </c>
      <c r="G7" s="321">
        <f>C7-D7+E7+F7</f>
        <v>0</v>
      </c>
      <c r="H7" s="321">
        <f>'t4'!FI16</f>
        <v>0</v>
      </c>
      <c r="I7" s="95" t="str">
        <f>IF(H7&lt;=G7,"OK","ERRORE")</f>
        <v>OK</v>
      </c>
    </row>
    <row r="8" spans="1:13" ht="12.75" customHeight="1" x14ac:dyDescent="0.2">
      <c r="A8" s="144" t="str">
        <f>'t1'!A8</f>
        <v>DIRETTORE AMMINISTRATIVO</v>
      </c>
      <c r="B8" s="169" t="str">
        <f>'t1'!B8</f>
        <v>0D0163</v>
      </c>
      <c r="C8" s="320">
        <f>'t1'!C8+'t1'!D8</f>
        <v>0</v>
      </c>
      <c r="D8" s="320">
        <f>'t5'!U9+'t5'!V9</f>
        <v>0</v>
      </c>
      <c r="E8" s="321">
        <f>'t6'!U9+'t6'!V9</f>
        <v>0</v>
      </c>
      <c r="F8" s="321">
        <f>'t4'!E177</f>
        <v>0</v>
      </c>
      <c r="G8" s="321">
        <f t="shared" ref="G8:G71" si="0">C8-D8+E8+F8</f>
        <v>0</v>
      </c>
      <c r="H8" s="321">
        <f>'t4'!FI17</f>
        <v>0</v>
      </c>
      <c r="I8" s="95" t="str">
        <f t="shared" ref="I8:I71" si="1">IF(H8&lt;=G8,"OK","ERRORE")</f>
        <v>OK</v>
      </c>
    </row>
    <row r="9" spans="1:13" ht="12.75" customHeight="1" x14ac:dyDescent="0.2">
      <c r="A9" s="144" t="str">
        <f>'t1'!A9</f>
        <v>DIRETTORE DEI SERVIZI SOCIALI</v>
      </c>
      <c r="B9" s="169" t="str">
        <f>'t1'!B9</f>
        <v>0D0484</v>
      </c>
      <c r="C9" s="320">
        <f>'t1'!C9+'t1'!D9</f>
        <v>0</v>
      </c>
      <c r="D9" s="320">
        <f>'t5'!U10+'t5'!V10</f>
        <v>0</v>
      </c>
      <c r="E9" s="321">
        <f>'t6'!U10+'t6'!V10</f>
        <v>0</v>
      </c>
      <c r="F9" s="321">
        <f>'t4'!F177</f>
        <v>0</v>
      </c>
      <c r="G9" s="321">
        <f t="shared" si="0"/>
        <v>0</v>
      </c>
      <c r="H9" s="321">
        <f>'t4'!FI18</f>
        <v>0</v>
      </c>
      <c r="I9" s="95" t="str">
        <f t="shared" si="1"/>
        <v>OK</v>
      </c>
    </row>
    <row r="10" spans="1:13" ht="12.75" customHeight="1" x14ac:dyDescent="0.2">
      <c r="A10" s="144" t="str">
        <f>'t1'!A10</f>
        <v>DIR. MEDICO CON INC. STRUTTURA COMPLESSA (RAPP. ESCLUSIVO)</v>
      </c>
      <c r="B10" s="169" t="str">
        <f>'t1'!B10</f>
        <v>SD0E33</v>
      </c>
      <c r="C10" s="320">
        <f>'t1'!C10+'t1'!D10</f>
        <v>0</v>
      </c>
      <c r="D10" s="320">
        <f>'t5'!U11+'t5'!V11</f>
        <v>0</v>
      </c>
      <c r="E10" s="321">
        <f>'t6'!U11+'t6'!V11</f>
        <v>0</v>
      </c>
      <c r="F10" s="321">
        <f>'t4'!G177</f>
        <v>0</v>
      </c>
      <c r="G10" s="321">
        <f t="shared" si="0"/>
        <v>0</v>
      </c>
      <c r="H10" s="321">
        <f>'t4'!FI19</f>
        <v>0</v>
      </c>
      <c r="I10" s="95" t="str">
        <f t="shared" si="1"/>
        <v>OK</v>
      </c>
    </row>
    <row r="11" spans="1:13" ht="12.75" customHeight="1" x14ac:dyDescent="0.2">
      <c r="A11" s="144" t="str">
        <f>'t1'!A11</f>
        <v>DIR. MEDICO CON INC. DI STRUTTURA COMPLESSA (RAPP. NON ESCL.</v>
      </c>
      <c r="B11" s="169" t="str">
        <f>'t1'!B11</f>
        <v>SD0N33</v>
      </c>
      <c r="C11" s="320">
        <f>'t1'!C11+'t1'!D11</f>
        <v>0</v>
      </c>
      <c r="D11" s="320">
        <f>'t5'!U12+'t5'!V12</f>
        <v>0</v>
      </c>
      <c r="E11" s="321">
        <f>'t6'!U12+'t6'!V12</f>
        <v>0</v>
      </c>
      <c r="F11" s="321">
        <f>'t4'!H177</f>
        <v>0</v>
      </c>
      <c r="G11" s="321">
        <f t="shared" si="0"/>
        <v>0</v>
      </c>
      <c r="H11" s="321">
        <f>'t4'!FI20</f>
        <v>0</v>
      </c>
      <c r="I11" s="95" t="str">
        <f t="shared" si="1"/>
        <v>OK</v>
      </c>
    </row>
    <row r="12" spans="1:13" ht="12.75" customHeight="1" x14ac:dyDescent="0.2">
      <c r="A12" s="144" t="str">
        <f>'t1'!A12</f>
        <v>DIR. MEDICO CON INCARICO DI STRUTTURA SEMPLICE (RAPP. ESCLUS</v>
      </c>
      <c r="B12" s="169" t="str">
        <f>'t1'!B12</f>
        <v>SD0E34</v>
      </c>
      <c r="C12" s="320">
        <f>'t1'!C12+'t1'!D12</f>
        <v>0</v>
      </c>
      <c r="D12" s="320">
        <f>'t5'!U13+'t5'!V13</f>
        <v>0</v>
      </c>
      <c r="E12" s="321">
        <f>'t6'!U13+'t6'!V13</f>
        <v>0</v>
      </c>
      <c r="F12" s="321">
        <f>'t4'!I177</f>
        <v>0</v>
      </c>
      <c r="G12" s="321">
        <f t="shared" si="0"/>
        <v>0</v>
      </c>
      <c r="H12" s="321">
        <f>'t4'!FI21</f>
        <v>0</v>
      </c>
      <c r="I12" s="95" t="str">
        <f t="shared" si="1"/>
        <v>OK</v>
      </c>
    </row>
    <row r="13" spans="1:13" ht="12.75" customHeight="1" x14ac:dyDescent="0.2">
      <c r="A13" s="144" t="str">
        <f>'t1'!A13</f>
        <v>DIR. MEDICO CON INCARICO STRUTTURA SEMPLICE (RAPP. NON ESCL.</v>
      </c>
      <c r="B13" s="169" t="str">
        <f>'t1'!B13</f>
        <v>SD0N34</v>
      </c>
      <c r="C13" s="320">
        <f>'t1'!C13+'t1'!D13</f>
        <v>0</v>
      </c>
      <c r="D13" s="320">
        <f>'t5'!U14+'t5'!V14</f>
        <v>0</v>
      </c>
      <c r="E13" s="321">
        <f>'t6'!U14+'t6'!V14</f>
        <v>0</v>
      </c>
      <c r="F13" s="321">
        <f>'t4'!J177</f>
        <v>0</v>
      </c>
      <c r="G13" s="321">
        <f t="shared" si="0"/>
        <v>0</v>
      </c>
      <c r="H13" s="321">
        <f>'t4'!FI22</f>
        <v>0</v>
      </c>
      <c r="I13" s="95" t="str">
        <f t="shared" si="1"/>
        <v>OK</v>
      </c>
    </row>
    <row r="14" spans="1:13" ht="12.75" customHeight="1" x14ac:dyDescent="0.2">
      <c r="A14" s="144" t="str">
        <f>'t1'!A14</f>
        <v>DIRIGENTI MEDICI CON ALTRI INCAR. PROF.LI (RAPP. ESCLUSIVO)</v>
      </c>
      <c r="B14" s="169" t="str">
        <f>'t1'!B14</f>
        <v>SD0035</v>
      </c>
      <c r="C14" s="320">
        <f>'t1'!C14+'t1'!D14</f>
        <v>0</v>
      </c>
      <c r="D14" s="320">
        <f>'t5'!U15+'t5'!V15</f>
        <v>0</v>
      </c>
      <c r="E14" s="321">
        <f>'t6'!U15+'t6'!V15</f>
        <v>0</v>
      </c>
      <c r="F14" s="321">
        <f>'t4'!K177</f>
        <v>0</v>
      </c>
      <c r="G14" s="321">
        <f t="shared" si="0"/>
        <v>0</v>
      </c>
      <c r="H14" s="321">
        <f>'t4'!FI23</f>
        <v>0</v>
      </c>
      <c r="I14" s="95" t="str">
        <f t="shared" si="1"/>
        <v>OK</v>
      </c>
    </row>
    <row r="15" spans="1:13" ht="12.75" customHeight="1" x14ac:dyDescent="0.2">
      <c r="A15" s="144" t="str">
        <f>'t1'!A15</f>
        <v>DIRIGENTI MEDICI CON ALTRI INCAR. PROF.LI (RAPP. NON ESCL.)</v>
      </c>
      <c r="B15" s="169" t="str">
        <f>'t1'!B15</f>
        <v>SD0036</v>
      </c>
      <c r="C15" s="320">
        <f>'t1'!C15+'t1'!D15</f>
        <v>0</v>
      </c>
      <c r="D15" s="320">
        <f>'t5'!U16+'t5'!V16</f>
        <v>0</v>
      </c>
      <c r="E15" s="321">
        <f>'t6'!U16+'t6'!V16</f>
        <v>0</v>
      </c>
      <c r="F15" s="321">
        <f>'t4'!L177</f>
        <v>0</v>
      </c>
      <c r="G15" s="321">
        <f t="shared" si="0"/>
        <v>0</v>
      </c>
      <c r="H15" s="321">
        <f>'t4'!FI24</f>
        <v>0</v>
      </c>
      <c r="I15" s="95" t="str">
        <f t="shared" si="1"/>
        <v>OK</v>
      </c>
    </row>
    <row r="16" spans="1:13" ht="12.75" customHeight="1" x14ac:dyDescent="0.2">
      <c r="A16" s="144" t="str">
        <f>'t1'!A16</f>
        <v>DIR. MEDICI A T.  DETERMINATO(ART. 15-SEPTIES D.LGS. 502/92)</v>
      </c>
      <c r="B16" s="169" t="str">
        <f>'t1'!B16</f>
        <v>SD0597</v>
      </c>
      <c r="C16" s="320">
        <f>'t1'!C16+'t1'!D16</f>
        <v>0</v>
      </c>
      <c r="D16" s="320">
        <f>'t5'!U17+'t5'!V17</f>
        <v>0</v>
      </c>
      <c r="E16" s="321">
        <f>'t6'!U17+'t6'!V17</f>
        <v>0</v>
      </c>
      <c r="F16" s="321">
        <f>'t4'!M177</f>
        <v>0</v>
      </c>
      <c r="G16" s="321">
        <f t="shared" si="0"/>
        <v>0</v>
      </c>
      <c r="H16" s="321">
        <f>'t4'!FI25</f>
        <v>0</v>
      </c>
      <c r="I16" s="95" t="str">
        <f t="shared" si="1"/>
        <v>OK</v>
      </c>
    </row>
    <row r="17" spans="1:9" ht="12.75" customHeight="1" x14ac:dyDescent="0.2">
      <c r="A17" s="144" t="str">
        <f>'t1'!A17</f>
        <v>VETERINARI CON INC. DI STRUTTURA COMPLESSA (RAPP.ESCLUSIVO)</v>
      </c>
      <c r="B17" s="169" t="str">
        <f>'t1'!B17</f>
        <v>SD0E74</v>
      </c>
      <c r="C17" s="320">
        <f>'t1'!C17+'t1'!D17</f>
        <v>0</v>
      </c>
      <c r="D17" s="320">
        <f>'t5'!U18+'t5'!V18</f>
        <v>0</v>
      </c>
      <c r="E17" s="321">
        <f>'t6'!U18+'t6'!V18</f>
        <v>0</v>
      </c>
      <c r="F17" s="321">
        <f>'t4'!N177</f>
        <v>0</v>
      </c>
      <c r="G17" s="321">
        <f t="shared" si="0"/>
        <v>0</v>
      </c>
      <c r="H17" s="321">
        <f>'t4'!FI26</f>
        <v>0</v>
      </c>
      <c r="I17" s="95" t="str">
        <f t="shared" si="1"/>
        <v>OK</v>
      </c>
    </row>
    <row r="18" spans="1:9" ht="12.75" customHeight="1" x14ac:dyDescent="0.2">
      <c r="A18" s="144" t="str">
        <f>'t1'!A18</f>
        <v>VETERINARI CON INC. DI STRUTTURA COMPLESSA (RAPP. NON ESCL.)</v>
      </c>
      <c r="B18" s="169" t="str">
        <f>'t1'!B18</f>
        <v>SD0N74</v>
      </c>
      <c r="C18" s="320">
        <f>'t1'!C18+'t1'!D18</f>
        <v>0</v>
      </c>
      <c r="D18" s="320">
        <f>'t5'!U19+'t5'!V19</f>
        <v>0</v>
      </c>
      <c r="E18" s="321">
        <f>'t6'!U19+'t6'!V19</f>
        <v>0</v>
      </c>
      <c r="F18" s="321">
        <f>'t4'!O177</f>
        <v>0</v>
      </c>
      <c r="G18" s="321">
        <f t="shared" si="0"/>
        <v>0</v>
      </c>
      <c r="H18" s="321">
        <f>'t4'!FI27</f>
        <v>0</v>
      </c>
      <c r="I18" s="95" t="str">
        <f t="shared" si="1"/>
        <v>OK</v>
      </c>
    </row>
    <row r="19" spans="1:9" ht="12.75" customHeight="1" x14ac:dyDescent="0.2">
      <c r="A19" s="144" t="str">
        <f>'t1'!A19</f>
        <v>VETERINARI CON INC. DI STRUTTURA SEMPLICE (RAPP. ESCLUSIVO)</v>
      </c>
      <c r="B19" s="169" t="str">
        <f>'t1'!B19</f>
        <v>SD0E73</v>
      </c>
      <c r="C19" s="320">
        <f>'t1'!C19+'t1'!D19</f>
        <v>0</v>
      </c>
      <c r="D19" s="320">
        <f>'t5'!U20+'t5'!V20</f>
        <v>0</v>
      </c>
      <c r="E19" s="321">
        <f>'t6'!U20+'t6'!V20</f>
        <v>0</v>
      </c>
      <c r="F19" s="321">
        <f>'t4'!P177</f>
        <v>0</v>
      </c>
      <c r="G19" s="321">
        <f t="shared" si="0"/>
        <v>0</v>
      </c>
      <c r="H19" s="321">
        <f>'t4'!FI28</f>
        <v>0</v>
      </c>
      <c r="I19" s="95" t="str">
        <f t="shared" si="1"/>
        <v>OK</v>
      </c>
    </row>
    <row r="20" spans="1:9" ht="12.75" customHeight="1" x14ac:dyDescent="0.2">
      <c r="A20" s="144" t="str">
        <f>'t1'!A20</f>
        <v>VETERINARI CON INC. DI STRUTTURA SEMPLICE (RAPP. NON ESCL.)</v>
      </c>
      <c r="B20" s="169" t="str">
        <f>'t1'!B20</f>
        <v>SD0N73</v>
      </c>
      <c r="C20" s="320">
        <f>'t1'!C20+'t1'!D20</f>
        <v>0</v>
      </c>
      <c r="D20" s="320">
        <f>'t5'!U21+'t5'!V21</f>
        <v>0</v>
      </c>
      <c r="E20" s="321">
        <f>'t6'!U21+'t6'!V21</f>
        <v>0</v>
      </c>
      <c r="F20" s="321">
        <f>'t4'!Q177</f>
        <v>0</v>
      </c>
      <c r="G20" s="321">
        <f t="shared" si="0"/>
        <v>0</v>
      </c>
      <c r="H20" s="321">
        <f>'t4'!FI29</f>
        <v>0</v>
      </c>
      <c r="I20" s="95" t="str">
        <f t="shared" si="1"/>
        <v>OK</v>
      </c>
    </row>
    <row r="21" spans="1:9" ht="12.75" customHeight="1" x14ac:dyDescent="0.2">
      <c r="A21" s="144" t="str">
        <f>'t1'!A21</f>
        <v>VETERINARI CON ALTRI INCAR. PROF.LI (RAPP. ESCLUSIVO)</v>
      </c>
      <c r="B21" s="169" t="str">
        <f>'t1'!B21</f>
        <v>SD0A73</v>
      </c>
      <c r="C21" s="320">
        <f>'t1'!C21+'t1'!D21</f>
        <v>0</v>
      </c>
      <c r="D21" s="320">
        <f>'t5'!U22+'t5'!V22</f>
        <v>0</v>
      </c>
      <c r="E21" s="321">
        <f>'t6'!U22+'t6'!V22</f>
        <v>0</v>
      </c>
      <c r="F21" s="321">
        <f>'t4'!R177</f>
        <v>0</v>
      </c>
      <c r="G21" s="321">
        <f t="shared" si="0"/>
        <v>0</v>
      </c>
      <c r="H21" s="321">
        <f>'t4'!FI30</f>
        <v>0</v>
      </c>
      <c r="I21" s="95" t="str">
        <f t="shared" si="1"/>
        <v>OK</v>
      </c>
    </row>
    <row r="22" spans="1:9" ht="12.75" customHeight="1" x14ac:dyDescent="0.2">
      <c r="A22" s="144" t="str">
        <f>'t1'!A22</f>
        <v>VETERINARI CON ALTRI INCAR. PROF.LI (RAPP. NON ESCL.)</v>
      </c>
      <c r="B22" s="169" t="str">
        <f>'t1'!B22</f>
        <v>SD0072</v>
      </c>
      <c r="C22" s="320">
        <f>'t1'!C22+'t1'!D22</f>
        <v>0</v>
      </c>
      <c r="D22" s="320">
        <f>'t5'!U23+'t5'!V23</f>
        <v>0</v>
      </c>
      <c r="E22" s="321">
        <f>'t6'!U23+'t6'!V23</f>
        <v>0</v>
      </c>
      <c r="F22" s="321">
        <f>'t4'!S177</f>
        <v>0</v>
      </c>
      <c r="G22" s="321">
        <f t="shared" si="0"/>
        <v>0</v>
      </c>
      <c r="H22" s="321">
        <f>'t4'!FI31</f>
        <v>0</v>
      </c>
      <c r="I22" s="95" t="str">
        <f t="shared" si="1"/>
        <v>OK</v>
      </c>
    </row>
    <row r="23" spans="1:9" ht="12.75" customHeight="1" x14ac:dyDescent="0.2">
      <c r="A23" s="144" t="str">
        <f>'t1'!A23</f>
        <v>VETERINARI A T. DETERMINATO (ART. 15-SEPTIES D.LGS. 502/92)</v>
      </c>
      <c r="B23" s="169" t="str">
        <f>'t1'!B23</f>
        <v>SD0598</v>
      </c>
      <c r="C23" s="320">
        <f>'t1'!C23+'t1'!D23</f>
        <v>0</v>
      </c>
      <c r="D23" s="320">
        <f>'t5'!U24+'t5'!V24</f>
        <v>0</v>
      </c>
      <c r="E23" s="321">
        <f>'t6'!U24+'t6'!V24</f>
        <v>0</v>
      </c>
      <c r="F23" s="321">
        <f>'t4'!T177</f>
        <v>0</v>
      </c>
      <c r="G23" s="321">
        <f t="shared" si="0"/>
        <v>0</v>
      </c>
      <c r="H23" s="321">
        <f>'t4'!FI32</f>
        <v>0</v>
      </c>
      <c r="I23" s="95" t="str">
        <f t="shared" si="1"/>
        <v>OK</v>
      </c>
    </row>
    <row r="24" spans="1:9" ht="12.75" customHeight="1" x14ac:dyDescent="0.2">
      <c r="A24" s="144" t="str">
        <f>'t1'!A24</f>
        <v>ODONTOIATRI CON INC. DI STRUTTURA COMPLESSA (RAPP. ESCL.)</v>
      </c>
      <c r="B24" s="169" t="str">
        <f>'t1'!B24</f>
        <v>SD0E49</v>
      </c>
      <c r="C24" s="320">
        <f>'t1'!C24+'t1'!D24</f>
        <v>0</v>
      </c>
      <c r="D24" s="320">
        <f>'t5'!U25+'t5'!V25</f>
        <v>0</v>
      </c>
      <c r="E24" s="321">
        <f>'t6'!U25+'t6'!V25</f>
        <v>0</v>
      </c>
      <c r="F24" s="321">
        <f>'t4'!U177</f>
        <v>0</v>
      </c>
      <c r="G24" s="321">
        <f t="shared" si="0"/>
        <v>0</v>
      </c>
      <c r="H24" s="321">
        <f>'t4'!FI33</f>
        <v>0</v>
      </c>
      <c r="I24" s="95" t="str">
        <f t="shared" si="1"/>
        <v>OK</v>
      </c>
    </row>
    <row r="25" spans="1:9" ht="12.75" customHeight="1" x14ac:dyDescent="0.2">
      <c r="A25" s="144" t="str">
        <f>'t1'!A25</f>
        <v>ODONTOIATRI CON INC. DI STRUTTURA COMPLESSA (RAPP. NON ESCL.</v>
      </c>
      <c r="B25" s="169" t="str">
        <f>'t1'!B25</f>
        <v>SD0N49</v>
      </c>
      <c r="C25" s="320">
        <f>'t1'!C25+'t1'!D25</f>
        <v>0</v>
      </c>
      <c r="D25" s="320">
        <f>'t5'!U26+'t5'!V26</f>
        <v>0</v>
      </c>
      <c r="E25" s="321">
        <f>'t6'!U26+'t6'!V26</f>
        <v>0</v>
      </c>
      <c r="F25" s="321">
        <f>'t4'!V177</f>
        <v>0</v>
      </c>
      <c r="G25" s="321">
        <f t="shared" si="0"/>
        <v>0</v>
      </c>
      <c r="H25" s="321">
        <f>'t4'!FI34</f>
        <v>0</v>
      </c>
      <c r="I25" s="95" t="str">
        <f t="shared" si="1"/>
        <v>OK</v>
      </c>
    </row>
    <row r="26" spans="1:9" ht="12.75" customHeight="1" x14ac:dyDescent="0.2">
      <c r="A26" s="144" t="str">
        <f>'t1'!A26</f>
        <v>ODONTOIATRI CON INC. DI STRUTTURA SEMPLICE (RAPP. ESCLUSIVO)</v>
      </c>
      <c r="B26" s="169" t="str">
        <f>'t1'!B26</f>
        <v>SD0E48</v>
      </c>
      <c r="C26" s="320">
        <f>'t1'!C26+'t1'!D26</f>
        <v>0</v>
      </c>
      <c r="D26" s="320">
        <f>'t5'!U27+'t5'!V27</f>
        <v>0</v>
      </c>
      <c r="E26" s="321">
        <f>'t6'!U27+'t6'!V27</f>
        <v>0</v>
      </c>
      <c r="F26" s="321">
        <f>'t4'!W177</f>
        <v>0</v>
      </c>
      <c r="G26" s="321">
        <f t="shared" si="0"/>
        <v>0</v>
      </c>
      <c r="H26" s="321">
        <f>'t4'!FI35</f>
        <v>0</v>
      </c>
      <c r="I26" s="95" t="str">
        <f t="shared" si="1"/>
        <v>OK</v>
      </c>
    </row>
    <row r="27" spans="1:9" ht="12.75" customHeight="1" x14ac:dyDescent="0.2">
      <c r="A27" s="144" t="str">
        <f>'t1'!A27</f>
        <v>ODONTOIATRI CON INC. DI STRUTTURA SEMPLICE (RAPP. NON ESCL.)</v>
      </c>
      <c r="B27" s="169" t="str">
        <f>'t1'!B27</f>
        <v>SD0N48</v>
      </c>
      <c r="C27" s="320">
        <f>'t1'!C27+'t1'!D27</f>
        <v>0</v>
      </c>
      <c r="D27" s="320">
        <f>'t5'!U28+'t5'!V28</f>
        <v>0</v>
      </c>
      <c r="E27" s="321">
        <f>'t6'!U28+'t6'!V28</f>
        <v>0</v>
      </c>
      <c r="F27" s="321">
        <f>'t4'!X177</f>
        <v>0</v>
      </c>
      <c r="G27" s="321">
        <f t="shared" si="0"/>
        <v>0</v>
      </c>
      <c r="H27" s="321">
        <f>'t4'!FI36</f>
        <v>0</v>
      </c>
      <c r="I27" s="95" t="str">
        <f t="shared" si="1"/>
        <v>OK</v>
      </c>
    </row>
    <row r="28" spans="1:9" ht="12.75" customHeight="1" x14ac:dyDescent="0.2">
      <c r="A28" s="144" t="str">
        <f>'t1'!A28</f>
        <v>ODONTOIATRI CON ALTRI INCAR. PROF.LI (RAPP. ESCLUSIVO)</v>
      </c>
      <c r="B28" s="169" t="str">
        <f>'t1'!B28</f>
        <v>SD0A48</v>
      </c>
      <c r="C28" s="320">
        <f>'t1'!C28+'t1'!D28</f>
        <v>0</v>
      </c>
      <c r="D28" s="320">
        <f>'t5'!U29+'t5'!V29</f>
        <v>0</v>
      </c>
      <c r="E28" s="321">
        <f>'t6'!U29+'t6'!V29</f>
        <v>0</v>
      </c>
      <c r="F28" s="321">
        <f>'t4'!Y177</f>
        <v>0</v>
      </c>
      <c r="G28" s="321">
        <f t="shared" si="0"/>
        <v>0</v>
      </c>
      <c r="H28" s="321">
        <f>'t4'!FI37</f>
        <v>0</v>
      </c>
      <c r="I28" s="95" t="str">
        <f t="shared" si="1"/>
        <v>OK</v>
      </c>
    </row>
    <row r="29" spans="1:9" ht="12.75" customHeight="1" x14ac:dyDescent="0.2">
      <c r="A29" s="144" t="str">
        <f>'t1'!A29</f>
        <v>ODONTOIATRI CON ALTRI INCAR. PROF.LI (RAPP. NON ESCL.)</v>
      </c>
      <c r="B29" s="169" t="str">
        <f>'t1'!B29</f>
        <v>SD0047</v>
      </c>
      <c r="C29" s="320">
        <f>'t1'!C29+'t1'!D29</f>
        <v>0</v>
      </c>
      <c r="D29" s="320">
        <f>'t5'!U30+'t5'!V30</f>
        <v>0</v>
      </c>
      <c r="E29" s="321">
        <f>'t6'!U30+'t6'!V30</f>
        <v>0</v>
      </c>
      <c r="F29" s="321">
        <f>'t4'!Z177</f>
        <v>0</v>
      </c>
      <c r="G29" s="321">
        <f t="shared" si="0"/>
        <v>0</v>
      </c>
      <c r="H29" s="321">
        <f>'t4'!FI38</f>
        <v>0</v>
      </c>
      <c r="I29" s="95" t="str">
        <f t="shared" si="1"/>
        <v>OK</v>
      </c>
    </row>
    <row r="30" spans="1:9" ht="12.75" customHeight="1" x14ac:dyDescent="0.2">
      <c r="A30" s="144" t="str">
        <f>'t1'!A30</f>
        <v>ODONTOIATRI A T. DETERMINATO (ART. 15-SEPTIES D.LGS. 502/92)</v>
      </c>
      <c r="B30" s="169" t="str">
        <f>'t1'!B30</f>
        <v>SD0599</v>
      </c>
      <c r="C30" s="320">
        <f>'t1'!C30+'t1'!D30</f>
        <v>0</v>
      </c>
      <c r="D30" s="320">
        <f>'t5'!U31+'t5'!V31</f>
        <v>0</v>
      </c>
      <c r="E30" s="321">
        <f>'t6'!U31+'t6'!V31</f>
        <v>0</v>
      </c>
      <c r="F30" s="321">
        <f>'t4'!AA177</f>
        <v>0</v>
      </c>
      <c r="G30" s="321">
        <f t="shared" si="0"/>
        <v>0</v>
      </c>
      <c r="H30" s="321">
        <f>'t4'!FI39</f>
        <v>0</v>
      </c>
      <c r="I30" s="95" t="str">
        <f t="shared" si="1"/>
        <v>OK</v>
      </c>
    </row>
    <row r="31" spans="1:9" ht="12.75" customHeight="1" x14ac:dyDescent="0.2">
      <c r="A31" s="144" t="str">
        <f>'t1'!A31</f>
        <v>FARMACISTI CON INC. DI STRUTTURA COMPLESSA (RAPP. ESCLUSIVO)</v>
      </c>
      <c r="B31" s="169" t="str">
        <f>'t1'!B31</f>
        <v>SD0E39</v>
      </c>
      <c r="C31" s="320">
        <f>'t1'!C31+'t1'!D31</f>
        <v>0</v>
      </c>
      <c r="D31" s="320">
        <f>'t5'!U32+'t5'!V32</f>
        <v>0</v>
      </c>
      <c r="E31" s="321">
        <f>'t6'!U32+'t6'!V32</f>
        <v>0</v>
      </c>
      <c r="F31" s="321">
        <f>'t4'!AB177</f>
        <v>0</v>
      </c>
      <c r="G31" s="321">
        <f t="shared" si="0"/>
        <v>0</v>
      </c>
      <c r="H31" s="321">
        <f>'t4'!FI40</f>
        <v>0</v>
      </c>
      <c r="I31" s="95" t="str">
        <f t="shared" si="1"/>
        <v>OK</v>
      </c>
    </row>
    <row r="32" spans="1:9" ht="12.75" customHeight="1" x14ac:dyDescent="0.2">
      <c r="A32" s="144" t="str">
        <f>'t1'!A32</f>
        <v>FARMACISTI CON INC. DI STRUTTURA COMPLESSA (RAPP. NON ESCL.)</v>
      </c>
      <c r="B32" s="169" t="str">
        <f>'t1'!B32</f>
        <v>SD0N39</v>
      </c>
      <c r="C32" s="320">
        <f>'t1'!C32+'t1'!D32</f>
        <v>0</v>
      </c>
      <c r="D32" s="320">
        <f>'t5'!U33+'t5'!V33</f>
        <v>0</v>
      </c>
      <c r="E32" s="321">
        <f>'t6'!U33+'t6'!V33</f>
        <v>0</v>
      </c>
      <c r="F32" s="321">
        <f>'t4'!AC177</f>
        <v>0</v>
      </c>
      <c r="G32" s="321">
        <f t="shared" si="0"/>
        <v>0</v>
      </c>
      <c r="H32" s="321">
        <f>'t4'!FI41</f>
        <v>0</v>
      </c>
      <c r="I32" s="95" t="str">
        <f t="shared" si="1"/>
        <v>OK</v>
      </c>
    </row>
    <row r="33" spans="1:9" ht="12.75" customHeight="1" x14ac:dyDescent="0.2">
      <c r="A33" s="144" t="str">
        <f>'t1'!A33</f>
        <v>FARMACISTI CON INC. DI STRUTTURA SEMPLICE (RAPP. ESCLUSIVO)</v>
      </c>
      <c r="B33" s="169" t="str">
        <f>'t1'!B33</f>
        <v>SD0E38</v>
      </c>
      <c r="C33" s="320">
        <f>'t1'!C33+'t1'!D33</f>
        <v>0</v>
      </c>
      <c r="D33" s="320">
        <f>'t5'!U34+'t5'!V34</f>
        <v>0</v>
      </c>
      <c r="E33" s="321">
        <f>'t6'!U34+'t6'!V34</f>
        <v>0</v>
      </c>
      <c r="F33" s="321">
        <f>'t4'!AD177</f>
        <v>0</v>
      </c>
      <c r="G33" s="321">
        <f t="shared" si="0"/>
        <v>0</v>
      </c>
      <c r="H33" s="321">
        <f>'t4'!FI42</f>
        <v>0</v>
      </c>
      <c r="I33" s="95" t="str">
        <f t="shared" si="1"/>
        <v>OK</v>
      </c>
    </row>
    <row r="34" spans="1:9" ht="12.75" customHeight="1" x14ac:dyDescent="0.2">
      <c r="A34" s="144" t="str">
        <f>'t1'!A34</f>
        <v>FARMACISTI CON INC. DI STRUTTURA SEMPLICE (RAPP. NON ESCL.)</v>
      </c>
      <c r="B34" s="169" t="str">
        <f>'t1'!B34</f>
        <v>SD0N38</v>
      </c>
      <c r="C34" s="320">
        <f>'t1'!C34+'t1'!D34</f>
        <v>0</v>
      </c>
      <c r="D34" s="320">
        <f>'t5'!U35+'t5'!V35</f>
        <v>0</v>
      </c>
      <c r="E34" s="321">
        <f>'t6'!U35+'t6'!V35</f>
        <v>0</v>
      </c>
      <c r="F34" s="321">
        <f>'t4'!AE177</f>
        <v>0</v>
      </c>
      <c r="G34" s="321">
        <f t="shared" si="0"/>
        <v>0</v>
      </c>
      <c r="H34" s="321">
        <f>'t4'!FI43</f>
        <v>0</v>
      </c>
      <c r="I34" s="95" t="str">
        <f t="shared" si="1"/>
        <v>OK</v>
      </c>
    </row>
    <row r="35" spans="1:9" ht="12.75" customHeight="1" x14ac:dyDescent="0.2">
      <c r="A35" s="144" t="str">
        <f>'t1'!A35</f>
        <v>FARMACISTI CON ALTRI INCAR. PROF.LI (RAPP. ESCLUSIVO)</v>
      </c>
      <c r="B35" s="169" t="str">
        <f>'t1'!B35</f>
        <v>SD0A38</v>
      </c>
      <c r="C35" s="320">
        <f>'t1'!C35+'t1'!D35</f>
        <v>0</v>
      </c>
      <c r="D35" s="320">
        <f>'t5'!U36+'t5'!V36</f>
        <v>0</v>
      </c>
      <c r="E35" s="321">
        <f>'t6'!U36+'t6'!V36</f>
        <v>0</v>
      </c>
      <c r="F35" s="321">
        <f>'t4'!AF177</f>
        <v>0</v>
      </c>
      <c r="G35" s="321">
        <f t="shared" si="0"/>
        <v>0</v>
      </c>
      <c r="H35" s="321">
        <f>'t4'!FI44</f>
        <v>0</v>
      </c>
      <c r="I35" s="95" t="str">
        <f t="shared" si="1"/>
        <v>OK</v>
      </c>
    </row>
    <row r="36" spans="1:9" ht="12.75" customHeight="1" x14ac:dyDescent="0.2">
      <c r="A36" s="144" t="str">
        <f>'t1'!A36</f>
        <v>FARMACISTI CON ALTRI INCAR. PROF.LI (RAPP. NON ESCL.)</v>
      </c>
      <c r="B36" s="169" t="str">
        <f>'t1'!B36</f>
        <v>SD0037</v>
      </c>
      <c r="C36" s="320">
        <f>'t1'!C36+'t1'!D36</f>
        <v>0</v>
      </c>
      <c r="D36" s="320">
        <f>'t5'!U37+'t5'!V37</f>
        <v>0</v>
      </c>
      <c r="E36" s="321">
        <f>'t6'!U37+'t6'!V37</f>
        <v>0</v>
      </c>
      <c r="F36" s="321">
        <f>'t4'!AG177</f>
        <v>0</v>
      </c>
      <c r="G36" s="321">
        <f t="shared" si="0"/>
        <v>0</v>
      </c>
      <c r="H36" s="321">
        <f>'t4'!FI45</f>
        <v>0</v>
      </c>
      <c r="I36" s="95" t="str">
        <f t="shared" si="1"/>
        <v>OK</v>
      </c>
    </row>
    <row r="37" spans="1:9" ht="12.75" customHeight="1" x14ac:dyDescent="0.2">
      <c r="A37" s="144" t="str">
        <f>'t1'!A37</f>
        <v>FARMACISTI A T. DETERMINATO (ART. 15-SEPTIES D.LGS. 502/92)</v>
      </c>
      <c r="B37" s="169" t="str">
        <f>'t1'!B37</f>
        <v>SD0600</v>
      </c>
      <c r="C37" s="320">
        <f>'t1'!C37+'t1'!D37</f>
        <v>0</v>
      </c>
      <c r="D37" s="320">
        <f>'t5'!U38+'t5'!V38</f>
        <v>0</v>
      </c>
      <c r="E37" s="321">
        <f>'t6'!U38+'t6'!V38</f>
        <v>0</v>
      </c>
      <c r="F37" s="321">
        <f>'t4'!AH177</f>
        <v>0</v>
      </c>
      <c r="G37" s="321">
        <f t="shared" si="0"/>
        <v>0</v>
      </c>
      <c r="H37" s="321">
        <f>'t4'!FI46</f>
        <v>0</v>
      </c>
      <c r="I37" s="95" t="str">
        <f t="shared" si="1"/>
        <v>OK</v>
      </c>
    </row>
    <row r="38" spans="1:9" ht="12.75" customHeight="1" x14ac:dyDescent="0.2">
      <c r="A38" s="144" t="str">
        <f>'t1'!A38</f>
        <v>BIOLOGI CON INC. DI STRUTTURA COMPLESSA (RAPP. ESCLUSIVO)</v>
      </c>
      <c r="B38" s="169" t="str">
        <f>'t1'!B38</f>
        <v>SD0E13</v>
      </c>
      <c r="C38" s="320">
        <f>'t1'!C38+'t1'!D38</f>
        <v>0</v>
      </c>
      <c r="D38" s="320">
        <f>'t5'!U39+'t5'!V39</f>
        <v>0</v>
      </c>
      <c r="E38" s="321">
        <f>'t6'!U39+'t6'!V39</f>
        <v>0</v>
      </c>
      <c r="F38" s="321">
        <f>'t4'!AI177</f>
        <v>0</v>
      </c>
      <c r="G38" s="321">
        <f t="shared" si="0"/>
        <v>0</v>
      </c>
      <c r="H38" s="321">
        <f>'t4'!FI47</f>
        <v>0</v>
      </c>
      <c r="I38" s="95" t="str">
        <f t="shared" si="1"/>
        <v>OK</v>
      </c>
    </row>
    <row r="39" spans="1:9" ht="12.75" customHeight="1" x14ac:dyDescent="0.2">
      <c r="A39" s="144" t="str">
        <f>'t1'!A39</f>
        <v>BIOLOGI CON INC. DI STRUTTURA COMPLESSA (RAPP. NON ESCL.)</v>
      </c>
      <c r="B39" s="169" t="str">
        <f>'t1'!B39</f>
        <v>SD0N13</v>
      </c>
      <c r="C39" s="320">
        <f>'t1'!C39+'t1'!D39</f>
        <v>0</v>
      </c>
      <c r="D39" s="320">
        <f>'t5'!U40+'t5'!V40</f>
        <v>0</v>
      </c>
      <c r="E39" s="321">
        <f>'t6'!U40+'t6'!V40</f>
        <v>0</v>
      </c>
      <c r="F39" s="321">
        <f>'t4'!AJ177</f>
        <v>0</v>
      </c>
      <c r="G39" s="321">
        <f t="shared" si="0"/>
        <v>0</v>
      </c>
      <c r="H39" s="321">
        <f>'t4'!FI48</f>
        <v>0</v>
      </c>
      <c r="I39" s="95" t="str">
        <f t="shared" si="1"/>
        <v>OK</v>
      </c>
    </row>
    <row r="40" spans="1:9" ht="12.75" customHeight="1" x14ac:dyDescent="0.2">
      <c r="A40" s="144" t="str">
        <f>'t1'!A40</f>
        <v>BIOLOGI CON INC. DI STRUTTURA SEMPLICE (RAPP. ESCLUSIVO)</v>
      </c>
      <c r="B40" s="169" t="str">
        <f>'t1'!B40</f>
        <v>SD0E12</v>
      </c>
      <c r="C40" s="320">
        <f>'t1'!C40+'t1'!D40</f>
        <v>0</v>
      </c>
      <c r="D40" s="320">
        <f>'t5'!U41+'t5'!V41</f>
        <v>0</v>
      </c>
      <c r="E40" s="321">
        <f>'t6'!U41+'t6'!V41</f>
        <v>0</v>
      </c>
      <c r="F40" s="321">
        <f>'t4'!AK177</f>
        <v>0</v>
      </c>
      <c r="G40" s="321">
        <f t="shared" si="0"/>
        <v>0</v>
      </c>
      <c r="H40" s="321">
        <f>'t4'!FI49</f>
        <v>0</v>
      </c>
      <c r="I40" s="95" t="str">
        <f t="shared" si="1"/>
        <v>OK</v>
      </c>
    </row>
    <row r="41" spans="1:9" ht="12.75" customHeight="1" x14ac:dyDescent="0.2">
      <c r="A41" s="144" t="str">
        <f>'t1'!A41</f>
        <v>BIOLOGI CON INC. DI STRUTTURA SEMPLICE (RAPP. NON ESCL.)</v>
      </c>
      <c r="B41" s="169" t="str">
        <f>'t1'!B41</f>
        <v>SD0N12</v>
      </c>
      <c r="C41" s="320">
        <f>'t1'!C41+'t1'!D41</f>
        <v>0</v>
      </c>
      <c r="D41" s="320">
        <f>'t5'!U42+'t5'!V42</f>
        <v>0</v>
      </c>
      <c r="E41" s="321">
        <f>'t6'!U42+'t6'!V42</f>
        <v>0</v>
      </c>
      <c r="F41" s="321">
        <f>'t4'!AL177</f>
        <v>0</v>
      </c>
      <c r="G41" s="321">
        <f t="shared" si="0"/>
        <v>0</v>
      </c>
      <c r="H41" s="321">
        <f>'t4'!FI50</f>
        <v>0</v>
      </c>
      <c r="I41" s="95" t="str">
        <f t="shared" si="1"/>
        <v>OK</v>
      </c>
    </row>
    <row r="42" spans="1:9" ht="12.75" customHeight="1" x14ac:dyDescent="0.2">
      <c r="A42" s="144" t="str">
        <f>'t1'!A42</f>
        <v>BIOLOGI CON ALTRI INCAR. PROF.LI (RAPP. ESCLUSIVO)</v>
      </c>
      <c r="B42" s="169" t="str">
        <f>'t1'!B42</f>
        <v>SD0A12</v>
      </c>
      <c r="C42" s="320">
        <f>'t1'!C42+'t1'!D42</f>
        <v>0</v>
      </c>
      <c r="D42" s="320">
        <f>'t5'!U43+'t5'!V43</f>
        <v>0</v>
      </c>
      <c r="E42" s="321">
        <f>'t6'!U43+'t6'!V43</f>
        <v>0</v>
      </c>
      <c r="F42" s="321">
        <f>'t4'!AM177</f>
        <v>0</v>
      </c>
      <c r="G42" s="321">
        <f t="shared" si="0"/>
        <v>0</v>
      </c>
      <c r="H42" s="321">
        <f>'t4'!FI51</f>
        <v>0</v>
      </c>
      <c r="I42" s="95" t="str">
        <f t="shared" si="1"/>
        <v>OK</v>
      </c>
    </row>
    <row r="43" spans="1:9" ht="12.75" customHeight="1" x14ac:dyDescent="0.2">
      <c r="A43" s="144" t="str">
        <f>'t1'!A43</f>
        <v>BIOLOGI CON ALTRI INCAR. PROF.LI (RAPP. NON ESCL.)</v>
      </c>
      <c r="B43" s="169" t="str">
        <f>'t1'!B43</f>
        <v>SD0011</v>
      </c>
      <c r="C43" s="320">
        <f>'t1'!C43+'t1'!D43</f>
        <v>0</v>
      </c>
      <c r="D43" s="320">
        <f>'t5'!U44+'t5'!V44</f>
        <v>0</v>
      </c>
      <c r="E43" s="321">
        <f>'t6'!U44+'t6'!V44</f>
        <v>0</v>
      </c>
      <c r="F43" s="321">
        <f>'t4'!AN177</f>
        <v>0</v>
      </c>
      <c r="G43" s="321">
        <f t="shared" si="0"/>
        <v>0</v>
      </c>
      <c r="H43" s="321">
        <f>'t4'!FI52</f>
        <v>0</v>
      </c>
      <c r="I43" s="95" t="str">
        <f t="shared" si="1"/>
        <v>OK</v>
      </c>
    </row>
    <row r="44" spans="1:9" ht="12.75" customHeight="1" x14ac:dyDescent="0.2">
      <c r="A44" s="144" t="str">
        <f>'t1'!A44</f>
        <v>BIOLOGI A T. DETERMINATO (ART. 15-SEPTIES D.LGS. 502/92)</v>
      </c>
      <c r="B44" s="169" t="str">
        <f>'t1'!B44</f>
        <v>SD0601</v>
      </c>
      <c r="C44" s="320">
        <f>'t1'!C44+'t1'!D44</f>
        <v>0</v>
      </c>
      <c r="D44" s="320">
        <f>'t5'!U45+'t5'!V45</f>
        <v>0</v>
      </c>
      <c r="E44" s="321">
        <f>'t6'!U45+'t6'!V45</f>
        <v>0</v>
      </c>
      <c r="F44" s="321">
        <f>'t4'!AO177</f>
        <v>0</v>
      </c>
      <c r="G44" s="321">
        <f t="shared" si="0"/>
        <v>0</v>
      </c>
      <c r="H44" s="321">
        <f>'t4'!FI53</f>
        <v>0</v>
      </c>
      <c r="I44" s="95" t="str">
        <f t="shared" si="1"/>
        <v>OK</v>
      </c>
    </row>
    <row r="45" spans="1:9" ht="12.75" customHeight="1" x14ac:dyDescent="0.2">
      <c r="A45" s="144" t="str">
        <f>'t1'!A45</f>
        <v>CHIMICI CON INC. DI STRUTTURA COMPLESSA (RAPP. ESCLUSIVO)</v>
      </c>
      <c r="B45" s="169" t="str">
        <f>'t1'!B45</f>
        <v>SD0E16</v>
      </c>
      <c r="C45" s="320">
        <f>'t1'!C45+'t1'!D45</f>
        <v>0</v>
      </c>
      <c r="D45" s="320">
        <f>'t5'!U46+'t5'!V46</f>
        <v>0</v>
      </c>
      <c r="E45" s="321">
        <f>'t6'!U46+'t6'!V46</f>
        <v>0</v>
      </c>
      <c r="F45" s="321">
        <f>'t4'!AP177</f>
        <v>0</v>
      </c>
      <c r="G45" s="321">
        <f t="shared" si="0"/>
        <v>0</v>
      </c>
      <c r="H45" s="321">
        <f>'t4'!FI54</f>
        <v>0</v>
      </c>
      <c r="I45" s="95" t="str">
        <f t="shared" si="1"/>
        <v>OK</v>
      </c>
    </row>
    <row r="46" spans="1:9" ht="12.75" customHeight="1" x14ac:dyDescent="0.2">
      <c r="A46" s="144" t="str">
        <f>'t1'!A46</f>
        <v>CHIMICI CON INC. DI STRUTTURA COMPLESSA (RAPP.NON ESCL.)</v>
      </c>
      <c r="B46" s="169" t="str">
        <f>'t1'!B46</f>
        <v>SD0N16</v>
      </c>
      <c r="C46" s="320">
        <f>'t1'!C46+'t1'!D46</f>
        <v>0</v>
      </c>
      <c r="D46" s="320">
        <f>'t5'!U47+'t5'!V47</f>
        <v>0</v>
      </c>
      <c r="E46" s="321">
        <f>'t6'!U47+'t6'!V47</f>
        <v>0</v>
      </c>
      <c r="F46" s="321">
        <f>'t4'!AQ177</f>
        <v>0</v>
      </c>
      <c r="G46" s="321">
        <f t="shared" si="0"/>
        <v>0</v>
      </c>
      <c r="H46" s="321">
        <f>'t4'!FI55</f>
        <v>0</v>
      </c>
      <c r="I46" s="95" t="str">
        <f t="shared" si="1"/>
        <v>OK</v>
      </c>
    </row>
    <row r="47" spans="1:9" ht="12.75" customHeight="1" x14ac:dyDescent="0.2">
      <c r="A47" s="144" t="str">
        <f>'t1'!A47</f>
        <v>CHIMICI CON INC. DI STRUTTURA SEMPLICE (RAPP. ESCLUSIVO)</v>
      </c>
      <c r="B47" s="169" t="str">
        <f>'t1'!B47</f>
        <v>SD0E15</v>
      </c>
      <c r="C47" s="320">
        <f>'t1'!C47+'t1'!D47</f>
        <v>0</v>
      </c>
      <c r="D47" s="320">
        <f>'t5'!U48+'t5'!V48</f>
        <v>0</v>
      </c>
      <c r="E47" s="321">
        <f>'t6'!U48+'t6'!V48</f>
        <v>0</v>
      </c>
      <c r="F47" s="321">
        <f>'t4'!AR177</f>
        <v>0</v>
      </c>
      <c r="G47" s="321">
        <f t="shared" si="0"/>
        <v>0</v>
      </c>
      <c r="H47" s="321">
        <f>'t4'!FI56</f>
        <v>0</v>
      </c>
      <c r="I47" s="95" t="str">
        <f t="shared" si="1"/>
        <v>OK</v>
      </c>
    </row>
    <row r="48" spans="1:9" ht="12.75" customHeight="1" x14ac:dyDescent="0.2">
      <c r="A48" s="144" t="str">
        <f>'t1'!A48</f>
        <v>CHIMICI CON INC. DI STRUTTURA SEMPLICE (RAPP. NON ESCL.)</v>
      </c>
      <c r="B48" s="169" t="str">
        <f>'t1'!B48</f>
        <v>SD0N15</v>
      </c>
      <c r="C48" s="320">
        <f>'t1'!C48+'t1'!D48</f>
        <v>0</v>
      </c>
      <c r="D48" s="320">
        <f>'t5'!U49+'t5'!V49</f>
        <v>0</v>
      </c>
      <c r="E48" s="321">
        <f>'t6'!U49+'t6'!V49</f>
        <v>0</v>
      </c>
      <c r="F48" s="321">
        <f>'t4'!AS177</f>
        <v>0</v>
      </c>
      <c r="G48" s="321">
        <f t="shared" si="0"/>
        <v>0</v>
      </c>
      <c r="H48" s="321">
        <f>'t4'!FI57</f>
        <v>0</v>
      </c>
      <c r="I48" s="95" t="str">
        <f t="shared" si="1"/>
        <v>OK</v>
      </c>
    </row>
    <row r="49" spans="1:9" ht="12.75" customHeight="1" x14ac:dyDescent="0.2">
      <c r="A49" s="144" t="str">
        <f>'t1'!A49</f>
        <v>CHIMICI CON ALTRI INCAR. PROF.LI (RAPP. ESCLUSIVO)</v>
      </c>
      <c r="B49" s="169" t="str">
        <f>'t1'!B49</f>
        <v>SD0A15</v>
      </c>
      <c r="C49" s="320">
        <f>'t1'!C49+'t1'!D49</f>
        <v>0</v>
      </c>
      <c r="D49" s="320">
        <f>'t5'!U50+'t5'!V50</f>
        <v>0</v>
      </c>
      <c r="E49" s="321">
        <f>'t6'!U50+'t6'!V50</f>
        <v>0</v>
      </c>
      <c r="F49" s="321">
        <f>'t4'!AT177</f>
        <v>0</v>
      </c>
      <c r="G49" s="321">
        <f t="shared" si="0"/>
        <v>0</v>
      </c>
      <c r="H49" s="321">
        <f>'t4'!FI58</f>
        <v>0</v>
      </c>
      <c r="I49" s="95" t="str">
        <f t="shared" si="1"/>
        <v>OK</v>
      </c>
    </row>
    <row r="50" spans="1:9" ht="12.75" customHeight="1" x14ac:dyDescent="0.2">
      <c r="A50" s="144" t="str">
        <f>'t1'!A50</f>
        <v>CHIMICI CON ALTRI INCAR. PROF.LI (RAPP. NON ESCL.)</v>
      </c>
      <c r="B50" s="169" t="str">
        <f>'t1'!B50</f>
        <v>SD0014</v>
      </c>
      <c r="C50" s="320">
        <f>'t1'!C50+'t1'!D50</f>
        <v>0</v>
      </c>
      <c r="D50" s="320">
        <f>'t5'!U51+'t5'!V51</f>
        <v>0</v>
      </c>
      <c r="E50" s="321">
        <f>'t6'!U51+'t6'!V51</f>
        <v>0</v>
      </c>
      <c r="F50" s="321">
        <f>'t4'!AU177</f>
        <v>0</v>
      </c>
      <c r="G50" s="321">
        <f t="shared" si="0"/>
        <v>0</v>
      </c>
      <c r="H50" s="321">
        <f>'t4'!FI59</f>
        <v>0</v>
      </c>
      <c r="I50" s="95" t="str">
        <f t="shared" si="1"/>
        <v>OK</v>
      </c>
    </row>
    <row r="51" spans="1:9" ht="12.75" customHeight="1" x14ac:dyDescent="0.2">
      <c r="A51" s="144" t="str">
        <f>'t1'!A51</f>
        <v>CHIMICI A T. DETERMINATO (ART. 15-SEPTIES D.LGS. 502/92)</v>
      </c>
      <c r="B51" s="169" t="str">
        <f>'t1'!B51</f>
        <v>SD0602</v>
      </c>
      <c r="C51" s="320">
        <f>'t1'!C51+'t1'!D51</f>
        <v>0</v>
      </c>
      <c r="D51" s="320">
        <f>'t5'!U52+'t5'!V52</f>
        <v>0</v>
      </c>
      <c r="E51" s="321">
        <f>'t6'!U52+'t6'!V52</f>
        <v>0</v>
      </c>
      <c r="F51" s="321">
        <f>'t4'!AV177</f>
        <v>0</v>
      </c>
      <c r="G51" s="321">
        <f t="shared" si="0"/>
        <v>0</v>
      </c>
      <c r="H51" s="321">
        <f>'t4'!FI60</f>
        <v>0</v>
      </c>
      <c r="I51" s="95" t="str">
        <f t="shared" si="1"/>
        <v>OK</v>
      </c>
    </row>
    <row r="52" spans="1:9" ht="12.75" customHeight="1" x14ac:dyDescent="0.2">
      <c r="A52" s="144" t="str">
        <f>'t1'!A52</f>
        <v>FISICI CON INC. DI STRUTTURA COMPLESSA (RAPP. ESCLUSIVO)</v>
      </c>
      <c r="B52" s="169" t="str">
        <f>'t1'!B52</f>
        <v>SD0E42</v>
      </c>
      <c r="C52" s="320">
        <f>'t1'!C52+'t1'!D52</f>
        <v>0</v>
      </c>
      <c r="D52" s="320">
        <f>'t5'!U53+'t5'!V53</f>
        <v>0</v>
      </c>
      <c r="E52" s="321">
        <f>'t6'!U53+'t6'!V53</f>
        <v>0</v>
      </c>
      <c r="F52" s="321">
        <f>'t4'!AW177</f>
        <v>0</v>
      </c>
      <c r="G52" s="321">
        <f t="shared" si="0"/>
        <v>0</v>
      </c>
      <c r="H52" s="321">
        <f>'t4'!FI61</f>
        <v>0</v>
      </c>
      <c r="I52" s="95" t="str">
        <f t="shared" si="1"/>
        <v>OK</v>
      </c>
    </row>
    <row r="53" spans="1:9" ht="12.75" customHeight="1" x14ac:dyDescent="0.2">
      <c r="A53" s="144" t="str">
        <f>'t1'!A53</f>
        <v>FISICI CON INC. DI STRUTTURA COMPLESSA (RAPP. NON ESCL.)</v>
      </c>
      <c r="B53" s="169" t="str">
        <f>'t1'!B53</f>
        <v>SD0N42</v>
      </c>
      <c r="C53" s="320">
        <f>'t1'!C53+'t1'!D53</f>
        <v>0</v>
      </c>
      <c r="D53" s="320">
        <f>'t5'!U54+'t5'!V54</f>
        <v>0</v>
      </c>
      <c r="E53" s="321">
        <f>'t6'!U54+'t6'!V54</f>
        <v>0</v>
      </c>
      <c r="F53" s="321">
        <f>'t4'!AX177</f>
        <v>0</v>
      </c>
      <c r="G53" s="321">
        <f t="shared" si="0"/>
        <v>0</v>
      </c>
      <c r="H53" s="321">
        <f>'t4'!FI62</f>
        <v>0</v>
      </c>
      <c r="I53" s="95" t="str">
        <f t="shared" si="1"/>
        <v>OK</v>
      </c>
    </row>
    <row r="54" spans="1:9" ht="12.75" customHeight="1" x14ac:dyDescent="0.2">
      <c r="A54" s="144" t="str">
        <f>'t1'!A54</f>
        <v>FISICI CON INC. DI STRUTTURA SEMPLICE (RAPP. ESCLUSIVO)</v>
      </c>
      <c r="B54" s="169" t="str">
        <f>'t1'!B54</f>
        <v>SD0E41</v>
      </c>
      <c r="C54" s="320">
        <f>'t1'!C54+'t1'!D54</f>
        <v>0</v>
      </c>
      <c r="D54" s="320">
        <f>'t5'!U55+'t5'!V55</f>
        <v>0</v>
      </c>
      <c r="E54" s="321">
        <f>'t6'!U55+'t6'!V55</f>
        <v>0</v>
      </c>
      <c r="F54" s="321">
        <f>'t4'!AY177</f>
        <v>0</v>
      </c>
      <c r="G54" s="321">
        <f t="shared" si="0"/>
        <v>0</v>
      </c>
      <c r="H54" s="321">
        <f>'t4'!FI63</f>
        <v>0</v>
      </c>
      <c r="I54" s="95" t="str">
        <f t="shared" si="1"/>
        <v>OK</v>
      </c>
    </row>
    <row r="55" spans="1:9" ht="12.75" customHeight="1" x14ac:dyDescent="0.2">
      <c r="A55" s="144" t="str">
        <f>'t1'!A55</f>
        <v>FISICI CON INC. DI STRUTTURA SEMPLICE (RAPP. NON ESCL.)</v>
      </c>
      <c r="B55" s="169" t="str">
        <f>'t1'!B55</f>
        <v>SD0N41</v>
      </c>
      <c r="C55" s="320">
        <f>'t1'!C55+'t1'!D55</f>
        <v>0</v>
      </c>
      <c r="D55" s="320">
        <f>'t5'!U56+'t5'!V56</f>
        <v>0</v>
      </c>
      <c r="E55" s="321">
        <f>'t6'!U56+'t6'!V56</f>
        <v>0</v>
      </c>
      <c r="F55" s="321">
        <f>'t4'!AZ177</f>
        <v>0</v>
      </c>
      <c r="G55" s="321">
        <f t="shared" si="0"/>
        <v>0</v>
      </c>
      <c r="H55" s="321">
        <f>'t4'!FI64</f>
        <v>0</v>
      </c>
      <c r="I55" s="95" t="str">
        <f t="shared" si="1"/>
        <v>OK</v>
      </c>
    </row>
    <row r="56" spans="1:9" ht="12.75" customHeight="1" x14ac:dyDescent="0.2">
      <c r="A56" s="144" t="str">
        <f>'t1'!A56</f>
        <v>FISICI CON ALTRI INCAR. PROF.LI (RAPP. ESCLUSIVO)</v>
      </c>
      <c r="B56" s="169" t="str">
        <f>'t1'!B56</f>
        <v>SD0A41</v>
      </c>
      <c r="C56" s="320">
        <f>'t1'!C56+'t1'!D56</f>
        <v>0</v>
      </c>
      <c r="D56" s="320">
        <f>'t5'!U57+'t5'!V57</f>
        <v>0</v>
      </c>
      <c r="E56" s="321">
        <f>'t6'!U57+'t6'!V57</f>
        <v>0</v>
      </c>
      <c r="F56" s="321">
        <f>'t4'!BA177</f>
        <v>0</v>
      </c>
      <c r="G56" s="321">
        <f t="shared" si="0"/>
        <v>0</v>
      </c>
      <c r="H56" s="321">
        <f>'t4'!FI65</f>
        <v>0</v>
      </c>
      <c r="I56" s="95" t="str">
        <f t="shared" si="1"/>
        <v>OK</v>
      </c>
    </row>
    <row r="57" spans="1:9" ht="12.75" customHeight="1" x14ac:dyDescent="0.2">
      <c r="A57" s="144" t="str">
        <f>'t1'!A57</f>
        <v>FISICI CON ALTRI INCAR. PROF.LI (RAPP. NON ESCL.)</v>
      </c>
      <c r="B57" s="169" t="str">
        <f>'t1'!B57</f>
        <v>SD0040</v>
      </c>
      <c r="C57" s="320">
        <f>'t1'!C57+'t1'!D57</f>
        <v>0</v>
      </c>
      <c r="D57" s="320">
        <f>'t5'!U58+'t5'!V58</f>
        <v>0</v>
      </c>
      <c r="E57" s="321">
        <f>'t6'!U58+'t6'!V58</f>
        <v>0</v>
      </c>
      <c r="F57" s="321">
        <f>'t4'!BB177</f>
        <v>0</v>
      </c>
      <c r="G57" s="321">
        <f t="shared" si="0"/>
        <v>0</v>
      </c>
      <c r="H57" s="321">
        <f>'t4'!FI66</f>
        <v>0</v>
      </c>
      <c r="I57" s="95" t="str">
        <f t="shared" si="1"/>
        <v>OK</v>
      </c>
    </row>
    <row r="58" spans="1:9" ht="12.75" customHeight="1" x14ac:dyDescent="0.2">
      <c r="A58" s="144" t="str">
        <f>'t1'!A58</f>
        <v>FISICI A T. DETERMINATO (ART. 15-SEPTIES D.LGS. 502/92)</v>
      </c>
      <c r="B58" s="169" t="str">
        <f>'t1'!B58</f>
        <v>SD0603</v>
      </c>
      <c r="C58" s="320">
        <f>'t1'!C58+'t1'!D58</f>
        <v>0</v>
      </c>
      <c r="D58" s="320">
        <f>'t5'!U59+'t5'!V59</f>
        <v>0</v>
      </c>
      <c r="E58" s="321">
        <f>'t6'!U59+'t6'!V59</f>
        <v>0</v>
      </c>
      <c r="F58" s="321">
        <f>'t4'!BC177</f>
        <v>0</v>
      </c>
      <c r="G58" s="321">
        <f t="shared" si="0"/>
        <v>0</v>
      </c>
      <c r="H58" s="321">
        <f>'t4'!FI67</f>
        <v>0</v>
      </c>
      <c r="I58" s="95" t="str">
        <f t="shared" si="1"/>
        <v>OK</v>
      </c>
    </row>
    <row r="59" spans="1:9" ht="12.75" customHeight="1" x14ac:dyDescent="0.2">
      <c r="A59" s="144" t="str">
        <f>'t1'!A59</f>
        <v>PSICOLOGI CON INC. DI STRUTTURA COMPLESSA (RAPP. ESCLUSIVO)</v>
      </c>
      <c r="B59" s="169" t="str">
        <f>'t1'!B59</f>
        <v>SD0E66</v>
      </c>
      <c r="C59" s="320">
        <f>'t1'!C59+'t1'!D59</f>
        <v>0</v>
      </c>
      <c r="D59" s="320">
        <f>'t5'!U60+'t5'!V60</f>
        <v>0</v>
      </c>
      <c r="E59" s="321">
        <f>'t6'!U60+'t6'!V60</f>
        <v>0</v>
      </c>
      <c r="F59" s="321">
        <f>'t4'!BD177</f>
        <v>0</v>
      </c>
      <c r="G59" s="321">
        <f t="shared" si="0"/>
        <v>0</v>
      </c>
      <c r="H59" s="321">
        <f>'t4'!FI68</f>
        <v>0</v>
      </c>
      <c r="I59" s="95" t="str">
        <f t="shared" si="1"/>
        <v>OK</v>
      </c>
    </row>
    <row r="60" spans="1:9" ht="12.75" customHeight="1" x14ac:dyDescent="0.2">
      <c r="A60" s="144" t="str">
        <f>'t1'!A60</f>
        <v>PSICOLOGI CON INC. DI STRUTTURA COMPLESSA (RAPP. NON ESCL.)</v>
      </c>
      <c r="B60" s="169" t="str">
        <f>'t1'!B60</f>
        <v>SD0N66</v>
      </c>
      <c r="C60" s="320">
        <f>'t1'!C60+'t1'!D60</f>
        <v>0</v>
      </c>
      <c r="D60" s="320">
        <f>'t5'!U61+'t5'!V61</f>
        <v>0</v>
      </c>
      <c r="E60" s="321">
        <f>'t6'!U61+'t6'!V61</f>
        <v>0</v>
      </c>
      <c r="F60" s="321">
        <f>'t4'!BE177</f>
        <v>0</v>
      </c>
      <c r="G60" s="321">
        <f t="shared" si="0"/>
        <v>0</v>
      </c>
      <c r="H60" s="321">
        <f>'t4'!FI69</f>
        <v>0</v>
      </c>
      <c r="I60" s="95" t="str">
        <f t="shared" si="1"/>
        <v>OK</v>
      </c>
    </row>
    <row r="61" spans="1:9" ht="12.75" customHeight="1" x14ac:dyDescent="0.2">
      <c r="A61" s="144" t="str">
        <f>'t1'!A61</f>
        <v>PSICOLOGI CON INC. DI STRUTTURA SEMPLICE (RAPP. ESCLUSIVO)</v>
      </c>
      <c r="B61" s="169" t="str">
        <f>'t1'!B61</f>
        <v>SD0E65</v>
      </c>
      <c r="C61" s="320">
        <f>'t1'!C61+'t1'!D61</f>
        <v>0</v>
      </c>
      <c r="D61" s="320">
        <f>'t5'!U62+'t5'!V62</f>
        <v>0</v>
      </c>
      <c r="E61" s="321">
        <f>'t6'!U62+'t6'!V62</f>
        <v>0</v>
      </c>
      <c r="F61" s="321">
        <f>'t4'!BF177</f>
        <v>0</v>
      </c>
      <c r="G61" s="321">
        <f t="shared" si="0"/>
        <v>0</v>
      </c>
      <c r="H61" s="321">
        <f>'t4'!FI70</f>
        <v>0</v>
      </c>
      <c r="I61" s="95" t="str">
        <f t="shared" si="1"/>
        <v>OK</v>
      </c>
    </row>
    <row r="62" spans="1:9" ht="12.75" customHeight="1" x14ac:dyDescent="0.2">
      <c r="A62" s="144" t="str">
        <f>'t1'!A62</f>
        <v>PSICOLOGI CON INC. DI STRUTTURA SEMPLICE (RAPP. NON ESCL.)</v>
      </c>
      <c r="B62" s="169" t="str">
        <f>'t1'!B62</f>
        <v>SD0N65</v>
      </c>
      <c r="C62" s="320">
        <f>'t1'!C62+'t1'!D62</f>
        <v>0</v>
      </c>
      <c r="D62" s="320">
        <f>'t5'!U63+'t5'!V63</f>
        <v>0</v>
      </c>
      <c r="E62" s="321">
        <f>'t6'!U63+'t6'!V63</f>
        <v>0</v>
      </c>
      <c r="F62" s="321">
        <f>'t4'!BG177</f>
        <v>0</v>
      </c>
      <c r="G62" s="321">
        <f t="shared" si="0"/>
        <v>0</v>
      </c>
      <c r="H62" s="321">
        <f>'t4'!FI71</f>
        <v>0</v>
      </c>
      <c r="I62" s="95" t="str">
        <f t="shared" si="1"/>
        <v>OK</v>
      </c>
    </row>
    <row r="63" spans="1:9" ht="12.75" customHeight="1" x14ac:dyDescent="0.2">
      <c r="A63" s="144" t="str">
        <f>'t1'!A63</f>
        <v>PSICOLOGI CON ALTRI INCAR. PROF.LI (RAPP. ESCLUSIVO)</v>
      </c>
      <c r="B63" s="169" t="str">
        <f>'t1'!B63</f>
        <v>SD0A65</v>
      </c>
      <c r="C63" s="320">
        <f>'t1'!C63+'t1'!D63</f>
        <v>0</v>
      </c>
      <c r="D63" s="320">
        <f>'t5'!U64+'t5'!V64</f>
        <v>0</v>
      </c>
      <c r="E63" s="321">
        <f>'t6'!U64+'t6'!V64</f>
        <v>0</v>
      </c>
      <c r="F63" s="321">
        <f>'t4'!BH177</f>
        <v>0</v>
      </c>
      <c r="G63" s="321">
        <f t="shared" si="0"/>
        <v>0</v>
      </c>
      <c r="H63" s="321">
        <f>'t4'!FI72</f>
        <v>0</v>
      </c>
      <c r="I63" s="95" t="str">
        <f t="shared" si="1"/>
        <v>OK</v>
      </c>
    </row>
    <row r="64" spans="1:9" ht="12.75" customHeight="1" x14ac:dyDescent="0.2">
      <c r="A64" s="144" t="str">
        <f>'t1'!A64</f>
        <v>PSICOLOGI CON ALTRI INCAR. PROF.LI (RAPP. NON ESCL.)</v>
      </c>
      <c r="B64" s="169" t="str">
        <f>'t1'!B64</f>
        <v>SD0064</v>
      </c>
      <c r="C64" s="320">
        <f>'t1'!C64+'t1'!D64</f>
        <v>0</v>
      </c>
      <c r="D64" s="320">
        <f>'t5'!U65+'t5'!V65</f>
        <v>0</v>
      </c>
      <c r="E64" s="321">
        <f>'t6'!U65+'t6'!V65</f>
        <v>0</v>
      </c>
      <c r="F64" s="321">
        <f>'t4'!BI177</f>
        <v>0</v>
      </c>
      <c r="G64" s="321">
        <f t="shared" si="0"/>
        <v>0</v>
      </c>
      <c r="H64" s="321">
        <f>'t4'!FI73</f>
        <v>0</v>
      </c>
      <c r="I64" s="95" t="str">
        <f t="shared" si="1"/>
        <v>OK</v>
      </c>
    </row>
    <row r="65" spans="1:9" ht="12.75" customHeight="1" x14ac:dyDescent="0.2">
      <c r="A65" s="144" t="str">
        <f>'t1'!A65</f>
        <v>PSICOLOGI A T. DETERMINATO (ART. 15-SEPTIES D.LGS. 502/92)</v>
      </c>
      <c r="B65" s="169" t="str">
        <f>'t1'!B65</f>
        <v>SD0604</v>
      </c>
      <c r="C65" s="320">
        <f>'t1'!C65+'t1'!D65</f>
        <v>0</v>
      </c>
      <c r="D65" s="320">
        <f>'t5'!U66+'t5'!V66</f>
        <v>0</v>
      </c>
      <c r="E65" s="321">
        <f>'t6'!U66+'t6'!V66</f>
        <v>0</v>
      </c>
      <c r="F65" s="321">
        <f>'t4'!BJ177</f>
        <v>0</v>
      </c>
      <c r="G65" s="321">
        <f t="shared" si="0"/>
        <v>0</v>
      </c>
      <c r="H65" s="321">
        <f>'t4'!FI74</f>
        <v>0</v>
      </c>
      <c r="I65" s="95" t="str">
        <f t="shared" si="1"/>
        <v>OK</v>
      </c>
    </row>
    <row r="66" spans="1:9" ht="12.75" customHeight="1" x14ac:dyDescent="0.2">
      <c r="A66" s="144" t="str">
        <f>'t1'!A66</f>
        <v>DIRIGENTE PROF. SANIT. INFERM/OSTETRICA (INC. STRUT. COMPL.)</v>
      </c>
      <c r="B66" s="169" t="str">
        <f>'t1'!B66</f>
        <v>SD0CO1</v>
      </c>
      <c r="C66" s="320">
        <f>'t1'!C66+'t1'!D66</f>
        <v>0</v>
      </c>
      <c r="D66" s="320">
        <f>'t5'!U67+'t5'!V67</f>
        <v>0</v>
      </c>
      <c r="E66" s="321">
        <f>'t6'!U67+'t6'!V67</f>
        <v>0</v>
      </c>
      <c r="F66" s="321">
        <f>'t4'!BK177</f>
        <v>0</v>
      </c>
      <c r="G66" s="321">
        <f t="shared" si="0"/>
        <v>0</v>
      </c>
      <c r="H66" s="321">
        <f>'t4'!FI75</f>
        <v>0</v>
      </c>
      <c r="I66" s="95" t="str">
        <f t="shared" si="1"/>
        <v>OK</v>
      </c>
    </row>
    <row r="67" spans="1:9" ht="12.75" customHeight="1" x14ac:dyDescent="0.2">
      <c r="A67" s="144" t="str">
        <f>'t1'!A67</f>
        <v>DIRIGENTE PROF. SANIT. INFERM/OSTETRICA (INC. STRUT. SEMPL.)</v>
      </c>
      <c r="B67" s="169" t="str">
        <f>'t1'!B67</f>
        <v>SD0SE1</v>
      </c>
      <c r="C67" s="320">
        <f>'t1'!C67+'t1'!D67</f>
        <v>0</v>
      </c>
      <c r="D67" s="320">
        <f>'t5'!U68+'t5'!V68</f>
        <v>0</v>
      </c>
      <c r="E67" s="321">
        <f>'t6'!U68+'t6'!V68</f>
        <v>0</v>
      </c>
      <c r="F67" s="321">
        <f>'t4'!BL177</f>
        <v>0</v>
      </c>
      <c r="G67" s="321">
        <f t="shared" si="0"/>
        <v>0</v>
      </c>
      <c r="H67" s="321">
        <f>'t4'!FI76</f>
        <v>0</v>
      </c>
      <c r="I67" s="95" t="str">
        <f t="shared" si="1"/>
        <v>OK</v>
      </c>
    </row>
    <row r="68" spans="1:9" ht="12.75" customHeight="1" x14ac:dyDescent="0.2">
      <c r="A68" s="144" t="str">
        <f>'t1'!A68</f>
        <v>DIRIGENTE PROF. SANIT. INFERM/OSTETRICA (ALTRI INC. PROF.LI)</v>
      </c>
      <c r="B68" s="169" t="str">
        <f>'t1'!B68</f>
        <v>SD0AI1</v>
      </c>
      <c r="C68" s="320">
        <f>'t1'!C68+'t1'!D68</f>
        <v>0</v>
      </c>
      <c r="D68" s="320">
        <f>'t5'!U69+'t5'!V69</f>
        <v>0</v>
      </c>
      <c r="E68" s="321">
        <f>'t6'!U69+'t6'!V69</f>
        <v>0</v>
      </c>
      <c r="F68" s="321">
        <f>'t4'!BM177</f>
        <v>0</v>
      </c>
      <c r="G68" s="321">
        <f t="shared" si="0"/>
        <v>0</v>
      </c>
      <c r="H68" s="321">
        <f>'t4'!FI77</f>
        <v>0</v>
      </c>
      <c r="I68" s="95" t="str">
        <f t="shared" si="1"/>
        <v>OK</v>
      </c>
    </row>
    <row r="69" spans="1:9" ht="12.75" customHeight="1" x14ac:dyDescent="0.2">
      <c r="A69" s="144" t="str">
        <f>'t1'!A69</f>
        <v>DIR. PROF.SAN.INFERM/OSTET T.DET.ART.15-SEPTIES DLGS 502/92</v>
      </c>
      <c r="B69" s="169" t="str">
        <f>'t1'!B69</f>
        <v>SD048B</v>
      </c>
      <c r="C69" s="320">
        <f>'t1'!C69+'t1'!D69</f>
        <v>0</v>
      </c>
      <c r="D69" s="320">
        <f>'t5'!U70+'t5'!V70</f>
        <v>0</v>
      </c>
      <c r="E69" s="321">
        <f>'t6'!U70+'t6'!V70</f>
        <v>0</v>
      </c>
      <c r="F69" s="321">
        <f>'t4'!BN177</f>
        <v>0</v>
      </c>
      <c r="G69" s="321">
        <f t="shared" si="0"/>
        <v>0</v>
      </c>
      <c r="H69" s="321">
        <f>'t4'!FI78</f>
        <v>0</v>
      </c>
      <c r="I69" s="95" t="str">
        <f t="shared" si="1"/>
        <v>OK</v>
      </c>
    </row>
    <row r="70" spans="1:9" ht="12.75" customHeight="1" x14ac:dyDescent="0.2">
      <c r="A70" s="144" t="str">
        <f>'t1'!A70</f>
        <v>DIRIGENTE PROF. SANIT. RIABILITATIVE (INC. STRUT. COMPL.)</v>
      </c>
      <c r="B70" s="169" t="str">
        <f>'t1'!B70</f>
        <v>SD0CO2</v>
      </c>
      <c r="C70" s="320">
        <f>'t1'!C70+'t1'!D70</f>
        <v>0</v>
      </c>
      <c r="D70" s="320">
        <f>'t5'!U71+'t5'!V71</f>
        <v>0</v>
      </c>
      <c r="E70" s="321">
        <f>'t6'!U71+'t6'!V71</f>
        <v>0</v>
      </c>
      <c r="F70" s="321">
        <f>'t4'!BO177</f>
        <v>0</v>
      </c>
      <c r="G70" s="321">
        <f t="shared" si="0"/>
        <v>0</v>
      </c>
      <c r="H70" s="321">
        <f>'t4'!FI79</f>
        <v>0</v>
      </c>
      <c r="I70" s="95" t="str">
        <f t="shared" si="1"/>
        <v>OK</v>
      </c>
    </row>
    <row r="71" spans="1:9" ht="12.75" customHeight="1" x14ac:dyDescent="0.2">
      <c r="A71" s="144" t="str">
        <f>'t1'!A71</f>
        <v>DIRIGENTE PROF. SANIT. RIABILITATIVE (INC. STRUT. SEMPL.)</v>
      </c>
      <c r="B71" s="169" t="str">
        <f>'t1'!B71</f>
        <v>SD0SE2</v>
      </c>
      <c r="C71" s="320">
        <f>'t1'!C71+'t1'!D71</f>
        <v>0</v>
      </c>
      <c r="D71" s="320">
        <f>'t5'!U72+'t5'!V72</f>
        <v>0</v>
      </c>
      <c r="E71" s="321">
        <f>'t6'!U72+'t6'!V72</f>
        <v>0</v>
      </c>
      <c r="F71" s="321">
        <f>'t4'!BP177</f>
        <v>0</v>
      </c>
      <c r="G71" s="321">
        <f t="shared" si="0"/>
        <v>0</v>
      </c>
      <c r="H71" s="321">
        <f>'t4'!FI80</f>
        <v>0</v>
      </c>
      <c r="I71" s="95" t="str">
        <f t="shared" si="1"/>
        <v>OK</v>
      </c>
    </row>
    <row r="72" spans="1:9" ht="12.75" customHeight="1" x14ac:dyDescent="0.2">
      <c r="A72" s="144" t="str">
        <f>'t1'!A72</f>
        <v>DIRIGENTE PROF. SANIT. RIABILITATIVE (ALTRI INC. PROF.LI)</v>
      </c>
      <c r="B72" s="169" t="str">
        <f>'t1'!B72</f>
        <v>SD0AI2</v>
      </c>
      <c r="C72" s="320">
        <f>'t1'!C72+'t1'!D72</f>
        <v>0</v>
      </c>
      <c r="D72" s="320">
        <f>'t5'!U73+'t5'!V73</f>
        <v>0</v>
      </c>
      <c r="E72" s="321">
        <f>'t6'!U73+'t6'!V73</f>
        <v>0</v>
      </c>
      <c r="F72" s="321">
        <f>'t4'!BQ177</f>
        <v>0</v>
      </c>
      <c r="G72" s="321">
        <f t="shared" ref="G72:G139" si="2">C72-D72+E72+F72</f>
        <v>0</v>
      </c>
      <c r="H72" s="321">
        <f>'t4'!FI81</f>
        <v>0</v>
      </c>
      <c r="I72" s="95" t="str">
        <f t="shared" ref="I72:I139" si="3">IF(H72&lt;=G72,"OK","ERRORE")</f>
        <v>OK</v>
      </c>
    </row>
    <row r="73" spans="1:9" ht="12.75" customHeight="1" x14ac:dyDescent="0.2">
      <c r="A73" s="144" t="str">
        <f>'t1'!A73</f>
        <v>DIR. PROF. SAN. RIABILITAT. T.DET.ART.15-SEPTIES DLGS 502/92</v>
      </c>
      <c r="B73" s="169" t="str">
        <f>'t1'!B73</f>
        <v>SD048C</v>
      </c>
      <c r="C73" s="320">
        <f>'t1'!C73+'t1'!D73</f>
        <v>0</v>
      </c>
      <c r="D73" s="320">
        <f>'t5'!U74+'t5'!V74</f>
        <v>0</v>
      </c>
      <c r="E73" s="321">
        <f>'t6'!U74+'t6'!V74</f>
        <v>0</v>
      </c>
      <c r="F73" s="321">
        <f>'t4'!BR177</f>
        <v>0</v>
      </c>
      <c r="G73" s="321">
        <f t="shared" si="2"/>
        <v>0</v>
      </c>
      <c r="H73" s="321">
        <f>'t4'!FI82</f>
        <v>0</v>
      </c>
      <c r="I73" s="95" t="str">
        <f t="shared" si="3"/>
        <v>OK</v>
      </c>
    </row>
    <row r="74" spans="1:9" ht="12.75" customHeight="1" x14ac:dyDescent="0.2">
      <c r="A74" s="144" t="str">
        <f>'t1'!A74</f>
        <v>DIRIGENTE PROF. TECNICO SANITARIE (INC. STRUT. COMPL.)</v>
      </c>
      <c r="B74" s="169" t="str">
        <f>'t1'!B74</f>
        <v>SD0CO3</v>
      </c>
      <c r="C74" s="320">
        <f>'t1'!C74+'t1'!D74</f>
        <v>0</v>
      </c>
      <c r="D74" s="320">
        <f>'t5'!U75+'t5'!V75</f>
        <v>0</v>
      </c>
      <c r="E74" s="321">
        <f>'t6'!U75+'t6'!V75</f>
        <v>0</v>
      </c>
      <c r="F74" s="321">
        <f>'t4'!BS177</f>
        <v>0</v>
      </c>
      <c r="G74" s="321">
        <f t="shared" si="2"/>
        <v>0</v>
      </c>
      <c r="H74" s="321">
        <f>'t4'!FI83</f>
        <v>0</v>
      </c>
      <c r="I74" s="95" t="str">
        <f t="shared" si="3"/>
        <v>OK</v>
      </c>
    </row>
    <row r="75" spans="1:9" ht="12.75" customHeight="1" x14ac:dyDescent="0.2">
      <c r="A75" s="144" t="str">
        <f>'t1'!A75</f>
        <v>DIRIGENTE PROF. TECNICO SANITARIE (INC. STRUT. SEMPL.)</v>
      </c>
      <c r="B75" s="169" t="str">
        <f>'t1'!B75</f>
        <v>SD0SE3</v>
      </c>
      <c r="C75" s="320">
        <f>'t1'!C75+'t1'!D75</f>
        <v>0</v>
      </c>
      <c r="D75" s="320">
        <f>'t5'!U76+'t5'!V76</f>
        <v>0</v>
      </c>
      <c r="E75" s="321">
        <f>'t6'!U76+'t6'!V76</f>
        <v>0</v>
      </c>
      <c r="F75" s="321">
        <f>'t4'!BT177</f>
        <v>0</v>
      </c>
      <c r="G75" s="321">
        <f t="shared" si="2"/>
        <v>0</v>
      </c>
      <c r="H75" s="321">
        <f>'t4'!FI84</f>
        <v>0</v>
      </c>
      <c r="I75" s="95" t="str">
        <f t="shared" si="3"/>
        <v>OK</v>
      </c>
    </row>
    <row r="76" spans="1:9" ht="12.75" customHeight="1" x14ac:dyDescent="0.2">
      <c r="A76" s="144" t="str">
        <f>'t1'!A76</f>
        <v>DIRIGENTE PROF. TECNICO SANITARIE (ALTRI INC. PROF.LI)</v>
      </c>
      <c r="B76" s="169" t="str">
        <f>'t1'!B76</f>
        <v>SD0AI3</v>
      </c>
      <c r="C76" s="320">
        <f>'t1'!C76+'t1'!D76</f>
        <v>0</v>
      </c>
      <c r="D76" s="320">
        <f>'t5'!U77+'t5'!V77</f>
        <v>0</v>
      </c>
      <c r="E76" s="321">
        <f>'t6'!U77+'t6'!V77</f>
        <v>0</v>
      </c>
      <c r="F76" s="321">
        <f>'t4'!BU177</f>
        <v>0</v>
      </c>
      <c r="G76" s="321">
        <f t="shared" si="2"/>
        <v>0</v>
      </c>
      <c r="H76" s="321">
        <f>'t4'!FI85</f>
        <v>0</v>
      </c>
      <c r="I76" s="95" t="str">
        <f t="shared" si="3"/>
        <v>OK</v>
      </c>
    </row>
    <row r="77" spans="1:9" ht="12.75" customHeight="1" x14ac:dyDescent="0.2">
      <c r="A77" s="144" t="str">
        <f>'t1'!A77</f>
        <v>DIR. PROF.TECNICO SANITARIE T.DET.ART.15-SEPTIES DLGS 502/92</v>
      </c>
      <c r="B77" s="169" t="str">
        <f>'t1'!B77</f>
        <v>SD048D</v>
      </c>
      <c r="C77" s="320">
        <f>'t1'!C77+'t1'!D77</f>
        <v>0</v>
      </c>
      <c r="D77" s="320">
        <f>'t5'!U78+'t5'!V78</f>
        <v>0</v>
      </c>
      <c r="E77" s="321">
        <f>'t6'!U78+'t6'!V78</f>
        <v>0</v>
      </c>
      <c r="F77" s="321">
        <f>'t4'!BV177</f>
        <v>0</v>
      </c>
      <c r="G77" s="321">
        <f t="shared" si="2"/>
        <v>0</v>
      </c>
      <c r="H77" s="321">
        <f>'t4'!FI86</f>
        <v>0</v>
      </c>
      <c r="I77" s="95" t="str">
        <f t="shared" si="3"/>
        <v>OK</v>
      </c>
    </row>
    <row r="78" spans="1:9" ht="12.75" customHeight="1" x14ac:dyDescent="0.2">
      <c r="A78" s="144" t="str">
        <f>'t1'!A78</f>
        <v>DIRIGENTE PROF.TECNICHE DELLA PREVENZIONE (INC.STRUT.COMPL.)</v>
      </c>
      <c r="B78" s="169" t="str">
        <f>'t1'!B78</f>
        <v>SD0CO4</v>
      </c>
      <c r="C78" s="320">
        <f>'t1'!C78+'t1'!D78</f>
        <v>0</v>
      </c>
      <c r="D78" s="320">
        <f>'t5'!U79+'t5'!V79</f>
        <v>0</v>
      </c>
      <c r="E78" s="321">
        <f>'t6'!U79+'t6'!V79</f>
        <v>0</v>
      </c>
      <c r="F78" s="321">
        <f>'t4'!BW177</f>
        <v>0</v>
      </c>
      <c r="G78" s="321">
        <f t="shared" si="2"/>
        <v>0</v>
      </c>
      <c r="H78" s="321">
        <f>'t4'!FI87</f>
        <v>0</v>
      </c>
      <c r="I78" s="95" t="str">
        <f t="shared" si="3"/>
        <v>OK</v>
      </c>
    </row>
    <row r="79" spans="1:9" ht="12.75" customHeight="1" x14ac:dyDescent="0.2">
      <c r="A79" s="144" t="str">
        <f>'t1'!A79</f>
        <v>DIRIGENTE PROF.TECNICHE DELLA PREVENZIONE (INC.STRUT.SEMPL.)</v>
      </c>
      <c r="B79" s="169" t="str">
        <f>'t1'!B79</f>
        <v>SD0SE4</v>
      </c>
      <c r="C79" s="320">
        <f>'t1'!C79+'t1'!D79</f>
        <v>0</v>
      </c>
      <c r="D79" s="320">
        <f>'t5'!U80+'t5'!V80</f>
        <v>0</v>
      </c>
      <c r="E79" s="321">
        <f>'t6'!U80+'t6'!V80</f>
        <v>0</v>
      </c>
      <c r="F79" s="321">
        <f>'t4'!BX177</f>
        <v>0</v>
      </c>
      <c r="G79" s="321">
        <f t="shared" si="2"/>
        <v>0</v>
      </c>
      <c r="H79" s="321">
        <f>'t4'!FI88</f>
        <v>0</v>
      </c>
      <c r="I79" s="95" t="str">
        <f t="shared" si="3"/>
        <v>OK</v>
      </c>
    </row>
    <row r="80" spans="1:9" ht="12.75" customHeight="1" x14ac:dyDescent="0.2">
      <c r="A80" s="144" t="str">
        <f>'t1'!A80</f>
        <v>DIRIGENTE PROF.TECNICHE DELLA PREVENZIONE(ALTRI INC.PROF.LI)</v>
      </c>
      <c r="B80" s="169" t="str">
        <f>'t1'!B80</f>
        <v>SD0AI4</v>
      </c>
      <c r="C80" s="320">
        <f>'t1'!C80+'t1'!D80</f>
        <v>0</v>
      </c>
      <c r="D80" s="320">
        <f>'t5'!U81+'t5'!V81</f>
        <v>0</v>
      </c>
      <c r="E80" s="321">
        <f>'t6'!U81+'t6'!V81</f>
        <v>0</v>
      </c>
      <c r="F80" s="321">
        <f>'t4'!BY177</f>
        <v>0</v>
      </c>
      <c r="G80" s="321">
        <f t="shared" si="2"/>
        <v>0</v>
      </c>
      <c r="H80" s="321">
        <f>'t4'!FI89</f>
        <v>0</v>
      </c>
      <c r="I80" s="95" t="str">
        <f t="shared" si="3"/>
        <v>OK</v>
      </c>
    </row>
    <row r="81" spans="1:9" ht="12.75" customHeight="1" x14ac:dyDescent="0.2">
      <c r="A81" s="144" t="str">
        <f>'t1'!A81</f>
        <v>DIR. PROF.TECNICHE PREVENZ. T.DET.ART.15-SEPTIES DLGS 502/92</v>
      </c>
      <c r="B81" s="169" t="str">
        <f>'t1'!B81</f>
        <v>SD048E</v>
      </c>
      <c r="C81" s="320">
        <f>'t1'!C81+'t1'!D81</f>
        <v>0</v>
      </c>
      <c r="D81" s="320">
        <f>'t5'!U82+'t5'!V82</f>
        <v>0</v>
      </c>
      <c r="E81" s="321">
        <f>'t6'!U82+'t6'!V82</f>
        <v>0</v>
      </c>
      <c r="F81" s="321">
        <f>'t4'!BZ177</f>
        <v>0</v>
      </c>
      <c r="G81" s="321">
        <f t="shared" si="2"/>
        <v>0</v>
      </c>
      <c r="H81" s="321">
        <f>'t4'!FI90</f>
        <v>0</v>
      </c>
      <c r="I81" s="95" t="str">
        <f t="shared" si="3"/>
        <v>OK</v>
      </c>
    </row>
    <row r="82" spans="1:9" ht="12.75" customHeight="1" x14ac:dyDescent="0.2">
      <c r="A82" s="144" t="str">
        <f>'t1'!A82</f>
        <v>AVVOCATO DIRIG. CON INCARICO DI STRUTTURA COMPLESSA</v>
      </c>
      <c r="B82" s="169" t="str">
        <f>'t1'!B82</f>
        <v>PD0010</v>
      </c>
      <c r="C82" s="320">
        <f>'t1'!C82+'t1'!D82</f>
        <v>0</v>
      </c>
      <c r="D82" s="320">
        <f>'t5'!U83+'t5'!V83</f>
        <v>0</v>
      </c>
      <c r="E82" s="321">
        <f>'t6'!U83+'t6'!V83</f>
        <v>0</v>
      </c>
      <c r="F82" s="321">
        <f>'t4'!CA177</f>
        <v>0</v>
      </c>
      <c r="G82" s="321">
        <f t="shared" si="2"/>
        <v>0</v>
      </c>
      <c r="H82" s="321">
        <f>'t4'!FI91</f>
        <v>0</v>
      </c>
      <c r="I82" s="95" t="str">
        <f t="shared" si="3"/>
        <v>OK</v>
      </c>
    </row>
    <row r="83" spans="1:9" ht="12.75" customHeight="1" x14ac:dyDescent="0.2">
      <c r="A83" s="144" t="str">
        <f>'t1'!A83</f>
        <v>AVVOCATO DIRIG. CON INCARICO DI STRUTTURA SEMPLICE</v>
      </c>
      <c r="B83" s="169" t="str">
        <f>'t1'!B83</f>
        <v>PD0S09</v>
      </c>
      <c r="C83" s="320">
        <f>'t1'!C83+'t1'!D83</f>
        <v>0</v>
      </c>
      <c r="D83" s="320">
        <f>'t5'!U84+'t5'!V84</f>
        <v>0</v>
      </c>
      <c r="E83" s="321">
        <f>'t6'!U84+'t6'!V84</f>
        <v>0</v>
      </c>
      <c r="F83" s="321">
        <f>'t4'!CB177</f>
        <v>0</v>
      </c>
      <c r="G83" s="321">
        <f t="shared" si="2"/>
        <v>0</v>
      </c>
      <c r="H83" s="321">
        <f>'t4'!FI92</f>
        <v>0</v>
      </c>
      <c r="I83" s="95" t="str">
        <f t="shared" si="3"/>
        <v>OK</v>
      </c>
    </row>
    <row r="84" spans="1:9" ht="12.75" customHeight="1" x14ac:dyDescent="0.2">
      <c r="A84" s="144" t="str">
        <f>'t1'!A84</f>
        <v>AVVOCATO DIRIG. CON ALTRI INCAR.PROF.LI</v>
      </c>
      <c r="B84" s="169" t="str">
        <f>'t1'!B84</f>
        <v>PD0A09</v>
      </c>
      <c r="C84" s="320">
        <f>'t1'!C84+'t1'!D84</f>
        <v>0</v>
      </c>
      <c r="D84" s="320">
        <f>'t5'!U85+'t5'!V85</f>
        <v>0</v>
      </c>
      <c r="E84" s="321">
        <f>'t6'!U85+'t6'!V85</f>
        <v>0</v>
      </c>
      <c r="F84" s="321">
        <f>'t4'!CC177</f>
        <v>0</v>
      </c>
      <c r="G84" s="321">
        <f t="shared" si="2"/>
        <v>0</v>
      </c>
      <c r="H84" s="321">
        <f>'t4'!FI93</f>
        <v>0</v>
      </c>
      <c r="I84" s="95" t="str">
        <f t="shared" si="3"/>
        <v>OK</v>
      </c>
    </row>
    <row r="85" spans="1:9" ht="12.75" customHeight="1" x14ac:dyDescent="0.2">
      <c r="A85" s="144" t="str">
        <f>'t1'!A85</f>
        <v>AVVOCATO DIR. A T. DETERMINATO(ART. 15-SEPTIES DLGS. 502/92)</v>
      </c>
      <c r="B85" s="169" t="str">
        <f>'t1'!B85</f>
        <v>PD0605</v>
      </c>
      <c r="C85" s="320">
        <f>'t1'!C85+'t1'!D85</f>
        <v>0</v>
      </c>
      <c r="D85" s="320">
        <f>'t5'!U86+'t5'!V86</f>
        <v>0</v>
      </c>
      <c r="E85" s="321">
        <f>'t6'!U86+'t6'!V86</f>
        <v>0</v>
      </c>
      <c r="F85" s="321">
        <f>'t4'!CD177</f>
        <v>0</v>
      </c>
      <c r="G85" s="321">
        <f t="shared" si="2"/>
        <v>0</v>
      </c>
      <c r="H85" s="321">
        <f>'t4'!FI94</f>
        <v>0</v>
      </c>
      <c r="I85" s="95" t="str">
        <f t="shared" si="3"/>
        <v>OK</v>
      </c>
    </row>
    <row r="86" spans="1:9" ht="12.75" customHeight="1" x14ac:dyDescent="0.2">
      <c r="A86" s="144" t="str">
        <f>'t1'!A86</f>
        <v>INGEGNERE DIRIG. CON INCARICO DI STRUTTURA COMPLESSA</v>
      </c>
      <c r="B86" s="169" t="str">
        <f>'t1'!B86</f>
        <v>PD0046</v>
      </c>
      <c r="C86" s="320">
        <f>'t1'!C86+'t1'!D86</f>
        <v>0</v>
      </c>
      <c r="D86" s="320">
        <f>'t5'!U87+'t5'!V87</f>
        <v>0</v>
      </c>
      <c r="E86" s="321">
        <f>'t6'!U87+'t6'!V87</f>
        <v>0</v>
      </c>
      <c r="F86" s="321">
        <f>'t4'!CE177</f>
        <v>0</v>
      </c>
      <c r="G86" s="321">
        <f t="shared" si="2"/>
        <v>0</v>
      </c>
      <c r="H86" s="321">
        <f>'t4'!FI95</f>
        <v>0</v>
      </c>
      <c r="I86" s="95" t="str">
        <f t="shared" si="3"/>
        <v>OK</v>
      </c>
    </row>
    <row r="87" spans="1:9" ht="12.75" customHeight="1" x14ac:dyDescent="0.2">
      <c r="A87" s="144" t="str">
        <f>'t1'!A87</f>
        <v>INGEGNERE DIRIG. CON INCARICO DI STRUTTURA SEMPLICE</v>
      </c>
      <c r="B87" s="169" t="str">
        <f>'t1'!B87</f>
        <v>PD0S45</v>
      </c>
      <c r="C87" s="320">
        <f>'t1'!C87+'t1'!D87</f>
        <v>0</v>
      </c>
      <c r="D87" s="320">
        <f>'t5'!U88+'t5'!V88</f>
        <v>0</v>
      </c>
      <c r="E87" s="321">
        <f>'t6'!U88+'t6'!V88</f>
        <v>0</v>
      </c>
      <c r="F87" s="321">
        <f>'t4'!CF177</f>
        <v>0</v>
      </c>
      <c r="G87" s="321">
        <f t="shared" si="2"/>
        <v>0</v>
      </c>
      <c r="H87" s="321">
        <f>'t4'!FI96</f>
        <v>0</v>
      </c>
      <c r="I87" s="95" t="str">
        <f t="shared" si="3"/>
        <v>OK</v>
      </c>
    </row>
    <row r="88" spans="1:9" ht="12.75" customHeight="1" x14ac:dyDescent="0.2">
      <c r="A88" s="144" t="str">
        <f>'t1'!A88</f>
        <v>INGEGNERE DIRIG. CON ALTRI INCAR.PROF.LI</v>
      </c>
      <c r="B88" s="169" t="str">
        <f>'t1'!B88</f>
        <v>PD0A45</v>
      </c>
      <c r="C88" s="320">
        <f>'t1'!C88+'t1'!D88</f>
        <v>0</v>
      </c>
      <c r="D88" s="320">
        <f>'t5'!U89+'t5'!V89</f>
        <v>0</v>
      </c>
      <c r="E88" s="321">
        <f>'t6'!U89+'t6'!V89</f>
        <v>0</v>
      </c>
      <c r="F88" s="321">
        <f>'t4'!CG177</f>
        <v>0</v>
      </c>
      <c r="G88" s="321">
        <f t="shared" si="2"/>
        <v>0</v>
      </c>
      <c r="H88" s="321">
        <f>'t4'!FI97</f>
        <v>0</v>
      </c>
      <c r="I88" s="95" t="str">
        <f t="shared" si="3"/>
        <v>OK</v>
      </c>
    </row>
    <row r="89" spans="1:9" ht="12.75" customHeight="1" x14ac:dyDescent="0.2">
      <c r="A89" s="144" t="str">
        <f>'t1'!A89</f>
        <v>INGEGNERE DIR. A T. DETERMINATO(ART.15-SEPTIES DLGS. 502/92)</v>
      </c>
      <c r="B89" s="169" t="str">
        <f>'t1'!B89</f>
        <v>PD0606</v>
      </c>
      <c r="C89" s="320">
        <f>'t1'!C89+'t1'!D89</f>
        <v>0</v>
      </c>
      <c r="D89" s="320">
        <f>'t5'!U90+'t5'!V90</f>
        <v>0</v>
      </c>
      <c r="E89" s="321">
        <f>'t6'!U90+'t6'!V90</f>
        <v>0</v>
      </c>
      <c r="F89" s="321">
        <f>'t4'!CH177</f>
        <v>0</v>
      </c>
      <c r="G89" s="321">
        <f t="shared" si="2"/>
        <v>0</v>
      </c>
      <c r="H89" s="321">
        <f>'t4'!FI98</f>
        <v>0</v>
      </c>
      <c r="I89" s="95" t="str">
        <f t="shared" si="3"/>
        <v>OK</v>
      </c>
    </row>
    <row r="90" spans="1:9" ht="12.75" customHeight="1" x14ac:dyDescent="0.2">
      <c r="A90" s="144" t="str">
        <f>'t1'!A90</f>
        <v>ARCHITETTI DIRIG. CON INCARICO DI STRUTTURA COMPLESSA</v>
      </c>
      <c r="B90" s="169" t="str">
        <f>'t1'!B90</f>
        <v>PD0004</v>
      </c>
      <c r="C90" s="320">
        <f>'t1'!C90+'t1'!D90</f>
        <v>0</v>
      </c>
      <c r="D90" s="320">
        <f>'t5'!U91+'t5'!V91</f>
        <v>0</v>
      </c>
      <c r="E90" s="321">
        <f>'t6'!U91+'t6'!V91</f>
        <v>0</v>
      </c>
      <c r="F90" s="321">
        <f>'t4'!CI177</f>
        <v>0</v>
      </c>
      <c r="G90" s="321">
        <f t="shared" si="2"/>
        <v>0</v>
      </c>
      <c r="H90" s="321">
        <f>'t4'!FI99</f>
        <v>0</v>
      </c>
      <c r="I90" s="95" t="str">
        <f t="shared" si="3"/>
        <v>OK</v>
      </c>
    </row>
    <row r="91" spans="1:9" ht="12.75" customHeight="1" x14ac:dyDescent="0.2">
      <c r="A91" s="144" t="str">
        <f>'t1'!A91</f>
        <v>ARCHITETTI DIRIG. CON INCARICO DI STRUTTURA SEMPLICE</v>
      </c>
      <c r="B91" s="169" t="str">
        <f>'t1'!B91</f>
        <v>PD0S03</v>
      </c>
      <c r="C91" s="320">
        <f>'t1'!C91+'t1'!D91</f>
        <v>0</v>
      </c>
      <c r="D91" s="320">
        <f>'t5'!U92+'t5'!V92</f>
        <v>0</v>
      </c>
      <c r="E91" s="321">
        <f>'t6'!U92+'t6'!V92</f>
        <v>0</v>
      </c>
      <c r="F91" s="321">
        <f>'t4'!CJ177</f>
        <v>0</v>
      </c>
      <c r="G91" s="321">
        <f t="shared" si="2"/>
        <v>0</v>
      </c>
      <c r="H91" s="321">
        <f>'t4'!FI100</f>
        <v>0</v>
      </c>
      <c r="I91" s="95" t="str">
        <f t="shared" si="3"/>
        <v>OK</v>
      </c>
    </row>
    <row r="92" spans="1:9" ht="12.75" customHeight="1" x14ac:dyDescent="0.2">
      <c r="A92" s="144" t="str">
        <f>'t1'!A92</f>
        <v>ARCHITETTI DIRIG. CON ALTRI INCAR.PROF.LI</v>
      </c>
      <c r="B92" s="169" t="str">
        <f>'t1'!B92</f>
        <v>PD0A03</v>
      </c>
      <c r="C92" s="320">
        <f>'t1'!C92+'t1'!D92</f>
        <v>0</v>
      </c>
      <c r="D92" s="320">
        <f>'t5'!U93+'t5'!V93</f>
        <v>0</v>
      </c>
      <c r="E92" s="321">
        <f>'t6'!U93+'t6'!V93</f>
        <v>0</v>
      </c>
      <c r="F92" s="321">
        <f>'t4'!CK177</f>
        <v>0</v>
      </c>
      <c r="G92" s="321">
        <f t="shared" si="2"/>
        <v>0</v>
      </c>
      <c r="H92" s="321">
        <f>'t4'!FI101</f>
        <v>0</v>
      </c>
      <c r="I92" s="95" t="str">
        <f t="shared" si="3"/>
        <v>OK</v>
      </c>
    </row>
    <row r="93" spans="1:9" ht="12.75" customHeight="1" x14ac:dyDescent="0.2">
      <c r="A93" s="144" t="str">
        <f>'t1'!A93</f>
        <v>ARCHITETTI DIR. A T.DETERMINATO(ART. 15-SEPTIES DLGS.502/92)</v>
      </c>
      <c r="B93" s="169" t="str">
        <f>'t1'!B93</f>
        <v>PD0607</v>
      </c>
      <c r="C93" s="320">
        <f>'t1'!C93+'t1'!D93</f>
        <v>0</v>
      </c>
      <c r="D93" s="320">
        <f>'t5'!U94+'t5'!V94</f>
        <v>0</v>
      </c>
      <c r="E93" s="321">
        <f>'t6'!U94+'t6'!V94</f>
        <v>0</v>
      </c>
      <c r="F93" s="321">
        <f>'t4'!CL177</f>
        <v>0</v>
      </c>
      <c r="G93" s="321">
        <f t="shared" si="2"/>
        <v>0</v>
      </c>
      <c r="H93" s="321">
        <f>'t4'!FI102</f>
        <v>0</v>
      </c>
      <c r="I93" s="95" t="str">
        <f t="shared" si="3"/>
        <v>OK</v>
      </c>
    </row>
    <row r="94" spans="1:9" ht="12.75" customHeight="1" x14ac:dyDescent="0.2">
      <c r="A94" s="144" t="str">
        <f>'t1'!A94</f>
        <v>GEOLOGI DIRIG. CON INCARICO DI STRUTTURA COMPLESSA</v>
      </c>
      <c r="B94" s="169" t="str">
        <f>'t1'!B94</f>
        <v>PD0044</v>
      </c>
      <c r="C94" s="320">
        <f>'t1'!C94+'t1'!D94</f>
        <v>0</v>
      </c>
      <c r="D94" s="320">
        <f>'t5'!U95+'t5'!V95</f>
        <v>0</v>
      </c>
      <c r="E94" s="321">
        <f>'t6'!U95+'t6'!V95</f>
        <v>0</v>
      </c>
      <c r="F94" s="321">
        <f>'t4'!CM177</f>
        <v>0</v>
      </c>
      <c r="G94" s="321">
        <f t="shared" si="2"/>
        <v>0</v>
      </c>
      <c r="H94" s="321">
        <f>'t4'!FI103</f>
        <v>0</v>
      </c>
      <c r="I94" s="95" t="str">
        <f t="shared" si="3"/>
        <v>OK</v>
      </c>
    </row>
    <row r="95" spans="1:9" ht="12.75" customHeight="1" x14ac:dyDescent="0.2">
      <c r="A95" s="144" t="str">
        <f>'t1'!A95</f>
        <v>GEOLOGI DIRIG. CON INCARICO DI STRUTTURA SEMPLICE</v>
      </c>
      <c r="B95" s="169" t="str">
        <f>'t1'!B95</f>
        <v>PD0S43</v>
      </c>
      <c r="C95" s="320">
        <f>'t1'!C95+'t1'!D95</f>
        <v>0</v>
      </c>
      <c r="D95" s="320">
        <f>'t5'!U96+'t5'!V96</f>
        <v>0</v>
      </c>
      <c r="E95" s="321">
        <f>'t6'!U96+'t6'!V96</f>
        <v>0</v>
      </c>
      <c r="F95" s="321">
        <f>'t4'!CN177</f>
        <v>0</v>
      </c>
      <c r="G95" s="321">
        <f t="shared" si="2"/>
        <v>0</v>
      </c>
      <c r="H95" s="321">
        <f>'t4'!FI104</f>
        <v>0</v>
      </c>
      <c r="I95" s="95" t="str">
        <f t="shared" si="3"/>
        <v>OK</v>
      </c>
    </row>
    <row r="96" spans="1:9" ht="12.75" customHeight="1" x14ac:dyDescent="0.2">
      <c r="A96" s="144" t="str">
        <f>'t1'!A96</f>
        <v>GEOLOGI DIRIG. CON ALTRI INCAR.PROF.LI</v>
      </c>
      <c r="B96" s="169" t="str">
        <f>'t1'!B96</f>
        <v>PD0A43</v>
      </c>
      <c r="C96" s="320">
        <f>'t1'!C96+'t1'!D96</f>
        <v>0</v>
      </c>
      <c r="D96" s="320">
        <f>'t5'!U97+'t5'!V97</f>
        <v>0</v>
      </c>
      <c r="E96" s="321">
        <f>'t6'!U97+'t6'!V97</f>
        <v>0</v>
      </c>
      <c r="F96" s="321">
        <f>'t4'!CO177</f>
        <v>0</v>
      </c>
      <c r="G96" s="321">
        <f t="shared" si="2"/>
        <v>0</v>
      </c>
      <c r="H96" s="321">
        <f>'t4'!FI105</f>
        <v>0</v>
      </c>
      <c r="I96" s="95" t="str">
        <f t="shared" si="3"/>
        <v>OK</v>
      </c>
    </row>
    <row r="97" spans="1:9" ht="12.75" customHeight="1" x14ac:dyDescent="0.2">
      <c r="A97" s="144" t="str">
        <f>'t1'!A97</f>
        <v>GEOLOGI  DIR. A T. DETERMINATO(ART. 15-SEPTIES DLGS. 502/92)</v>
      </c>
      <c r="B97" s="169" t="str">
        <f>'t1'!B97</f>
        <v>PD0608</v>
      </c>
      <c r="C97" s="320">
        <f>'t1'!C97+'t1'!D97</f>
        <v>0</v>
      </c>
      <c r="D97" s="320">
        <f>'t5'!U98+'t5'!V98</f>
        <v>0</v>
      </c>
      <c r="E97" s="321">
        <f>'t6'!U98+'t6'!V98</f>
        <v>0</v>
      </c>
      <c r="F97" s="321">
        <f>'t4'!CP177</f>
        <v>0</v>
      </c>
      <c r="G97" s="321">
        <f t="shared" si="2"/>
        <v>0</v>
      </c>
      <c r="H97" s="321">
        <f>'t4'!FI106</f>
        <v>0</v>
      </c>
      <c r="I97" s="95" t="str">
        <f t="shared" si="3"/>
        <v>OK</v>
      </c>
    </row>
    <row r="98" spans="1:9" ht="12.75" customHeight="1" x14ac:dyDescent="0.2">
      <c r="A98" s="144" t="str">
        <f>'t1'!A98</f>
        <v>ANALISTI DIRIG. CON INCARICO DI STRUTTURA COMPLESSA</v>
      </c>
      <c r="B98" s="169" t="str">
        <f>'t1'!B98</f>
        <v>TD0002</v>
      </c>
      <c r="C98" s="320">
        <f>'t1'!C98+'t1'!D98</f>
        <v>0</v>
      </c>
      <c r="D98" s="320">
        <f>'t5'!U99+'t5'!V99</f>
        <v>0</v>
      </c>
      <c r="E98" s="321">
        <f>'t6'!U99+'t6'!V99</f>
        <v>0</v>
      </c>
      <c r="F98" s="321">
        <f>'t4'!CQ177</f>
        <v>0</v>
      </c>
      <c r="G98" s="321">
        <f t="shared" si="2"/>
        <v>0</v>
      </c>
      <c r="H98" s="321">
        <f>'t4'!FI107</f>
        <v>0</v>
      </c>
      <c r="I98" s="95" t="str">
        <f t="shared" si="3"/>
        <v>OK</v>
      </c>
    </row>
    <row r="99" spans="1:9" ht="12.75" customHeight="1" x14ac:dyDescent="0.2">
      <c r="A99" s="144" t="str">
        <f>'t1'!A99</f>
        <v>ANALISTI DIRIG. CON INCARICO DI STRUTTURA SEMPLICE</v>
      </c>
      <c r="B99" s="169" t="str">
        <f>'t1'!B99</f>
        <v>TD0S01</v>
      </c>
      <c r="C99" s="320">
        <f>'t1'!C99+'t1'!D99</f>
        <v>0</v>
      </c>
      <c r="D99" s="320">
        <f>'t5'!U100+'t5'!V100</f>
        <v>0</v>
      </c>
      <c r="E99" s="321">
        <f>'t6'!U100+'t6'!V100</f>
        <v>0</v>
      </c>
      <c r="F99" s="321">
        <f>'t4'!CR177</f>
        <v>0</v>
      </c>
      <c r="G99" s="321">
        <f t="shared" si="2"/>
        <v>0</v>
      </c>
      <c r="H99" s="321">
        <f>'t4'!FI108</f>
        <v>0</v>
      </c>
      <c r="I99" s="95" t="str">
        <f t="shared" si="3"/>
        <v>OK</v>
      </c>
    </row>
    <row r="100" spans="1:9" ht="12.75" customHeight="1" x14ac:dyDescent="0.2">
      <c r="A100" s="144" t="str">
        <f>'t1'!A100</f>
        <v>ANALISTI DIRIG. CON ALTRI INCAR.PROF.LI</v>
      </c>
      <c r="B100" s="169" t="str">
        <f>'t1'!B100</f>
        <v>TD0A01</v>
      </c>
      <c r="C100" s="320">
        <f>'t1'!C100+'t1'!D100</f>
        <v>0</v>
      </c>
      <c r="D100" s="320">
        <f>'t5'!U101+'t5'!V101</f>
        <v>0</v>
      </c>
      <c r="E100" s="321">
        <f>'t6'!U101+'t6'!V101</f>
        <v>0</v>
      </c>
      <c r="F100" s="321">
        <f>'t4'!CS177</f>
        <v>0</v>
      </c>
      <c r="G100" s="321">
        <f t="shared" si="2"/>
        <v>0</v>
      </c>
      <c r="H100" s="321">
        <f>'t4'!FI109</f>
        <v>0</v>
      </c>
      <c r="I100" s="95" t="str">
        <f t="shared" si="3"/>
        <v>OK</v>
      </c>
    </row>
    <row r="101" spans="1:9" ht="12.75" customHeight="1" x14ac:dyDescent="0.2">
      <c r="A101" s="144" t="str">
        <f>'t1'!A101</f>
        <v>ANALISTI DIR. A T. DETERMINATO(ART. 15-SEPTIES DLGS. 502/92)</v>
      </c>
      <c r="B101" s="169" t="str">
        <f>'t1'!B101</f>
        <v>TD0609</v>
      </c>
      <c r="C101" s="320">
        <f>'t1'!C101+'t1'!D101</f>
        <v>0</v>
      </c>
      <c r="D101" s="320">
        <f>'t5'!U102+'t5'!V102</f>
        <v>0</v>
      </c>
      <c r="E101" s="321">
        <f>'t6'!U102+'t6'!V102</f>
        <v>0</v>
      </c>
      <c r="F101" s="321">
        <f>'t4'!CT177</f>
        <v>0</v>
      </c>
      <c r="G101" s="321">
        <f t="shared" si="2"/>
        <v>0</v>
      </c>
      <c r="H101" s="321">
        <f>'t4'!FI110</f>
        <v>0</v>
      </c>
      <c r="I101" s="95" t="str">
        <f t="shared" si="3"/>
        <v>OK</v>
      </c>
    </row>
    <row r="102" spans="1:9" ht="12.75" customHeight="1" x14ac:dyDescent="0.2">
      <c r="A102" s="144" t="str">
        <f>'t1'!A102</f>
        <v>STATISTICO DIRIG. CON INCARICO DI STRUTTURA COMPLESSA</v>
      </c>
      <c r="B102" s="169" t="str">
        <f>'t1'!B102</f>
        <v>TD0071</v>
      </c>
      <c r="C102" s="320">
        <f>'t1'!C102+'t1'!D102</f>
        <v>0</v>
      </c>
      <c r="D102" s="320">
        <f>'t5'!U103+'t5'!V103</f>
        <v>0</v>
      </c>
      <c r="E102" s="321">
        <f>'t6'!U103+'t6'!V103</f>
        <v>0</v>
      </c>
      <c r="F102" s="321">
        <f>'t4'!CU177</f>
        <v>0</v>
      </c>
      <c r="G102" s="321">
        <f t="shared" si="2"/>
        <v>0</v>
      </c>
      <c r="H102" s="321">
        <f>'t4'!FI111</f>
        <v>0</v>
      </c>
      <c r="I102" s="95" t="str">
        <f t="shared" si="3"/>
        <v>OK</v>
      </c>
    </row>
    <row r="103" spans="1:9" ht="12.75" customHeight="1" x14ac:dyDescent="0.2">
      <c r="A103" s="144" t="str">
        <f>'t1'!A103</f>
        <v>STATISTICO DIRIG. CON INCARICO DI STRUTTURA SEMPLICE</v>
      </c>
      <c r="B103" s="169" t="str">
        <f>'t1'!B103</f>
        <v>TD0S70</v>
      </c>
      <c r="C103" s="320">
        <f>'t1'!C103+'t1'!D103</f>
        <v>0</v>
      </c>
      <c r="D103" s="320">
        <f>'t5'!U104+'t5'!V104</f>
        <v>0</v>
      </c>
      <c r="E103" s="321">
        <f>'t6'!U104+'t6'!V104</f>
        <v>0</v>
      </c>
      <c r="F103" s="321">
        <f>'t4'!CV177</f>
        <v>0</v>
      </c>
      <c r="G103" s="321">
        <f t="shared" si="2"/>
        <v>0</v>
      </c>
      <c r="H103" s="321">
        <f>'t4'!FI112</f>
        <v>0</v>
      </c>
      <c r="I103" s="95" t="str">
        <f t="shared" si="3"/>
        <v>OK</v>
      </c>
    </row>
    <row r="104" spans="1:9" ht="12.75" customHeight="1" x14ac:dyDescent="0.2">
      <c r="A104" s="144" t="str">
        <f>'t1'!A104</f>
        <v>STATISTICO DIRIG. CON ALTRI INCAR.PROF.LI</v>
      </c>
      <c r="B104" s="169" t="str">
        <f>'t1'!B104</f>
        <v>TD0A70</v>
      </c>
      <c r="C104" s="320">
        <f>'t1'!C104+'t1'!D104</f>
        <v>0</v>
      </c>
      <c r="D104" s="320">
        <f>'t5'!U105+'t5'!V105</f>
        <v>0</v>
      </c>
      <c r="E104" s="321">
        <f>'t6'!U105+'t6'!V105</f>
        <v>0</v>
      </c>
      <c r="F104" s="321">
        <f>'t4'!CW177</f>
        <v>0</v>
      </c>
      <c r="G104" s="321">
        <f t="shared" si="2"/>
        <v>0</v>
      </c>
      <c r="H104" s="321">
        <f>'t4'!FI113</f>
        <v>0</v>
      </c>
      <c r="I104" s="95" t="str">
        <f t="shared" si="3"/>
        <v>OK</v>
      </c>
    </row>
    <row r="105" spans="1:9" ht="12.75" customHeight="1" x14ac:dyDescent="0.2">
      <c r="A105" s="144" t="str">
        <f>'t1'!A105</f>
        <v>STATISTICO DIR. A T.DETERMINATO(ART. 15-SEPTIES DLGS.502/92)</v>
      </c>
      <c r="B105" s="169" t="str">
        <f>'t1'!B105</f>
        <v>TD0610</v>
      </c>
      <c r="C105" s="320">
        <f>'t1'!C105+'t1'!D105</f>
        <v>0</v>
      </c>
      <c r="D105" s="320">
        <f>'t5'!U106+'t5'!V106</f>
        <v>0</v>
      </c>
      <c r="E105" s="321">
        <f>'t6'!U106+'t6'!V106</f>
        <v>0</v>
      </c>
      <c r="F105" s="321">
        <f>'t4'!CX177</f>
        <v>0</v>
      </c>
      <c r="G105" s="321">
        <f t="shared" si="2"/>
        <v>0</v>
      </c>
      <c r="H105" s="321">
        <f>'t4'!FI114</f>
        <v>0</v>
      </c>
      <c r="I105" s="95" t="str">
        <f t="shared" si="3"/>
        <v>OK</v>
      </c>
    </row>
    <row r="106" spans="1:9" ht="12.75" customHeight="1" x14ac:dyDescent="0.2">
      <c r="A106" s="144" t="str">
        <f>'t1'!A106</f>
        <v>SOCIOLOGO DIRIG. CON INCARICO DI STRUTTURA COMPLESSA</v>
      </c>
      <c r="B106" s="169" t="str">
        <f>'t1'!B106</f>
        <v>TD0068</v>
      </c>
      <c r="C106" s="320">
        <f>'t1'!C106+'t1'!D106</f>
        <v>0</v>
      </c>
      <c r="D106" s="320">
        <f>'t5'!U107+'t5'!V107</f>
        <v>0</v>
      </c>
      <c r="E106" s="321">
        <f>'t6'!U107+'t6'!V107</f>
        <v>0</v>
      </c>
      <c r="F106" s="321">
        <f>'t4'!CY177</f>
        <v>0</v>
      </c>
      <c r="G106" s="321">
        <f t="shared" si="2"/>
        <v>0</v>
      </c>
      <c r="H106" s="321">
        <f>'t4'!FI115</f>
        <v>0</v>
      </c>
      <c r="I106" s="95" t="str">
        <f t="shared" si="3"/>
        <v>OK</v>
      </c>
    </row>
    <row r="107" spans="1:9" ht="12.75" customHeight="1" x14ac:dyDescent="0.2">
      <c r="A107" s="144" t="str">
        <f>'t1'!A107</f>
        <v>SOCIOLOGO DIRIG. CON INCARICO DI STRUTTURA SEMPLICE</v>
      </c>
      <c r="B107" s="169" t="str">
        <f>'t1'!B107</f>
        <v>TD0S67</v>
      </c>
      <c r="C107" s="320">
        <f>'t1'!C107+'t1'!D107</f>
        <v>0</v>
      </c>
      <c r="D107" s="320">
        <f>'t5'!U108+'t5'!V108</f>
        <v>0</v>
      </c>
      <c r="E107" s="321">
        <f>'t6'!U108+'t6'!V108</f>
        <v>0</v>
      </c>
      <c r="F107" s="321">
        <f>'t4'!CZ177</f>
        <v>0</v>
      </c>
      <c r="G107" s="321">
        <f t="shared" si="2"/>
        <v>0</v>
      </c>
      <c r="H107" s="321">
        <f>'t4'!FI116</f>
        <v>0</v>
      </c>
      <c r="I107" s="95" t="str">
        <f t="shared" si="3"/>
        <v>OK</v>
      </c>
    </row>
    <row r="108" spans="1:9" ht="12.75" customHeight="1" x14ac:dyDescent="0.2">
      <c r="A108" s="144" t="str">
        <f>'t1'!A108</f>
        <v>SOCIOLOGO DIRIG. CON ALTRI INCAR.PROF.LI</v>
      </c>
      <c r="B108" s="169" t="str">
        <f>'t1'!B108</f>
        <v>TD0A67</v>
      </c>
      <c r="C108" s="320">
        <f>'t1'!C108+'t1'!D108</f>
        <v>0</v>
      </c>
      <c r="D108" s="320">
        <f>'t5'!U109+'t5'!V109</f>
        <v>0</v>
      </c>
      <c r="E108" s="321">
        <f>'t6'!U109+'t6'!V109</f>
        <v>0</v>
      </c>
      <c r="F108" s="321">
        <f>'t4'!DA177</f>
        <v>0</v>
      </c>
      <c r="G108" s="321">
        <f t="shared" si="2"/>
        <v>0</v>
      </c>
      <c r="H108" s="321">
        <f>'t4'!FI117</f>
        <v>0</v>
      </c>
      <c r="I108" s="95" t="str">
        <f t="shared" si="3"/>
        <v>OK</v>
      </c>
    </row>
    <row r="109" spans="1:9" ht="12.75" customHeight="1" x14ac:dyDescent="0.2">
      <c r="A109" s="144" t="str">
        <f>'t1'!A109</f>
        <v>SOCIOLOGO DIR. A T. DETERMINATO(ART.15-SEPTIES DLGS. 502/92)</v>
      </c>
      <c r="B109" s="169" t="str">
        <f>'t1'!B109</f>
        <v>TD0611</v>
      </c>
      <c r="C109" s="320">
        <f>'t1'!C109+'t1'!D109</f>
        <v>0</v>
      </c>
      <c r="D109" s="320">
        <f>'t5'!U110+'t5'!V110</f>
        <v>0</v>
      </c>
      <c r="E109" s="321">
        <f>'t6'!U110+'t6'!V110</f>
        <v>0</v>
      </c>
      <c r="F109" s="321">
        <f>'t4'!DB177</f>
        <v>0</v>
      </c>
      <c r="G109" s="321">
        <f t="shared" si="2"/>
        <v>0</v>
      </c>
      <c r="H109" s="321">
        <f>'t4'!FI118</f>
        <v>0</v>
      </c>
      <c r="I109" s="95" t="str">
        <f t="shared" si="3"/>
        <v>OK</v>
      </c>
    </row>
    <row r="110" spans="1:9" ht="12.75" customHeight="1" x14ac:dyDescent="0.2">
      <c r="A110" s="144" t="str">
        <f>'t1'!A110</f>
        <v>DIR. AMBIENTALE CON INCARICO DI STRUTTURA COMPLESSA</v>
      </c>
      <c r="B110" s="169" t="str">
        <f>'t1'!B110</f>
        <v>TD0C02</v>
      </c>
      <c r="C110" s="320">
        <f>'t1'!C110+'t1'!D110</f>
        <v>0</v>
      </c>
      <c r="D110" s="320">
        <f>'t5'!U111+'t5'!V111</f>
        <v>0</v>
      </c>
      <c r="E110" s="321">
        <f>'t6'!U111+'t6'!V111</f>
        <v>0</v>
      </c>
      <c r="F110" s="321">
        <f>'t4'!DC177</f>
        <v>0</v>
      </c>
      <c r="G110" s="321">
        <f t="shared" si="2"/>
        <v>0</v>
      </c>
      <c r="H110" s="321">
        <f>'t4'!FI119</f>
        <v>0</v>
      </c>
      <c r="I110" s="95" t="str">
        <f t="shared" si="3"/>
        <v>OK</v>
      </c>
    </row>
    <row r="111" spans="1:9" ht="12.75" customHeight="1" x14ac:dyDescent="0.2">
      <c r="A111" s="144" t="str">
        <f>'t1'!A111</f>
        <v>DIR. AMBIENTALE CON INCARICO DI STRUTTURA SEMPLICE</v>
      </c>
      <c r="B111" s="169" t="str">
        <f>'t1'!B111</f>
        <v>TD0S02</v>
      </c>
      <c r="C111" s="320">
        <f>'t1'!C111+'t1'!D111</f>
        <v>0</v>
      </c>
      <c r="D111" s="320">
        <f>'t5'!U112+'t5'!V112</f>
        <v>0</v>
      </c>
      <c r="E111" s="321">
        <f>'t6'!U112+'t6'!V112</f>
        <v>0</v>
      </c>
      <c r="F111" s="321">
        <f>'t4'!DD177</f>
        <v>0</v>
      </c>
      <c r="G111" s="321">
        <f t="shared" si="2"/>
        <v>0</v>
      </c>
      <c r="H111" s="321">
        <f>'t4'!FI120</f>
        <v>0</v>
      </c>
      <c r="I111" s="95" t="str">
        <f t="shared" si="3"/>
        <v>OK</v>
      </c>
    </row>
    <row r="112" spans="1:9" ht="12.75" customHeight="1" x14ac:dyDescent="0.2">
      <c r="A112" s="144" t="str">
        <f>'t1'!A112</f>
        <v>DIR. AMBIENTALE CON ALTRI INCAR.PROF.LI</v>
      </c>
      <c r="B112" s="169" t="str">
        <f>'t1'!B112</f>
        <v>TD0A02</v>
      </c>
      <c r="C112" s="320">
        <f>'t1'!C112+'t1'!D112</f>
        <v>0</v>
      </c>
      <c r="D112" s="320">
        <f>'t5'!U113+'t5'!V113</f>
        <v>0</v>
      </c>
      <c r="E112" s="321">
        <f>'t6'!U113+'t6'!V113</f>
        <v>0</v>
      </c>
      <c r="F112" s="321">
        <f>'t4'!DE177</f>
        <v>0</v>
      </c>
      <c r="G112" s="321">
        <f t="shared" si="2"/>
        <v>0</v>
      </c>
      <c r="H112" s="321">
        <f>'t4'!FI121</f>
        <v>0</v>
      </c>
      <c r="I112" s="95" t="str">
        <f t="shared" si="3"/>
        <v>OK</v>
      </c>
    </row>
    <row r="113" spans="1:9" ht="12.75" customHeight="1" x14ac:dyDescent="0.2">
      <c r="A113" s="144" t="str">
        <f>'t1'!A113</f>
        <v>DIR. AMBIENTALE A T.DETERMINATO (ART.15-SEPTIES DLGS 502/92)</v>
      </c>
      <c r="B113" s="169" t="str">
        <f>'t1'!B113</f>
        <v>TD0810</v>
      </c>
      <c r="C113" s="320">
        <f>'t1'!C113+'t1'!D113</f>
        <v>0</v>
      </c>
      <c r="D113" s="320">
        <f>'t5'!U114+'t5'!V114</f>
        <v>0</v>
      </c>
      <c r="E113" s="321">
        <f>'t6'!U114+'t6'!V114</f>
        <v>0</v>
      </c>
      <c r="F113" s="321">
        <f>'t4'!DF177</f>
        <v>0</v>
      </c>
      <c r="G113" s="321">
        <f t="shared" si="2"/>
        <v>0</v>
      </c>
      <c r="H113" s="321">
        <f>'t4'!FI122</f>
        <v>0</v>
      </c>
      <c r="I113" s="95" t="str">
        <f t="shared" si="3"/>
        <v>OK</v>
      </c>
    </row>
    <row r="114" spans="1:9" ht="12.75" customHeight="1" x14ac:dyDescent="0.2">
      <c r="A114" s="144" t="str">
        <f>'t1'!A114</f>
        <v>DIRIGENTE AMM.VO CON INCARICO DI STRUTTURA COMPLESSA</v>
      </c>
      <c r="B114" s="169" t="str">
        <f>'t1'!B114</f>
        <v>AD0032</v>
      </c>
      <c r="C114" s="320">
        <f>'t1'!C114+'t1'!D114</f>
        <v>0</v>
      </c>
      <c r="D114" s="320">
        <f>'t5'!U115+'t5'!V115</f>
        <v>0</v>
      </c>
      <c r="E114" s="321">
        <f>'t6'!U115+'t6'!V115</f>
        <v>0</v>
      </c>
      <c r="F114" s="321">
        <f>'t4'!DG177</f>
        <v>0</v>
      </c>
      <c r="G114" s="321">
        <f t="shared" si="2"/>
        <v>0</v>
      </c>
      <c r="H114" s="321">
        <f>'t4'!FI123</f>
        <v>0</v>
      </c>
      <c r="I114" s="95" t="str">
        <f t="shared" si="3"/>
        <v>OK</v>
      </c>
    </row>
    <row r="115" spans="1:9" ht="12.75" customHeight="1" x14ac:dyDescent="0.2">
      <c r="A115" s="144" t="str">
        <f>'t1'!A115</f>
        <v>DIRIGENTE AMM.VO CON INCARICO DI STRUTTURA SEMPLICE</v>
      </c>
      <c r="B115" s="169" t="str">
        <f>'t1'!B115</f>
        <v>AD0S31</v>
      </c>
      <c r="C115" s="320">
        <f>'t1'!C115+'t1'!D115</f>
        <v>0</v>
      </c>
      <c r="D115" s="320">
        <f>'t5'!U116+'t5'!V116</f>
        <v>0</v>
      </c>
      <c r="E115" s="321">
        <f>'t6'!U116+'t6'!V116</f>
        <v>0</v>
      </c>
      <c r="F115" s="321">
        <f>'t4'!DH177</f>
        <v>0</v>
      </c>
      <c r="G115" s="321">
        <f t="shared" si="2"/>
        <v>0</v>
      </c>
      <c r="H115" s="321">
        <f>'t4'!FI124</f>
        <v>0</v>
      </c>
      <c r="I115" s="95" t="str">
        <f t="shared" si="3"/>
        <v>OK</v>
      </c>
    </row>
    <row r="116" spans="1:9" ht="12.75" customHeight="1" x14ac:dyDescent="0.2">
      <c r="A116" s="144" t="str">
        <f>'t1'!A116</f>
        <v>DIRIGENTE AMM.VO CON ALTRI INCAR.PROF.LI</v>
      </c>
      <c r="B116" s="169" t="str">
        <f>'t1'!B116</f>
        <v>AD0A31</v>
      </c>
      <c r="C116" s="320">
        <f>'t1'!C116+'t1'!D116</f>
        <v>0</v>
      </c>
      <c r="D116" s="320">
        <f>'t5'!U117+'t5'!V117</f>
        <v>0</v>
      </c>
      <c r="E116" s="321">
        <f>'t6'!U117+'t6'!V117</f>
        <v>0</v>
      </c>
      <c r="F116" s="321">
        <f>'t4'!DI177</f>
        <v>0</v>
      </c>
      <c r="G116" s="321">
        <f t="shared" si="2"/>
        <v>0</v>
      </c>
      <c r="H116" s="321">
        <f>'t4'!FI125</f>
        <v>0</v>
      </c>
      <c r="I116" s="95" t="str">
        <f t="shared" si="3"/>
        <v>OK</v>
      </c>
    </row>
    <row r="117" spans="1:9" ht="12.75" customHeight="1" x14ac:dyDescent="0.2">
      <c r="A117" s="144" t="str">
        <f>'t1'!A117</f>
        <v>DIRIG. AMM.VO A T. DETERMINATO (ART. 15-SEPTIES DLGS.502/92)</v>
      </c>
      <c r="B117" s="169" t="str">
        <f>'t1'!B117</f>
        <v>AD0612</v>
      </c>
      <c r="C117" s="320">
        <f>'t1'!C117+'t1'!D117</f>
        <v>0</v>
      </c>
      <c r="D117" s="320">
        <f>'t5'!U118+'t5'!V118</f>
        <v>0</v>
      </c>
      <c r="E117" s="321">
        <f>'t6'!U118+'t6'!V118</f>
        <v>0</v>
      </c>
      <c r="F117" s="321">
        <f>'t4'!DJ177</f>
        <v>0</v>
      </c>
      <c r="G117" s="321">
        <f t="shared" si="2"/>
        <v>0</v>
      </c>
      <c r="H117" s="321">
        <f>'t4'!FI126</f>
        <v>0</v>
      </c>
      <c r="I117" s="95" t="str">
        <f t="shared" si="3"/>
        <v>OK</v>
      </c>
    </row>
    <row r="118" spans="1:9" ht="12.75" customHeight="1" x14ac:dyDescent="0.2">
      <c r="A118" s="144" t="str">
        <f>'t1'!A118</f>
        <v>RICERCATORE SANITARIO - DS</v>
      </c>
      <c r="B118" s="169" t="str">
        <f>'t1'!B118</f>
        <v>N18694</v>
      </c>
      <c r="C118" s="320">
        <f>'t1'!C118+'t1'!D118</f>
        <v>0</v>
      </c>
      <c r="D118" s="320">
        <f>'t5'!U119+'t5'!V119</f>
        <v>0</v>
      </c>
      <c r="E118" s="321">
        <f>'t6'!U119+'t6'!V119</f>
        <v>0</v>
      </c>
      <c r="F118" s="321">
        <f>'t4'!DK177</f>
        <v>0</v>
      </c>
      <c r="G118" s="321">
        <f t="shared" si="2"/>
        <v>0</v>
      </c>
      <c r="H118" s="321">
        <f>'t4'!FI127</f>
        <v>0</v>
      </c>
      <c r="I118" s="95" t="str">
        <f t="shared" si="3"/>
        <v>OK</v>
      </c>
    </row>
    <row r="119" spans="1:9" ht="12.75" customHeight="1" x14ac:dyDescent="0.2">
      <c r="A119" s="144" t="str">
        <f>'t1'!A119</f>
        <v>COLLABORATORE PROF.LE DI RICERCA SANITARIA - D</v>
      </c>
      <c r="B119" s="169" t="str">
        <f>'t1'!B119</f>
        <v>N16695</v>
      </c>
      <c r="C119" s="320">
        <f>'t1'!C119+'t1'!D119</f>
        <v>0</v>
      </c>
      <c r="D119" s="320">
        <f>'t5'!U120+'t5'!V120</f>
        <v>0</v>
      </c>
      <c r="E119" s="321">
        <f>'t6'!U120+'t6'!V120</f>
        <v>0</v>
      </c>
      <c r="F119" s="321">
        <f>'t4'!DL177</f>
        <v>0</v>
      </c>
      <c r="G119" s="321">
        <f t="shared" si="2"/>
        <v>0</v>
      </c>
      <c r="H119" s="321">
        <f>'t4'!FI128</f>
        <v>0</v>
      </c>
      <c r="I119" s="95" t="str">
        <f t="shared" si="3"/>
        <v>OK</v>
      </c>
    </row>
    <row r="120" spans="1:9" ht="12.75" customHeight="1" x14ac:dyDescent="0.2">
      <c r="A120" s="144" t="str">
        <f>'t1'!A120</f>
        <v>RUOLO SANITARIO - PROF. SANITARIE INFERMIERISTICHE E.Q.</v>
      </c>
      <c r="B120" s="169" t="str">
        <f>'t1'!B120</f>
        <v>SEQINF</v>
      </c>
      <c r="C120" s="320">
        <f>'t1'!C120+'t1'!D120</f>
        <v>0</v>
      </c>
      <c r="D120" s="320">
        <f>'t5'!U121+'t5'!V121</f>
        <v>0</v>
      </c>
      <c r="E120" s="321">
        <f>'t6'!U121+'t6'!V121</f>
        <v>0</v>
      </c>
      <c r="F120" s="321">
        <f>'t4'!DM177</f>
        <v>0</v>
      </c>
      <c r="G120" s="321">
        <f t="shared" si="2"/>
        <v>0</v>
      </c>
      <c r="H120" s="321">
        <f>'t4'!FI129</f>
        <v>0</v>
      </c>
      <c r="I120" s="95" t="str">
        <f t="shared" si="3"/>
        <v>OK</v>
      </c>
    </row>
    <row r="121" spans="1:9" ht="12.75" customHeight="1" x14ac:dyDescent="0.2">
      <c r="A121" s="144" t="str">
        <f>'t1'!A121</f>
        <v>RUOLO SANITARIO - PROF. SANITARIA OSTETRICA E.Q.</v>
      </c>
      <c r="B121" s="169" t="str">
        <f>'t1'!B121</f>
        <v>SEQOST</v>
      </c>
      <c r="C121" s="320">
        <f>'t1'!C121+'t1'!D121</f>
        <v>0</v>
      </c>
      <c r="D121" s="320">
        <f>'t5'!U122+'t5'!V122</f>
        <v>0</v>
      </c>
      <c r="E121" s="321">
        <f>'t6'!U122+'t6'!V122</f>
        <v>0</v>
      </c>
      <c r="F121" s="321">
        <f>'t4'!DN177</f>
        <v>0</v>
      </c>
      <c r="G121" s="321">
        <f t="shared" si="2"/>
        <v>0</v>
      </c>
      <c r="H121" s="321">
        <f>'t4'!FI130</f>
        <v>0</v>
      </c>
      <c r="I121" s="95" t="str">
        <f t="shared" si="3"/>
        <v>OK</v>
      </c>
    </row>
    <row r="122" spans="1:9" ht="12.75" customHeight="1" x14ac:dyDescent="0.2">
      <c r="A122" s="144" t="str">
        <f>'t1'!A122</f>
        <v>RUOLO SANITARIO - PROFESSIONI TECNICO SANITARIE E.Q.</v>
      </c>
      <c r="B122" s="169" t="str">
        <f>'t1'!B122</f>
        <v>SEQTCN</v>
      </c>
      <c r="C122" s="320">
        <f>'t1'!C122+'t1'!D122</f>
        <v>0</v>
      </c>
      <c r="D122" s="320">
        <f>'t5'!U123+'t5'!V123</f>
        <v>0</v>
      </c>
      <c r="E122" s="321">
        <f>'t6'!U123+'t6'!V123</f>
        <v>0</v>
      </c>
      <c r="F122" s="321">
        <f>'t4'!DO177</f>
        <v>0</v>
      </c>
      <c r="G122" s="321">
        <f t="shared" si="2"/>
        <v>0</v>
      </c>
      <c r="H122" s="321">
        <f>'t4'!FI131</f>
        <v>0</v>
      </c>
      <c r="I122" s="95" t="str">
        <f t="shared" si="3"/>
        <v>OK</v>
      </c>
    </row>
    <row r="123" spans="1:9" ht="12.75" customHeight="1" x14ac:dyDescent="0.2">
      <c r="A123" s="144" t="str">
        <f>'t1'!A123</f>
        <v>RUOLO SANITARIO - PROF. SANITARIE DELLA RIABILITAZIONE E.Q.</v>
      </c>
      <c r="B123" s="169" t="str">
        <f>'t1'!B123</f>
        <v>SEQRAB</v>
      </c>
      <c r="C123" s="320">
        <f>'t1'!C123+'t1'!D123</f>
        <v>0</v>
      </c>
      <c r="D123" s="320">
        <f>'t5'!U124+'t5'!V124</f>
        <v>0</v>
      </c>
      <c r="E123" s="321">
        <f>'t6'!U124+'t6'!V124</f>
        <v>0</v>
      </c>
      <c r="F123" s="321">
        <f>'t4'!DP177</f>
        <v>0</v>
      </c>
      <c r="G123" s="321">
        <f t="shared" si="2"/>
        <v>0</v>
      </c>
      <c r="H123" s="321">
        <f>'t4'!FI132</f>
        <v>0</v>
      </c>
      <c r="I123" s="95" t="str">
        <f t="shared" si="3"/>
        <v>OK</v>
      </c>
    </row>
    <row r="124" spans="1:9" ht="12.75" customHeight="1" x14ac:dyDescent="0.2">
      <c r="A124" s="144" t="str">
        <f>'t1'!A124</f>
        <v>RUOLO SANITARIO - PROF. SANITARIE DELLA PREVENZIONE E.Q.</v>
      </c>
      <c r="B124" s="169" t="str">
        <f>'t1'!B124</f>
        <v>SEQPRV</v>
      </c>
      <c r="C124" s="320">
        <f>'t1'!C124+'t1'!D124</f>
        <v>0</v>
      </c>
      <c r="D124" s="320">
        <f>'t5'!U125+'t5'!V125</f>
        <v>0</v>
      </c>
      <c r="E124" s="321">
        <f>'t6'!U125+'t6'!V125</f>
        <v>0</v>
      </c>
      <c r="F124" s="321">
        <f>'t4'!DQ177</f>
        <v>0</v>
      </c>
      <c r="G124" s="321">
        <f t="shared" si="2"/>
        <v>0</v>
      </c>
      <c r="H124" s="321">
        <f>'t4'!FI133</f>
        <v>0</v>
      </c>
      <c r="I124" s="95" t="str">
        <f t="shared" si="3"/>
        <v>OK</v>
      </c>
    </row>
    <row r="125" spans="1:9" ht="12.75" customHeight="1" x14ac:dyDescent="0.2">
      <c r="A125" s="144" t="str">
        <f>'t1'!A125</f>
        <v>RUOLO SANITARIO - PROF. SAN. INFERM. SENIOR ESAURIMENTO E.Q.</v>
      </c>
      <c r="B125" s="169" t="str">
        <f>'t1'!B125</f>
        <v>SEQINE</v>
      </c>
      <c r="C125" s="320">
        <f>'t1'!C125+'t1'!D125</f>
        <v>0</v>
      </c>
      <c r="D125" s="320">
        <f>'t5'!U126+'t5'!V126</f>
        <v>0</v>
      </c>
      <c r="E125" s="321">
        <f>'t6'!U126+'t6'!V126</f>
        <v>0</v>
      </c>
      <c r="F125" s="321">
        <f>'t4'!DR177</f>
        <v>0</v>
      </c>
      <c r="G125" s="321">
        <f t="shared" si="2"/>
        <v>0</v>
      </c>
      <c r="H125" s="321">
        <f>'t4'!FI134</f>
        <v>0</v>
      </c>
      <c r="I125" s="95" t="str">
        <f t="shared" si="3"/>
        <v>OK</v>
      </c>
    </row>
    <row r="126" spans="1:9" ht="12.75" customHeight="1" x14ac:dyDescent="0.2">
      <c r="A126" s="144" t="str">
        <f>'t1'!A126</f>
        <v>RUOLO SANITARIO - ALTRI PROF. SAN. SENIOR A ESAURIMENTO E.Q.</v>
      </c>
      <c r="B126" s="169" t="str">
        <f>'t1'!B126</f>
        <v>SEQASE</v>
      </c>
      <c r="C126" s="320">
        <f>'t1'!C126+'t1'!D126</f>
        <v>0</v>
      </c>
      <c r="D126" s="320">
        <f>'t5'!U127+'t5'!V127</f>
        <v>0</v>
      </c>
      <c r="E126" s="321">
        <f>'t6'!U127+'t6'!V127</f>
        <v>0</v>
      </c>
      <c r="F126" s="321">
        <f>'t4'!DS177</f>
        <v>0</v>
      </c>
      <c r="G126" s="321">
        <f t="shared" si="2"/>
        <v>0</v>
      </c>
      <c r="H126" s="321">
        <f>'t4'!FI135</f>
        <v>0</v>
      </c>
      <c r="I126" s="95" t="str">
        <f t="shared" si="3"/>
        <v>OK</v>
      </c>
    </row>
    <row r="127" spans="1:9" ht="12.75" customHeight="1" x14ac:dyDescent="0.2">
      <c r="A127" s="144" t="str">
        <f>'t1'!A127</f>
        <v>RUOLO SOCIOSANITARIO - ASSISTENTE SOCIALE E.Q.</v>
      </c>
      <c r="B127" s="169" t="str">
        <f>'t1'!B127</f>
        <v>KEQASC</v>
      </c>
      <c r="C127" s="320">
        <f>'t1'!C127+'t1'!D127</f>
        <v>0</v>
      </c>
      <c r="D127" s="320">
        <f>'t5'!U128+'t5'!V128</f>
        <v>0</v>
      </c>
      <c r="E127" s="321">
        <f>'t6'!U128+'t6'!V128</f>
        <v>0</v>
      </c>
      <c r="F127" s="321">
        <f>'t4'!DT177</f>
        <v>0</v>
      </c>
      <c r="G127" s="321">
        <f t="shared" si="2"/>
        <v>0</v>
      </c>
      <c r="H127" s="321">
        <f>'t4'!FI136</f>
        <v>0</v>
      </c>
      <c r="I127" s="95" t="str">
        <f t="shared" si="3"/>
        <v>OK</v>
      </c>
    </row>
    <row r="128" spans="1:9" ht="12.75" customHeight="1" x14ac:dyDescent="0.2">
      <c r="A128" s="144" t="str">
        <f>'t1'!A128</f>
        <v>RUOLO SOCIOSANITARIO - ASSIST. SOC. SENIOR ESAURIMENTO E.Q.</v>
      </c>
      <c r="B128" s="169" t="str">
        <f>'t1'!B128</f>
        <v>KEQSCE</v>
      </c>
      <c r="C128" s="320">
        <f>'t1'!C128+'t1'!D128</f>
        <v>0</v>
      </c>
      <c r="D128" s="320">
        <f>'t5'!U129+'t5'!V129</f>
        <v>0</v>
      </c>
      <c r="E128" s="321">
        <f>'t6'!U129+'t6'!V129</f>
        <v>0</v>
      </c>
      <c r="F128" s="321">
        <f>'t4'!DU177</f>
        <v>0</v>
      </c>
      <c r="G128" s="321">
        <f t="shared" si="2"/>
        <v>0</v>
      </c>
      <c r="H128" s="321">
        <f>'t4'!FI137</f>
        <v>0</v>
      </c>
      <c r="I128" s="95" t="str">
        <f t="shared" si="3"/>
        <v>OK</v>
      </c>
    </row>
    <row r="129" spans="1:9" ht="12.75" customHeight="1" x14ac:dyDescent="0.2">
      <c r="A129" s="144" t="str">
        <f>'t1'!A129</f>
        <v>RUOLO PROFESSIONALE - SPECIALISTA DELLA COMUNIC. ISTIT. E.Q.</v>
      </c>
      <c r="B129" s="169" t="str">
        <f>'t1'!B129</f>
        <v>PEQ871</v>
      </c>
      <c r="C129" s="320">
        <f>'t1'!C129+'t1'!D129</f>
        <v>0</v>
      </c>
      <c r="D129" s="320">
        <f>'t5'!U130+'t5'!V130</f>
        <v>0</v>
      </c>
      <c r="E129" s="321">
        <f>'t6'!U130+'t6'!V130</f>
        <v>0</v>
      </c>
      <c r="F129" s="321">
        <f>'t4'!DV177</f>
        <v>0</v>
      </c>
      <c r="G129" s="321">
        <f t="shared" si="2"/>
        <v>0</v>
      </c>
      <c r="H129" s="321">
        <f>'t4'!FI138</f>
        <v>0</v>
      </c>
      <c r="I129" s="95" t="str">
        <f t="shared" si="3"/>
        <v>OK</v>
      </c>
    </row>
    <row r="130" spans="1:9" ht="12.75" customHeight="1" x14ac:dyDescent="0.2">
      <c r="A130" s="144" t="str">
        <f>'t1'!A130</f>
        <v>RUOLO PROFESSIONALE - SPECIALISTA RAPPORTI CON I MEDIA E.Q.</v>
      </c>
      <c r="B130" s="169" t="str">
        <f>'t1'!B130</f>
        <v>PEQ872</v>
      </c>
      <c r="C130" s="320">
        <f>'t1'!C130+'t1'!D130</f>
        <v>0</v>
      </c>
      <c r="D130" s="320">
        <f>'t5'!U131+'t5'!V131</f>
        <v>0</v>
      </c>
      <c r="E130" s="321">
        <f>'t6'!U131+'t6'!V131</f>
        <v>0</v>
      </c>
      <c r="F130" s="321">
        <f>'t4'!DW177</f>
        <v>0</v>
      </c>
      <c r="G130" s="321">
        <f t="shared" si="2"/>
        <v>0</v>
      </c>
      <c r="H130" s="321">
        <f>'t4'!FI139</f>
        <v>0</v>
      </c>
      <c r="I130" s="95" t="str">
        <f t="shared" si="3"/>
        <v>OK</v>
      </c>
    </row>
    <row r="131" spans="1:9" ht="12.75" customHeight="1" x14ac:dyDescent="0.2">
      <c r="A131" s="144" t="str">
        <f>'t1'!A131</f>
        <v>RUOLO PROFESSIONALE - ASSISTENTE RELIGIOSO E.Q.</v>
      </c>
      <c r="B131" s="169" t="str">
        <f>'t1'!B131</f>
        <v>PEQ006</v>
      </c>
      <c r="C131" s="320">
        <f>'t1'!C131+'t1'!D131</f>
        <v>0</v>
      </c>
      <c r="D131" s="320">
        <f>'t5'!U132+'t5'!V132</f>
        <v>0</v>
      </c>
      <c r="E131" s="321">
        <f>'t6'!U132+'t6'!V132</f>
        <v>0</v>
      </c>
      <c r="F131" s="321">
        <f>'t4'!DX177</f>
        <v>0</v>
      </c>
      <c r="G131" s="321">
        <f>C131-D131+E131+F131</f>
        <v>0</v>
      </c>
      <c r="H131" s="321">
        <f>'t4'!FI140</f>
        <v>0</v>
      </c>
      <c r="I131" s="95" t="str">
        <f>IF(H131&lt;=G131,"OK","ERRORE")</f>
        <v>OK</v>
      </c>
    </row>
    <row r="132" spans="1:9" ht="12.75" customHeight="1" x14ac:dyDescent="0.2">
      <c r="A132" s="144" t="str">
        <f>'t1'!A132</f>
        <v>RUOLO TECNICO - COLLABORATORE TECNICO PROFESSIONALE E.Q.</v>
      </c>
      <c r="B132" s="169" t="str">
        <f>'t1'!B132</f>
        <v>TEQ027</v>
      </c>
      <c r="C132" s="320">
        <f>'t1'!C132+'t1'!D132</f>
        <v>0</v>
      </c>
      <c r="D132" s="320">
        <f>'t5'!U133+'t5'!V133</f>
        <v>0</v>
      </c>
      <c r="E132" s="321">
        <f>'t6'!U133+'t6'!V133</f>
        <v>0</v>
      </c>
      <c r="F132" s="321">
        <f>'t4'!DY177</f>
        <v>0</v>
      </c>
      <c r="G132" s="321">
        <f>C132-D132+E132+F132</f>
        <v>0</v>
      </c>
      <c r="H132" s="321">
        <f>'t4'!FI141</f>
        <v>0</v>
      </c>
      <c r="I132" s="95" t="str">
        <f>IF(H132&lt;=G132,"OK","ERRORE")</f>
        <v>OK</v>
      </c>
    </row>
    <row r="133" spans="1:9" ht="12.75" customHeight="1" x14ac:dyDescent="0.2">
      <c r="A133" s="144" t="str">
        <f>'t1'!A133</f>
        <v>RUOLO TECNICO - COLLAB. TEC. PROF. SENIOR A ESAURIMENTO E.Q.</v>
      </c>
      <c r="B133" s="169" t="str">
        <f>'t1'!B133</f>
        <v>TEQCTS</v>
      </c>
      <c r="C133" s="320">
        <f>'t1'!C133+'t1'!D133</f>
        <v>0</v>
      </c>
      <c r="D133" s="320">
        <f>'t5'!U134+'t5'!V134</f>
        <v>0</v>
      </c>
      <c r="E133" s="321">
        <f>'t6'!U134+'t6'!V134</f>
        <v>0</v>
      </c>
      <c r="F133" s="321">
        <f>'t4'!DZ177</f>
        <v>0</v>
      </c>
      <c r="G133" s="321">
        <f>C133-D133+E133+F133</f>
        <v>0</v>
      </c>
      <c r="H133" s="321">
        <f>'t4'!FI142</f>
        <v>0</v>
      </c>
      <c r="I133" s="95" t="str">
        <f>IF(H133&lt;=G133,"OK","ERRORE")</f>
        <v>OK</v>
      </c>
    </row>
    <row r="134" spans="1:9" ht="12.75" customHeight="1" x14ac:dyDescent="0.2">
      <c r="A134" s="144" t="str">
        <f>'t1'!A134</f>
        <v>RUOLO AMMINISTRATIVO - COLLAB. AMMINISTRATIVO PROFESS. E.Q.</v>
      </c>
      <c r="B134" s="169" t="str">
        <f>'t1'!B134</f>
        <v>AEQ029</v>
      </c>
      <c r="C134" s="320">
        <f>'t1'!C134+'t1'!D134</f>
        <v>0</v>
      </c>
      <c r="D134" s="320">
        <f>'t5'!U135+'t5'!V135</f>
        <v>0</v>
      </c>
      <c r="E134" s="321">
        <f>'t6'!U135+'t6'!V135</f>
        <v>0</v>
      </c>
      <c r="F134" s="321">
        <f>'t4'!EA177</f>
        <v>0</v>
      </c>
      <c r="G134" s="321">
        <f>C134-D134+E134+F134</f>
        <v>0</v>
      </c>
      <c r="H134" s="321">
        <f>'t4'!FI143</f>
        <v>0</v>
      </c>
      <c r="I134" s="95" t="str">
        <f>IF(H134&lt;=G134,"OK","ERRORE")</f>
        <v>OK</v>
      </c>
    </row>
    <row r="135" spans="1:9" ht="12.75" customHeight="1" x14ac:dyDescent="0.2">
      <c r="A135" s="144" t="str">
        <f>'t1'!A135</f>
        <v>RUOLO AMM.VO - COLLAB. AMM.VO PROF. SENIOR ESAURIMENTO E.Q.</v>
      </c>
      <c r="B135" s="169" t="str">
        <f>'t1'!B135</f>
        <v>AEQCAS</v>
      </c>
      <c r="C135" s="320">
        <f>'t1'!C135+'t1'!D135</f>
        <v>0</v>
      </c>
      <c r="D135" s="320">
        <f>'t5'!U136+'t5'!V136</f>
        <v>0</v>
      </c>
      <c r="E135" s="321">
        <f>'t6'!U136+'t6'!V136</f>
        <v>0</v>
      </c>
      <c r="F135" s="321">
        <f>'t4'!EB177</f>
        <v>0</v>
      </c>
      <c r="G135" s="321">
        <f t="shared" si="2"/>
        <v>0</v>
      </c>
      <c r="H135" s="321">
        <f>'t4'!FI144</f>
        <v>0</v>
      </c>
      <c r="I135" s="95" t="str">
        <f t="shared" si="3"/>
        <v>OK</v>
      </c>
    </row>
    <row r="136" spans="1:9" ht="12.75" customHeight="1" x14ac:dyDescent="0.2">
      <c r="A136" s="144" t="str">
        <f>'t1'!A136</f>
        <v>RUOLO SANITARIO - PROF. SANITARIE INFERMIERISTICHE</v>
      </c>
      <c r="B136" s="169" t="str">
        <f>'t1'!B136</f>
        <v>SPFINF</v>
      </c>
      <c r="C136" s="320">
        <f>'t1'!C136+'t1'!D136</f>
        <v>0</v>
      </c>
      <c r="D136" s="320">
        <f>'t5'!U137+'t5'!V137</f>
        <v>0</v>
      </c>
      <c r="E136" s="321">
        <f>'t6'!U137+'t6'!V137</f>
        <v>0</v>
      </c>
      <c r="F136" s="321">
        <f>'t4'!EC177</f>
        <v>0</v>
      </c>
      <c r="G136" s="321">
        <f t="shared" si="2"/>
        <v>0</v>
      </c>
      <c r="H136" s="321">
        <f>'t4'!FI145</f>
        <v>0</v>
      </c>
      <c r="I136" s="95" t="str">
        <f t="shared" si="3"/>
        <v>OK</v>
      </c>
    </row>
    <row r="137" spans="1:9" ht="12.75" customHeight="1" x14ac:dyDescent="0.2">
      <c r="A137" s="144" t="str">
        <f>'t1'!A137</f>
        <v>RUOLO SANITARIO - PROF. SANITARIA OSTETRICA</v>
      </c>
      <c r="B137" s="169" t="str">
        <f>'t1'!B137</f>
        <v>SPFOST</v>
      </c>
      <c r="C137" s="320">
        <f>'t1'!C137+'t1'!D137</f>
        <v>0</v>
      </c>
      <c r="D137" s="320">
        <f>'t5'!U138+'t5'!V138</f>
        <v>0</v>
      </c>
      <c r="E137" s="321">
        <f>'t6'!U138+'t6'!V138</f>
        <v>0</v>
      </c>
      <c r="F137" s="321">
        <f>'t4'!ED177</f>
        <v>0</v>
      </c>
      <c r="G137" s="321">
        <f t="shared" si="2"/>
        <v>0</v>
      </c>
      <c r="H137" s="321">
        <f>'t4'!FI146</f>
        <v>0</v>
      </c>
      <c r="I137" s="95" t="str">
        <f t="shared" si="3"/>
        <v>OK</v>
      </c>
    </row>
    <row r="138" spans="1:9" ht="12.75" customHeight="1" x14ac:dyDescent="0.2">
      <c r="A138" s="144" t="str">
        <f>'t1'!A138</f>
        <v>RUOLO SANITARIO - PROFESSIONI TECNICO SANITARIE</v>
      </c>
      <c r="B138" s="169" t="str">
        <f>'t1'!B138</f>
        <v>SPFTCN</v>
      </c>
      <c r="C138" s="320">
        <f>'t1'!C138+'t1'!D138</f>
        <v>0</v>
      </c>
      <c r="D138" s="320">
        <f>'t5'!U139+'t5'!V139</f>
        <v>0</v>
      </c>
      <c r="E138" s="321">
        <f>'t6'!U139+'t6'!V139</f>
        <v>0</v>
      </c>
      <c r="F138" s="321">
        <f>'t4'!EE177</f>
        <v>0</v>
      </c>
      <c r="G138" s="321">
        <f t="shared" si="2"/>
        <v>0</v>
      </c>
      <c r="H138" s="321">
        <f>'t4'!FI147</f>
        <v>0</v>
      </c>
      <c r="I138" s="95" t="str">
        <f t="shared" si="3"/>
        <v>OK</v>
      </c>
    </row>
    <row r="139" spans="1:9" ht="12.75" customHeight="1" x14ac:dyDescent="0.2">
      <c r="A139" s="144" t="str">
        <f>'t1'!A139</f>
        <v>RUOLO SANITARIO - PROF. SANITARIE DELLA RIABILITAZIONE</v>
      </c>
      <c r="B139" s="169" t="str">
        <f>'t1'!B139</f>
        <v>SPFRAB</v>
      </c>
      <c r="C139" s="320">
        <f>'t1'!C139+'t1'!D139</f>
        <v>0</v>
      </c>
      <c r="D139" s="320">
        <f>'t5'!U140+'t5'!V140</f>
        <v>0</v>
      </c>
      <c r="E139" s="321">
        <f>'t6'!U140+'t6'!V140</f>
        <v>0</v>
      </c>
      <c r="F139" s="321">
        <f>'t4'!EF177</f>
        <v>0</v>
      </c>
      <c r="G139" s="321">
        <f t="shared" si="2"/>
        <v>0</v>
      </c>
      <c r="H139" s="321">
        <f>'t4'!FI148</f>
        <v>0</v>
      </c>
      <c r="I139" s="95" t="str">
        <f t="shared" si="3"/>
        <v>OK</v>
      </c>
    </row>
    <row r="140" spans="1:9" ht="12.75" customHeight="1" x14ac:dyDescent="0.2">
      <c r="A140" s="144" t="str">
        <f>'t1'!A140</f>
        <v>RUOLO SANITARIO - PROF. SANITARIE DELLA PREVENZIONE</v>
      </c>
      <c r="B140" s="169" t="str">
        <f>'t1'!B140</f>
        <v>SPFPRV</v>
      </c>
      <c r="C140" s="320">
        <f>'t1'!C140+'t1'!D140</f>
        <v>0</v>
      </c>
      <c r="D140" s="320">
        <f>'t5'!U141+'t5'!V141</f>
        <v>0</v>
      </c>
      <c r="E140" s="321">
        <f>'t6'!U141+'t6'!V141</f>
        <v>0</v>
      </c>
      <c r="F140" s="321">
        <f>'t4'!EG177</f>
        <v>0</v>
      </c>
      <c r="G140" s="321">
        <f t="shared" ref="G140:G167" si="4">C140-D140+E140+F140</f>
        <v>0</v>
      </c>
      <c r="H140" s="321">
        <f>'t4'!FI149</f>
        <v>0</v>
      </c>
      <c r="I140" s="95" t="str">
        <f t="shared" ref="I140:I167" si="5">IF(H140&lt;=G140,"OK","ERRORE")</f>
        <v>OK</v>
      </c>
    </row>
    <row r="141" spans="1:9" ht="12.75" customHeight="1" x14ac:dyDescent="0.2">
      <c r="A141" s="144" t="str">
        <f>'t1'!A141</f>
        <v>RUOLO SANITARIO - PROF. SAN. INFERMIER. SENIOR A ESAURIMENTO</v>
      </c>
      <c r="B141" s="169" t="str">
        <f>'t1'!B141</f>
        <v>SPFINE</v>
      </c>
      <c r="C141" s="320">
        <f>'t1'!C141+'t1'!D141</f>
        <v>0</v>
      </c>
      <c r="D141" s="320">
        <f>'t5'!U142+'t5'!V142</f>
        <v>0</v>
      </c>
      <c r="E141" s="321">
        <f>'t6'!U142+'t6'!V142</f>
        <v>0</v>
      </c>
      <c r="F141" s="321">
        <f>'t4'!EH177</f>
        <v>0</v>
      </c>
      <c r="G141" s="321">
        <f t="shared" si="4"/>
        <v>0</v>
      </c>
      <c r="H141" s="321">
        <f>'t4'!FI150</f>
        <v>0</v>
      </c>
      <c r="I141" s="95" t="str">
        <f t="shared" si="5"/>
        <v>OK</v>
      </c>
    </row>
    <row r="142" spans="1:9" ht="12.75" customHeight="1" x14ac:dyDescent="0.2">
      <c r="A142" s="144" t="str">
        <f>'t1'!A142</f>
        <v>RUOLO SANITARIO - ALTRI PROFILI SANIT. SENIOR A ESAURIMENTO</v>
      </c>
      <c r="B142" s="169" t="str">
        <f>'t1'!B142</f>
        <v>SPFASE</v>
      </c>
      <c r="C142" s="320">
        <f>'t1'!C142+'t1'!D142</f>
        <v>0</v>
      </c>
      <c r="D142" s="320">
        <f>'t5'!U143+'t5'!V143</f>
        <v>0</v>
      </c>
      <c r="E142" s="321">
        <f>'t6'!U143+'t6'!V143</f>
        <v>0</v>
      </c>
      <c r="F142" s="321">
        <f>'t4'!EI177</f>
        <v>0</v>
      </c>
      <c r="G142" s="321">
        <f t="shared" si="4"/>
        <v>0</v>
      </c>
      <c r="H142" s="321">
        <f>'t4'!FI151</f>
        <v>0</v>
      </c>
      <c r="I142" s="95" t="str">
        <f t="shared" si="5"/>
        <v>OK</v>
      </c>
    </row>
    <row r="143" spans="1:9" ht="12.75" customHeight="1" x14ac:dyDescent="0.2">
      <c r="A143" s="144" t="str">
        <f>'t1'!A143</f>
        <v>RUOLO SOCIOSANITARIO - ASSISTENTE SOCIALE</v>
      </c>
      <c r="B143" s="169" t="str">
        <f>'t1'!B143</f>
        <v>KPFASC</v>
      </c>
      <c r="C143" s="320">
        <f>'t1'!C143+'t1'!D143</f>
        <v>0</v>
      </c>
      <c r="D143" s="320">
        <f>'t5'!U144+'t5'!V144</f>
        <v>0</v>
      </c>
      <c r="E143" s="321">
        <f>'t6'!U144+'t6'!V144</f>
        <v>0</v>
      </c>
      <c r="F143" s="321">
        <f>'t4'!EJ177</f>
        <v>0</v>
      </c>
      <c r="G143" s="321">
        <f t="shared" si="4"/>
        <v>0</v>
      </c>
      <c r="H143" s="321">
        <f>'t4'!FI152</f>
        <v>0</v>
      </c>
      <c r="I143" s="95" t="str">
        <f t="shared" si="5"/>
        <v>OK</v>
      </c>
    </row>
    <row r="144" spans="1:9" ht="12.75" customHeight="1" x14ac:dyDescent="0.2">
      <c r="A144" s="144" t="str">
        <f>'t1'!A144</f>
        <v>RUOLO SOCIOSANITARIO - ASSISTENTE SOC. SENIOR AD ESAURIMENTO</v>
      </c>
      <c r="B144" s="169" t="str">
        <f>'t1'!B144</f>
        <v>KPFSCE</v>
      </c>
      <c r="C144" s="320">
        <f>'t1'!C144+'t1'!D144</f>
        <v>0</v>
      </c>
      <c r="D144" s="320">
        <f>'t5'!U145+'t5'!V145</f>
        <v>0</v>
      </c>
      <c r="E144" s="321">
        <f>'t6'!U145+'t6'!V145</f>
        <v>0</v>
      </c>
      <c r="F144" s="922">
        <f>'t4'!EK177</f>
        <v>0</v>
      </c>
      <c r="G144" s="321">
        <f t="shared" si="4"/>
        <v>0</v>
      </c>
      <c r="H144" s="321">
        <f>'t4'!FI153</f>
        <v>0</v>
      </c>
      <c r="I144" s="95" t="str">
        <f t="shared" si="5"/>
        <v>OK</v>
      </c>
    </row>
    <row r="145" spans="1:11" ht="12.75" customHeight="1" x14ac:dyDescent="0.2">
      <c r="A145" s="144" t="str">
        <f>'t1'!A145</f>
        <v>RUOLO PROFESSIONALE - SPECIALISTA DELLA COMUNIC. ISTIT.</v>
      </c>
      <c r="B145" s="169" t="str">
        <f>'t1'!B145</f>
        <v>PPF871</v>
      </c>
      <c r="C145" s="320">
        <f>'t1'!C145+'t1'!D145</f>
        <v>0</v>
      </c>
      <c r="D145" s="320">
        <f>'t5'!U146+'t5'!V146</f>
        <v>0</v>
      </c>
      <c r="E145" s="321">
        <f>'t6'!U146+'t6'!V146</f>
        <v>0</v>
      </c>
      <c r="F145" s="321">
        <f>'t4'!EL177</f>
        <v>0</v>
      </c>
      <c r="G145" s="321">
        <f t="shared" si="4"/>
        <v>0</v>
      </c>
      <c r="H145" s="321">
        <f>'t4'!FI154</f>
        <v>0</v>
      </c>
      <c r="I145" s="95" t="str">
        <f t="shared" si="5"/>
        <v>OK</v>
      </c>
    </row>
    <row r="146" spans="1:11" ht="12.75" customHeight="1" x14ac:dyDescent="0.2">
      <c r="A146" s="144" t="str">
        <f>'t1'!A146</f>
        <v>RUOLO PROFESSIONALE - SPECIALISTA RAPPORTI CON I MEDIA</v>
      </c>
      <c r="B146" s="169" t="str">
        <f>'t1'!B146</f>
        <v>PPF872</v>
      </c>
      <c r="C146" s="320">
        <f>'t1'!C146+'t1'!D146</f>
        <v>0</v>
      </c>
      <c r="D146" s="320">
        <f>'t5'!U147+'t5'!V147</f>
        <v>0</v>
      </c>
      <c r="E146" s="321">
        <f>'t6'!U147+'t6'!V147</f>
        <v>0</v>
      </c>
      <c r="F146" s="321">
        <f>'t4'!EM177</f>
        <v>0</v>
      </c>
      <c r="G146" s="321">
        <f t="shared" si="4"/>
        <v>0</v>
      </c>
      <c r="H146" s="321">
        <f>'t4'!FI155</f>
        <v>0</v>
      </c>
      <c r="I146" s="95" t="str">
        <f t="shared" si="5"/>
        <v>OK</v>
      </c>
      <c r="K146" s="930"/>
    </row>
    <row r="147" spans="1:11" ht="12.75" customHeight="1" x14ac:dyDescent="0.2">
      <c r="A147" s="144" t="str">
        <f>'t1'!A147</f>
        <v>RUOLO PROFESSIONALE - ASSISTENTE RELIGIOSO</v>
      </c>
      <c r="B147" s="169" t="str">
        <f>'t1'!B147</f>
        <v>PPF006</v>
      </c>
      <c r="C147" s="320">
        <f>'t1'!C147+'t1'!D147</f>
        <v>0</v>
      </c>
      <c r="D147" s="320">
        <f>'t5'!U148+'t5'!V148</f>
        <v>0</v>
      </c>
      <c r="E147" s="321">
        <f>'t6'!U148+'t6'!V148</f>
        <v>0</v>
      </c>
      <c r="F147" s="321">
        <f>'t4'!EN177</f>
        <v>0</v>
      </c>
      <c r="G147" s="321">
        <f t="shared" si="4"/>
        <v>0</v>
      </c>
      <c r="H147" s="321">
        <f>'t4'!FI156</f>
        <v>0</v>
      </c>
      <c r="I147" s="95" t="str">
        <f t="shared" si="5"/>
        <v>OK</v>
      </c>
      <c r="K147" s="930"/>
    </row>
    <row r="148" spans="1:11" ht="12.75" customHeight="1" x14ac:dyDescent="0.2">
      <c r="A148" s="144" t="str">
        <f>'t1'!A148</f>
        <v>RUOLO TECNICO - COLLABORATORE TECNICO PROFESSIONALE</v>
      </c>
      <c r="B148" s="169" t="str">
        <f>'t1'!B148</f>
        <v>TPF026</v>
      </c>
      <c r="C148" s="320">
        <f>'t1'!C148+'t1'!D148</f>
        <v>0</v>
      </c>
      <c r="D148" s="320">
        <f>'t5'!U149+'t5'!V149</f>
        <v>0</v>
      </c>
      <c r="E148" s="321">
        <f>'t6'!U149+'t6'!V149</f>
        <v>0</v>
      </c>
      <c r="F148" s="321">
        <f>'t4'!EO177</f>
        <v>0</v>
      </c>
      <c r="G148" s="321">
        <f t="shared" si="4"/>
        <v>0</v>
      </c>
      <c r="H148" s="321">
        <f>'t4'!FI157</f>
        <v>0</v>
      </c>
      <c r="I148" s="95" t="str">
        <f t="shared" si="5"/>
        <v>OK</v>
      </c>
      <c r="K148" s="930"/>
    </row>
    <row r="149" spans="1:11" ht="12.75" customHeight="1" x14ac:dyDescent="0.2">
      <c r="A149" s="144" t="str">
        <f>'t1'!A149</f>
        <v>RUOLO TECNICO - COLLAB. TECNICO PROF. SENIOR AD ESAURIMENTO</v>
      </c>
      <c r="B149" s="169" t="str">
        <f>'t1'!B149</f>
        <v>TPFCTS</v>
      </c>
      <c r="C149" s="320">
        <f>'t1'!C149+'t1'!D149</f>
        <v>0</v>
      </c>
      <c r="D149" s="320">
        <f>'t5'!U150+'t5'!V150</f>
        <v>0</v>
      </c>
      <c r="E149" s="321">
        <f>'t6'!U150+'t6'!V150</f>
        <v>0</v>
      </c>
      <c r="F149" s="321">
        <f>'t4'!EP177</f>
        <v>0</v>
      </c>
      <c r="G149" s="321">
        <f t="shared" si="4"/>
        <v>0</v>
      </c>
      <c r="H149" s="321">
        <f>'t4'!FI158</f>
        <v>0</v>
      </c>
      <c r="I149" s="95" t="str">
        <f t="shared" si="5"/>
        <v>OK</v>
      </c>
      <c r="K149" s="930"/>
    </row>
    <row r="150" spans="1:11" ht="12.75" customHeight="1" x14ac:dyDescent="0.2">
      <c r="A150" s="144" t="str">
        <f>'t1'!A150</f>
        <v>RUOLO AMMINISTRATIVO - COLLAB. AMMINISTRATIVO PROFESS.</v>
      </c>
      <c r="B150" s="169" t="str">
        <f>'t1'!B150</f>
        <v>APF028</v>
      </c>
      <c r="C150" s="320">
        <f>'t1'!C150+'t1'!D150</f>
        <v>0</v>
      </c>
      <c r="D150" s="320">
        <f>'t5'!U151+'t5'!V151</f>
        <v>0</v>
      </c>
      <c r="E150" s="321">
        <f>'t6'!U151+'t6'!V151</f>
        <v>0</v>
      </c>
      <c r="F150" s="321">
        <f>'t4'!EQ177</f>
        <v>0</v>
      </c>
      <c r="G150" s="321">
        <f t="shared" si="4"/>
        <v>0</v>
      </c>
      <c r="H150" s="321">
        <f>'t4'!FI159</f>
        <v>0</v>
      </c>
      <c r="I150" s="95" t="str">
        <f t="shared" si="5"/>
        <v>OK</v>
      </c>
      <c r="K150" s="930"/>
    </row>
    <row r="151" spans="1:11" ht="12.75" customHeight="1" x14ac:dyDescent="0.2">
      <c r="A151" s="144" t="str">
        <f>'t1'!A151</f>
        <v>RUOLO AMM.VO - COLLAB. AMM.VO PROFESS. SENIOR AD ESAURIMENTO</v>
      </c>
      <c r="B151" s="169" t="str">
        <f>'t1'!B151</f>
        <v>APFCAS</v>
      </c>
      <c r="C151" s="320">
        <f>'t1'!C151+'t1'!D151</f>
        <v>0</v>
      </c>
      <c r="D151" s="320">
        <f>'t5'!U152+'t5'!V152</f>
        <v>0</v>
      </c>
      <c r="E151" s="321">
        <f>'t6'!U152+'t6'!V152</f>
        <v>0</v>
      </c>
      <c r="F151" s="321">
        <f>'t4'!ER177</f>
        <v>0</v>
      </c>
      <c r="G151" s="321">
        <f t="shared" si="4"/>
        <v>0</v>
      </c>
      <c r="H151" s="321">
        <f>'t4'!FI160</f>
        <v>0</v>
      </c>
      <c r="I151" s="95" t="str">
        <f t="shared" si="5"/>
        <v>OK</v>
      </c>
      <c r="K151" s="930"/>
    </row>
    <row r="152" spans="1:11" ht="12.75" customHeight="1" x14ac:dyDescent="0.2">
      <c r="A152" s="144" t="str">
        <f>'t1'!A152</f>
        <v>RUOLO SANITARIO - PROFILI AREA ASSITENTI AD ESAURIMENTO</v>
      </c>
      <c r="B152" s="169" t="str">
        <f>'t1'!B152</f>
        <v>SAT162</v>
      </c>
      <c r="C152" s="320">
        <f>'t1'!C152+'t1'!D152</f>
        <v>0</v>
      </c>
      <c r="D152" s="320">
        <f>'t5'!U153+'t5'!V153</f>
        <v>0</v>
      </c>
      <c r="E152" s="321">
        <f>'t6'!U153+'t6'!V153</f>
        <v>0</v>
      </c>
      <c r="F152" s="321">
        <f>'t4'!ES177</f>
        <v>0</v>
      </c>
      <c r="G152" s="321">
        <f t="shared" si="4"/>
        <v>0</v>
      </c>
      <c r="H152" s="321">
        <f>'t4'!FI161</f>
        <v>0</v>
      </c>
      <c r="I152" s="95" t="str">
        <f t="shared" si="5"/>
        <v>OK</v>
      </c>
      <c r="K152" s="930"/>
    </row>
    <row r="153" spans="1:11" ht="12.75" customHeight="1" x14ac:dyDescent="0.2">
      <c r="A153" s="144" t="str">
        <f>'t1'!A153</f>
        <v>RUOLO SOCIOSANITARIO - OPERATORE SOCIOSANITARIO SENIOR</v>
      </c>
      <c r="B153" s="169" t="str">
        <f>'t1'!B153</f>
        <v>KAT660</v>
      </c>
      <c r="C153" s="320">
        <f>'t1'!C153+'t1'!D153</f>
        <v>0</v>
      </c>
      <c r="D153" s="320">
        <f>'t5'!U154+'t5'!V154</f>
        <v>0</v>
      </c>
      <c r="E153" s="321">
        <f>'t6'!U154+'t6'!V154</f>
        <v>0</v>
      </c>
      <c r="F153" s="321">
        <f>'t4'!ET177</f>
        <v>0</v>
      </c>
      <c r="G153" s="321">
        <f t="shared" si="4"/>
        <v>0</v>
      </c>
      <c r="H153" s="321">
        <f>'t4'!FI162</f>
        <v>0</v>
      </c>
      <c r="I153" s="95" t="str">
        <f t="shared" si="5"/>
        <v>OK</v>
      </c>
      <c r="K153" s="930"/>
    </row>
    <row r="154" spans="1:11" ht="12.75" customHeight="1" x14ac:dyDescent="0.2">
      <c r="A154" s="144" t="str">
        <f>'t1'!A154</f>
        <v>RUOLO SOCIOSANITARIO - PROFILI AREA ASSITENTI AD ESAURIMENTO</v>
      </c>
      <c r="B154" s="169" t="str">
        <f>'t1'!B154</f>
        <v>KAT162</v>
      </c>
      <c r="C154" s="320">
        <f>'t1'!C154+'t1'!D154</f>
        <v>0</v>
      </c>
      <c r="D154" s="320">
        <f>'t5'!U155+'t5'!V155</f>
        <v>0</v>
      </c>
      <c r="E154" s="321">
        <f>'t6'!U155+'t6'!V155</f>
        <v>0</v>
      </c>
      <c r="F154" s="321">
        <f>'t4'!EU177</f>
        <v>0</v>
      </c>
      <c r="G154" s="321">
        <f t="shared" si="4"/>
        <v>0</v>
      </c>
      <c r="H154" s="321">
        <f>'t4'!FI163</f>
        <v>0</v>
      </c>
      <c r="I154" s="95" t="str">
        <f t="shared" si="5"/>
        <v>OK</v>
      </c>
      <c r="K154" s="930"/>
    </row>
    <row r="155" spans="1:11" ht="12.75" customHeight="1" x14ac:dyDescent="0.2">
      <c r="A155" s="144" t="str">
        <f>'t1'!A155</f>
        <v>RUOLO PROFESSIONALE - ASSISTENTE DELLINFORMAZIONE</v>
      </c>
      <c r="B155" s="169" t="str">
        <f>'t1'!B155</f>
        <v>PATINZ</v>
      </c>
      <c r="C155" s="320">
        <f>'t1'!C155+'t1'!D155</f>
        <v>0</v>
      </c>
      <c r="D155" s="320">
        <f>'t5'!U156+'t5'!V156</f>
        <v>0</v>
      </c>
      <c r="E155" s="321">
        <f>'t6'!U156+'t6'!V156</f>
        <v>0</v>
      </c>
      <c r="F155" s="321">
        <f>'t4'!EV177</f>
        <v>0</v>
      </c>
      <c r="G155" s="321">
        <f t="shared" si="4"/>
        <v>0</v>
      </c>
      <c r="H155" s="321">
        <f>'t4'!FI164</f>
        <v>0</v>
      </c>
      <c r="I155" s="95" t="str">
        <f t="shared" si="5"/>
        <v>OK</v>
      </c>
      <c r="K155" s="930"/>
    </row>
    <row r="156" spans="1:11" ht="12.75" customHeight="1" x14ac:dyDescent="0.2">
      <c r="A156" s="144" t="str">
        <f>'t1'!A156</f>
        <v>RUOLO TECNICO - ASSISTENTE INFORMATICO</v>
      </c>
      <c r="B156" s="169" t="str">
        <f>'t1'!B156</f>
        <v>TATIFC</v>
      </c>
      <c r="C156" s="320">
        <f>'t1'!C156+'t1'!D156</f>
        <v>0</v>
      </c>
      <c r="D156" s="320">
        <f>'t5'!U157+'t5'!V157</f>
        <v>0</v>
      </c>
      <c r="E156" s="321">
        <f>'t6'!U157+'t6'!V157</f>
        <v>0</v>
      </c>
      <c r="F156" s="321">
        <f>'t4'!EW177</f>
        <v>0</v>
      </c>
      <c r="G156" s="321">
        <f t="shared" si="4"/>
        <v>0</v>
      </c>
      <c r="H156" s="321">
        <f>'t4'!FI165</f>
        <v>0</v>
      </c>
      <c r="I156" s="95" t="str">
        <f t="shared" si="5"/>
        <v>OK</v>
      </c>
      <c r="K156" s="930"/>
    </row>
    <row r="157" spans="1:11" ht="12.75" customHeight="1" x14ac:dyDescent="0.2">
      <c r="A157" s="144" t="str">
        <f>'t1'!A157</f>
        <v>RUOLO TECNICO - ASSISTENTE TECNICO</v>
      </c>
      <c r="B157" s="169" t="str">
        <f>'t1'!B157</f>
        <v>TAT119</v>
      </c>
      <c r="C157" s="320">
        <f>'t1'!C157+'t1'!D157</f>
        <v>0</v>
      </c>
      <c r="D157" s="320">
        <f>'t5'!U158+'t5'!V158</f>
        <v>0</v>
      </c>
      <c r="E157" s="321">
        <f>'t6'!U158+'t6'!V158</f>
        <v>0</v>
      </c>
      <c r="F157" s="321">
        <f>'t4'!EX177</f>
        <v>0</v>
      </c>
      <c r="G157" s="321">
        <f t="shared" ref="G157:G162" si="6">C157-D157+E157+F157</f>
        <v>0</v>
      </c>
      <c r="H157" s="321">
        <f>'t4'!FI166</f>
        <v>0</v>
      </c>
      <c r="I157" s="95" t="str">
        <f t="shared" ref="I157:I162" si="7">IF(H157&lt;=G157,"OK","ERRORE")</f>
        <v>OK</v>
      </c>
      <c r="K157" s="930"/>
    </row>
    <row r="158" spans="1:11" ht="12.75" customHeight="1" x14ac:dyDescent="0.2">
      <c r="A158" s="144" t="str">
        <f>'t1'!A158</f>
        <v>RUOLO TECNICO - PROFILI AREA ASSITENTI AD ESAURIMENTO</v>
      </c>
      <c r="B158" s="169" t="str">
        <f>'t1'!B158</f>
        <v>TAT162</v>
      </c>
      <c r="C158" s="320">
        <f>'t1'!C158+'t1'!D158</f>
        <v>0</v>
      </c>
      <c r="D158" s="320">
        <f>'t5'!U159+'t5'!V159</f>
        <v>0</v>
      </c>
      <c r="E158" s="321">
        <f>'t6'!U159+'t6'!V159</f>
        <v>0</v>
      </c>
      <c r="F158" s="321">
        <f>'t4'!EY177</f>
        <v>0</v>
      </c>
      <c r="G158" s="321">
        <f t="shared" si="6"/>
        <v>0</v>
      </c>
      <c r="H158" s="321">
        <f>'t4'!FI167</f>
        <v>0</v>
      </c>
      <c r="I158" s="95" t="str">
        <f t="shared" si="7"/>
        <v>OK</v>
      </c>
      <c r="K158" s="930"/>
    </row>
    <row r="159" spans="1:11" ht="12.75" customHeight="1" x14ac:dyDescent="0.2">
      <c r="A159" s="144" t="str">
        <f>'t1'!A159</f>
        <v>RUOLO AMMINISTRATIVO - ASSISTENTE AMMINISTRATIVO</v>
      </c>
      <c r="B159" s="169" t="str">
        <f>'t1'!B159</f>
        <v>AAT117</v>
      </c>
      <c r="C159" s="320">
        <f>'t1'!C159+'t1'!D159</f>
        <v>0</v>
      </c>
      <c r="D159" s="320">
        <f>'t5'!U160+'t5'!V160</f>
        <v>0</v>
      </c>
      <c r="E159" s="321">
        <f>'t6'!U160+'t6'!V160</f>
        <v>0</v>
      </c>
      <c r="F159" s="321">
        <f>'t4'!EZX177</f>
        <v>0</v>
      </c>
      <c r="G159" s="321">
        <f t="shared" si="6"/>
        <v>0</v>
      </c>
      <c r="H159" s="321">
        <f>'t4'!FI168</f>
        <v>0</v>
      </c>
      <c r="I159" s="95" t="str">
        <f t="shared" si="7"/>
        <v>OK</v>
      </c>
      <c r="K159" s="930"/>
    </row>
    <row r="160" spans="1:11" ht="12.75" customHeight="1" x14ac:dyDescent="0.2">
      <c r="A160" s="144" t="str">
        <f>'t1'!A160</f>
        <v>RUOLO SOCIOSANITARIO - OPERATORE SOCIOSANITARIO</v>
      </c>
      <c r="B160" s="169" t="str">
        <f>'t1'!B160</f>
        <v>KOP660</v>
      </c>
      <c r="C160" s="320">
        <f>'t1'!C160+'t1'!D160</f>
        <v>0</v>
      </c>
      <c r="D160" s="320">
        <f>'t5'!U161+'t5'!V161</f>
        <v>0</v>
      </c>
      <c r="E160" s="321">
        <f>'t6'!U161+'t6'!V161</f>
        <v>0</v>
      </c>
      <c r="F160" s="321">
        <f>'t4'!FA177</f>
        <v>0</v>
      </c>
      <c r="G160" s="321">
        <f t="shared" si="6"/>
        <v>0</v>
      </c>
      <c r="H160" s="321">
        <f>'t4'!FI169</f>
        <v>0</v>
      </c>
      <c r="I160" s="95" t="str">
        <f t="shared" si="7"/>
        <v>OK</v>
      </c>
      <c r="K160" s="930"/>
    </row>
    <row r="161" spans="1:11" ht="12.75" customHeight="1" x14ac:dyDescent="0.2">
      <c r="A161" s="144" t="str">
        <f>'t1'!A161</f>
        <v>RUOLO TECNICO - OPERATORE TECNICO SPECIALIZZATO</v>
      </c>
      <c r="B161" s="169" t="str">
        <f>'t1'!B161</f>
        <v>TOP059</v>
      </c>
      <c r="C161" s="320">
        <f>'t1'!C161+'t1'!D161</f>
        <v>0</v>
      </c>
      <c r="D161" s="320">
        <f>'t5'!U162+'t5'!V162</f>
        <v>0</v>
      </c>
      <c r="E161" s="321">
        <f>'t6'!U162+'t6'!V162</f>
        <v>0</v>
      </c>
      <c r="F161" s="321">
        <f>'t4'!FB177</f>
        <v>0</v>
      </c>
      <c r="G161" s="321">
        <f t="shared" si="6"/>
        <v>0</v>
      </c>
      <c r="H161" s="321">
        <f>'t4'!FI170</f>
        <v>0</v>
      </c>
      <c r="I161" s="95" t="str">
        <f t="shared" si="7"/>
        <v>OK</v>
      </c>
      <c r="K161" s="930"/>
    </row>
    <row r="162" spans="1:11" ht="12.75" customHeight="1" x14ac:dyDescent="0.2">
      <c r="A162" s="144" t="str">
        <f>'t1'!A162</f>
        <v>RUOLO AMMINISTRATIVO - COADIUTORE AMMINISTRATIVO SENIOR</v>
      </c>
      <c r="B162" s="169" t="str">
        <f>'t1'!B162</f>
        <v>AOP870</v>
      </c>
      <c r="C162" s="320">
        <f>'t1'!C162+'t1'!D162</f>
        <v>0</v>
      </c>
      <c r="D162" s="320">
        <f>'t5'!U163+'t5'!V163</f>
        <v>0</v>
      </c>
      <c r="E162" s="321">
        <f>'t6'!U163+'t6'!V163</f>
        <v>0</v>
      </c>
      <c r="F162" s="321">
        <f>'t4'!FC177</f>
        <v>0</v>
      </c>
      <c r="G162" s="321">
        <f t="shared" si="6"/>
        <v>0</v>
      </c>
      <c r="H162" s="321">
        <f>'t4'!FI171</f>
        <v>0</v>
      </c>
      <c r="I162" s="95" t="str">
        <f t="shared" si="7"/>
        <v>OK</v>
      </c>
      <c r="K162" s="930"/>
    </row>
    <row r="163" spans="1:11" ht="12.75" customHeight="1" x14ac:dyDescent="0.2">
      <c r="A163" s="144" t="str">
        <f>'t1'!A163</f>
        <v>PROFILI AREA DEGLI OPERATORI AD ESAURIMENTO</v>
      </c>
      <c r="B163" s="169" t="str">
        <f>'t1'!B163</f>
        <v>0OP269</v>
      </c>
      <c r="C163" s="320">
        <f>'t1'!C163+'t1'!D163</f>
        <v>0</v>
      </c>
      <c r="D163" s="320">
        <f>'t5'!U164+'t5'!V164</f>
        <v>0</v>
      </c>
      <c r="E163" s="321">
        <f>'t6'!U164+'t6'!V164</f>
        <v>0</v>
      </c>
      <c r="F163" s="321">
        <f>'t4'!FD177</f>
        <v>0</v>
      </c>
      <c r="G163" s="321">
        <f t="shared" si="4"/>
        <v>0</v>
      </c>
      <c r="H163" s="321">
        <f>'t4'!FI172</f>
        <v>0</v>
      </c>
      <c r="I163" s="95" t="str">
        <f t="shared" si="5"/>
        <v>OK</v>
      </c>
      <c r="K163" s="930"/>
    </row>
    <row r="164" spans="1:11" ht="12.75" customHeight="1" x14ac:dyDescent="0.2">
      <c r="A164" s="144" t="str">
        <f>'t1'!A164</f>
        <v>RUOLO TECNICO - OPERATORE TECNICO</v>
      </c>
      <c r="B164" s="169" t="str">
        <f>'t1'!B164</f>
        <v>TPT092</v>
      </c>
      <c r="C164" s="320">
        <f>'t1'!C164+'t1'!D164</f>
        <v>0</v>
      </c>
      <c r="D164" s="320">
        <f>'t5'!U165+'t5'!V165</f>
        <v>0</v>
      </c>
      <c r="E164" s="321">
        <f>'t6'!U165+'t6'!V165</f>
        <v>0</v>
      </c>
      <c r="F164" s="321">
        <f>'t4'!FE177</f>
        <v>0</v>
      </c>
      <c r="G164" s="321">
        <f t="shared" si="4"/>
        <v>0</v>
      </c>
      <c r="H164" s="321">
        <f>'t4'!FI173</f>
        <v>0</v>
      </c>
      <c r="I164" s="95" t="str">
        <f t="shared" si="5"/>
        <v>OK</v>
      </c>
      <c r="K164" s="930"/>
    </row>
    <row r="165" spans="1:11" ht="12.75" customHeight="1" x14ac:dyDescent="0.2">
      <c r="A165" s="144" t="str">
        <f>'t1'!A165</f>
        <v>RUOLO AMMINISTRATIVO - COADIUTORE AMMINISTRATIVO</v>
      </c>
      <c r="B165" s="169" t="str">
        <f>'t1'!B165</f>
        <v>APT017</v>
      </c>
      <c r="C165" s="320">
        <f>'t1'!C165+'t1'!D165</f>
        <v>0</v>
      </c>
      <c r="D165" s="320">
        <f>'t5'!U166+'t5'!V166</f>
        <v>0</v>
      </c>
      <c r="E165" s="321">
        <f>'t6'!U166+'t6'!V166</f>
        <v>0</v>
      </c>
      <c r="F165" s="321">
        <f>'t4'!FF177</f>
        <v>0</v>
      </c>
      <c r="G165" s="321">
        <f t="shared" si="4"/>
        <v>0</v>
      </c>
      <c r="H165" s="321">
        <f>'t4'!FI174</f>
        <v>0</v>
      </c>
      <c r="I165" s="95" t="str">
        <f t="shared" si="5"/>
        <v>OK</v>
      </c>
      <c r="K165" s="930"/>
    </row>
    <row r="166" spans="1:11" ht="12.75" customHeight="1" x14ac:dyDescent="0.2">
      <c r="A166" s="144" t="str">
        <f>'t1'!A166</f>
        <v>PROFILI AREA PERSONALE DI SUPPORTO AD ESAURIMENTO</v>
      </c>
      <c r="B166" s="169" t="str">
        <f>'t1'!B166</f>
        <v>0PTSPR</v>
      </c>
      <c r="C166" s="320">
        <f>'t1'!C166+'t1'!D166</f>
        <v>0</v>
      </c>
      <c r="D166" s="320">
        <f>'t5'!U167+'t5'!V167</f>
        <v>0</v>
      </c>
      <c r="E166" s="321">
        <f>'t6'!U167+'t6'!V167</f>
        <v>0</v>
      </c>
      <c r="F166" s="321">
        <f>'t4'!FG177</f>
        <v>0</v>
      </c>
      <c r="G166" s="321">
        <f t="shared" si="4"/>
        <v>0</v>
      </c>
      <c r="H166" s="321">
        <f>'t4'!FI175</f>
        <v>0</v>
      </c>
      <c r="I166" s="95" t="str">
        <f t="shared" si="5"/>
        <v>OK</v>
      </c>
      <c r="K166" s="930"/>
    </row>
    <row r="167" spans="1:11" ht="12.75" customHeight="1" x14ac:dyDescent="0.2">
      <c r="A167" s="144" t="str">
        <f>'t1'!A167</f>
        <v>CONTRATTISTI</v>
      </c>
      <c r="B167" s="169" t="str">
        <f>'t1'!B167</f>
        <v>000061</v>
      </c>
      <c r="C167" s="320">
        <f>'t1'!C167+'t1'!D167</f>
        <v>0</v>
      </c>
      <c r="D167" s="320">
        <f>'t5'!U168+'t5'!V168</f>
        <v>0</v>
      </c>
      <c r="E167" s="321">
        <f>'t6'!U168+'t6'!V168</f>
        <v>0</v>
      </c>
      <c r="F167" s="321">
        <f>'t4'!FH177</f>
        <v>0</v>
      </c>
      <c r="G167" s="321">
        <f t="shared" si="4"/>
        <v>0</v>
      </c>
      <c r="H167" s="321">
        <f>'t4'!FI176</f>
        <v>0</v>
      </c>
      <c r="I167" s="95" t="str">
        <f t="shared" si="5"/>
        <v>OK</v>
      </c>
      <c r="K167" s="930"/>
    </row>
    <row r="168" spans="1:11" s="327" customFormat="1" ht="15" customHeight="1" x14ac:dyDescent="0.2">
      <c r="A168" s="342" t="str">
        <f>'t1'!A168</f>
        <v>TOTALE</v>
      </c>
      <c r="B168" s="189"/>
      <c r="C168" s="341">
        <f t="shared" ref="C168:H168" si="8">SUM(C6:C167)</f>
        <v>0</v>
      </c>
      <c r="D168" s="341">
        <f t="shared" si="8"/>
        <v>0</v>
      </c>
      <c r="E168" s="341">
        <f t="shared" si="8"/>
        <v>0</v>
      </c>
      <c r="F168" s="341">
        <f>SUM(F6:F167)</f>
        <v>0</v>
      </c>
      <c r="G168" s="341">
        <f t="shared" si="8"/>
        <v>0</v>
      </c>
      <c r="H168" s="341">
        <f t="shared" si="8"/>
        <v>0</v>
      </c>
      <c r="I168" s="161" t="str">
        <f>IF(H168&lt;=G168,"OK","ERRORE")</f>
        <v>OK</v>
      </c>
      <c r="K168" s="931"/>
    </row>
  </sheetData>
  <sheetProtection algorithmName="SHA-512" hashValue="3pjWKc+9soDW1pXEMOwYHPXwf1+jSq9tHDX3vgINBDrsB0OgXsEFwmBYQ0Nncw3TG7oAgaPlT5Wakjej0gDT5A==" saltValue="77GvioQThidXQO5wl2Dc/w==" spinCount="100000" sheet="1" formatColumns="0" selectLockedCells="1" selectUnlockedCells="1"/>
  <mergeCells count="2">
    <mergeCell ref="D2:I2"/>
    <mergeCell ref="A1:G1"/>
  </mergeCells>
  <phoneticPr fontId="30" type="noConversion"/>
  <printOptions horizontalCentered="1" verticalCentered="1"/>
  <pageMargins left="0" right="0" top="0.17" bottom="0.17" header="0.19" footer="0.2"/>
  <pageSetup paperSize="9" scale="85" orientation="landscape" horizontalDpi="300" verticalDpi="4294967292"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49"/>
  <dimension ref="A1:F30"/>
  <sheetViews>
    <sheetView showGridLines="0" zoomScale="80" zoomScaleNormal="80" workbookViewId="0">
      <selection activeCell="D3" sqref="D3"/>
    </sheetView>
  </sheetViews>
  <sheetFormatPr defaultColWidth="9.28515625" defaultRowHeight="10.199999999999999" x14ac:dyDescent="0.2"/>
  <cols>
    <col min="1" max="1" width="3" style="3" customWidth="1"/>
    <col min="2" max="2" width="55.7109375" style="2" customWidth="1"/>
    <col min="3" max="6" width="25.7109375" style="2" customWidth="1"/>
    <col min="7" max="16384" width="9.28515625" style="3"/>
  </cols>
  <sheetData>
    <row r="1" spans="1:6" ht="43.5" customHeight="1" x14ac:dyDescent="0.2">
      <c r="A1" s="1219" t="str">
        <f>'t1'!A1</f>
        <v>SERVIZIO SANITARIO NAZIONALE - anno 2023</v>
      </c>
      <c r="B1" s="1219"/>
      <c r="C1" s="1219"/>
      <c r="D1" s="1219"/>
      <c r="E1" s="1219"/>
      <c r="F1" s="1219"/>
    </row>
    <row r="2" spans="1:6" ht="21" customHeight="1" x14ac:dyDescent="0.25">
      <c r="A2" s="179" t="s">
        <v>1340</v>
      </c>
      <c r="B2" s="179"/>
      <c r="E2" s="3"/>
      <c r="F2" s="3"/>
    </row>
    <row r="3" spans="1:6" ht="21" customHeight="1" thickBot="1" x14ac:dyDescent="0.3">
      <c r="A3" s="179"/>
      <c r="B3" s="179"/>
      <c r="E3" s="3"/>
      <c r="F3" s="3"/>
    </row>
    <row r="4" spans="1:6" ht="70.349999999999994" customHeight="1" thickBot="1" x14ac:dyDescent="0.25">
      <c r="A4" s="1220" t="s">
        <v>1341</v>
      </c>
      <c r="B4" s="985"/>
      <c r="C4" s="2092" t="str">
        <f>IF(ABS(SUM('t15(1)'!G:G))+ABS(SUM('t15(2)'!G:G))+ABS(SUM('t15(3)'!G:G))=0,"OK",IF(F8&gt;F9+1000,"Attenzione, il limite 2016 (€ "&amp;TEXT(F9,"#.##0")&amp;") risulta non rispettato per il complesso dell'amministrazione (€ "&amp;TEXT(F8,"#.##0")&amp;")","OK"))</f>
        <v>OK</v>
      </c>
      <c r="D4" s="2093"/>
      <c r="E4" s="2093"/>
      <c r="F4" s="2094"/>
    </row>
    <row r="5" spans="1:6" ht="50.1" customHeight="1" thickBot="1" x14ac:dyDescent="0.25">
      <c r="A5" s="976" t="s">
        <v>999</v>
      </c>
      <c r="B5" s="979"/>
      <c r="C5" s="981" t="s">
        <v>1342</v>
      </c>
      <c r="D5" s="981" t="s">
        <v>1343</v>
      </c>
      <c r="E5" s="981" t="s">
        <v>1344</v>
      </c>
      <c r="F5" s="984" t="s">
        <v>1345</v>
      </c>
    </row>
    <row r="6" spans="1:6" s="96" customFormat="1" ht="20.100000000000001" customHeight="1" x14ac:dyDescent="0.2">
      <c r="A6" s="1221" t="s">
        <v>1346</v>
      </c>
      <c r="B6" s="1222" t="s">
        <v>1347</v>
      </c>
      <c r="C6" s="1223">
        <f>'t15(1)'!C98</f>
        <v>0</v>
      </c>
      <c r="D6" s="1223">
        <f>'t15(2)'!C66</f>
        <v>0</v>
      </c>
      <c r="E6" s="1223">
        <f>'t15(3)'!C74</f>
        <v>0</v>
      </c>
      <c r="F6" s="983">
        <f>SUM(C6:E6)</f>
        <v>0</v>
      </c>
    </row>
    <row r="7" spans="1:6" s="96" customFormat="1" ht="20.100000000000001" customHeight="1" x14ac:dyDescent="0.2">
      <c r="A7" s="1224" t="s">
        <v>1348</v>
      </c>
      <c r="B7" s="1225" t="s">
        <v>1349</v>
      </c>
      <c r="C7" s="1226">
        <f>'SICI(1)'!F27</f>
        <v>0</v>
      </c>
      <c r="D7" s="1226">
        <f>'SICI(2)'!F27</f>
        <v>0</v>
      </c>
      <c r="E7" s="1226">
        <f>'SICI(3)'!F29</f>
        <v>0</v>
      </c>
      <c r="F7" s="972">
        <f>SUM(C7:E7)</f>
        <v>0</v>
      </c>
    </row>
    <row r="8" spans="1:6" s="909" customFormat="1" ht="20.100000000000001" customHeight="1" x14ac:dyDescent="0.2">
      <c r="A8" s="1227" t="s">
        <v>1350</v>
      </c>
      <c r="B8" s="1228" t="s">
        <v>1351</v>
      </c>
      <c r="C8" s="1229">
        <f>C6-C7</f>
        <v>0</v>
      </c>
      <c r="D8" s="1229">
        <f>D6-D7</f>
        <v>0</v>
      </c>
      <c r="E8" s="1229">
        <f>E6-E7</f>
        <v>0</v>
      </c>
      <c r="F8" s="972">
        <f>SUM(C8:E8)</f>
        <v>0</v>
      </c>
    </row>
    <row r="9" spans="1:6" s="96" customFormat="1" ht="20.100000000000001" customHeight="1" x14ac:dyDescent="0.2">
      <c r="A9" s="1224" t="s">
        <v>1352</v>
      </c>
      <c r="B9" s="1230" t="s">
        <v>1353</v>
      </c>
      <c r="C9" s="1231">
        <f>'SICI(1)'!F23</f>
        <v>0</v>
      </c>
      <c r="D9" s="1231">
        <f>'SICI(2)'!F23</f>
        <v>0</v>
      </c>
      <c r="E9" s="1231">
        <f>'SICI(3)'!F23</f>
        <v>0</v>
      </c>
      <c r="F9" s="972">
        <f>SUM(C9:E9)</f>
        <v>0</v>
      </c>
    </row>
    <row r="10" spans="1:6" s="96" customFormat="1" ht="20.100000000000001" customHeight="1" x14ac:dyDescent="0.2">
      <c r="A10" s="1227" t="s">
        <v>1354</v>
      </c>
      <c r="B10" s="1228" t="s">
        <v>1459</v>
      </c>
      <c r="C10" s="1232">
        <f>IF(C8&gt;C9,C8-C9,0)</f>
        <v>0</v>
      </c>
      <c r="D10" s="1232">
        <f>IF(D8&gt;D9,D8-D9,0)</f>
        <v>0</v>
      </c>
      <c r="E10" s="1233">
        <f>IF(E8&gt;E9,E8-E9,0)</f>
        <v>0</v>
      </c>
      <c r="F10" s="1233">
        <f>IF(F8&gt;F9+1000,F8-F9,0)</f>
        <v>0</v>
      </c>
    </row>
    <row r="11" spans="1:6" s="96" customFormat="1" ht="35.1" customHeight="1" x14ac:dyDescent="0.2">
      <c r="A11" s="1227" t="s">
        <v>1460</v>
      </c>
      <c r="B11" s="1234" t="s">
        <v>372</v>
      </c>
      <c r="C11" s="1235" t="str">
        <f>IF(SUM(C8:C9)=0,"","Limite 2016 specifica macrocategoria "&amp;IF(C9&gt;=C8,"rispettato","non rispettato"))</f>
        <v/>
      </c>
      <c r="D11" s="1235" t="str">
        <f>IF(SUM(D8:D9)=0,"","Limite 2016 specifica macrocategoria "&amp;IF(D9&gt;=D8,"rispettato","non rispettato"))</f>
        <v/>
      </c>
      <c r="E11" s="1235" t="str">
        <f>IF(SUM(E8:E9)=0,"","Limite 2016 specifica macrocategoria "&amp;IF(E9&gt;=E8,"rispettato","non rispettato"))</f>
        <v/>
      </c>
      <c r="F11" s="2"/>
    </row>
    <row r="12" spans="1:6" x14ac:dyDescent="0.2">
      <c r="B12" s="3"/>
    </row>
    <row r="13" spans="1:6" ht="11.4" x14ac:dyDescent="0.2">
      <c r="A13" s="3" t="s">
        <v>1355</v>
      </c>
      <c r="B13" s="3"/>
    </row>
    <row r="14" spans="1:6" ht="11.4" x14ac:dyDescent="0.2">
      <c r="A14" s="3" t="s">
        <v>1368</v>
      </c>
      <c r="B14" s="3"/>
    </row>
    <row r="15" spans="1:6" x14ac:dyDescent="0.2">
      <c r="A15" s="1669"/>
      <c r="B15" s="1340"/>
      <c r="C15" s="1340"/>
      <c r="D15" s="1340"/>
      <c r="E15" s="1340"/>
      <c r="F15" s="1340"/>
    </row>
    <row r="16" spans="1:6" x14ac:dyDescent="0.2">
      <c r="A16" s="1669"/>
      <c r="B16" s="1340"/>
      <c r="C16" s="1340"/>
      <c r="D16" s="1340"/>
      <c r="E16" s="1340"/>
      <c r="F16" s="1340"/>
    </row>
    <row r="17" spans="1:6" x14ac:dyDescent="0.2">
      <c r="A17" s="1669"/>
      <c r="B17" s="1340"/>
      <c r="C17" s="1340"/>
      <c r="D17" s="1340"/>
      <c r="E17" s="1340"/>
      <c r="F17" s="1340"/>
    </row>
    <row r="18" spans="1:6" x14ac:dyDescent="0.2">
      <c r="A18" s="1669"/>
      <c r="B18" s="1340"/>
      <c r="C18" s="1340"/>
      <c r="D18" s="1340"/>
      <c r="E18" s="1340"/>
      <c r="F18" s="1340"/>
    </row>
    <row r="19" spans="1:6" x14ac:dyDescent="0.2">
      <c r="A19" s="1669"/>
      <c r="B19" s="1340"/>
      <c r="C19" s="1340"/>
      <c r="D19" s="1340"/>
      <c r="E19" s="1340"/>
      <c r="F19" s="1340"/>
    </row>
    <row r="20" spans="1:6" x14ac:dyDescent="0.2">
      <c r="A20" s="1669"/>
      <c r="B20" s="1340"/>
      <c r="C20" s="1340"/>
      <c r="D20" s="1340"/>
      <c r="E20" s="1340"/>
      <c r="F20" s="1340"/>
    </row>
    <row r="21" spans="1:6" x14ac:dyDescent="0.2">
      <c r="A21" s="1669"/>
      <c r="B21" s="1340"/>
      <c r="C21" s="1340"/>
      <c r="D21" s="1340"/>
      <c r="E21" s="1340"/>
      <c r="F21" s="1340"/>
    </row>
    <row r="22" spans="1:6" x14ac:dyDescent="0.2">
      <c r="A22" s="1669"/>
      <c r="B22" s="1340"/>
      <c r="C22" s="1340"/>
      <c r="D22" s="1340"/>
      <c r="E22" s="1340"/>
      <c r="F22" s="1340"/>
    </row>
    <row r="23" spans="1:6" x14ac:dyDescent="0.2">
      <c r="A23" s="1669"/>
      <c r="B23" s="1340"/>
      <c r="C23" s="1340"/>
      <c r="D23" s="1340"/>
      <c r="E23" s="1340"/>
      <c r="F23" s="1340"/>
    </row>
    <row r="24" spans="1:6" x14ac:dyDescent="0.2">
      <c r="A24" s="1669"/>
      <c r="B24" s="1340"/>
      <c r="C24" s="1340"/>
      <c r="D24" s="1340"/>
      <c r="E24" s="1340"/>
      <c r="F24" s="1340"/>
    </row>
    <row r="25" spans="1:6" x14ac:dyDescent="0.2">
      <c r="A25" s="1669"/>
      <c r="B25" s="1340"/>
      <c r="C25" s="1340"/>
      <c r="D25" s="1340"/>
      <c r="E25" s="1340"/>
      <c r="F25" s="1340"/>
    </row>
    <row r="26" spans="1:6" x14ac:dyDescent="0.2">
      <c r="A26" s="1669"/>
      <c r="B26" s="1340"/>
      <c r="C26" s="1340"/>
      <c r="D26" s="1340"/>
      <c r="E26" s="1340"/>
      <c r="F26" s="1340"/>
    </row>
    <row r="27" spans="1:6" x14ac:dyDescent="0.2">
      <c r="A27" s="1669"/>
      <c r="B27" s="1340"/>
      <c r="C27" s="1340"/>
      <c r="D27" s="1340"/>
      <c r="E27" s="1340"/>
      <c r="F27" s="1340"/>
    </row>
    <row r="28" spans="1:6" x14ac:dyDescent="0.2">
      <c r="A28" s="1669"/>
      <c r="B28" s="1340"/>
      <c r="C28" s="1340"/>
      <c r="D28" s="1340"/>
      <c r="E28" s="1340"/>
      <c r="F28" s="1340"/>
    </row>
    <row r="29" spans="1:6" x14ac:dyDescent="0.2">
      <c r="A29" s="1669"/>
      <c r="B29" s="1340"/>
      <c r="C29" s="1340"/>
      <c r="D29" s="1340"/>
      <c r="E29" s="1340"/>
      <c r="F29" s="1340"/>
    </row>
    <row r="30" spans="1:6" x14ac:dyDescent="0.2">
      <c r="A30" s="1669"/>
      <c r="B30" s="1340"/>
      <c r="C30" s="1340"/>
      <c r="D30" s="1340"/>
      <c r="E30" s="1340"/>
      <c r="F30" s="1340"/>
    </row>
  </sheetData>
  <sheetProtection algorithmName="SHA-512" hashValue="u6ORtXt0CLFctrktrJf5DNuJoFjF+cJT+gd7TMiCkp2BPNnbOUKMILyOmiGaQJtBcvngzWl4PIdZm8yem8XVuw==" saltValue="02Od0z/GpFL9jzl21FbsNg==" spinCount="100000" sheet="1" formatColumns="0" selectLockedCells="1"/>
  <mergeCells count="1">
    <mergeCell ref="C4:F4"/>
  </mergeCells>
  <printOptions horizontalCentered="1" verticalCentered="1"/>
  <pageMargins left="0" right="0" top="0.15748031496062992" bottom="0.15748031496062992" header="0.19685039370078741" footer="0.19685039370078741"/>
  <pageSetup paperSize="9" scale="85" orientation="landscape" horizontalDpi="300" verticalDpi="4294967292"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26"/>
  <dimension ref="A1:M21"/>
  <sheetViews>
    <sheetView showGridLines="0" workbookViewId="0">
      <selection activeCell="F4" sqref="F4"/>
    </sheetView>
  </sheetViews>
  <sheetFormatPr defaultColWidth="9.28515625" defaultRowHeight="10.199999999999999" x14ac:dyDescent="0.2"/>
  <cols>
    <col min="1" max="1" width="66.140625" style="3" customWidth="1"/>
    <col min="2" max="3" width="19.7109375" style="3" customWidth="1"/>
    <col min="4" max="4" width="26.7109375" style="3" customWidth="1"/>
    <col min="5" max="5" width="25.140625" style="3" customWidth="1"/>
    <col min="6" max="16384" width="9.28515625" style="3"/>
  </cols>
  <sheetData>
    <row r="1" spans="1:13" ht="43.5" customHeight="1" x14ac:dyDescent="0.2">
      <c r="A1" s="2002" t="str">
        <f>'t1'!A1</f>
        <v>SERVIZIO SANITARIO NAZIONALE - anno 2023</v>
      </c>
      <c r="B1" s="2002"/>
      <c r="C1" s="2002"/>
      <c r="D1" s="2002"/>
      <c r="E1" s="293"/>
      <c r="F1" s="296"/>
      <c r="G1" s="296"/>
      <c r="H1" s="296"/>
      <c r="I1" s="296"/>
      <c r="M1"/>
    </row>
    <row r="2" spans="1:13" ht="16.2" thickBot="1" x14ac:dyDescent="0.35">
      <c r="A2" s="842" t="s">
        <v>974</v>
      </c>
      <c r="C2" s="2007"/>
      <c r="D2" s="2007"/>
      <c r="E2" s="2007"/>
      <c r="F2" s="297"/>
      <c r="G2" s="297"/>
      <c r="H2" s="297"/>
      <c r="I2" s="297"/>
      <c r="M2"/>
    </row>
    <row r="3" spans="1:13" ht="30" customHeight="1" thickBot="1" x14ac:dyDescent="0.3">
      <c r="A3" s="2095" t="s">
        <v>975</v>
      </c>
      <c r="B3" s="2096"/>
      <c r="C3" s="2096"/>
      <c r="D3" s="2096"/>
      <c r="E3" s="2097"/>
    </row>
    <row r="4" spans="1:13" s="180" customFormat="1" ht="30.6" x14ac:dyDescent="0.2">
      <c r="A4" s="705" t="s">
        <v>976</v>
      </c>
      <c r="B4" s="706" t="s">
        <v>977</v>
      </c>
      <c r="C4" s="706" t="s">
        <v>413</v>
      </c>
      <c r="D4" s="707" t="s">
        <v>414</v>
      </c>
      <c r="E4" s="843" t="s">
        <v>978</v>
      </c>
    </row>
    <row r="5" spans="1:13" ht="20.25" customHeight="1" x14ac:dyDescent="0.2">
      <c r="A5" s="183" t="s">
        <v>1816</v>
      </c>
      <c r="B5" s="758">
        <f>SI_1!G56</f>
        <v>0</v>
      </c>
      <c r="C5" s="187">
        <f>'t14'!D12</f>
        <v>0</v>
      </c>
      <c r="D5" s="190" t="str">
        <f>IF(B5=0,IF(C5=0,"OK","MANCANO LE UNITA'"),IF(C5=0,"MANCANO LE SPESE","OK"))</f>
        <v>OK</v>
      </c>
      <c r="E5" s="185" t="str">
        <f>IF(AND(B5&gt;0,C5&gt;0),C5/B5," ")</f>
        <v xml:space="preserve"> </v>
      </c>
    </row>
    <row r="6" spans="1:13" ht="20.25" customHeight="1" x14ac:dyDescent="0.2">
      <c r="A6" s="144" t="s">
        <v>1817</v>
      </c>
      <c r="B6" s="758">
        <f>SI_1!G59</f>
        <v>0</v>
      </c>
      <c r="C6" s="187">
        <f>'t14'!D13</f>
        <v>0</v>
      </c>
      <c r="D6" s="190" t="str">
        <f>IF(B6=0,IF(C6=0,"OK","MANCANO LE UNITA'"),IF(C6=0,"MANCANO LE SPESE","OK"))</f>
        <v>OK</v>
      </c>
      <c r="E6" s="185" t="str">
        <f>IF(AND(B6&gt;0,C6&gt;0),C6/B6," ")</f>
        <v xml:space="preserve"> </v>
      </c>
    </row>
    <row r="7" spans="1:13" ht="20.25" customHeight="1" thickBot="1" x14ac:dyDescent="0.25">
      <c r="A7" s="581" t="s">
        <v>731</v>
      </c>
      <c r="B7" s="759">
        <f>SI_1!G62</f>
        <v>0</v>
      </c>
      <c r="C7" s="188">
        <f>'t14'!D14</f>
        <v>0</v>
      </c>
      <c r="D7" s="191" t="str">
        <f>IF(B7=0,IF(C7=0,"OK","MANCANO LE UNITA'"),IF(C7=0,"MANCANO LE SPESE","OK"))</f>
        <v>OK</v>
      </c>
      <c r="E7" s="649" t="str">
        <f>IF(AND(B7&gt;0,C7&gt;0),C7/B7," ")</f>
        <v xml:space="preserve"> </v>
      </c>
    </row>
    <row r="8" spans="1:13" ht="11.1" customHeight="1" x14ac:dyDescent="0.2">
      <c r="C8" s="530"/>
      <c r="D8" s="530"/>
      <c r="E8" s="530"/>
      <c r="F8" s="297"/>
      <c r="G8" s="297"/>
      <c r="H8" s="297"/>
      <c r="I8" s="297"/>
      <c r="M8"/>
    </row>
    <row r="9" spans="1:13" ht="11.1" customHeight="1" x14ac:dyDescent="0.2">
      <c r="C9" s="530"/>
      <c r="D9" s="530"/>
      <c r="E9" s="530"/>
      <c r="F9" s="297"/>
      <c r="G9" s="297"/>
      <c r="H9" s="297"/>
      <c r="I9" s="297"/>
      <c r="M9"/>
    </row>
    <row r="10" spans="1:13" ht="18" thickBot="1" x14ac:dyDescent="0.35">
      <c r="A10" s="841" t="s">
        <v>972</v>
      </c>
    </row>
    <row r="11" spans="1:13" ht="30" customHeight="1" thickBot="1" x14ac:dyDescent="0.3">
      <c r="A11" s="2095" t="s">
        <v>973</v>
      </c>
      <c r="B11" s="2096"/>
      <c r="C11" s="2096"/>
      <c r="D11" s="2096"/>
      <c r="E11" s="2097"/>
    </row>
    <row r="12" spans="1:13" s="180" customFormat="1" ht="54" customHeight="1" x14ac:dyDescent="0.2">
      <c r="A12" s="493" t="s">
        <v>201</v>
      </c>
      <c r="B12" s="494" t="s">
        <v>1523</v>
      </c>
      <c r="C12" s="494" t="s">
        <v>413</v>
      </c>
      <c r="D12" s="495" t="s">
        <v>414</v>
      </c>
      <c r="E12" s="496" t="s">
        <v>200</v>
      </c>
    </row>
    <row r="13" spans="1:13" ht="20.25" customHeight="1" x14ac:dyDescent="0.2">
      <c r="A13" s="184" t="s">
        <v>376</v>
      </c>
      <c r="B13" s="757">
        <f>'t2'!C24+'t2'!D24</f>
        <v>0</v>
      </c>
      <c r="C13" s="186">
        <f>'t14'!D16</f>
        <v>0</v>
      </c>
      <c r="D13" s="189" t="str">
        <f>IF(B13=0,IF(C13=0,"OK","MANCANO LE UNITA'"),IF(C13=0,"MANCANO LE SPESE","OK"))</f>
        <v>OK</v>
      </c>
      <c r="E13" s="492" t="str">
        <f>IF(AND(B13&gt;0,C13&gt;0),C13/B13," ")</f>
        <v xml:space="preserve"> </v>
      </c>
    </row>
    <row r="14" spans="1:13" ht="20.25" customHeight="1" x14ac:dyDescent="0.2">
      <c r="A14" s="183" t="s">
        <v>377</v>
      </c>
      <c r="B14" s="758">
        <f>'t2'!E24+'t2'!F24</f>
        <v>0</v>
      </c>
      <c r="C14" s="187">
        <f>'t14'!D17</f>
        <v>0</v>
      </c>
      <c r="D14" s="190" t="str">
        <f>IF(B14=0,IF(C14=0,"OK","MANCANO LE UNITA'"),IF(C14=0,"MANCANO LE SPESE","OK"))</f>
        <v>OK</v>
      </c>
      <c r="E14" s="185" t="str">
        <f>IF(AND(B14&gt;0,C14&gt;0),C14/B14," ")</f>
        <v xml:space="preserve"> </v>
      </c>
    </row>
    <row r="15" spans="1:13" ht="20.25" customHeight="1" x14ac:dyDescent="0.2">
      <c r="A15" s="183" t="s">
        <v>378</v>
      </c>
      <c r="B15" s="758">
        <f>'t2'!G24+'t2'!H24</f>
        <v>0</v>
      </c>
      <c r="C15" s="187">
        <f>'t14'!D23</f>
        <v>0</v>
      </c>
      <c r="D15" s="190" t="str">
        <f>IF(B15=0,IF(C15=0,"OK","MANCANO LE UNITA'"),IF(C15=0,"MANCANO LE SPESE","OK"))</f>
        <v>OK</v>
      </c>
      <c r="E15" s="185" t="str">
        <f>IF(AND(B15&gt;0,C15&gt;0),C15/B15," ")</f>
        <v xml:space="preserve"> </v>
      </c>
    </row>
    <row r="16" spans="1:13" ht="20.25" customHeight="1" x14ac:dyDescent="0.2">
      <c r="A16" s="183" t="s">
        <v>227</v>
      </c>
      <c r="B16" s="758">
        <f>'t2'!I24+'t2'!J24</f>
        <v>0</v>
      </c>
      <c r="C16" s="187">
        <f>'t14'!D24</f>
        <v>0</v>
      </c>
      <c r="D16" s="190" t="str">
        <f>IF(B16=0,IF(C16=0,"OK","MANCANO LE UNITA'"),IF(C16=0,"MANCANO LE SPESE","OK"))</f>
        <v>OK</v>
      </c>
      <c r="E16" s="185" t="str">
        <f>IF(AND(B16&gt;0,C16&gt;0),C16/B16," ")</f>
        <v xml:space="preserve"> </v>
      </c>
    </row>
    <row r="17" spans="1:5" ht="10.8" thickBot="1" x14ac:dyDescent="0.25">
      <c r="A17" s="839"/>
      <c r="E17" s="840"/>
    </row>
    <row r="18" spans="1:5" s="180" customFormat="1" ht="54" customHeight="1" x14ac:dyDescent="0.2">
      <c r="A18" s="493" t="s">
        <v>817</v>
      </c>
      <c r="B18" s="494" t="s">
        <v>818</v>
      </c>
      <c r="C18" s="494" t="s">
        <v>413</v>
      </c>
      <c r="D18" s="495" t="s">
        <v>819</v>
      </c>
      <c r="E18" s="496" t="s">
        <v>820</v>
      </c>
    </row>
    <row r="19" spans="1:5" ht="27.75" customHeight="1" x14ac:dyDescent="0.2">
      <c r="A19" s="632" t="str">
        <f>'t14'!A10</f>
        <v>SOMME CORRISPOSTE AD AGENZIA DI SOMMINISTRAZIONE(INTERINALI)</v>
      </c>
      <c r="B19" s="95" t="str">
        <f>'t14'!B10</f>
        <v>L105</v>
      </c>
      <c r="C19" s="635">
        <f>'t14'!D10</f>
        <v>0</v>
      </c>
      <c r="D19" s="637" t="str">
        <f>(IF(AND(C19=0,C20&gt;0),"INSERIRE SOMME SPETTANTI ALL'AGENZIA (L105)","OK"))</f>
        <v>OK</v>
      </c>
      <c r="E19" s="2098" t="str">
        <f>(IF(AND(C19&gt;0,C20&gt;0),C19/C20," "))</f>
        <v xml:space="preserve"> </v>
      </c>
    </row>
    <row r="20" spans="1:5" ht="27.75" customHeight="1" x14ac:dyDescent="0.2">
      <c r="A20" s="633" t="str">
        <f>'t14'!A23</f>
        <v>ONERI PER I CONTRATTI DI SOMMINISTRAZIONE(INTERINALI)</v>
      </c>
      <c r="B20" s="634" t="str">
        <f>'t14'!B23</f>
        <v>P062</v>
      </c>
      <c r="C20" s="636">
        <f>'t14'!D23</f>
        <v>0</v>
      </c>
      <c r="D20" s="638" t="str">
        <f>(IF(AND(C20=0,C19&gt;0),"INSERIRE RETRIBUZIONI PER INTERINALI (P062)","OK"))</f>
        <v>OK</v>
      </c>
      <c r="E20" s="2099"/>
    </row>
    <row r="21" spans="1:5" ht="40.5" customHeight="1" thickBot="1" x14ac:dyDescent="0.25">
      <c r="A21" s="2101" t="s">
        <v>821</v>
      </c>
      <c r="B21" s="2102"/>
      <c r="C21" s="2103"/>
      <c r="D21" s="639" t="str">
        <f>(IF(AND(C19&gt;0,C20&gt;0),IF(C19&gt;(C20/100*30),"ATTENZIONE: la voce L105 supera il 30% della voce P062. L'IN1 andrà giustificata","OK"),"OK"))</f>
        <v>OK</v>
      </c>
      <c r="E21" s="2100"/>
    </row>
  </sheetData>
  <sheetProtection algorithmName="SHA-512" hashValue="EVgIwuUMdU1VNfZZPGkTeBAvWcdBMHjRG52OKq1DVQhnB4yZ1Lp2KxY8fB7YHg3NLoJlH/o9DuyquUGrS1JE7A==" saltValue="QisHuM+fthYf9iwjlNwYLA==" spinCount="100000" sheet="1" formatColumns="0" selectLockedCells="1" selectUnlockedCells="1"/>
  <mergeCells count="6">
    <mergeCell ref="A11:E11"/>
    <mergeCell ref="A1:D1"/>
    <mergeCell ref="C2:E2"/>
    <mergeCell ref="E19:E21"/>
    <mergeCell ref="A21:C21"/>
    <mergeCell ref="A3:E3"/>
  </mergeCells>
  <phoneticPr fontId="30" type="noConversion"/>
  <conditionalFormatting sqref="D5:D7 D13:D16 D19:D21">
    <cfRule type="notContainsText" dxfId="10"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oglio27"/>
  <dimension ref="A1:N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67.140625" style="3" customWidth="1"/>
    <col min="2" max="2" width="10" style="2" customWidth="1"/>
    <col min="3" max="3" width="13.140625" style="2" customWidth="1"/>
    <col min="4" max="4" width="17.7109375" style="2" customWidth="1"/>
    <col min="5" max="6" width="15.7109375" style="2" customWidth="1"/>
    <col min="7" max="8" width="15.7109375" style="98" customWidth="1"/>
    <col min="9" max="9" width="18.28515625" style="98" customWidth="1"/>
    <col min="10" max="10" width="9.28515625" style="98" customWidth="1"/>
    <col min="13" max="13" width="11.7109375" bestFit="1" customWidth="1"/>
    <col min="14" max="14" width="16" customWidth="1"/>
  </cols>
  <sheetData>
    <row r="1" spans="1:14" s="3" customFormat="1" ht="43.5" customHeight="1" x14ac:dyDescent="0.2">
      <c r="A1" s="2002" t="str">
        <f>'t1'!A1</f>
        <v>SERVIZIO SANITARIO NAZIONALE - anno 2023</v>
      </c>
      <c r="B1" s="2002"/>
      <c r="C1" s="2002"/>
      <c r="D1" s="2002"/>
      <c r="E1" s="2002"/>
      <c r="F1" s="2002"/>
      <c r="G1" s="2002"/>
      <c r="H1" s="2002"/>
      <c r="I1" s="293"/>
      <c r="M1"/>
    </row>
    <row r="2" spans="1:14" s="3" customFormat="1" ht="21" customHeight="1" x14ac:dyDescent="0.2">
      <c r="D2" s="2007"/>
      <c r="E2" s="2007"/>
      <c r="F2" s="2007"/>
      <c r="G2" s="2007"/>
      <c r="H2" s="2007"/>
      <c r="I2" s="2007"/>
      <c r="J2" s="297"/>
      <c r="M2"/>
    </row>
    <row r="3" spans="1:14" s="3" customFormat="1" ht="21" customHeight="1" x14ac:dyDescent="0.25">
      <c r="A3" s="179" t="s">
        <v>446</v>
      </c>
      <c r="B3" s="2"/>
      <c r="F3" s="2"/>
    </row>
    <row r="4" spans="1:14" ht="51" x14ac:dyDescent="0.2">
      <c r="A4" s="165" t="s">
        <v>415</v>
      </c>
      <c r="B4" s="166" t="s">
        <v>380</v>
      </c>
      <c r="C4" s="166" t="s">
        <v>416</v>
      </c>
      <c r="D4" s="166" t="s">
        <v>426</v>
      </c>
      <c r="E4" s="166" t="s">
        <v>427</v>
      </c>
      <c r="F4" s="166" t="s">
        <v>428</v>
      </c>
      <c r="G4" s="166" t="s">
        <v>379</v>
      </c>
      <c r="H4" s="166" t="s">
        <v>429</v>
      </c>
      <c r="I4" s="166" t="s">
        <v>772</v>
      </c>
    </row>
    <row r="5" spans="1:14" s="182" customFormat="1" x14ac:dyDescent="0.2">
      <c r="A5" s="164"/>
      <c r="B5" s="177"/>
      <c r="C5" s="177" t="s">
        <v>382</v>
      </c>
      <c r="D5" s="177" t="s">
        <v>383</v>
      </c>
      <c r="E5" s="177" t="s">
        <v>423</v>
      </c>
      <c r="F5" s="177" t="s">
        <v>385</v>
      </c>
      <c r="G5" s="177" t="s">
        <v>424</v>
      </c>
      <c r="H5" s="177" t="s">
        <v>425</v>
      </c>
      <c r="I5" s="177" t="s">
        <v>773</v>
      </c>
      <c r="J5" s="181"/>
    </row>
    <row r="6" spans="1:14" ht="13.2" x14ac:dyDescent="0.25">
      <c r="A6" s="123" t="str">
        <f>'t1'!A6</f>
        <v>DIRETTORE GENERALE</v>
      </c>
      <c r="B6" s="95" t="str">
        <f>'t1'!B6</f>
        <v>0D0097</v>
      </c>
      <c r="C6" s="322">
        <f>'t12'!C6</f>
        <v>0</v>
      </c>
      <c r="D6" s="323">
        <f>'t12'!D6</f>
        <v>0</v>
      </c>
      <c r="E6" s="324" t="str">
        <f>IF(C6=0," ",D6/C6*12)</f>
        <v xml:space="preserve"> </v>
      </c>
      <c r="F6" s="1376">
        <v>0</v>
      </c>
      <c r="G6" s="324" t="str">
        <f>IF(E6=" "," ",E6-F6)</f>
        <v xml:space="preserve"> </v>
      </c>
      <c r="H6" s="325" t="str">
        <f>IF(E6=" "," ",IF(F6=0," ",G6/F6))</f>
        <v xml:space="preserve"> </v>
      </c>
      <c r="I6" s="305" t="str">
        <f>IF(E6=" "," ",IF(F6=0," ",IF(ABS(H6)&gt;0.02,"ERRORE","OK")))</f>
        <v xml:space="preserve"> </v>
      </c>
      <c r="M6" s="944"/>
      <c r="N6" s="947"/>
    </row>
    <row r="7" spans="1:14" ht="13.2" x14ac:dyDescent="0.25">
      <c r="A7" s="123" t="str">
        <f>'t1'!A7</f>
        <v>DIRETTORE SANITARIO</v>
      </c>
      <c r="B7" s="95" t="str">
        <f>'t1'!B7</f>
        <v>0D0482</v>
      </c>
      <c r="C7" s="322">
        <f>'t12'!C7</f>
        <v>0</v>
      </c>
      <c r="D7" s="323">
        <f>'t12'!D7</f>
        <v>0</v>
      </c>
      <c r="E7" s="324" t="str">
        <f>IF(C7=0," ",D7/C7*12)</f>
        <v xml:space="preserve"> </v>
      </c>
      <c r="F7" s="1376">
        <v>0</v>
      </c>
      <c r="G7" s="324" t="str">
        <f>IF(E7=" "," ",E7-F7)</f>
        <v xml:space="preserve"> </v>
      </c>
      <c r="H7" s="325" t="str">
        <f>IF(E7=" "," ",IF(F7=0," ",G7/F7))</f>
        <v xml:space="preserve"> </v>
      </c>
      <c r="I7" s="305" t="str">
        <f>IF(E7=" "," ",IF(F7=0," ",IF(ABS(H7)&gt;0.02,"ERRORE","OK")))</f>
        <v xml:space="preserve"> </v>
      </c>
      <c r="M7" s="944"/>
      <c r="N7" s="947"/>
    </row>
    <row r="8" spans="1:14" ht="13.2" x14ac:dyDescent="0.25">
      <c r="A8" s="123" t="str">
        <f>'t1'!A8</f>
        <v>DIRETTORE AMMINISTRATIVO</v>
      </c>
      <c r="B8" s="95" t="str">
        <f>'t1'!B8</f>
        <v>0D0163</v>
      </c>
      <c r="C8" s="322">
        <f>'t12'!C8</f>
        <v>0</v>
      </c>
      <c r="D8" s="323">
        <f>'t12'!D8</f>
        <v>0</v>
      </c>
      <c r="E8" s="324" t="str">
        <f t="shared" ref="E8:E71" si="0">IF(C8=0," ",D8/C8*12)</f>
        <v xml:space="preserve"> </v>
      </c>
      <c r="F8" s="1376">
        <v>0</v>
      </c>
      <c r="G8" s="324" t="str">
        <f t="shared" ref="G8:G71" si="1">IF(E8=" "," ",E8-F8)</f>
        <v xml:space="preserve"> </v>
      </c>
      <c r="H8" s="325" t="str">
        <f t="shared" ref="H8:H71" si="2">IF(E8=" "," ",IF(F8=0," ",G8/F8))</f>
        <v xml:space="preserve"> </v>
      </c>
      <c r="I8" s="305" t="str">
        <f t="shared" ref="I8:I71" si="3">IF(E8=" "," ",IF(F8=0," ",IF(ABS(H8)&gt;0.02,"ERRORE","OK")))</f>
        <v xml:space="preserve"> </v>
      </c>
      <c r="M8" s="944"/>
      <c r="N8" s="947"/>
    </row>
    <row r="9" spans="1:14" ht="13.2" x14ac:dyDescent="0.25">
      <c r="A9" s="123" t="str">
        <f>'t1'!A9</f>
        <v>DIRETTORE DEI SERVIZI SOCIALI</v>
      </c>
      <c r="B9" s="95" t="str">
        <f>'t1'!B9</f>
        <v>0D0484</v>
      </c>
      <c r="C9" s="322">
        <f>'t12'!C9</f>
        <v>0</v>
      </c>
      <c r="D9" s="323">
        <f>'t12'!D9</f>
        <v>0</v>
      </c>
      <c r="E9" s="324" t="str">
        <f t="shared" si="0"/>
        <v xml:space="preserve"> </v>
      </c>
      <c r="F9" s="1376">
        <v>0</v>
      </c>
      <c r="G9" s="324" t="str">
        <f t="shared" si="1"/>
        <v xml:space="preserve"> </v>
      </c>
      <c r="H9" s="325" t="str">
        <f t="shared" si="2"/>
        <v xml:space="preserve"> </v>
      </c>
      <c r="I9" s="305" t="str">
        <f t="shared" si="3"/>
        <v xml:space="preserve"> </v>
      </c>
      <c r="M9" s="944"/>
      <c r="N9" s="947"/>
    </row>
    <row r="10" spans="1:14" ht="13.2" x14ac:dyDescent="0.25">
      <c r="A10" s="123" t="str">
        <f>'t1'!A10</f>
        <v>DIR. MEDICO CON INC. STRUTTURA COMPLESSA (RAPP. ESCLUSIVO)</v>
      </c>
      <c r="B10" s="95" t="str">
        <f>'t1'!B10</f>
        <v>SD0E33</v>
      </c>
      <c r="C10" s="322">
        <f>'t12'!C10</f>
        <v>0</v>
      </c>
      <c r="D10" s="323">
        <f>'t12'!D10</f>
        <v>0</v>
      </c>
      <c r="E10" s="324" t="str">
        <f t="shared" si="0"/>
        <v xml:space="preserve"> </v>
      </c>
      <c r="F10" s="1376">
        <v>43399.17</v>
      </c>
      <c r="G10" s="324" t="str">
        <f t="shared" ref="G10" si="4">IF(E10=" "," ",E10-F10)</f>
        <v xml:space="preserve"> </v>
      </c>
      <c r="H10" s="325" t="str">
        <f t="shared" ref="H10" si="5">IF(E10=" "," ",IF(F10=0," ",G10/F10))</f>
        <v xml:space="preserve"> </v>
      </c>
      <c r="I10" s="305" t="str">
        <f t="shared" ref="I10" si="6">IF(E10=" "," ",IF(F10=0," ",IF(ABS(H10)&gt;0.02,"ERRORE","OK")))</f>
        <v xml:space="preserve"> </v>
      </c>
      <c r="M10" s="944"/>
      <c r="N10" s="948"/>
    </row>
    <row r="11" spans="1:14" ht="13.2" x14ac:dyDescent="0.25">
      <c r="A11" s="123" t="str">
        <f>'t1'!A11</f>
        <v>DIR. MEDICO CON INC. DI STRUTTURA COMPLESSA (RAPP. NON ESCL.</v>
      </c>
      <c r="B11" s="95" t="str">
        <f>'t1'!B11</f>
        <v>SD0N33</v>
      </c>
      <c r="C11" s="322">
        <f>'t12'!C11</f>
        <v>0</v>
      </c>
      <c r="D11" s="323">
        <f>'t12'!D11</f>
        <v>0</v>
      </c>
      <c r="E11" s="324" t="str">
        <f t="shared" si="0"/>
        <v xml:space="preserve"> </v>
      </c>
      <c r="F11" s="1376">
        <v>43399.17</v>
      </c>
      <c r="G11" s="324" t="str">
        <f t="shared" si="1"/>
        <v xml:space="preserve"> </v>
      </c>
      <c r="H11" s="325" t="str">
        <f t="shared" si="2"/>
        <v xml:space="preserve"> </v>
      </c>
      <c r="I11" s="305" t="str">
        <f t="shared" si="3"/>
        <v xml:space="preserve"> </v>
      </c>
      <c r="M11" s="944"/>
      <c r="N11" s="948"/>
    </row>
    <row r="12" spans="1:14" ht="13.2" x14ac:dyDescent="0.25">
      <c r="A12" s="123" t="str">
        <f>'t1'!A12</f>
        <v>DIR. MEDICO CON INCARICO DI STRUTTURA SEMPLICE (RAPP. ESCLUS</v>
      </c>
      <c r="B12" s="95" t="str">
        <f>'t1'!B12</f>
        <v>SD0E34</v>
      </c>
      <c r="C12" s="322">
        <f>'t12'!C12</f>
        <v>0</v>
      </c>
      <c r="D12" s="323">
        <f>'t12'!D12</f>
        <v>0</v>
      </c>
      <c r="E12" s="324" t="str">
        <f t="shared" si="0"/>
        <v xml:space="preserve"> </v>
      </c>
      <c r="F12" s="1376">
        <v>43399.17</v>
      </c>
      <c r="G12" s="324" t="str">
        <f t="shared" si="1"/>
        <v xml:space="preserve"> </v>
      </c>
      <c r="H12" s="325" t="str">
        <f t="shared" si="2"/>
        <v xml:space="preserve"> </v>
      </c>
      <c r="I12" s="305" t="str">
        <f t="shared" si="3"/>
        <v xml:space="preserve"> </v>
      </c>
      <c r="M12" s="944"/>
      <c r="N12" s="948"/>
    </row>
    <row r="13" spans="1:14" ht="13.2" x14ac:dyDescent="0.25">
      <c r="A13" s="123" t="str">
        <f>'t1'!A13</f>
        <v>DIR. MEDICO CON INCARICO STRUTTURA SEMPLICE (RAPP. NON ESCL.</v>
      </c>
      <c r="B13" s="95" t="str">
        <f>'t1'!B13</f>
        <v>SD0N34</v>
      </c>
      <c r="C13" s="322">
        <f>'t12'!C13</f>
        <v>0</v>
      </c>
      <c r="D13" s="323">
        <f>'t12'!D13</f>
        <v>0</v>
      </c>
      <c r="E13" s="324" t="str">
        <f t="shared" si="0"/>
        <v xml:space="preserve"> </v>
      </c>
      <c r="F13" s="1376">
        <v>43399.17</v>
      </c>
      <c r="G13" s="324" t="str">
        <f t="shared" si="1"/>
        <v xml:space="preserve"> </v>
      </c>
      <c r="H13" s="325" t="str">
        <f t="shared" si="2"/>
        <v xml:space="preserve"> </v>
      </c>
      <c r="I13" s="305" t="str">
        <f t="shared" si="3"/>
        <v xml:space="preserve"> </v>
      </c>
      <c r="M13" s="944"/>
      <c r="N13" s="948"/>
    </row>
    <row r="14" spans="1:14" ht="13.2" x14ac:dyDescent="0.25">
      <c r="A14" s="123" t="str">
        <f>'t1'!A14</f>
        <v>DIRIGENTI MEDICI CON ALTRI INCAR. PROF.LI (RAPP. ESCLUSIVO)</v>
      </c>
      <c r="B14" s="95" t="str">
        <f>'t1'!B14</f>
        <v>SD0035</v>
      </c>
      <c r="C14" s="322">
        <f>'t12'!C14</f>
        <v>0</v>
      </c>
      <c r="D14" s="323">
        <f>'t12'!D14</f>
        <v>0</v>
      </c>
      <c r="E14" s="324" t="str">
        <f t="shared" si="0"/>
        <v xml:space="preserve"> </v>
      </c>
      <c r="F14" s="1376">
        <v>43399.17</v>
      </c>
      <c r="G14" s="324" t="str">
        <f t="shared" si="1"/>
        <v xml:space="preserve"> </v>
      </c>
      <c r="H14" s="325" t="str">
        <f t="shared" si="2"/>
        <v xml:space="preserve"> </v>
      </c>
      <c r="I14" s="305" t="str">
        <f t="shared" si="3"/>
        <v xml:space="preserve"> </v>
      </c>
      <c r="M14" s="944"/>
      <c r="N14" s="948"/>
    </row>
    <row r="15" spans="1:14" ht="13.2" x14ac:dyDescent="0.25">
      <c r="A15" s="123" t="str">
        <f>'t1'!A15</f>
        <v>DIRIGENTI MEDICI CON ALTRI INCAR. PROF.LI (RAPP. NON ESCL.)</v>
      </c>
      <c r="B15" s="95" t="str">
        <f>'t1'!B15</f>
        <v>SD0036</v>
      </c>
      <c r="C15" s="322">
        <f>'t12'!C15</f>
        <v>0</v>
      </c>
      <c r="D15" s="323">
        <f>'t12'!D15</f>
        <v>0</v>
      </c>
      <c r="E15" s="324" t="str">
        <f t="shared" si="0"/>
        <v xml:space="preserve"> </v>
      </c>
      <c r="F15" s="1376">
        <v>43399.17</v>
      </c>
      <c r="G15" s="324" t="str">
        <f t="shared" si="1"/>
        <v xml:space="preserve"> </v>
      </c>
      <c r="H15" s="325" t="str">
        <f t="shared" si="2"/>
        <v xml:space="preserve"> </v>
      </c>
      <c r="I15" s="305" t="str">
        <f t="shared" si="3"/>
        <v xml:space="preserve"> </v>
      </c>
      <c r="M15" s="944"/>
      <c r="N15" s="948"/>
    </row>
    <row r="16" spans="1:14" ht="13.2" x14ac:dyDescent="0.25">
      <c r="A16" s="123" t="str">
        <f>'t1'!A16</f>
        <v>DIR. MEDICI A T.  DETERMINATO(ART. 15-SEPTIES D.LGS. 502/92)</v>
      </c>
      <c r="B16" s="95" t="str">
        <f>'t1'!B16</f>
        <v>SD0597</v>
      </c>
      <c r="C16" s="322">
        <f>'t12'!C16</f>
        <v>0</v>
      </c>
      <c r="D16" s="323">
        <f>'t12'!D16</f>
        <v>0</v>
      </c>
      <c r="E16" s="324" t="str">
        <f t="shared" si="0"/>
        <v xml:space="preserve"> </v>
      </c>
      <c r="F16" s="1376">
        <v>43399.17</v>
      </c>
      <c r="G16" s="324" t="str">
        <f t="shared" si="1"/>
        <v xml:space="preserve"> </v>
      </c>
      <c r="H16" s="325" t="str">
        <f t="shared" si="2"/>
        <v xml:space="preserve"> </v>
      </c>
      <c r="I16" s="305" t="str">
        <f t="shared" si="3"/>
        <v xml:space="preserve"> </v>
      </c>
      <c r="M16" s="944"/>
      <c r="N16" s="948"/>
    </row>
    <row r="17" spans="1:14" ht="13.2" x14ac:dyDescent="0.25">
      <c r="A17" s="123" t="str">
        <f>'t1'!A17</f>
        <v>VETERINARI CON INC. DI STRUTTURA COMPLESSA (RAPP.ESCLUSIVO)</v>
      </c>
      <c r="B17" s="95" t="str">
        <f>'t1'!B17</f>
        <v>SD0E74</v>
      </c>
      <c r="C17" s="322">
        <f>'t12'!C17</f>
        <v>0</v>
      </c>
      <c r="D17" s="323">
        <f>'t12'!D17</f>
        <v>0</v>
      </c>
      <c r="E17" s="324" t="str">
        <f t="shared" si="0"/>
        <v xml:space="preserve"> </v>
      </c>
      <c r="F17" s="1376">
        <v>43399.17</v>
      </c>
      <c r="G17" s="324" t="str">
        <f t="shared" si="1"/>
        <v xml:space="preserve"> </v>
      </c>
      <c r="H17" s="325" t="str">
        <f t="shared" si="2"/>
        <v xml:space="preserve"> </v>
      </c>
      <c r="I17" s="305" t="str">
        <f t="shared" si="3"/>
        <v xml:space="preserve"> </v>
      </c>
      <c r="M17" s="944"/>
      <c r="N17" s="948"/>
    </row>
    <row r="18" spans="1:14" ht="13.2" x14ac:dyDescent="0.25">
      <c r="A18" s="123" t="str">
        <f>'t1'!A18</f>
        <v>VETERINARI CON INC. DI STRUTTURA COMPLESSA (RAPP. NON ESCL.)</v>
      </c>
      <c r="B18" s="95" t="str">
        <f>'t1'!B18</f>
        <v>SD0N74</v>
      </c>
      <c r="C18" s="322">
        <f>'t12'!C18</f>
        <v>0</v>
      </c>
      <c r="D18" s="323">
        <f>'t12'!D18</f>
        <v>0</v>
      </c>
      <c r="E18" s="324" t="str">
        <f t="shared" si="0"/>
        <v xml:space="preserve"> </v>
      </c>
      <c r="F18" s="1376">
        <v>43399.17</v>
      </c>
      <c r="G18" s="324" t="str">
        <f t="shared" si="1"/>
        <v xml:space="preserve"> </v>
      </c>
      <c r="H18" s="325" t="str">
        <f t="shared" si="2"/>
        <v xml:space="preserve"> </v>
      </c>
      <c r="I18" s="305" t="str">
        <f t="shared" si="3"/>
        <v xml:space="preserve"> </v>
      </c>
      <c r="M18" s="944"/>
      <c r="N18" s="948"/>
    </row>
    <row r="19" spans="1:14" ht="13.2" x14ac:dyDescent="0.25">
      <c r="A19" s="123" t="str">
        <f>'t1'!A19</f>
        <v>VETERINARI CON INC. DI STRUTTURA SEMPLICE (RAPP. ESCLUSIVO)</v>
      </c>
      <c r="B19" s="95" t="str">
        <f>'t1'!B19</f>
        <v>SD0E73</v>
      </c>
      <c r="C19" s="322">
        <f>'t12'!C19</f>
        <v>0</v>
      </c>
      <c r="D19" s="323">
        <f>'t12'!D19</f>
        <v>0</v>
      </c>
      <c r="E19" s="324" t="str">
        <f t="shared" si="0"/>
        <v xml:space="preserve"> </v>
      </c>
      <c r="F19" s="1376">
        <v>43399.17</v>
      </c>
      <c r="G19" s="324" t="str">
        <f t="shared" si="1"/>
        <v xml:space="preserve"> </v>
      </c>
      <c r="H19" s="325" t="str">
        <f t="shared" si="2"/>
        <v xml:space="preserve"> </v>
      </c>
      <c r="I19" s="305" t="str">
        <f t="shared" si="3"/>
        <v xml:space="preserve"> </v>
      </c>
      <c r="M19" s="944"/>
      <c r="N19" s="948"/>
    </row>
    <row r="20" spans="1:14" ht="13.2" x14ac:dyDescent="0.25">
      <c r="A20" s="123" t="str">
        <f>'t1'!A20</f>
        <v>VETERINARI CON INC. DI STRUTTURA SEMPLICE (RAPP. NON ESCL.)</v>
      </c>
      <c r="B20" s="95" t="str">
        <f>'t1'!B20</f>
        <v>SD0N73</v>
      </c>
      <c r="C20" s="322">
        <f>'t12'!C20</f>
        <v>0</v>
      </c>
      <c r="D20" s="323">
        <f>'t12'!D20</f>
        <v>0</v>
      </c>
      <c r="E20" s="324" t="str">
        <f t="shared" si="0"/>
        <v xml:space="preserve"> </v>
      </c>
      <c r="F20" s="1376">
        <v>43399.17</v>
      </c>
      <c r="G20" s="324" t="str">
        <f t="shared" si="1"/>
        <v xml:space="preserve"> </v>
      </c>
      <c r="H20" s="325" t="str">
        <f t="shared" si="2"/>
        <v xml:space="preserve"> </v>
      </c>
      <c r="I20" s="305" t="str">
        <f t="shared" si="3"/>
        <v xml:space="preserve"> </v>
      </c>
      <c r="M20" s="944"/>
      <c r="N20" s="948"/>
    </row>
    <row r="21" spans="1:14" ht="13.2" x14ac:dyDescent="0.25">
      <c r="A21" s="123" t="str">
        <f>'t1'!A21</f>
        <v>VETERINARI CON ALTRI INCAR. PROF.LI (RAPP. ESCLUSIVO)</v>
      </c>
      <c r="B21" s="95" t="str">
        <f>'t1'!B21</f>
        <v>SD0A73</v>
      </c>
      <c r="C21" s="322">
        <f>'t12'!C21</f>
        <v>0</v>
      </c>
      <c r="D21" s="323">
        <f>'t12'!D21</f>
        <v>0</v>
      </c>
      <c r="E21" s="324" t="str">
        <f t="shared" si="0"/>
        <v xml:space="preserve"> </v>
      </c>
      <c r="F21" s="1376">
        <v>43399.17</v>
      </c>
      <c r="G21" s="324" t="str">
        <f t="shared" si="1"/>
        <v xml:space="preserve"> </v>
      </c>
      <c r="H21" s="325" t="str">
        <f t="shared" si="2"/>
        <v xml:space="preserve"> </v>
      </c>
      <c r="I21" s="305" t="str">
        <f t="shared" si="3"/>
        <v xml:space="preserve"> </v>
      </c>
      <c r="M21" s="944"/>
      <c r="N21" s="948"/>
    </row>
    <row r="22" spans="1:14" ht="13.2" x14ac:dyDescent="0.25">
      <c r="A22" s="123" t="str">
        <f>'t1'!A22</f>
        <v>VETERINARI CON ALTRI INCAR. PROF.LI (RAPP. NON ESCL.)</v>
      </c>
      <c r="B22" s="95" t="str">
        <f>'t1'!B22</f>
        <v>SD0072</v>
      </c>
      <c r="C22" s="322">
        <f>'t12'!C22</f>
        <v>0</v>
      </c>
      <c r="D22" s="323">
        <f>'t12'!D22</f>
        <v>0</v>
      </c>
      <c r="E22" s="324" t="str">
        <f t="shared" si="0"/>
        <v xml:space="preserve"> </v>
      </c>
      <c r="F22" s="1376">
        <v>43399.17</v>
      </c>
      <c r="G22" s="324" t="str">
        <f t="shared" si="1"/>
        <v xml:space="preserve"> </v>
      </c>
      <c r="H22" s="325" t="str">
        <f t="shared" si="2"/>
        <v xml:space="preserve"> </v>
      </c>
      <c r="I22" s="305" t="str">
        <f t="shared" si="3"/>
        <v xml:space="preserve"> </v>
      </c>
      <c r="M22" s="944"/>
      <c r="N22" s="948"/>
    </row>
    <row r="23" spans="1:14" ht="13.2" x14ac:dyDescent="0.25">
      <c r="A23" s="123" t="str">
        <f>'t1'!A23</f>
        <v>VETERINARI A T. DETERMINATO (ART. 15-SEPTIES D.LGS. 502/92)</v>
      </c>
      <c r="B23" s="95" t="str">
        <f>'t1'!B23</f>
        <v>SD0598</v>
      </c>
      <c r="C23" s="322">
        <f>'t12'!C23</f>
        <v>0</v>
      </c>
      <c r="D23" s="323">
        <f>'t12'!D23</f>
        <v>0</v>
      </c>
      <c r="E23" s="324" t="str">
        <f t="shared" si="0"/>
        <v xml:space="preserve"> </v>
      </c>
      <c r="F23" s="1376">
        <v>43399.17</v>
      </c>
      <c r="G23" s="324" t="str">
        <f t="shared" si="1"/>
        <v xml:space="preserve"> </v>
      </c>
      <c r="H23" s="325" t="str">
        <f t="shared" si="2"/>
        <v xml:space="preserve"> </v>
      </c>
      <c r="I23" s="305" t="str">
        <f t="shared" si="3"/>
        <v xml:space="preserve"> </v>
      </c>
      <c r="M23" s="944"/>
      <c r="N23" s="948"/>
    </row>
    <row r="24" spans="1:14" ht="13.2" x14ac:dyDescent="0.25">
      <c r="A24" s="123" t="str">
        <f>'t1'!A24</f>
        <v>ODONTOIATRI CON INC. DI STRUTTURA COMPLESSA (RAPP. ESCL.)</v>
      </c>
      <c r="B24" s="95" t="str">
        <f>'t1'!B24</f>
        <v>SD0E49</v>
      </c>
      <c r="C24" s="322">
        <f>'t12'!C24</f>
        <v>0</v>
      </c>
      <c r="D24" s="323">
        <f>'t12'!D24</f>
        <v>0</v>
      </c>
      <c r="E24" s="324" t="str">
        <f t="shared" si="0"/>
        <v xml:space="preserve"> </v>
      </c>
      <c r="F24" s="1376">
        <v>43399.17</v>
      </c>
      <c r="G24" s="324" t="str">
        <f t="shared" si="1"/>
        <v xml:space="preserve"> </v>
      </c>
      <c r="H24" s="325" t="str">
        <f t="shared" si="2"/>
        <v xml:space="preserve"> </v>
      </c>
      <c r="I24" s="305" t="str">
        <f t="shared" si="3"/>
        <v xml:space="preserve"> </v>
      </c>
      <c r="M24" s="944"/>
      <c r="N24" s="948"/>
    </row>
    <row r="25" spans="1:14" ht="13.2" x14ac:dyDescent="0.25">
      <c r="A25" s="123" t="str">
        <f>'t1'!A25</f>
        <v>ODONTOIATRI CON INC. DI STRUTTURA COMPLESSA (RAPP. NON ESCL.</v>
      </c>
      <c r="B25" s="95" t="str">
        <f>'t1'!B25</f>
        <v>SD0N49</v>
      </c>
      <c r="C25" s="322">
        <f>'t12'!C25</f>
        <v>0</v>
      </c>
      <c r="D25" s="323">
        <f>'t12'!D25</f>
        <v>0</v>
      </c>
      <c r="E25" s="324" t="str">
        <f t="shared" si="0"/>
        <v xml:space="preserve"> </v>
      </c>
      <c r="F25" s="1376">
        <v>43399.17</v>
      </c>
      <c r="G25" s="324" t="str">
        <f t="shared" si="1"/>
        <v xml:space="preserve"> </v>
      </c>
      <c r="H25" s="325" t="str">
        <f t="shared" si="2"/>
        <v xml:space="preserve"> </v>
      </c>
      <c r="I25" s="305" t="str">
        <f t="shared" si="3"/>
        <v xml:space="preserve"> </v>
      </c>
      <c r="M25" s="944"/>
      <c r="N25" s="948"/>
    </row>
    <row r="26" spans="1:14" ht="13.2" x14ac:dyDescent="0.25">
      <c r="A26" s="123" t="str">
        <f>'t1'!A26</f>
        <v>ODONTOIATRI CON INC. DI STRUTTURA SEMPLICE (RAPP. ESCLUSIVO)</v>
      </c>
      <c r="B26" s="95" t="str">
        <f>'t1'!B26</f>
        <v>SD0E48</v>
      </c>
      <c r="C26" s="322">
        <f>'t12'!C26</f>
        <v>0</v>
      </c>
      <c r="D26" s="323">
        <f>'t12'!D26</f>
        <v>0</v>
      </c>
      <c r="E26" s="324" t="str">
        <f t="shared" si="0"/>
        <v xml:space="preserve"> </v>
      </c>
      <c r="F26" s="1376">
        <v>43399.17</v>
      </c>
      <c r="G26" s="324" t="str">
        <f t="shared" si="1"/>
        <v xml:space="preserve"> </v>
      </c>
      <c r="H26" s="325" t="str">
        <f t="shared" si="2"/>
        <v xml:space="preserve"> </v>
      </c>
      <c r="I26" s="305" t="str">
        <f t="shared" si="3"/>
        <v xml:space="preserve"> </v>
      </c>
      <c r="M26" s="944"/>
      <c r="N26" s="948"/>
    </row>
    <row r="27" spans="1:14" ht="13.2" x14ac:dyDescent="0.25">
      <c r="A27" s="123" t="str">
        <f>'t1'!A27</f>
        <v>ODONTOIATRI CON INC. DI STRUTTURA SEMPLICE (RAPP. NON ESCL.)</v>
      </c>
      <c r="B27" s="95" t="str">
        <f>'t1'!B27</f>
        <v>SD0N48</v>
      </c>
      <c r="C27" s="322">
        <f>'t12'!C27</f>
        <v>0</v>
      </c>
      <c r="D27" s="323">
        <f>'t12'!D27</f>
        <v>0</v>
      </c>
      <c r="E27" s="324" t="str">
        <f t="shared" si="0"/>
        <v xml:space="preserve"> </v>
      </c>
      <c r="F27" s="1376">
        <v>43399.17</v>
      </c>
      <c r="G27" s="324" t="str">
        <f t="shared" si="1"/>
        <v xml:space="preserve"> </v>
      </c>
      <c r="H27" s="325" t="str">
        <f t="shared" si="2"/>
        <v xml:space="preserve"> </v>
      </c>
      <c r="I27" s="305" t="str">
        <f t="shared" si="3"/>
        <v xml:space="preserve"> </v>
      </c>
      <c r="M27" s="944"/>
      <c r="N27" s="948"/>
    </row>
    <row r="28" spans="1:14" ht="13.2" x14ac:dyDescent="0.25">
      <c r="A28" s="123" t="str">
        <f>'t1'!A28</f>
        <v>ODONTOIATRI CON ALTRI INCAR. PROF.LI (RAPP. ESCLUSIVO)</v>
      </c>
      <c r="B28" s="95" t="str">
        <f>'t1'!B28</f>
        <v>SD0A48</v>
      </c>
      <c r="C28" s="322">
        <f>'t12'!C28</f>
        <v>0</v>
      </c>
      <c r="D28" s="323">
        <f>'t12'!D28</f>
        <v>0</v>
      </c>
      <c r="E28" s="324" t="str">
        <f t="shared" si="0"/>
        <v xml:space="preserve"> </v>
      </c>
      <c r="F28" s="1376">
        <v>43399.17</v>
      </c>
      <c r="G28" s="324" t="str">
        <f t="shared" si="1"/>
        <v xml:space="preserve"> </v>
      </c>
      <c r="H28" s="325" t="str">
        <f t="shared" si="2"/>
        <v xml:space="preserve"> </v>
      </c>
      <c r="I28" s="305" t="str">
        <f t="shared" si="3"/>
        <v xml:space="preserve"> </v>
      </c>
      <c r="M28" s="944"/>
      <c r="N28" s="948"/>
    </row>
    <row r="29" spans="1:14" ht="13.2" x14ac:dyDescent="0.25">
      <c r="A29" s="123" t="str">
        <f>'t1'!A29</f>
        <v>ODONTOIATRI CON ALTRI INCAR. PROF.LI (RAPP. NON ESCL.)</v>
      </c>
      <c r="B29" s="95" t="str">
        <f>'t1'!B29</f>
        <v>SD0047</v>
      </c>
      <c r="C29" s="322">
        <f>'t12'!C29</f>
        <v>0</v>
      </c>
      <c r="D29" s="323">
        <f>'t12'!D29</f>
        <v>0</v>
      </c>
      <c r="E29" s="324" t="str">
        <f t="shared" si="0"/>
        <v xml:space="preserve"> </v>
      </c>
      <c r="F29" s="1376">
        <v>43399.17</v>
      </c>
      <c r="G29" s="324" t="str">
        <f t="shared" si="1"/>
        <v xml:space="preserve"> </v>
      </c>
      <c r="H29" s="325" t="str">
        <f t="shared" si="2"/>
        <v xml:space="preserve"> </v>
      </c>
      <c r="I29" s="305" t="str">
        <f t="shared" si="3"/>
        <v xml:space="preserve"> </v>
      </c>
      <c r="M29" s="944"/>
      <c r="N29" s="948"/>
    </row>
    <row r="30" spans="1:14" ht="13.2" x14ac:dyDescent="0.25">
      <c r="A30" s="123" t="str">
        <f>'t1'!A30</f>
        <v>ODONTOIATRI A T. DETERMINATO (ART. 15-SEPTIES D.LGS. 502/92)</v>
      </c>
      <c r="B30" s="95" t="str">
        <f>'t1'!B30</f>
        <v>SD0599</v>
      </c>
      <c r="C30" s="322">
        <f>'t12'!C30</f>
        <v>0</v>
      </c>
      <c r="D30" s="323">
        <f>'t12'!D30</f>
        <v>0</v>
      </c>
      <c r="E30" s="324" t="str">
        <f t="shared" si="0"/>
        <v xml:space="preserve"> </v>
      </c>
      <c r="F30" s="1376">
        <v>43399.17</v>
      </c>
      <c r="G30" s="324" t="str">
        <f t="shared" si="1"/>
        <v xml:space="preserve"> </v>
      </c>
      <c r="H30" s="325" t="str">
        <f t="shared" si="2"/>
        <v xml:space="preserve"> </v>
      </c>
      <c r="I30" s="305" t="str">
        <f t="shared" si="3"/>
        <v xml:space="preserve"> </v>
      </c>
      <c r="M30" s="944"/>
      <c r="N30" s="948"/>
    </row>
    <row r="31" spans="1:14" ht="13.2" x14ac:dyDescent="0.25">
      <c r="A31" s="123" t="str">
        <f>'t1'!A31</f>
        <v>FARMACISTI CON INC. DI STRUTTURA COMPLESSA (RAPP. ESCLUSIVO)</v>
      </c>
      <c r="B31" s="95" t="str">
        <f>'t1'!B31</f>
        <v>SD0E39</v>
      </c>
      <c r="C31" s="322">
        <f>'t12'!C31</f>
        <v>0</v>
      </c>
      <c r="D31" s="323">
        <f>'t12'!D31</f>
        <v>0</v>
      </c>
      <c r="E31" s="324" t="str">
        <f t="shared" si="0"/>
        <v xml:space="preserve"> </v>
      </c>
      <c r="F31" s="1376">
        <v>43399.17</v>
      </c>
      <c r="G31" s="324" t="str">
        <f t="shared" si="1"/>
        <v xml:space="preserve"> </v>
      </c>
      <c r="H31" s="325" t="str">
        <f t="shared" si="2"/>
        <v xml:space="preserve"> </v>
      </c>
      <c r="I31" s="305" t="str">
        <f t="shared" si="3"/>
        <v xml:space="preserve"> </v>
      </c>
      <c r="M31" s="944"/>
      <c r="N31" s="948"/>
    </row>
    <row r="32" spans="1:14" ht="13.2" x14ac:dyDescent="0.25">
      <c r="A32" s="123" t="str">
        <f>'t1'!A32</f>
        <v>FARMACISTI CON INC. DI STRUTTURA COMPLESSA (RAPP. NON ESCL.)</v>
      </c>
      <c r="B32" s="95" t="str">
        <f>'t1'!B32</f>
        <v>SD0N39</v>
      </c>
      <c r="C32" s="322">
        <f>'t12'!C32</f>
        <v>0</v>
      </c>
      <c r="D32" s="323">
        <f>'t12'!D32</f>
        <v>0</v>
      </c>
      <c r="E32" s="324" t="str">
        <f t="shared" si="0"/>
        <v xml:space="preserve"> </v>
      </c>
      <c r="F32" s="1376">
        <v>43399.17</v>
      </c>
      <c r="G32" s="324" t="str">
        <f t="shared" si="1"/>
        <v xml:space="preserve"> </v>
      </c>
      <c r="H32" s="325" t="str">
        <f t="shared" si="2"/>
        <v xml:space="preserve"> </v>
      </c>
      <c r="I32" s="305" t="str">
        <f t="shared" si="3"/>
        <v xml:space="preserve"> </v>
      </c>
      <c r="M32" s="944"/>
      <c r="N32" s="948"/>
    </row>
    <row r="33" spans="1:14" ht="13.2" x14ac:dyDescent="0.25">
      <c r="A33" s="123" t="str">
        <f>'t1'!A33</f>
        <v>FARMACISTI CON INC. DI STRUTTURA SEMPLICE (RAPP. ESCLUSIVO)</v>
      </c>
      <c r="B33" s="95" t="str">
        <f>'t1'!B33</f>
        <v>SD0E38</v>
      </c>
      <c r="C33" s="322">
        <f>'t12'!C33</f>
        <v>0</v>
      </c>
      <c r="D33" s="323">
        <f>'t12'!D33</f>
        <v>0</v>
      </c>
      <c r="E33" s="324" t="str">
        <f t="shared" si="0"/>
        <v xml:space="preserve"> </v>
      </c>
      <c r="F33" s="1376">
        <v>43399.17</v>
      </c>
      <c r="G33" s="324" t="str">
        <f t="shared" si="1"/>
        <v xml:space="preserve"> </v>
      </c>
      <c r="H33" s="325" t="str">
        <f t="shared" si="2"/>
        <v xml:space="preserve"> </v>
      </c>
      <c r="I33" s="305" t="str">
        <f t="shared" si="3"/>
        <v xml:space="preserve"> </v>
      </c>
      <c r="M33" s="944"/>
      <c r="N33" s="948"/>
    </row>
    <row r="34" spans="1:14" ht="13.2" x14ac:dyDescent="0.25">
      <c r="A34" s="123" t="str">
        <f>'t1'!A34</f>
        <v>FARMACISTI CON INC. DI STRUTTURA SEMPLICE (RAPP. NON ESCL.)</v>
      </c>
      <c r="B34" s="95" t="str">
        <f>'t1'!B34</f>
        <v>SD0N38</v>
      </c>
      <c r="C34" s="322">
        <f>'t12'!C34</f>
        <v>0</v>
      </c>
      <c r="D34" s="323">
        <f>'t12'!D34</f>
        <v>0</v>
      </c>
      <c r="E34" s="324" t="str">
        <f t="shared" si="0"/>
        <v xml:space="preserve"> </v>
      </c>
      <c r="F34" s="1376">
        <v>43399.17</v>
      </c>
      <c r="G34" s="324" t="str">
        <f t="shared" si="1"/>
        <v xml:space="preserve"> </v>
      </c>
      <c r="H34" s="325" t="str">
        <f t="shared" si="2"/>
        <v xml:space="preserve"> </v>
      </c>
      <c r="I34" s="305" t="str">
        <f t="shared" si="3"/>
        <v xml:space="preserve"> </v>
      </c>
      <c r="M34" s="944"/>
      <c r="N34" s="948"/>
    </row>
    <row r="35" spans="1:14" ht="13.2" x14ac:dyDescent="0.25">
      <c r="A35" s="123" t="str">
        <f>'t1'!A35</f>
        <v>FARMACISTI CON ALTRI INCAR. PROF.LI (RAPP. ESCLUSIVO)</v>
      </c>
      <c r="B35" s="95" t="str">
        <f>'t1'!B35</f>
        <v>SD0A38</v>
      </c>
      <c r="C35" s="322">
        <f>'t12'!C35</f>
        <v>0</v>
      </c>
      <c r="D35" s="323">
        <f>'t12'!D35</f>
        <v>0</v>
      </c>
      <c r="E35" s="324" t="str">
        <f t="shared" si="0"/>
        <v xml:space="preserve"> </v>
      </c>
      <c r="F35" s="1376">
        <v>43399.17</v>
      </c>
      <c r="G35" s="324" t="str">
        <f t="shared" si="1"/>
        <v xml:space="preserve"> </v>
      </c>
      <c r="H35" s="325" t="str">
        <f t="shared" si="2"/>
        <v xml:space="preserve"> </v>
      </c>
      <c r="I35" s="305" t="str">
        <f t="shared" si="3"/>
        <v xml:space="preserve"> </v>
      </c>
      <c r="M35" s="944"/>
      <c r="N35" s="948"/>
    </row>
    <row r="36" spans="1:14" ht="13.2" x14ac:dyDescent="0.25">
      <c r="A36" s="123" t="str">
        <f>'t1'!A36</f>
        <v>FARMACISTI CON ALTRI INCAR. PROF.LI (RAPP. NON ESCL.)</v>
      </c>
      <c r="B36" s="95" t="str">
        <f>'t1'!B36</f>
        <v>SD0037</v>
      </c>
      <c r="C36" s="322">
        <f>'t12'!C36</f>
        <v>0</v>
      </c>
      <c r="D36" s="323">
        <f>'t12'!D36</f>
        <v>0</v>
      </c>
      <c r="E36" s="324" t="str">
        <f t="shared" si="0"/>
        <v xml:space="preserve"> </v>
      </c>
      <c r="F36" s="1376">
        <v>43399.17</v>
      </c>
      <c r="G36" s="324" t="str">
        <f t="shared" si="1"/>
        <v xml:space="preserve"> </v>
      </c>
      <c r="H36" s="325" t="str">
        <f t="shared" si="2"/>
        <v xml:space="preserve"> </v>
      </c>
      <c r="I36" s="305" t="str">
        <f t="shared" si="3"/>
        <v xml:space="preserve"> </v>
      </c>
      <c r="M36" s="944"/>
      <c r="N36" s="948"/>
    </row>
    <row r="37" spans="1:14" ht="13.2" x14ac:dyDescent="0.25">
      <c r="A37" s="123" t="str">
        <f>'t1'!A37</f>
        <v>FARMACISTI A T. DETERMINATO (ART. 15-SEPTIES D.LGS. 502/92)</v>
      </c>
      <c r="B37" s="95" t="str">
        <f>'t1'!B37</f>
        <v>SD0600</v>
      </c>
      <c r="C37" s="322">
        <f>'t12'!C37</f>
        <v>0</v>
      </c>
      <c r="D37" s="323">
        <f>'t12'!D37</f>
        <v>0</v>
      </c>
      <c r="E37" s="324" t="str">
        <f t="shared" si="0"/>
        <v xml:space="preserve"> </v>
      </c>
      <c r="F37" s="1376">
        <v>43399.17</v>
      </c>
      <c r="G37" s="324" t="str">
        <f t="shared" si="1"/>
        <v xml:space="preserve"> </v>
      </c>
      <c r="H37" s="325" t="str">
        <f t="shared" si="2"/>
        <v xml:space="preserve"> </v>
      </c>
      <c r="I37" s="305" t="str">
        <f t="shared" si="3"/>
        <v xml:space="preserve"> </v>
      </c>
      <c r="M37" s="944"/>
      <c r="N37" s="948"/>
    </row>
    <row r="38" spans="1:14" ht="13.2" x14ac:dyDescent="0.25">
      <c r="A38" s="123" t="str">
        <f>'t1'!A38</f>
        <v>BIOLOGI CON INC. DI STRUTTURA COMPLESSA (RAPP. ESCLUSIVO)</v>
      </c>
      <c r="B38" s="95" t="str">
        <f>'t1'!B38</f>
        <v>SD0E13</v>
      </c>
      <c r="C38" s="322">
        <f>'t12'!C38</f>
        <v>0</v>
      </c>
      <c r="D38" s="323">
        <f>'t12'!D38</f>
        <v>0</v>
      </c>
      <c r="E38" s="324" t="str">
        <f t="shared" si="0"/>
        <v xml:space="preserve"> </v>
      </c>
      <c r="F38" s="1376">
        <v>43399.17</v>
      </c>
      <c r="G38" s="324" t="str">
        <f t="shared" si="1"/>
        <v xml:space="preserve"> </v>
      </c>
      <c r="H38" s="325" t="str">
        <f t="shared" si="2"/>
        <v xml:space="preserve"> </v>
      </c>
      <c r="I38" s="305" t="str">
        <f t="shared" si="3"/>
        <v xml:space="preserve"> </v>
      </c>
      <c r="M38" s="944"/>
      <c r="N38" s="948"/>
    </row>
    <row r="39" spans="1:14" ht="13.2" x14ac:dyDescent="0.25">
      <c r="A39" s="123" t="str">
        <f>'t1'!A39</f>
        <v>BIOLOGI CON INC. DI STRUTTURA COMPLESSA (RAPP. NON ESCL.)</v>
      </c>
      <c r="B39" s="95" t="str">
        <f>'t1'!B39</f>
        <v>SD0N13</v>
      </c>
      <c r="C39" s="322">
        <f>'t12'!C39</f>
        <v>0</v>
      </c>
      <c r="D39" s="323">
        <f>'t12'!D39</f>
        <v>0</v>
      </c>
      <c r="E39" s="324" t="str">
        <f t="shared" si="0"/>
        <v xml:space="preserve"> </v>
      </c>
      <c r="F39" s="1376">
        <v>43399.17</v>
      </c>
      <c r="G39" s="324" t="str">
        <f t="shared" si="1"/>
        <v xml:space="preserve"> </v>
      </c>
      <c r="H39" s="325" t="str">
        <f t="shared" si="2"/>
        <v xml:space="preserve"> </v>
      </c>
      <c r="I39" s="305" t="str">
        <f t="shared" si="3"/>
        <v xml:space="preserve"> </v>
      </c>
      <c r="M39" s="944"/>
      <c r="N39" s="948"/>
    </row>
    <row r="40" spans="1:14" ht="13.2" x14ac:dyDescent="0.25">
      <c r="A40" s="123" t="str">
        <f>'t1'!A40</f>
        <v>BIOLOGI CON INC. DI STRUTTURA SEMPLICE (RAPP. ESCLUSIVO)</v>
      </c>
      <c r="B40" s="95" t="str">
        <f>'t1'!B40</f>
        <v>SD0E12</v>
      </c>
      <c r="C40" s="322">
        <f>'t12'!C40</f>
        <v>0</v>
      </c>
      <c r="D40" s="323">
        <f>'t12'!D40</f>
        <v>0</v>
      </c>
      <c r="E40" s="324" t="str">
        <f t="shared" si="0"/>
        <v xml:space="preserve"> </v>
      </c>
      <c r="F40" s="1376">
        <v>43399.17</v>
      </c>
      <c r="G40" s="324" t="str">
        <f t="shared" si="1"/>
        <v xml:space="preserve"> </v>
      </c>
      <c r="H40" s="325" t="str">
        <f t="shared" si="2"/>
        <v xml:space="preserve"> </v>
      </c>
      <c r="I40" s="305" t="str">
        <f t="shared" si="3"/>
        <v xml:space="preserve"> </v>
      </c>
      <c r="M40" s="944"/>
      <c r="N40" s="948"/>
    </row>
    <row r="41" spans="1:14" ht="13.2" x14ac:dyDescent="0.25">
      <c r="A41" s="123" t="str">
        <f>'t1'!A41</f>
        <v>BIOLOGI CON INC. DI STRUTTURA SEMPLICE (RAPP. NON ESCL.)</v>
      </c>
      <c r="B41" s="95" t="str">
        <f>'t1'!B41</f>
        <v>SD0N12</v>
      </c>
      <c r="C41" s="322">
        <f>'t12'!C41</f>
        <v>0</v>
      </c>
      <c r="D41" s="323">
        <f>'t12'!D41</f>
        <v>0</v>
      </c>
      <c r="E41" s="324" t="str">
        <f t="shared" si="0"/>
        <v xml:space="preserve"> </v>
      </c>
      <c r="F41" s="1376">
        <v>43399.17</v>
      </c>
      <c r="G41" s="324" t="str">
        <f t="shared" si="1"/>
        <v xml:space="preserve"> </v>
      </c>
      <c r="H41" s="325" t="str">
        <f t="shared" si="2"/>
        <v xml:space="preserve"> </v>
      </c>
      <c r="I41" s="305" t="str">
        <f t="shared" si="3"/>
        <v xml:space="preserve"> </v>
      </c>
      <c r="M41" s="944"/>
      <c r="N41" s="948"/>
    </row>
    <row r="42" spans="1:14" ht="13.2" x14ac:dyDescent="0.25">
      <c r="A42" s="123" t="str">
        <f>'t1'!A42</f>
        <v>BIOLOGI CON ALTRI INCAR. PROF.LI (RAPP. ESCLUSIVO)</v>
      </c>
      <c r="B42" s="95" t="str">
        <f>'t1'!B42</f>
        <v>SD0A12</v>
      </c>
      <c r="C42" s="322">
        <f>'t12'!C42</f>
        <v>0</v>
      </c>
      <c r="D42" s="323">
        <f>'t12'!D42</f>
        <v>0</v>
      </c>
      <c r="E42" s="324" t="str">
        <f t="shared" si="0"/>
        <v xml:space="preserve"> </v>
      </c>
      <c r="F42" s="1376">
        <v>43399.17</v>
      </c>
      <c r="G42" s="324" t="str">
        <f t="shared" si="1"/>
        <v xml:space="preserve"> </v>
      </c>
      <c r="H42" s="325" t="str">
        <f t="shared" si="2"/>
        <v xml:space="preserve"> </v>
      </c>
      <c r="I42" s="305" t="str">
        <f t="shared" si="3"/>
        <v xml:space="preserve"> </v>
      </c>
      <c r="M42" s="944"/>
      <c r="N42" s="948"/>
    </row>
    <row r="43" spans="1:14" ht="13.2" x14ac:dyDescent="0.25">
      <c r="A43" s="123" t="str">
        <f>'t1'!A43</f>
        <v>BIOLOGI CON ALTRI INCAR. PROF.LI (RAPP. NON ESCL.)</v>
      </c>
      <c r="B43" s="95" t="str">
        <f>'t1'!B43</f>
        <v>SD0011</v>
      </c>
      <c r="C43" s="322">
        <f>'t12'!C43</f>
        <v>0</v>
      </c>
      <c r="D43" s="323">
        <f>'t12'!D43</f>
        <v>0</v>
      </c>
      <c r="E43" s="324" t="str">
        <f t="shared" si="0"/>
        <v xml:space="preserve"> </v>
      </c>
      <c r="F43" s="1376">
        <v>43399.17</v>
      </c>
      <c r="G43" s="324" t="str">
        <f t="shared" si="1"/>
        <v xml:space="preserve"> </v>
      </c>
      <c r="H43" s="325" t="str">
        <f t="shared" si="2"/>
        <v xml:space="preserve"> </v>
      </c>
      <c r="I43" s="305" t="str">
        <f t="shared" si="3"/>
        <v xml:space="preserve"> </v>
      </c>
      <c r="M43" s="944"/>
      <c r="N43" s="948"/>
    </row>
    <row r="44" spans="1:14" ht="13.2" x14ac:dyDescent="0.25">
      <c r="A44" s="123" t="str">
        <f>'t1'!A44</f>
        <v>BIOLOGI A T. DETERMINATO (ART. 15-SEPTIES D.LGS. 502/92)</v>
      </c>
      <c r="B44" s="95" t="str">
        <f>'t1'!B44</f>
        <v>SD0601</v>
      </c>
      <c r="C44" s="322">
        <f>'t12'!C44</f>
        <v>0</v>
      </c>
      <c r="D44" s="323">
        <f>'t12'!D44</f>
        <v>0</v>
      </c>
      <c r="E44" s="324" t="str">
        <f t="shared" si="0"/>
        <v xml:space="preserve"> </v>
      </c>
      <c r="F44" s="1376">
        <v>43399.17</v>
      </c>
      <c r="G44" s="324" t="str">
        <f t="shared" si="1"/>
        <v xml:space="preserve"> </v>
      </c>
      <c r="H44" s="325" t="str">
        <f t="shared" si="2"/>
        <v xml:space="preserve"> </v>
      </c>
      <c r="I44" s="305" t="str">
        <f t="shared" si="3"/>
        <v xml:space="preserve"> </v>
      </c>
      <c r="M44" s="944"/>
      <c r="N44" s="948"/>
    </row>
    <row r="45" spans="1:14" ht="13.2" x14ac:dyDescent="0.25">
      <c r="A45" s="123" t="str">
        <f>'t1'!A45</f>
        <v>CHIMICI CON INC. DI STRUTTURA COMPLESSA (RAPP. ESCLUSIVO)</v>
      </c>
      <c r="B45" s="95" t="str">
        <f>'t1'!B45</f>
        <v>SD0E16</v>
      </c>
      <c r="C45" s="322">
        <f>'t12'!C45</f>
        <v>0</v>
      </c>
      <c r="D45" s="323">
        <f>'t12'!D45</f>
        <v>0</v>
      </c>
      <c r="E45" s="324" t="str">
        <f t="shared" si="0"/>
        <v xml:space="preserve"> </v>
      </c>
      <c r="F45" s="1376">
        <v>43399.17</v>
      </c>
      <c r="G45" s="324" t="str">
        <f t="shared" si="1"/>
        <v xml:space="preserve"> </v>
      </c>
      <c r="H45" s="325" t="str">
        <f t="shared" si="2"/>
        <v xml:space="preserve"> </v>
      </c>
      <c r="I45" s="305" t="str">
        <f t="shared" si="3"/>
        <v xml:space="preserve"> </v>
      </c>
      <c r="M45" s="944"/>
      <c r="N45" s="948"/>
    </row>
    <row r="46" spans="1:14" ht="13.2" x14ac:dyDescent="0.25">
      <c r="A46" s="123" t="str">
        <f>'t1'!A46</f>
        <v>CHIMICI CON INC. DI STRUTTURA COMPLESSA (RAPP.NON ESCL.)</v>
      </c>
      <c r="B46" s="95" t="str">
        <f>'t1'!B46</f>
        <v>SD0N16</v>
      </c>
      <c r="C46" s="322">
        <f>'t12'!C46</f>
        <v>0</v>
      </c>
      <c r="D46" s="323">
        <f>'t12'!D46</f>
        <v>0</v>
      </c>
      <c r="E46" s="324" t="str">
        <f t="shared" si="0"/>
        <v xml:space="preserve"> </v>
      </c>
      <c r="F46" s="1376">
        <v>43399.17</v>
      </c>
      <c r="G46" s="324" t="str">
        <f t="shared" si="1"/>
        <v xml:space="preserve"> </v>
      </c>
      <c r="H46" s="325" t="str">
        <f t="shared" si="2"/>
        <v xml:space="preserve"> </v>
      </c>
      <c r="I46" s="305" t="str">
        <f t="shared" si="3"/>
        <v xml:space="preserve"> </v>
      </c>
      <c r="M46" s="944"/>
      <c r="N46" s="948"/>
    </row>
    <row r="47" spans="1:14" ht="13.2" x14ac:dyDescent="0.25">
      <c r="A47" s="123" t="str">
        <f>'t1'!A47</f>
        <v>CHIMICI CON INC. DI STRUTTURA SEMPLICE (RAPP. ESCLUSIVO)</v>
      </c>
      <c r="B47" s="95" t="str">
        <f>'t1'!B47</f>
        <v>SD0E15</v>
      </c>
      <c r="C47" s="322">
        <f>'t12'!C47</f>
        <v>0</v>
      </c>
      <c r="D47" s="323">
        <f>'t12'!D47</f>
        <v>0</v>
      </c>
      <c r="E47" s="324" t="str">
        <f t="shared" si="0"/>
        <v xml:space="preserve"> </v>
      </c>
      <c r="F47" s="1376">
        <v>43399.17</v>
      </c>
      <c r="G47" s="324" t="str">
        <f t="shared" si="1"/>
        <v xml:space="preserve"> </v>
      </c>
      <c r="H47" s="325" t="str">
        <f t="shared" si="2"/>
        <v xml:space="preserve"> </v>
      </c>
      <c r="I47" s="305" t="str">
        <f t="shared" si="3"/>
        <v xml:space="preserve"> </v>
      </c>
      <c r="M47" s="944"/>
      <c r="N47" s="948"/>
    </row>
    <row r="48" spans="1:14" ht="13.2" x14ac:dyDescent="0.25">
      <c r="A48" s="123" t="str">
        <f>'t1'!A48</f>
        <v>CHIMICI CON INC. DI STRUTTURA SEMPLICE (RAPP. NON ESCL.)</v>
      </c>
      <c r="B48" s="95" t="str">
        <f>'t1'!B48</f>
        <v>SD0N15</v>
      </c>
      <c r="C48" s="322">
        <f>'t12'!C48</f>
        <v>0</v>
      </c>
      <c r="D48" s="323">
        <f>'t12'!D48</f>
        <v>0</v>
      </c>
      <c r="E48" s="324" t="str">
        <f t="shared" si="0"/>
        <v xml:space="preserve"> </v>
      </c>
      <c r="F48" s="1376">
        <v>43399.17</v>
      </c>
      <c r="G48" s="324" t="str">
        <f t="shared" si="1"/>
        <v xml:space="preserve"> </v>
      </c>
      <c r="H48" s="325" t="str">
        <f t="shared" si="2"/>
        <v xml:space="preserve"> </v>
      </c>
      <c r="I48" s="305" t="str">
        <f t="shared" si="3"/>
        <v xml:space="preserve"> </v>
      </c>
      <c r="M48" s="944"/>
      <c r="N48" s="948"/>
    </row>
    <row r="49" spans="1:14" ht="13.2" x14ac:dyDescent="0.25">
      <c r="A49" s="123" t="str">
        <f>'t1'!A49</f>
        <v>CHIMICI CON ALTRI INCAR. PROF.LI (RAPP. ESCLUSIVO)</v>
      </c>
      <c r="B49" s="95" t="str">
        <f>'t1'!B49</f>
        <v>SD0A15</v>
      </c>
      <c r="C49" s="322">
        <f>'t12'!C49</f>
        <v>0</v>
      </c>
      <c r="D49" s="323">
        <f>'t12'!D49</f>
        <v>0</v>
      </c>
      <c r="E49" s="324" t="str">
        <f t="shared" si="0"/>
        <v xml:space="preserve"> </v>
      </c>
      <c r="F49" s="1376">
        <v>43399.17</v>
      </c>
      <c r="G49" s="324" t="str">
        <f t="shared" si="1"/>
        <v xml:space="preserve"> </v>
      </c>
      <c r="H49" s="325" t="str">
        <f t="shared" si="2"/>
        <v xml:space="preserve"> </v>
      </c>
      <c r="I49" s="305" t="str">
        <f t="shared" si="3"/>
        <v xml:space="preserve"> </v>
      </c>
      <c r="M49" s="944"/>
      <c r="N49" s="948"/>
    </row>
    <row r="50" spans="1:14" ht="13.2" x14ac:dyDescent="0.25">
      <c r="A50" s="123" t="str">
        <f>'t1'!A50</f>
        <v>CHIMICI CON ALTRI INCAR. PROF.LI (RAPP. NON ESCL.)</v>
      </c>
      <c r="B50" s="95" t="str">
        <f>'t1'!B50</f>
        <v>SD0014</v>
      </c>
      <c r="C50" s="322">
        <f>'t12'!C50</f>
        <v>0</v>
      </c>
      <c r="D50" s="323">
        <f>'t12'!D50</f>
        <v>0</v>
      </c>
      <c r="E50" s="324" t="str">
        <f t="shared" si="0"/>
        <v xml:space="preserve"> </v>
      </c>
      <c r="F50" s="1376">
        <v>43399.17</v>
      </c>
      <c r="G50" s="324" t="str">
        <f t="shared" si="1"/>
        <v xml:space="preserve"> </v>
      </c>
      <c r="H50" s="325" t="str">
        <f t="shared" si="2"/>
        <v xml:space="preserve"> </v>
      </c>
      <c r="I50" s="305" t="str">
        <f t="shared" si="3"/>
        <v xml:space="preserve"> </v>
      </c>
      <c r="M50" s="944"/>
      <c r="N50" s="948"/>
    </row>
    <row r="51" spans="1:14" ht="13.2" x14ac:dyDescent="0.25">
      <c r="A51" s="123" t="str">
        <f>'t1'!A51</f>
        <v>CHIMICI A T. DETERMINATO (ART. 15-SEPTIES D.LGS. 502/92)</v>
      </c>
      <c r="B51" s="95" t="str">
        <f>'t1'!B51</f>
        <v>SD0602</v>
      </c>
      <c r="C51" s="322">
        <f>'t12'!C51</f>
        <v>0</v>
      </c>
      <c r="D51" s="323">
        <f>'t12'!D51</f>
        <v>0</v>
      </c>
      <c r="E51" s="324" t="str">
        <f t="shared" si="0"/>
        <v xml:space="preserve"> </v>
      </c>
      <c r="F51" s="1376">
        <v>43399.17</v>
      </c>
      <c r="G51" s="324" t="str">
        <f t="shared" si="1"/>
        <v xml:space="preserve"> </v>
      </c>
      <c r="H51" s="325" t="str">
        <f t="shared" si="2"/>
        <v xml:space="preserve"> </v>
      </c>
      <c r="I51" s="305" t="str">
        <f t="shared" si="3"/>
        <v xml:space="preserve"> </v>
      </c>
      <c r="M51" s="944"/>
      <c r="N51" s="948"/>
    </row>
    <row r="52" spans="1:14" ht="13.2" x14ac:dyDescent="0.25">
      <c r="A52" s="123" t="str">
        <f>'t1'!A52</f>
        <v>FISICI CON INC. DI STRUTTURA COMPLESSA (RAPP. ESCLUSIVO)</v>
      </c>
      <c r="B52" s="95" t="str">
        <f>'t1'!B52</f>
        <v>SD0E42</v>
      </c>
      <c r="C52" s="322">
        <f>'t12'!C52</f>
        <v>0</v>
      </c>
      <c r="D52" s="323">
        <f>'t12'!D52</f>
        <v>0</v>
      </c>
      <c r="E52" s="324" t="str">
        <f t="shared" si="0"/>
        <v xml:space="preserve"> </v>
      </c>
      <c r="F52" s="1376">
        <v>43399.17</v>
      </c>
      <c r="G52" s="324" t="str">
        <f t="shared" si="1"/>
        <v xml:space="preserve"> </v>
      </c>
      <c r="H52" s="325" t="str">
        <f t="shared" si="2"/>
        <v xml:space="preserve"> </v>
      </c>
      <c r="I52" s="305" t="str">
        <f t="shared" si="3"/>
        <v xml:space="preserve"> </v>
      </c>
      <c r="M52" s="944"/>
      <c r="N52" s="948"/>
    </row>
    <row r="53" spans="1:14" ht="13.2" x14ac:dyDescent="0.25">
      <c r="A53" s="123" t="str">
        <f>'t1'!A53</f>
        <v>FISICI CON INC. DI STRUTTURA COMPLESSA (RAPP. NON ESCL.)</v>
      </c>
      <c r="B53" s="95" t="str">
        <f>'t1'!B53</f>
        <v>SD0N42</v>
      </c>
      <c r="C53" s="322">
        <f>'t12'!C53</f>
        <v>0</v>
      </c>
      <c r="D53" s="323">
        <f>'t12'!D53</f>
        <v>0</v>
      </c>
      <c r="E53" s="324" t="str">
        <f t="shared" si="0"/>
        <v xml:space="preserve"> </v>
      </c>
      <c r="F53" s="1376">
        <v>43399.17</v>
      </c>
      <c r="G53" s="324" t="str">
        <f t="shared" si="1"/>
        <v xml:space="preserve"> </v>
      </c>
      <c r="H53" s="325" t="str">
        <f t="shared" si="2"/>
        <v xml:space="preserve"> </v>
      </c>
      <c r="I53" s="305" t="str">
        <f t="shared" si="3"/>
        <v xml:space="preserve"> </v>
      </c>
      <c r="M53" s="944"/>
      <c r="N53" s="948"/>
    </row>
    <row r="54" spans="1:14" ht="13.2" x14ac:dyDescent="0.25">
      <c r="A54" s="123" t="str">
        <f>'t1'!A54</f>
        <v>FISICI CON INC. DI STRUTTURA SEMPLICE (RAPP. ESCLUSIVO)</v>
      </c>
      <c r="B54" s="95" t="str">
        <f>'t1'!B54</f>
        <v>SD0E41</v>
      </c>
      <c r="C54" s="322">
        <f>'t12'!C54</f>
        <v>0</v>
      </c>
      <c r="D54" s="323">
        <f>'t12'!D54</f>
        <v>0</v>
      </c>
      <c r="E54" s="324" t="str">
        <f t="shared" si="0"/>
        <v xml:space="preserve"> </v>
      </c>
      <c r="F54" s="1376">
        <v>43399.17</v>
      </c>
      <c r="G54" s="324" t="str">
        <f t="shared" si="1"/>
        <v xml:space="preserve"> </v>
      </c>
      <c r="H54" s="325" t="str">
        <f t="shared" si="2"/>
        <v xml:space="preserve"> </v>
      </c>
      <c r="I54" s="305" t="str">
        <f t="shared" si="3"/>
        <v xml:space="preserve"> </v>
      </c>
      <c r="M54" s="944"/>
      <c r="N54" s="948"/>
    </row>
    <row r="55" spans="1:14" ht="13.2" x14ac:dyDescent="0.25">
      <c r="A55" s="123" t="str">
        <f>'t1'!A55</f>
        <v>FISICI CON INC. DI STRUTTURA SEMPLICE (RAPP. NON ESCL.)</v>
      </c>
      <c r="B55" s="95" t="str">
        <f>'t1'!B55</f>
        <v>SD0N41</v>
      </c>
      <c r="C55" s="322">
        <f>'t12'!C55</f>
        <v>0</v>
      </c>
      <c r="D55" s="323">
        <f>'t12'!D55</f>
        <v>0</v>
      </c>
      <c r="E55" s="324" t="str">
        <f t="shared" si="0"/>
        <v xml:space="preserve"> </v>
      </c>
      <c r="F55" s="1376">
        <v>43399.17</v>
      </c>
      <c r="G55" s="324" t="str">
        <f t="shared" si="1"/>
        <v xml:space="preserve"> </v>
      </c>
      <c r="H55" s="325" t="str">
        <f t="shared" si="2"/>
        <v xml:space="preserve"> </v>
      </c>
      <c r="I55" s="305" t="str">
        <f t="shared" si="3"/>
        <v xml:space="preserve"> </v>
      </c>
      <c r="M55" s="944"/>
      <c r="N55" s="948"/>
    </row>
    <row r="56" spans="1:14" ht="13.2" x14ac:dyDescent="0.25">
      <c r="A56" s="123" t="str">
        <f>'t1'!A56</f>
        <v>FISICI CON ALTRI INCAR. PROF.LI (RAPP. ESCLUSIVO)</v>
      </c>
      <c r="B56" s="95" t="str">
        <f>'t1'!B56</f>
        <v>SD0A41</v>
      </c>
      <c r="C56" s="322">
        <f>'t12'!C56</f>
        <v>0</v>
      </c>
      <c r="D56" s="323">
        <f>'t12'!D56</f>
        <v>0</v>
      </c>
      <c r="E56" s="324" t="str">
        <f t="shared" si="0"/>
        <v xml:space="preserve"> </v>
      </c>
      <c r="F56" s="1376">
        <v>43399.17</v>
      </c>
      <c r="G56" s="324" t="str">
        <f t="shared" si="1"/>
        <v xml:space="preserve"> </v>
      </c>
      <c r="H56" s="325" t="str">
        <f t="shared" si="2"/>
        <v xml:space="preserve"> </v>
      </c>
      <c r="I56" s="305" t="str">
        <f t="shared" si="3"/>
        <v xml:space="preserve"> </v>
      </c>
      <c r="M56" s="944"/>
      <c r="N56" s="948"/>
    </row>
    <row r="57" spans="1:14" ht="13.2" x14ac:dyDescent="0.25">
      <c r="A57" s="123" t="str">
        <f>'t1'!A57</f>
        <v>FISICI CON ALTRI INCAR. PROF.LI (RAPP. NON ESCL.)</v>
      </c>
      <c r="B57" s="95" t="str">
        <f>'t1'!B57</f>
        <v>SD0040</v>
      </c>
      <c r="C57" s="322">
        <f>'t12'!C57</f>
        <v>0</v>
      </c>
      <c r="D57" s="323">
        <f>'t12'!D57</f>
        <v>0</v>
      </c>
      <c r="E57" s="324" t="str">
        <f t="shared" si="0"/>
        <v xml:space="preserve"> </v>
      </c>
      <c r="F57" s="1376">
        <v>43399.17</v>
      </c>
      <c r="G57" s="324" t="str">
        <f t="shared" si="1"/>
        <v xml:space="preserve"> </v>
      </c>
      <c r="H57" s="325" t="str">
        <f t="shared" si="2"/>
        <v xml:space="preserve"> </v>
      </c>
      <c r="I57" s="305" t="str">
        <f t="shared" si="3"/>
        <v xml:space="preserve"> </v>
      </c>
      <c r="M57" s="944"/>
      <c r="N57" s="948"/>
    </row>
    <row r="58" spans="1:14" ht="13.2" x14ac:dyDescent="0.25">
      <c r="A58" s="123" t="str">
        <f>'t1'!A58</f>
        <v>FISICI A T. DETERMINATO (ART. 15-SEPTIES D.LGS. 502/92)</v>
      </c>
      <c r="B58" s="95" t="str">
        <f>'t1'!B58</f>
        <v>SD0603</v>
      </c>
      <c r="C58" s="322">
        <f>'t12'!C58</f>
        <v>0</v>
      </c>
      <c r="D58" s="323">
        <f>'t12'!D58</f>
        <v>0</v>
      </c>
      <c r="E58" s="324" t="str">
        <f t="shared" si="0"/>
        <v xml:space="preserve"> </v>
      </c>
      <c r="F58" s="1376">
        <v>43399.17</v>
      </c>
      <c r="G58" s="324" t="str">
        <f t="shared" si="1"/>
        <v xml:space="preserve"> </v>
      </c>
      <c r="H58" s="325" t="str">
        <f t="shared" si="2"/>
        <v xml:space="preserve"> </v>
      </c>
      <c r="I58" s="305" t="str">
        <f t="shared" si="3"/>
        <v xml:space="preserve"> </v>
      </c>
      <c r="M58" s="944"/>
      <c r="N58" s="948"/>
    </row>
    <row r="59" spans="1:14" ht="13.2" x14ac:dyDescent="0.25">
      <c r="A59" s="123" t="str">
        <f>'t1'!A59</f>
        <v>PSICOLOGI CON INC. DI STRUTTURA COMPLESSA (RAPP. ESCLUSIVO)</v>
      </c>
      <c r="B59" s="95" t="str">
        <f>'t1'!B59</f>
        <v>SD0E66</v>
      </c>
      <c r="C59" s="322">
        <f>'t12'!C59</f>
        <v>0</v>
      </c>
      <c r="D59" s="323">
        <f>'t12'!D59</f>
        <v>0</v>
      </c>
      <c r="E59" s="324" t="str">
        <f t="shared" si="0"/>
        <v xml:space="preserve"> </v>
      </c>
      <c r="F59" s="1376">
        <v>43399.17</v>
      </c>
      <c r="G59" s="324" t="str">
        <f t="shared" si="1"/>
        <v xml:space="preserve"> </v>
      </c>
      <c r="H59" s="325" t="str">
        <f t="shared" si="2"/>
        <v xml:space="preserve"> </v>
      </c>
      <c r="I59" s="305" t="str">
        <f t="shared" si="3"/>
        <v xml:space="preserve"> </v>
      </c>
      <c r="M59" s="944"/>
      <c r="N59" s="948"/>
    </row>
    <row r="60" spans="1:14" ht="13.2" x14ac:dyDescent="0.25">
      <c r="A60" s="123" t="str">
        <f>'t1'!A60</f>
        <v>PSICOLOGI CON INC. DI STRUTTURA COMPLESSA (RAPP. NON ESCL.)</v>
      </c>
      <c r="B60" s="95" t="str">
        <f>'t1'!B60</f>
        <v>SD0N66</v>
      </c>
      <c r="C60" s="322">
        <f>'t12'!C60</f>
        <v>0</v>
      </c>
      <c r="D60" s="323">
        <f>'t12'!D60</f>
        <v>0</v>
      </c>
      <c r="E60" s="324" t="str">
        <f t="shared" si="0"/>
        <v xml:space="preserve"> </v>
      </c>
      <c r="F60" s="1376">
        <v>43399.17</v>
      </c>
      <c r="G60" s="324" t="str">
        <f t="shared" si="1"/>
        <v xml:space="preserve"> </v>
      </c>
      <c r="H60" s="325" t="str">
        <f t="shared" si="2"/>
        <v xml:space="preserve"> </v>
      </c>
      <c r="I60" s="305" t="str">
        <f t="shared" si="3"/>
        <v xml:space="preserve"> </v>
      </c>
      <c r="M60" s="944"/>
      <c r="N60" s="948"/>
    </row>
    <row r="61" spans="1:14" ht="13.2" x14ac:dyDescent="0.25">
      <c r="A61" s="123" t="str">
        <f>'t1'!A61</f>
        <v>PSICOLOGI CON INC. DI STRUTTURA SEMPLICE (RAPP. ESCLUSIVO)</v>
      </c>
      <c r="B61" s="95" t="str">
        <f>'t1'!B61</f>
        <v>SD0E65</v>
      </c>
      <c r="C61" s="322">
        <f>'t12'!C61</f>
        <v>0</v>
      </c>
      <c r="D61" s="323">
        <f>'t12'!D61</f>
        <v>0</v>
      </c>
      <c r="E61" s="324" t="str">
        <f t="shared" si="0"/>
        <v xml:space="preserve"> </v>
      </c>
      <c r="F61" s="1376">
        <v>43399.17</v>
      </c>
      <c r="G61" s="324" t="str">
        <f t="shared" si="1"/>
        <v xml:space="preserve"> </v>
      </c>
      <c r="H61" s="325" t="str">
        <f t="shared" si="2"/>
        <v xml:space="preserve"> </v>
      </c>
      <c r="I61" s="305" t="str">
        <f t="shared" si="3"/>
        <v xml:space="preserve"> </v>
      </c>
      <c r="M61" s="944"/>
      <c r="N61" s="948"/>
    </row>
    <row r="62" spans="1:14" ht="13.2" x14ac:dyDescent="0.25">
      <c r="A62" s="123" t="str">
        <f>'t1'!A62</f>
        <v>PSICOLOGI CON INC. DI STRUTTURA SEMPLICE (RAPP. NON ESCL.)</v>
      </c>
      <c r="B62" s="95" t="str">
        <f>'t1'!B62</f>
        <v>SD0N65</v>
      </c>
      <c r="C62" s="322">
        <f>'t12'!C62</f>
        <v>0</v>
      </c>
      <c r="D62" s="323">
        <f>'t12'!D62</f>
        <v>0</v>
      </c>
      <c r="E62" s="324" t="str">
        <f t="shared" si="0"/>
        <v xml:space="preserve"> </v>
      </c>
      <c r="F62" s="1376">
        <v>43399.17</v>
      </c>
      <c r="G62" s="324" t="str">
        <f t="shared" si="1"/>
        <v xml:space="preserve"> </v>
      </c>
      <c r="H62" s="325" t="str">
        <f t="shared" si="2"/>
        <v xml:space="preserve"> </v>
      </c>
      <c r="I62" s="305" t="str">
        <f t="shared" si="3"/>
        <v xml:space="preserve"> </v>
      </c>
      <c r="M62" s="944"/>
      <c r="N62" s="948"/>
    </row>
    <row r="63" spans="1:14" ht="13.2" x14ac:dyDescent="0.25">
      <c r="A63" s="123" t="str">
        <f>'t1'!A63</f>
        <v>PSICOLOGI CON ALTRI INCAR. PROF.LI (RAPP. ESCLUSIVO)</v>
      </c>
      <c r="B63" s="95" t="str">
        <f>'t1'!B63</f>
        <v>SD0A65</v>
      </c>
      <c r="C63" s="322">
        <f>'t12'!C63</f>
        <v>0</v>
      </c>
      <c r="D63" s="323">
        <f>'t12'!D63</f>
        <v>0</v>
      </c>
      <c r="E63" s="324" t="str">
        <f t="shared" si="0"/>
        <v xml:space="preserve"> </v>
      </c>
      <c r="F63" s="1376">
        <v>43399.17</v>
      </c>
      <c r="G63" s="324" t="str">
        <f t="shared" si="1"/>
        <v xml:space="preserve"> </v>
      </c>
      <c r="H63" s="325" t="str">
        <f t="shared" si="2"/>
        <v xml:space="preserve"> </v>
      </c>
      <c r="I63" s="305" t="str">
        <f t="shared" si="3"/>
        <v xml:space="preserve"> </v>
      </c>
      <c r="M63" s="944"/>
      <c r="N63" s="948"/>
    </row>
    <row r="64" spans="1:14" ht="13.2" x14ac:dyDescent="0.25">
      <c r="A64" s="123" t="str">
        <f>'t1'!A64</f>
        <v>PSICOLOGI CON ALTRI INCAR. PROF.LI (RAPP. NON ESCL.)</v>
      </c>
      <c r="B64" s="95" t="str">
        <f>'t1'!B64</f>
        <v>SD0064</v>
      </c>
      <c r="C64" s="322">
        <f>'t12'!C64</f>
        <v>0</v>
      </c>
      <c r="D64" s="323">
        <f>'t12'!D64</f>
        <v>0</v>
      </c>
      <c r="E64" s="324" t="str">
        <f t="shared" si="0"/>
        <v xml:space="preserve"> </v>
      </c>
      <c r="F64" s="1376">
        <v>43399.17</v>
      </c>
      <c r="G64" s="324" t="str">
        <f t="shared" si="1"/>
        <v xml:space="preserve"> </v>
      </c>
      <c r="H64" s="325" t="str">
        <f t="shared" si="2"/>
        <v xml:space="preserve"> </v>
      </c>
      <c r="I64" s="305" t="str">
        <f t="shared" si="3"/>
        <v xml:space="preserve"> </v>
      </c>
      <c r="M64" s="944"/>
      <c r="N64" s="948"/>
    </row>
    <row r="65" spans="1:14" ht="13.2" x14ac:dyDescent="0.25">
      <c r="A65" s="123" t="str">
        <f>'t1'!A65</f>
        <v>PSICOLOGI A T. DETERMINATO (ART. 15-SEPTIES D.LGS. 502/92)</v>
      </c>
      <c r="B65" s="95" t="str">
        <f>'t1'!B65</f>
        <v>SD0604</v>
      </c>
      <c r="C65" s="322">
        <f>'t12'!C65</f>
        <v>0</v>
      </c>
      <c r="D65" s="323">
        <f>'t12'!D65</f>
        <v>0</v>
      </c>
      <c r="E65" s="324" t="str">
        <f t="shared" si="0"/>
        <v xml:space="preserve"> </v>
      </c>
      <c r="F65" s="1376">
        <v>43399.17</v>
      </c>
      <c r="G65" s="324" t="str">
        <f t="shared" si="1"/>
        <v xml:space="preserve"> </v>
      </c>
      <c r="H65" s="325" t="str">
        <f t="shared" si="2"/>
        <v xml:space="preserve"> </v>
      </c>
      <c r="I65" s="305" t="str">
        <f t="shared" si="3"/>
        <v xml:space="preserve"> </v>
      </c>
      <c r="M65" s="944"/>
      <c r="N65" s="948"/>
    </row>
    <row r="66" spans="1:14" ht="13.2" x14ac:dyDescent="0.25">
      <c r="A66" s="123" t="str">
        <f>'t1'!A66</f>
        <v>DIRIGENTE PROF. SANIT. INFERM/OSTETRICA (INC. STRUT. COMPL.)</v>
      </c>
      <c r="B66" s="95" t="str">
        <f>'t1'!B66</f>
        <v>SD0CO1</v>
      </c>
      <c r="C66" s="322">
        <f>'t12'!C66</f>
        <v>0</v>
      </c>
      <c r="D66" s="323">
        <f>'t12'!D66</f>
        <v>0</v>
      </c>
      <c r="E66" s="324" t="str">
        <f t="shared" si="0"/>
        <v xml:space="preserve"> </v>
      </c>
      <c r="F66" s="1376">
        <v>43399.17</v>
      </c>
      <c r="G66" s="324" t="str">
        <f t="shared" si="1"/>
        <v xml:space="preserve"> </v>
      </c>
      <c r="H66" s="325" t="str">
        <f t="shared" si="2"/>
        <v xml:space="preserve"> </v>
      </c>
      <c r="I66" s="305" t="str">
        <f t="shared" si="3"/>
        <v xml:space="preserve"> </v>
      </c>
      <c r="M66" s="945"/>
      <c r="N66" s="948"/>
    </row>
    <row r="67" spans="1:14" ht="13.2" x14ac:dyDescent="0.25">
      <c r="A67" s="123" t="str">
        <f>'t1'!A67</f>
        <v>DIRIGENTE PROF. SANIT. INFERM/OSTETRICA (INC. STRUT. SEMPL.)</v>
      </c>
      <c r="B67" s="95" t="str">
        <f>'t1'!B67</f>
        <v>SD0SE1</v>
      </c>
      <c r="C67" s="322">
        <f>'t12'!C67</f>
        <v>0</v>
      </c>
      <c r="D67" s="323">
        <f>'t12'!D67</f>
        <v>0</v>
      </c>
      <c r="E67" s="324" t="str">
        <f t="shared" si="0"/>
        <v xml:space="preserve"> </v>
      </c>
      <c r="F67" s="1376">
        <v>43399.17</v>
      </c>
      <c r="G67" s="324" t="str">
        <f t="shared" si="1"/>
        <v xml:space="preserve"> </v>
      </c>
      <c r="H67" s="325" t="str">
        <f t="shared" si="2"/>
        <v xml:space="preserve"> </v>
      </c>
      <c r="I67" s="305" t="str">
        <f t="shared" si="3"/>
        <v xml:space="preserve"> </v>
      </c>
      <c r="M67" s="945"/>
      <c r="N67" s="948"/>
    </row>
    <row r="68" spans="1:14" ht="13.2" x14ac:dyDescent="0.25">
      <c r="A68" s="123" t="str">
        <f>'t1'!A68</f>
        <v>DIRIGENTE PROF. SANIT. INFERM/OSTETRICA (ALTRI INC. PROF.LI)</v>
      </c>
      <c r="B68" s="95" t="str">
        <f>'t1'!B68</f>
        <v>SD0AI1</v>
      </c>
      <c r="C68" s="322">
        <f>'t12'!C68</f>
        <v>0</v>
      </c>
      <c r="D68" s="323">
        <f>'t12'!D68</f>
        <v>0</v>
      </c>
      <c r="E68" s="324" t="str">
        <f t="shared" si="0"/>
        <v xml:space="preserve"> </v>
      </c>
      <c r="F68" s="1376">
        <v>43399.17</v>
      </c>
      <c r="G68" s="324" t="str">
        <f t="shared" si="1"/>
        <v xml:space="preserve"> </v>
      </c>
      <c r="H68" s="325" t="str">
        <f t="shared" si="2"/>
        <v xml:space="preserve"> </v>
      </c>
      <c r="I68" s="305" t="str">
        <f t="shared" si="3"/>
        <v xml:space="preserve"> </v>
      </c>
      <c r="M68" s="945"/>
      <c r="N68" s="948"/>
    </row>
    <row r="69" spans="1:14" ht="13.2" x14ac:dyDescent="0.25">
      <c r="A69" s="123" t="str">
        <f>'t1'!A69</f>
        <v>DIR. PROF.SAN.INFERM/OSTET T.DET.ART.15-SEPTIES DLGS 502/92</v>
      </c>
      <c r="B69" s="95" t="str">
        <f>'t1'!B69</f>
        <v>SD048B</v>
      </c>
      <c r="C69" s="322">
        <f>'t12'!C69</f>
        <v>0</v>
      </c>
      <c r="D69" s="323">
        <f>'t12'!D69</f>
        <v>0</v>
      </c>
      <c r="E69" s="324" t="str">
        <f t="shared" si="0"/>
        <v xml:space="preserve"> </v>
      </c>
      <c r="F69" s="1376">
        <v>43399.17</v>
      </c>
      <c r="G69" s="324" t="str">
        <f t="shared" si="1"/>
        <v xml:space="preserve"> </v>
      </c>
      <c r="H69" s="325" t="str">
        <f t="shared" si="2"/>
        <v xml:space="preserve"> </v>
      </c>
      <c r="I69" s="305" t="str">
        <f t="shared" si="3"/>
        <v xml:space="preserve"> </v>
      </c>
      <c r="M69" s="945"/>
      <c r="N69" s="948"/>
    </row>
    <row r="70" spans="1:14" ht="13.2" x14ac:dyDescent="0.25">
      <c r="A70" s="123" t="str">
        <f>'t1'!A70</f>
        <v>DIRIGENTE PROF. SANIT. RIABILITATIVE (INC. STRUT. COMPL.)</v>
      </c>
      <c r="B70" s="95" t="str">
        <f>'t1'!B70</f>
        <v>SD0CO2</v>
      </c>
      <c r="C70" s="322">
        <f>'t12'!C70</f>
        <v>0</v>
      </c>
      <c r="D70" s="323">
        <f>'t12'!D70</f>
        <v>0</v>
      </c>
      <c r="E70" s="324" t="str">
        <f t="shared" si="0"/>
        <v xml:space="preserve"> </v>
      </c>
      <c r="F70" s="1376">
        <v>43399.17</v>
      </c>
      <c r="G70" s="324" t="str">
        <f t="shared" si="1"/>
        <v xml:space="preserve"> </v>
      </c>
      <c r="H70" s="325" t="str">
        <f t="shared" si="2"/>
        <v xml:space="preserve"> </v>
      </c>
      <c r="I70" s="305" t="str">
        <f t="shared" si="3"/>
        <v xml:space="preserve"> </v>
      </c>
      <c r="M70" s="945"/>
      <c r="N70" s="948"/>
    </row>
    <row r="71" spans="1:14" ht="13.2" x14ac:dyDescent="0.25">
      <c r="A71" s="123" t="str">
        <f>'t1'!A71</f>
        <v>DIRIGENTE PROF. SANIT. RIABILITATIVE (INC. STRUT. SEMPL.)</v>
      </c>
      <c r="B71" s="95" t="str">
        <f>'t1'!B71</f>
        <v>SD0SE2</v>
      </c>
      <c r="C71" s="322">
        <f>'t12'!C71</f>
        <v>0</v>
      </c>
      <c r="D71" s="323">
        <f>'t12'!D71</f>
        <v>0</v>
      </c>
      <c r="E71" s="324" t="str">
        <f t="shared" si="0"/>
        <v xml:space="preserve"> </v>
      </c>
      <c r="F71" s="1376">
        <v>43399.17</v>
      </c>
      <c r="G71" s="324" t="str">
        <f t="shared" si="1"/>
        <v xml:space="preserve"> </v>
      </c>
      <c r="H71" s="325" t="str">
        <f t="shared" si="2"/>
        <v xml:space="preserve"> </v>
      </c>
      <c r="I71" s="305" t="str">
        <f t="shared" si="3"/>
        <v xml:space="preserve"> </v>
      </c>
      <c r="M71" s="945"/>
      <c r="N71" s="948"/>
    </row>
    <row r="72" spans="1:14" ht="13.2" x14ac:dyDescent="0.25">
      <c r="A72" s="123" t="str">
        <f>'t1'!A72</f>
        <v>DIRIGENTE PROF. SANIT. RIABILITATIVE (ALTRI INC. PROF.LI)</v>
      </c>
      <c r="B72" s="95" t="str">
        <f>'t1'!B72</f>
        <v>SD0AI2</v>
      </c>
      <c r="C72" s="322">
        <f>'t12'!C72</f>
        <v>0</v>
      </c>
      <c r="D72" s="323">
        <f>'t12'!D72</f>
        <v>0</v>
      </c>
      <c r="E72" s="324" t="str">
        <f t="shared" ref="E72:E139" si="7">IF(C72=0," ",D72/C72*12)</f>
        <v xml:space="preserve"> </v>
      </c>
      <c r="F72" s="1376">
        <v>43399.17</v>
      </c>
      <c r="G72" s="324" t="str">
        <f t="shared" ref="G72:G139" si="8">IF(E72=" "," ",E72-F72)</f>
        <v xml:space="preserve"> </v>
      </c>
      <c r="H72" s="325" t="str">
        <f t="shared" ref="H72:H139" si="9">IF(E72=" "," ",IF(F72=0," ",G72/F72))</f>
        <v xml:space="preserve"> </v>
      </c>
      <c r="I72" s="305" t="str">
        <f t="shared" ref="I72:I139" si="10">IF(E72=" "," ",IF(F72=0," ",IF(ABS(H72)&gt;0.02,"ERRORE","OK")))</f>
        <v xml:space="preserve"> </v>
      </c>
      <c r="M72" s="945"/>
      <c r="N72" s="948"/>
    </row>
    <row r="73" spans="1:14" ht="13.2" x14ac:dyDescent="0.25">
      <c r="A73" s="123" t="str">
        <f>'t1'!A73</f>
        <v>DIR. PROF. SAN. RIABILITAT. T.DET.ART.15-SEPTIES DLGS 502/92</v>
      </c>
      <c r="B73" s="95" t="str">
        <f>'t1'!B73</f>
        <v>SD048C</v>
      </c>
      <c r="C73" s="322">
        <f>'t12'!C73</f>
        <v>0</v>
      </c>
      <c r="D73" s="323">
        <f>'t12'!D73</f>
        <v>0</v>
      </c>
      <c r="E73" s="324" t="str">
        <f t="shared" si="7"/>
        <v xml:space="preserve"> </v>
      </c>
      <c r="F73" s="1376">
        <v>43399.17</v>
      </c>
      <c r="G73" s="324" t="str">
        <f t="shared" si="8"/>
        <v xml:space="preserve"> </v>
      </c>
      <c r="H73" s="325" t="str">
        <f t="shared" si="9"/>
        <v xml:space="preserve"> </v>
      </c>
      <c r="I73" s="305" t="str">
        <f t="shared" si="10"/>
        <v xml:space="preserve"> </v>
      </c>
      <c r="M73" s="945"/>
      <c r="N73" s="948"/>
    </row>
    <row r="74" spans="1:14" ht="13.2" x14ac:dyDescent="0.25">
      <c r="A74" s="123" t="str">
        <f>'t1'!A74</f>
        <v>DIRIGENTE PROF. TECNICO SANITARIE (INC. STRUT. COMPL.)</v>
      </c>
      <c r="B74" s="95" t="str">
        <f>'t1'!B74</f>
        <v>SD0CO3</v>
      </c>
      <c r="C74" s="322">
        <f>'t12'!C74</f>
        <v>0</v>
      </c>
      <c r="D74" s="323">
        <f>'t12'!D74</f>
        <v>0</v>
      </c>
      <c r="E74" s="324" t="str">
        <f t="shared" si="7"/>
        <v xml:space="preserve"> </v>
      </c>
      <c r="F74" s="1376">
        <v>43399.17</v>
      </c>
      <c r="G74" s="324" t="str">
        <f t="shared" si="8"/>
        <v xml:space="preserve"> </v>
      </c>
      <c r="H74" s="325" t="str">
        <f t="shared" si="9"/>
        <v xml:space="preserve"> </v>
      </c>
      <c r="I74" s="305" t="str">
        <f t="shared" si="10"/>
        <v xml:space="preserve"> </v>
      </c>
      <c r="M74" s="945"/>
      <c r="N74" s="948"/>
    </row>
    <row r="75" spans="1:14" ht="13.2" x14ac:dyDescent="0.25">
      <c r="A75" s="123" t="str">
        <f>'t1'!A75</f>
        <v>DIRIGENTE PROF. TECNICO SANITARIE (INC. STRUT. SEMPL.)</v>
      </c>
      <c r="B75" s="95" t="str">
        <f>'t1'!B75</f>
        <v>SD0SE3</v>
      </c>
      <c r="C75" s="322">
        <f>'t12'!C75</f>
        <v>0</v>
      </c>
      <c r="D75" s="323">
        <f>'t12'!D75</f>
        <v>0</v>
      </c>
      <c r="E75" s="324" t="str">
        <f t="shared" si="7"/>
        <v xml:space="preserve"> </v>
      </c>
      <c r="F75" s="1376">
        <v>43399.17</v>
      </c>
      <c r="G75" s="324" t="str">
        <f t="shared" si="8"/>
        <v xml:space="preserve"> </v>
      </c>
      <c r="H75" s="325" t="str">
        <f t="shared" si="9"/>
        <v xml:space="preserve"> </v>
      </c>
      <c r="I75" s="305" t="str">
        <f t="shared" si="10"/>
        <v xml:space="preserve"> </v>
      </c>
      <c r="M75" s="945"/>
      <c r="N75" s="948"/>
    </row>
    <row r="76" spans="1:14" ht="13.2" x14ac:dyDescent="0.25">
      <c r="A76" s="123" t="str">
        <f>'t1'!A76</f>
        <v>DIRIGENTE PROF. TECNICO SANITARIE (ALTRI INC. PROF.LI)</v>
      </c>
      <c r="B76" s="95" t="str">
        <f>'t1'!B76</f>
        <v>SD0AI3</v>
      </c>
      <c r="C76" s="322">
        <f>'t12'!C76</f>
        <v>0</v>
      </c>
      <c r="D76" s="323">
        <f>'t12'!D76</f>
        <v>0</v>
      </c>
      <c r="E76" s="324" t="str">
        <f t="shared" si="7"/>
        <v xml:space="preserve"> </v>
      </c>
      <c r="F76" s="1376">
        <v>43399.17</v>
      </c>
      <c r="G76" s="324" t="str">
        <f t="shared" si="8"/>
        <v xml:space="preserve"> </v>
      </c>
      <c r="H76" s="325" t="str">
        <f t="shared" si="9"/>
        <v xml:space="preserve"> </v>
      </c>
      <c r="I76" s="305" t="str">
        <f t="shared" si="10"/>
        <v xml:space="preserve"> </v>
      </c>
      <c r="M76" s="945"/>
      <c r="N76" s="948"/>
    </row>
    <row r="77" spans="1:14" ht="13.2" x14ac:dyDescent="0.25">
      <c r="A77" s="123" t="str">
        <f>'t1'!A77</f>
        <v>DIR. PROF.TECNICO SANITARIE T.DET.ART.15-SEPTIES DLGS 502/92</v>
      </c>
      <c r="B77" s="95" t="str">
        <f>'t1'!B77</f>
        <v>SD048D</v>
      </c>
      <c r="C77" s="322">
        <f>'t12'!C77</f>
        <v>0</v>
      </c>
      <c r="D77" s="323">
        <f>'t12'!D77</f>
        <v>0</v>
      </c>
      <c r="E77" s="324" t="str">
        <f t="shared" si="7"/>
        <v xml:space="preserve"> </v>
      </c>
      <c r="F77" s="1376">
        <v>43399.17</v>
      </c>
      <c r="G77" s="324" t="str">
        <f t="shared" si="8"/>
        <v xml:space="preserve"> </v>
      </c>
      <c r="H77" s="325" t="str">
        <f t="shared" si="9"/>
        <v xml:space="preserve"> </v>
      </c>
      <c r="I77" s="305" t="str">
        <f t="shared" si="10"/>
        <v xml:space="preserve"> </v>
      </c>
      <c r="M77" s="945"/>
      <c r="N77" s="948"/>
    </row>
    <row r="78" spans="1:14" ht="13.2" x14ac:dyDescent="0.25">
      <c r="A78" s="123" t="str">
        <f>'t1'!A78</f>
        <v>DIRIGENTE PROF.TECNICHE DELLA PREVENZIONE (INC.STRUT.COMPL.)</v>
      </c>
      <c r="B78" s="95" t="str">
        <f>'t1'!B78</f>
        <v>SD0CO4</v>
      </c>
      <c r="C78" s="322">
        <f>'t12'!C78</f>
        <v>0</v>
      </c>
      <c r="D78" s="323">
        <f>'t12'!D78</f>
        <v>0</v>
      </c>
      <c r="E78" s="324" t="str">
        <f t="shared" si="7"/>
        <v xml:space="preserve"> </v>
      </c>
      <c r="F78" s="1376">
        <v>43399.17</v>
      </c>
      <c r="G78" s="324" t="str">
        <f t="shared" si="8"/>
        <v xml:space="preserve"> </v>
      </c>
      <c r="H78" s="325" t="str">
        <f t="shared" si="9"/>
        <v xml:space="preserve"> </v>
      </c>
      <c r="I78" s="305" t="str">
        <f t="shared" si="10"/>
        <v xml:space="preserve"> </v>
      </c>
      <c r="M78" s="945"/>
      <c r="N78" s="948"/>
    </row>
    <row r="79" spans="1:14" ht="13.2" x14ac:dyDescent="0.25">
      <c r="A79" s="123" t="str">
        <f>'t1'!A79</f>
        <v>DIRIGENTE PROF.TECNICHE DELLA PREVENZIONE (INC.STRUT.SEMPL.)</v>
      </c>
      <c r="B79" s="95" t="str">
        <f>'t1'!B79</f>
        <v>SD0SE4</v>
      </c>
      <c r="C79" s="322">
        <f>'t12'!C79</f>
        <v>0</v>
      </c>
      <c r="D79" s="323">
        <f>'t12'!D79</f>
        <v>0</v>
      </c>
      <c r="E79" s="324" t="str">
        <f t="shared" si="7"/>
        <v xml:space="preserve"> </v>
      </c>
      <c r="F79" s="1376">
        <v>43399.17</v>
      </c>
      <c r="G79" s="324" t="str">
        <f t="shared" si="8"/>
        <v xml:space="preserve"> </v>
      </c>
      <c r="H79" s="325" t="str">
        <f t="shared" si="9"/>
        <v xml:space="preserve"> </v>
      </c>
      <c r="I79" s="305" t="str">
        <f t="shared" si="10"/>
        <v xml:space="preserve"> </v>
      </c>
      <c r="M79" s="945"/>
      <c r="N79" s="948"/>
    </row>
    <row r="80" spans="1:14" ht="13.2" x14ac:dyDescent="0.25">
      <c r="A80" s="123" t="str">
        <f>'t1'!A80</f>
        <v>DIRIGENTE PROF.TECNICHE DELLA PREVENZIONE(ALTRI INC.PROF.LI)</v>
      </c>
      <c r="B80" s="95" t="str">
        <f>'t1'!B80</f>
        <v>SD0AI4</v>
      </c>
      <c r="C80" s="322">
        <f>'t12'!C80</f>
        <v>0</v>
      </c>
      <c r="D80" s="323">
        <f>'t12'!D80</f>
        <v>0</v>
      </c>
      <c r="E80" s="324" t="str">
        <f t="shared" si="7"/>
        <v xml:space="preserve"> </v>
      </c>
      <c r="F80" s="1376">
        <v>43399.17</v>
      </c>
      <c r="G80" s="324" t="str">
        <f t="shared" si="8"/>
        <v xml:space="preserve"> </v>
      </c>
      <c r="H80" s="325" t="str">
        <f t="shared" si="9"/>
        <v xml:space="preserve"> </v>
      </c>
      <c r="I80" s="305" t="str">
        <f t="shared" si="10"/>
        <v xml:space="preserve"> </v>
      </c>
      <c r="M80" s="945"/>
      <c r="N80" s="948"/>
    </row>
    <row r="81" spans="1:14" ht="13.2" x14ac:dyDescent="0.25">
      <c r="A81" s="123" t="str">
        <f>'t1'!A81</f>
        <v>DIR. PROF.TECNICHE PREVENZ. T.DET.ART.15-SEPTIES DLGS 502/92</v>
      </c>
      <c r="B81" s="95" t="str">
        <f>'t1'!B81</f>
        <v>SD048E</v>
      </c>
      <c r="C81" s="322">
        <f>'t12'!C81</f>
        <v>0</v>
      </c>
      <c r="D81" s="323">
        <f>'t12'!D81</f>
        <v>0</v>
      </c>
      <c r="E81" s="324" t="str">
        <f t="shared" si="7"/>
        <v xml:space="preserve"> </v>
      </c>
      <c r="F81" s="1376">
        <v>43399.17</v>
      </c>
      <c r="G81" s="324" t="str">
        <f t="shared" si="8"/>
        <v xml:space="preserve"> </v>
      </c>
      <c r="H81" s="325" t="str">
        <f t="shared" si="9"/>
        <v xml:space="preserve"> </v>
      </c>
      <c r="I81" s="305" t="str">
        <f t="shared" si="10"/>
        <v xml:space="preserve"> </v>
      </c>
      <c r="M81" s="945"/>
      <c r="N81" s="948"/>
    </row>
    <row r="82" spans="1:14" ht="13.2" x14ac:dyDescent="0.25">
      <c r="A82" s="123" t="str">
        <f>'t1'!A82</f>
        <v>AVVOCATO DIRIG. CON INCARICO DI STRUTTURA COMPLESSA</v>
      </c>
      <c r="B82" s="95" t="str">
        <f>'t1'!B82</f>
        <v>PD0010</v>
      </c>
      <c r="C82" s="322">
        <f>'t12'!C82</f>
        <v>0</v>
      </c>
      <c r="D82" s="323">
        <f>'t12'!D82</f>
        <v>0</v>
      </c>
      <c r="E82" s="324" t="str">
        <f t="shared" si="7"/>
        <v xml:space="preserve"> </v>
      </c>
      <c r="F82" s="1376">
        <v>41779.17</v>
      </c>
      <c r="G82" s="324" t="str">
        <f t="shared" si="8"/>
        <v xml:space="preserve"> </v>
      </c>
      <c r="H82" s="325" t="str">
        <f t="shared" si="9"/>
        <v xml:space="preserve"> </v>
      </c>
      <c r="I82" s="305" t="str">
        <f t="shared" si="10"/>
        <v xml:space="preserve"> </v>
      </c>
      <c r="M82" s="944"/>
      <c r="N82" s="947"/>
    </row>
    <row r="83" spans="1:14" ht="13.2" x14ac:dyDescent="0.25">
      <c r="A83" s="123" t="str">
        <f>'t1'!A83</f>
        <v>AVVOCATO DIRIG. CON INCARICO DI STRUTTURA SEMPLICE</v>
      </c>
      <c r="B83" s="95" t="str">
        <f>'t1'!B83</f>
        <v>PD0S09</v>
      </c>
      <c r="C83" s="322">
        <f>'t12'!C83</f>
        <v>0</v>
      </c>
      <c r="D83" s="323">
        <f>'t12'!D83</f>
        <v>0</v>
      </c>
      <c r="E83" s="324" t="str">
        <f t="shared" si="7"/>
        <v xml:space="preserve"> </v>
      </c>
      <c r="F83" s="1376">
        <v>41779.17</v>
      </c>
      <c r="G83" s="324" t="str">
        <f t="shared" si="8"/>
        <v xml:space="preserve"> </v>
      </c>
      <c r="H83" s="325" t="str">
        <f t="shared" si="9"/>
        <v xml:space="preserve"> </v>
      </c>
      <c r="I83" s="305" t="str">
        <f t="shared" si="10"/>
        <v xml:space="preserve"> </v>
      </c>
      <c r="M83" s="944"/>
      <c r="N83" s="947"/>
    </row>
    <row r="84" spans="1:14" ht="13.2" x14ac:dyDescent="0.25">
      <c r="A84" s="123" t="str">
        <f>'t1'!A84</f>
        <v>AVVOCATO DIRIG. CON ALTRI INCAR.PROF.LI</v>
      </c>
      <c r="B84" s="95" t="str">
        <f>'t1'!B84</f>
        <v>PD0A09</v>
      </c>
      <c r="C84" s="322">
        <f>'t12'!C84</f>
        <v>0</v>
      </c>
      <c r="D84" s="323">
        <f>'t12'!D84</f>
        <v>0</v>
      </c>
      <c r="E84" s="324" t="str">
        <f t="shared" si="7"/>
        <v xml:space="preserve"> </v>
      </c>
      <c r="F84" s="1376">
        <v>41779.17</v>
      </c>
      <c r="G84" s="324" t="str">
        <f t="shared" si="8"/>
        <v xml:space="preserve"> </v>
      </c>
      <c r="H84" s="325" t="str">
        <f t="shared" si="9"/>
        <v xml:space="preserve"> </v>
      </c>
      <c r="I84" s="305" t="str">
        <f t="shared" si="10"/>
        <v xml:space="preserve"> </v>
      </c>
      <c r="M84" s="944"/>
      <c r="N84" s="947"/>
    </row>
    <row r="85" spans="1:14" ht="13.2" x14ac:dyDescent="0.25">
      <c r="A85" s="123" t="str">
        <f>'t1'!A85</f>
        <v>AVVOCATO DIR. A T. DETERMINATO(ART. 15-SEPTIES DLGS. 502/92)</v>
      </c>
      <c r="B85" s="95" t="str">
        <f>'t1'!B85</f>
        <v>PD0605</v>
      </c>
      <c r="C85" s="322">
        <f>'t12'!C85</f>
        <v>0</v>
      </c>
      <c r="D85" s="323">
        <f>'t12'!D85</f>
        <v>0</v>
      </c>
      <c r="E85" s="324" t="str">
        <f t="shared" si="7"/>
        <v xml:space="preserve"> </v>
      </c>
      <c r="F85" s="1376">
        <v>41779.17</v>
      </c>
      <c r="G85" s="324" t="str">
        <f t="shared" si="8"/>
        <v xml:space="preserve"> </v>
      </c>
      <c r="H85" s="325" t="str">
        <f t="shared" si="9"/>
        <v xml:space="preserve"> </v>
      </c>
      <c r="I85" s="305" t="str">
        <f t="shared" si="10"/>
        <v xml:space="preserve"> </v>
      </c>
      <c r="M85" s="944"/>
      <c r="N85" s="947"/>
    </row>
    <row r="86" spans="1:14" ht="13.2" x14ac:dyDescent="0.25">
      <c r="A86" s="123" t="str">
        <f>'t1'!A86</f>
        <v>INGEGNERE DIRIG. CON INCARICO DI STRUTTURA COMPLESSA</v>
      </c>
      <c r="B86" s="95" t="str">
        <f>'t1'!B86</f>
        <v>PD0046</v>
      </c>
      <c r="C86" s="322">
        <f>'t12'!C86</f>
        <v>0</v>
      </c>
      <c r="D86" s="323">
        <f>'t12'!D86</f>
        <v>0</v>
      </c>
      <c r="E86" s="324" t="str">
        <f t="shared" si="7"/>
        <v xml:space="preserve"> </v>
      </c>
      <c r="F86" s="1376">
        <v>41779.17</v>
      </c>
      <c r="G86" s="324" t="str">
        <f t="shared" si="8"/>
        <v xml:space="preserve"> </v>
      </c>
      <c r="H86" s="325" t="str">
        <f t="shared" si="9"/>
        <v xml:space="preserve"> </v>
      </c>
      <c r="I86" s="305" t="str">
        <f t="shared" si="10"/>
        <v xml:space="preserve"> </v>
      </c>
      <c r="M86" s="944"/>
      <c r="N86" s="947"/>
    </row>
    <row r="87" spans="1:14" ht="13.2" x14ac:dyDescent="0.25">
      <c r="A87" s="123" t="str">
        <f>'t1'!A87</f>
        <v>INGEGNERE DIRIG. CON INCARICO DI STRUTTURA SEMPLICE</v>
      </c>
      <c r="B87" s="95" t="str">
        <f>'t1'!B87</f>
        <v>PD0S45</v>
      </c>
      <c r="C87" s="322">
        <f>'t12'!C87</f>
        <v>0</v>
      </c>
      <c r="D87" s="323">
        <f>'t12'!D87</f>
        <v>0</v>
      </c>
      <c r="E87" s="324" t="str">
        <f t="shared" si="7"/>
        <v xml:space="preserve"> </v>
      </c>
      <c r="F87" s="1376">
        <v>41779.17</v>
      </c>
      <c r="G87" s="324" t="str">
        <f t="shared" si="8"/>
        <v xml:space="preserve"> </v>
      </c>
      <c r="H87" s="325" t="str">
        <f t="shared" si="9"/>
        <v xml:space="preserve"> </v>
      </c>
      <c r="I87" s="305" t="str">
        <f t="shared" si="10"/>
        <v xml:space="preserve"> </v>
      </c>
      <c r="M87" s="944"/>
      <c r="N87" s="947"/>
    </row>
    <row r="88" spans="1:14" ht="13.2" x14ac:dyDescent="0.25">
      <c r="A88" s="123" t="str">
        <f>'t1'!A88</f>
        <v>INGEGNERE DIRIG. CON ALTRI INCAR.PROF.LI</v>
      </c>
      <c r="B88" s="95" t="str">
        <f>'t1'!B88</f>
        <v>PD0A45</v>
      </c>
      <c r="C88" s="322">
        <f>'t12'!C88</f>
        <v>0</v>
      </c>
      <c r="D88" s="323">
        <f>'t12'!D88</f>
        <v>0</v>
      </c>
      <c r="E88" s="324" t="str">
        <f t="shared" si="7"/>
        <v xml:space="preserve"> </v>
      </c>
      <c r="F88" s="1376">
        <v>41779.17</v>
      </c>
      <c r="G88" s="324" t="str">
        <f t="shared" si="8"/>
        <v xml:space="preserve"> </v>
      </c>
      <c r="H88" s="325" t="str">
        <f t="shared" si="9"/>
        <v xml:space="preserve"> </v>
      </c>
      <c r="I88" s="305" t="str">
        <f t="shared" si="10"/>
        <v xml:space="preserve"> </v>
      </c>
      <c r="M88" s="944"/>
      <c r="N88" s="947"/>
    </row>
    <row r="89" spans="1:14" ht="13.2" x14ac:dyDescent="0.25">
      <c r="A89" s="123" t="str">
        <f>'t1'!A89</f>
        <v>INGEGNERE DIR. A T. DETERMINATO(ART.15-SEPTIES DLGS. 502/92)</v>
      </c>
      <c r="B89" s="95" t="str">
        <f>'t1'!B89</f>
        <v>PD0606</v>
      </c>
      <c r="C89" s="322">
        <f>'t12'!C89</f>
        <v>0</v>
      </c>
      <c r="D89" s="323">
        <f>'t12'!D89</f>
        <v>0</v>
      </c>
      <c r="E89" s="324" t="str">
        <f t="shared" si="7"/>
        <v xml:space="preserve"> </v>
      </c>
      <c r="F89" s="1376">
        <v>41779.17</v>
      </c>
      <c r="G89" s="324" t="str">
        <f t="shared" si="8"/>
        <v xml:space="preserve"> </v>
      </c>
      <c r="H89" s="325" t="str">
        <f t="shared" si="9"/>
        <v xml:space="preserve"> </v>
      </c>
      <c r="I89" s="305" t="str">
        <f t="shared" si="10"/>
        <v xml:space="preserve"> </v>
      </c>
      <c r="M89" s="944"/>
      <c r="N89" s="947"/>
    </row>
    <row r="90" spans="1:14" ht="13.2" x14ac:dyDescent="0.25">
      <c r="A90" s="123" t="str">
        <f>'t1'!A90</f>
        <v>ARCHITETTI DIRIG. CON INCARICO DI STRUTTURA COMPLESSA</v>
      </c>
      <c r="B90" s="95" t="str">
        <f>'t1'!B90</f>
        <v>PD0004</v>
      </c>
      <c r="C90" s="322">
        <f>'t12'!C90</f>
        <v>0</v>
      </c>
      <c r="D90" s="323">
        <f>'t12'!D90</f>
        <v>0</v>
      </c>
      <c r="E90" s="324" t="str">
        <f t="shared" si="7"/>
        <v xml:space="preserve"> </v>
      </c>
      <c r="F90" s="1376">
        <v>41779.17</v>
      </c>
      <c r="G90" s="324" t="str">
        <f t="shared" si="8"/>
        <v xml:space="preserve"> </v>
      </c>
      <c r="H90" s="325" t="str">
        <f t="shared" si="9"/>
        <v xml:space="preserve"> </v>
      </c>
      <c r="I90" s="305" t="str">
        <f t="shared" si="10"/>
        <v xml:space="preserve"> </v>
      </c>
      <c r="M90" s="944"/>
      <c r="N90" s="947"/>
    </row>
    <row r="91" spans="1:14" ht="13.2" x14ac:dyDescent="0.25">
      <c r="A91" s="123" t="str">
        <f>'t1'!A91</f>
        <v>ARCHITETTI DIRIG. CON INCARICO DI STRUTTURA SEMPLICE</v>
      </c>
      <c r="B91" s="95" t="str">
        <f>'t1'!B91</f>
        <v>PD0S03</v>
      </c>
      <c r="C91" s="322">
        <f>'t12'!C91</f>
        <v>0</v>
      </c>
      <c r="D91" s="323">
        <f>'t12'!D91</f>
        <v>0</v>
      </c>
      <c r="E91" s="324" t="str">
        <f t="shared" si="7"/>
        <v xml:space="preserve"> </v>
      </c>
      <c r="F91" s="1376">
        <v>41779.17</v>
      </c>
      <c r="G91" s="324" t="str">
        <f t="shared" si="8"/>
        <v xml:space="preserve"> </v>
      </c>
      <c r="H91" s="325" t="str">
        <f t="shared" si="9"/>
        <v xml:space="preserve"> </v>
      </c>
      <c r="I91" s="305" t="str">
        <f t="shared" si="10"/>
        <v xml:space="preserve"> </v>
      </c>
      <c r="M91" s="944"/>
      <c r="N91" s="947"/>
    </row>
    <row r="92" spans="1:14" ht="13.2" x14ac:dyDescent="0.25">
      <c r="A92" s="123" t="str">
        <f>'t1'!A92</f>
        <v>ARCHITETTI DIRIG. CON ALTRI INCAR.PROF.LI</v>
      </c>
      <c r="B92" s="95" t="str">
        <f>'t1'!B92</f>
        <v>PD0A03</v>
      </c>
      <c r="C92" s="322">
        <f>'t12'!C92</f>
        <v>0</v>
      </c>
      <c r="D92" s="323">
        <f>'t12'!D92</f>
        <v>0</v>
      </c>
      <c r="E92" s="324" t="str">
        <f t="shared" si="7"/>
        <v xml:space="preserve"> </v>
      </c>
      <c r="F92" s="1376">
        <v>41779.17</v>
      </c>
      <c r="G92" s="324" t="str">
        <f t="shared" si="8"/>
        <v xml:space="preserve"> </v>
      </c>
      <c r="H92" s="325" t="str">
        <f t="shared" si="9"/>
        <v xml:space="preserve"> </v>
      </c>
      <c r="I92" s="305" t="str">
        <f t="shared" si="10"/>
        <v xml:space="preserve"> </v>
      </c>
      <c r="M92" s="944"/>
      <c r="N92" s="947"/>
    </row>
    <row r="93" spans="1:14" ht="13.2" x14ac:dyDescent="0.25">
      <c r="A93" s="123" t="str">
        <f>'t1'!A93</f>
        <v>ARCHITETTI DIR. A T.DETERMINATO(ART. 15-SEPTIES DLGS.502/92)</v>
      </c>
      <c r="B93" s="95" t="str">
        <f>'t1'!B93</f>
        <v>PD0607</v>
      </c>
      <c r="C93" s="322">
        <f>'t12'!C93</f>
        <v>0</v>
      </c>
      <c r="D93" s="323">
        <f>'t12'!D93</f>
        <v>0</v>
      </c>
      <c r="E93" s="324" t="str">
        <f t="shared" si="7"/>
        <v xml:space="preserve"> </v>
      </c>
      <c r="F93" s="1376">
        <v>41779.17</v>
      </c>
      <c r="G93" s="324" t="str">
        <f t="shared" si="8"/>
        <v xml:space="preserve"> </v>
      </c>
      <c r="H93" s="325" t="str">
        <f t="shared" si="9"/>
        <v xml:space="preserve"> </v>
      </c>
      <c r="I93" s="305" t="str">
        <f t="shared" si="10"/>
        <v xml:space="preserve"> </v>
      </c>
      <c r="M93" s="944"/>
      <c r="N93" s="947"/>
    </row>
    <row r="94" spans="1:14" ht="13.2" x14ac:dyDescent="0.25">
      <c r="A94" s="123" t="str">
        <f>'t1'!A94</f>
        <v>GEOLOGI DIRIG. CON INCARICO DI STRUTTURA COMPLESSA</v>
      </c>
      <c r="B94" s="95" t="str">
        <f>'t1'!B94</f>
        <v>PD0044</v>
      </c>
      <c r="C94" s="322">
        <f>'t12'!C94</f>
        <v>0</v>
      </c>
      <c r="D94" s="323">
        <f>'t12'!D94</f>
        <v>0</v>
      </c>
      <c r="E94" s="324" t="str">
        <f t="shared" si="7"/>
        <v xml:space="preserve"> </v>
      </c>
      <c r="F94" s="1376">
        <v>41779.17</v>
      </c>
      <c r="G94" s="324" t="str">
        <f t="shared" si="8"/>
        <v xml:space="preserve"> </v>
      </c>
      <c r="H94" s="325" t="str">
        <f t="shared" si="9"/>
        <v xml:space="preserve"> </v>
      </c>
      <c r="I94" s="305" t="str">
        <f t="shared" si="10"/>
        <v xml:space="preserve"> </v>
      </c>
      <c r="M94" s="944"/>
      <c r="N94" s="947"/>
    </row>
    <row r="95" spans="1:14" ht="13.2" x14ac:dyDescent="0.25">
      <c r="A95" s="123" t="str">
        <f>'t1'!A95</f>
        <v>GEOLOGI DIRIG. CON INCARICO DI STRUTTURA SEMPLICE</v>
      </c>
      <c r="B95" s="95" t="str">
        <f>'t1'!B95</f>
        <v>PD0S43</v>
      </c>
      <c r="C95" s="322">
        <f>'t12'!C95</f>
        <v>0</v>
      </c>
      <c r="D95" s="323">
        <f>'t12'!D95</f>
        <v>0</v>
      </c>
      <c r="E95" s="324" t="str">
        <f t="shared" si="7"/>
        <v xml:space="preserve"> </v>
      </c>
      <c r="F95" s="1376">
        <v>41779.17</v>
      </c>
      <c r="G95" s="324" t="str">
        <f t="shared" si="8"/>
        <v xml:space="preserve"> </v>
      </c>
      <c r="H95" s="325" t="str">
        <f t="shared" si="9"/>
        <v xml:space="preserve"> </v>
      </c>
      <c r="I95" s="305" t="str">
        <f t="shared" si="10"/>
        <v xml:space="preserve"> </v>
      </c>
      <c r="M95" s="944"/>
      <c r="N95" s="947"/>
    </row>
    <row r="96" spans="1:14" ht="13.2" x14ac:dyDescent="0.25">
      <c r="A96" s="123" t="str">
        <f>'t1'!A96</f>
        <v>GEOLOGI DIRIG. CON ALTRI INCAR.PROF.LI</v>
      </c>
      <c r="B96" s="95" t="str">
        <f>'t1'!B96</f>
        <v>PD0A43</v>
      </c>
      <c r="C96" s="322">
        <f>'t12'!C96</f>
        <v>0</v>
      </c>
      <c r="D96" s="323">
        <f>'t12'!D96</f>
        <v>0</v>
      </c>
      <c r="E96" s="324" t="str">
        <f t="shared" si="7"/>
        <v xml:space="preserve"> </v>
      </c>
      <c r="F96" s="1376">
        <v>41779.17</v>
      </c>
      <c r="G96" s="324" t="str">
        <f t="shared" si="8"/>
        <v xml:space="preserve"> </v>
      </c>
      <c r="H96" s="325" t="str">
        <f t="shared" si="9"/>
        <v xml:space="preserve"> </v>
      </c>
      <c r="I96" s="305" t="str">
        <f t="shared" si="10"/>
        <v xml:space="preserve"> </v>
      </c>
      <c r="M96" s="944"/>
      <c r="N96" s="947"/>
    </row>
    <row r="97" spans="1:14" ht="13.2" x14ac:dyDescent="0.25">
      <c r="A97" s="123" t="str">
        <f>'t1'!A97</f>
        <v>GEOLOGI  DIR. A T. DETERMINATO(ART. 15-SEPTIES DLGS. 502/92)</v>
      </c>
      <c r="B97" s="95" t="str">
        <f>'t1'!B97</f>
        <v>PD0608</v>
      </c>
      <c r="C97" s="322">
        <f>'t12'!C97</f>
        <v>0</v>
      </c>
      <c r="D97" s="323">
        <f>'t12'!D97</f>
        <v>0</v>
      </c>
      <c r="E97" s="324" t="str">
        <f t="shared" si="7"/>
        <v xml:space="preserve"> </v>
      </c>
      <c r="F97" s="1376">
        <v>41779.17</v>
      </c>
      <c r="G97" s="324" t="str">
        <f t="shared" si="8"/>
        <v xml:space="preserve"> </v>
      </c>
      <c r="H97" s="325" t="str">
        <f t="shared" si="9"/>
        <v xml:space="preserve"> </v>
      </c>
      <c r="I97" s="305" t="str">
        <f t="shared" si="10"/>
        <v xml:space="preserve"> </v>
      </c>
      <c r="M97" s="944"/>
      <c r="N97" s="947"/>
    </row>
    <row r="98" spans="1:14" ht="13.2" x14ac:dyDescent="0.25">
      <c r="A98" s="123" t="str">
        <f>'t1'!A98</f>
        <v>ANALISTI DIRIG. CON INCARICO DI STRUTTURA COMPLESSA</v>
      </c>
      <c r="B98" s="95" t="str">
        <f>'t1'!B98</f>
        <v>TD0002</v>
      </c>
      <c r="C98" s="322">
        <f>'t12'!C98</f>
        <v>0</v>
      </c>
      <c r="D98" s="323">
        <f>'t12'!D98</f>
        <v>0</v>
      </c>
      <c r="E98" s="324" t="str">
        <f t="shared" si="7"/>
        <v xml:space="preserve"> </v>
      </c>
      <c r="F98" s="1376">
        <v>41779.17</v>
      </c>
      <c r="G98" s="324" t="str">
        <f t="shared" si="8"/>
        <v xml:space="preserve"> </v>
      </c>
      <c r="H98" s="325" t="str">
        <f t="shared" si="9"/>
        <v xml:space="preserve"> </v>
      </c>
      <c r="I98" s="305" t="str">
        <f t="shared" si="10"/>
        <v xml:space="preserve"> </v>
      </c>
      <c r="M98" s="944"/>
      <c r="N98" s="947"/>
    </row>
    <row r="99" spans="1:14" ht="13.2" x14ac:dyDescent="0.25">
      <c r="A99" s="123" t="str">
        <f>'t1'!A99</f>
        <v>ANALISTI DIRIG. CON INCARICO DI STRUTTURA SEMPLICE</v>
      </c>
      <c r="B99" s="95" t="str">
        <f>'t1'!B99</f>
        <v>TD0S01</v>
      </c>
      <c r="C99" s="322">
        <f>'t12'!C99</f>
        <v>0</v>
      </c>
      <c r="D99" s="323">
        <f>'t12'!D99</f>
        <v>0</v>
      </c>
      <c r="E99" s="324" t="str">
        <f t="shared" si="7"/>
        <v xml:space="preserve"> </v>
      </c>
      <c r="F99" s="1376">
        <v>41779.17</v>
      </c>
      <c r="G99" s="324" t="str">
        <f t="shared" si="8"/>
        <v xml:space="preserve"> </v>
      </c>
      <c r="H99" s="325" t="str">
        <f t="shared" si="9"/>
        <v xml:space="preserve"> </v>
      </c>
      <c r="I99" s="305" t="str">
        <f t="shared" si="10"/>
        <v xml:space="preserve"> </v>
      </c>
      <c r="M99" s="944"/>
      <c r="N99" s="947"/>
    </row>
    <row r="100" spans="1:14" ht="13.2" x14ac:dyDescent="0.25">
      <c r="A100" s="123" t="str">
        <f>'t1'!A100</f>
        <v>ANALISTI DIRIG. CON ALTRI INCAR.PROF.LI</v>
      </c>
      <c r="B100" s="95" t="str">
        <f>'t1'!B100</f>
        <v>TD0A01</v>
      </c>
      <c r="C100" s="322">
        <f>'t12'!C100</f>
        <v>0</v>
      </c>
      <c r="D100" s="323">
        <f>'t12'!D100</f>
        <v>0</v>
      </c>
      <c r="E100" s="324" t="str">
        <f t="shared" si="7"/>
        <v xml:space="preserve"> </v>
      </c>
      <c r="F100" s="1376">
        <v>41779.17</v>
      </c>
      <c r="G100" s="324" t="str">
        <f t="shared" si="8"/>
        <v xml:space="preserve"> </v>
      </c>
      <c r="H100" s="325" t="str">
        <f t="shared" si="9"/>
        <v xml:space="preserve"> </v>
      </c>
      <c r="I100" s="305" t="str">
        <f t="shared" si="10"/>
        <v xml:space="preserve"> </v>
      </c>
      <c r="N100" s="947"/>
    </row>
    <row r="101" spans="1:14" ht="13.2" x14ac:dyDescent="0.25">
      <c r="A101" s="123" t="str">
        <f>'t1'!A101</f>
        <v>ANALISTI DIR. A T. DETERMINATO(ART. 15-SEPTIES DLGS. 502/92)</v>
      </c>
      <c r="B101" s="95" t="str">
        <f>'t1'!B101</f>
        <v>TD0609</v>
      </c>
      <c r="C101" s="322">
        <f>'t12'!C101</f>
        <v>0</v>
      </c>
      <c r="D101" s="323">
        <f>'t12'!D101</f>
        <v>0</v>
      </c>
      <c r="E101" s="324" t="str">
        <f t="shared" si="7"/>
        <v xml:space="preserve"> </v>
      </c>
      <c r="F101" s="1376">
        <v>41779.17</v>
      </c>
      <c r="G101" s="324" t="str">
        <f t="shared" si="8"/>
        <v xml:space="preserve"> </v>
      </c>
      <c r="H101" s="325" t="str">
        <f t="shared" si="9"/>
        <v xml:space="preserve"> </v>
      </c>
      <c r="I101" s="305" t="str">
        <f t="shared" si="10"/>
        <v xml:space="preserve"> </v>
      </c>
      <c r="M101" s="944"/>
      <c r="N101" s="947"/>
    </row>
    <row r="102" spans="1:14" ht="13.2" x14ac:dyDescent="0.25">
      <c r="A102" s="123" t="str">
        <f>'t1'!A102</f>
        <v>STATISTICO DIRIG. CON INCARICO DI STRUTTURA COMPLESSA</v>
      </c>
      <c r="B102" s="95" t="str">
        <f>'t1'!B102</f>
        <v>TD0071</v>
      </c>
      <c r="C102" s="322">
        <f>'t12'!C102</f>
        <v>0</v>
      </c>
      <c r="D102" s="323">
        <f>'t12'!D102</f>
        <v>0</v>
      </c>
      <c r="E102" s="324" t="str">
        <f t="shared" si="7"/>
        <v xml:space="preserve"> </v>
      </c>
      <c r="F102" s="1376">
        <v>41779.17</v>
      </c>
      <c r="G102" s="324" t="str">
        <f t="shared" si="8"/>
        <v xml:space="preserve"> </v>
      </c>
      <c r="H102" s="325" t="str">
        <f t="shared" si="9"/>
        <v xml:space="preserve"> </v>
      </c>
      <c r="I102" s="305" t="str">
        <f t="shared" si="10"/>
        <v xml:space="preserve"> </v>
      </c>
      <c r="M102" s="944"/>
      <c r="N102" s="947"/>
    </row>
    <row r="103" spans="1:14" ht="13.2" x14ac:dyDescent="0.25">
      <c r="A103" s="123" t="str">
        <f>'t1'!A103</f>
        <v>STATISTICO DIRIG. CON INCARICO DI STRUTTURA SEMPLICE</v>
      </c>
      <c r="B103" s="95" t="str">
        <f>'t1'!B103</f>
        <v>TD0S70</v>
      </c>
      <c r="C103" s="322">
        <f>'t12'!C103</f>
        <v>0</v>
      </c>
      <c r="D103" s="323">
        <f>'t12'!D103</f>
        <v>0</v>
      </c>
      <c r="E103" s="324" t="str">
        <f t="shared" si="7"/>
        <v xml:space="preserve"> </v>
      </c>
      <c r="F103" s="1376">
        <v>41779.17</v>
      </c>
      <c r="G103" s="324" t="str">
        <f t="shared" si="8"/>
        <v xml:space="preserve"> </v>
      </c>
      <c r="H103" s="325" t="str">
        <f t="shared" si="9"/>
        <v xml:space="preserve"> </v>
      </c>
      <c r="I103" s="305" t="str">
        <f t="shared" si="10"/>
        <v xml:space="preserve"> </v>
      </c>
      <c r="M103" s="944"/>
      <c r="N103" s="947"/>
    </row>
    <row r="104" spans="1:14" ht="13.2" x14ac:dyDescent="0.25">
      <c r="A104" s="123" t="str">
        <f>'t1'!A104</f>
        <v>STATISTICO DIRIG. CON ALTRI INCAR.PROF.LI</v>
      </c>
      <c r="B104" s="95" t="str">
        <f>'t1'!B104</f>
        <v>TD0A70</v>
      </c>
      <c r="C104" s="322">
        <f>'t12'!C104</f>
        <v>0</v>
      </c>
      <c r="D104" s="323">
        <f>'t12'!D104</f>
        <v>0</v>
      </c>
      <c r="E104" s="324" t="str">
        <f t="shared" si="7"/>
        <v xml:space="preserve"> </v>
      </c>
      <c r="F104" s="1376">
        <v>41779.17</v>
      </c>
      <c r="G104" s="324" t="str">
        <f t="shared" si="8"/>
        <v xml:space="preserve"> </v>
      </c>
      <c r="H104" s="325" t="str">
        <f t="shared" si="9"/>
        <v xml:space="preserve"> </v>
      </c>
      <c r="I104" s="305" t="str">
        <f t="shared" si="10"/>
        <v xml:space="preserve"> </v>
      </c>
      <c r="M104" s="944"/>
      <c r="N104" s="947"/>
    </row>
    <row r="105" spans="1:14" ht="13.2" x14ac:dyDescent="0.25">
      <c r="A105" s="123" t="str">
        <f>'t1'!A105</f>
        <v>STATISTICO DIR. A T.DETERMINATO(ART. 15-SEPTIES DLGS.502/92)</v>
      </c>
      <c r="B105" s="95" t="str">
        <f>'t1'!B105</f>
        <v>TD0610</v>
      </c>
      <c r="C105" s="322">
        <f>'t12'!C105</f>
        <v>0</v>
      </c>
      <c r="D105" s="323">
        <f>'t12'!D105</f>
        <v>0</v>
      </c>
      <c r="E105" s="324" t="str">
        <f t="shared" si="7"/>
        <v xml:space="preserve"> </v>
      </c>
      <c r="F105" s="1376">
        <v>41779.17</v>
      </c>
      <c r="G105" s="324" t="str">
        <f t="shared" si="8"/>
        <v xml:space="preserve"> </v>
      </c>
      <c r="H105" s="325" t="str">
        <f t="shared" si="9"/>
        <v xml:space="preserve"> </v>
      </c>
      <c r="I105" s="305" t="str">
        <f t="shared" si="10"/>
        <v xml:space="preserve"> </v>
      </c>
      <c r="M105" s="944"/>
      <c r="N105" s="947"/>
    </row>
    <row r="106" spans="1:14" ht="13.2" x14ac:dyDescent="0.25">
      <c r="A106" s="123" t="str">
        <f>'t1'!A106</f>
        <v>SOCIOLOGO DIRIG. CON INCARICO DI STRUTTURA COMPLESSA</v>
      </c>
      <c r="B106" s="95" t="str">
        <f>'t1'!B106</f>
        <v>TD0068</v>
      </c>
      <c r="C106" s="322">
        <f>'t12'!C106</f>
        <v>0</v>
      </c>
      <c r="D106" s="323">
        <f>'t12'!D106</f>
        <v>0</v>
      </c>
      <c r="E106" s="324" t="str">
        <f t="shared" si="7"/>
        <v xml:space="preserve"> </v>
      </c>
      <c r="F106" s="1376">
        <v>41779.17</v>
      </c>
      <c r="G106" s="324" t="str">
        <f t="shared" si="8"/>
        <v xml:space="preserve"> </v>
      </c>
      <c r="H106" s="325" t="str">
        <f t="shared" si="9"/>
        <v xml:space="preserve"> </v>
      </c>
      <c r="I106" s="305" t="str">
        <f t="shared" si="10"/>
        <v xml:space="preserve"> </v>
      </c>
      <c r="M106" s="944"/>
      <c r="N106" s="947"/>
    </row>
    <row r="107" spans="1:14" ht="13.2" x14ac:dyDescent="0.25">
      <c r="A107" s="123" t="str">
        <f>'t1'!A107</f>
        <v>SOCIOLOGO DIRIG. CON INCARICO DI STRUTTURA SEMPLICE</v>
      </c>
      <c r="B107" s="95" t="str">
        <f>'t1'!B107</f>
        <v>TD0S67</v>
      </c>
      <c r="C107" s="322">
        <f>'t12'!C107</f>
        <v>0</v>
      </c>
      <c r="D107" s="323">
        <f>'t12'!D107</f>
        <v>0</v>
      </c>
      <c r="E107" s="324" t="str">
        <f t="shared" si="7"/>
        <v xml:space="preserve"> </v>
      </c>
      <c r="F107" s="1376">
        <v>41779.17</v>
      </c>
      <c r="G107" s="324" t="str">
        <f t="shared" si="8"/>
        <v xml:space="preserve"> </v>
      </c>
      <c r="H107" s="325" t="str">
        <f t="shared" si="9"/>
        <v xml:space="preserve"> </v>
      </c>
      <c r="I107" s="305" t="str">
        <f t="shared" si="10"/>
        <v xml:space="preserve"> </v>
      </c>
      <c r="M107" s="944"/>
      <c r="N107" s="947"/>
    </row>
    <row r="108" spans="1:14" ht="13.2" x14ac:dyDescent="0.25">
      <c r="A108" s="123" t="str">
        <f>'t1'!A108</f>
        <v>SOCIOLOGO DIRIG. CON ALTRI INCAR.PROF.LI</v>
      </c>
      <c r="B108" s="95" t="str">
        <f>'t1'!B108</f>
        <v>TD0A67</v>
      </c>
      <c r="C108" s="322">
        <f>'t12'!C108</f>
        <v>0</v>
      </c>
      <c r="D108" s="323">
        <f>'t12'!D108</f>
        <v>0</v>
      </c>
      <c r="E108" s="324" t="str">
        <f t="shared" si="7"/>
        <v xml:space="preserve"> </v>
      </c>
      <c r="F108" s="1376">
        <v>41779.17</v>
      </c>
      <c r="G108" s="324" t="str">
        <f t="shared" si="8"/>
        <v xml:space="preserve"> </v>
      </c>
      <c r="H108" s="325" t="str">
        <f t="shared" si="9"/>
        <v xml:space="preserve"> </v>
      </c>
      <c r="I108" s="305" t="str">
        <f t="shared" si="10"/>
        <v xml:space="preserve"> </v>
      </c>
      <c r="M108" s="944"/>
      <c r="N108" s="947"/>
    </row>
    <row r="109" spans="1:14" ht="13.2" x14ac:dyDescent="0.25">
      <c r="A109" s="123" t="str">
        <f>'t1'!A109</f>
        <v>SOCIOLOGO DIR. A T. DETERMINATO(ART.15-SEPTIES DLGS. 502/92)</v>
      </c>
      <c r="B109" s="95" t="str">
        <f>'t1'!B109</f>
        <v>TD0611</v>
      </c>
      <c r="C109" s="322">
        <f>'t12'!C109</f>
        <v>0</v>
      </c>
      <c r="D109" s="323">
        <f>'t12'!D109</f>
        <v>0</v>
      </c>
      <c r="E109" s="324" t="str">
        <f t="shared" si="7"/>
        <v xml:space="preserve"> </v>
      </c>
      <c r="F109" s="1376">
        <v>41779.17</v>
      </c>
      <c r="G109" s="324" t="str">
        <f t="shared" si="8"/>
        <v xml:space="preserve"> </v>
      </c>
      <c r="H109" s="325" t="str">
        <f t="shared" si="9"/>
        <v xml:space="preserve"> </v>
      </c>
      <c r="I109" s="305" t="str">
        <f t="shared" si="10"/>
        <v xml:space="preserve"> </v>
      </c>
      <c r="M109" s="944"/>
      <c r="N109" s="947"/>
    </row>
    <row r="110" spans="1:14" ht="13.2" x14ac:dyDescent="0.25">
      <c r="A110" s="123" t="str">
        <f>'t1'!A110</f>
        <v>DIR. AMBIENTALE CON INCARICO DI STRUTTURA COMPLESSA</v>
      </c>
      <c r="B110" s="95" t="str">
        <f>'t1'!B110</f>
        <v>TD0C02</v>
      </c>
      <c r="C110" s="322">
        <f>'t12'!C110</f>
        <v>0</v>
      </c>
      <c r="D110" s="323">
        <f>'t12'!D110</f>
        <v>0</v>
      </c>
      <c r="E110" s="324" t="str">
        <f t="shared" si="7"/>
        <v xml:space="preserve"> </v>
      </c>
      <c r="F110" s="1376">
        <v>41779.17</v>
      </c>
      <c r="G110" s="324" t="str">
        <f t="shared" si="8"/>
        <v xml:space="preserve"> </v>
      </c>
      <c r="H110" s="325" t="str">
        <f t="shared" si="9"/>
        <v xml:space="preserve"> </v>
      </c>
      <c r="I110" s="305" t="str">
        <f t="shared" si="10"/>
        <v xml:space="preserve"> </v>
      </c>
      <c r="M110" s="944"/>
      <c r="N110" s="947"/>
    </row>
    <row r="111" spans="1:14" ht="13.2" x14ac:dyDescent="0.25">
      <c r="A111" s="123" t="str">
        <f>'t1'!A111</f>
        <v>DIR. AMBIENTALE CON INCARICO DI STRUTTURA SEMPLICE</v>
      </c>
      <c r="B111" s="95" t="str">
        <f>'t1'!B111</f>
        <v>TD0S02</v>
      </c>
      <c r="C111" s="322">
        <f>'t12'!C111</f>
        <v>0</v>
      </c>
      <c r="D111" s="323">
        <f>'t12'!D111</f>
        <v>0</v>
      </c>
      <c r="E111" s="324" t="str">
        <f t="shared" si="7"/>
        <v xml:space="preserve"> </v>
      </c>
      <c r="F111" s="1376">
        <v>41779.17</v>
      </c>
      <c r="G111" s="324" t="str">
        <f t="shared" si="8"/>
        <v xml:space="preserve"> </v>
      </c>
      <c r="H111" s="325" t="str">
        <f t="shared" si="9"/>
        <v xml:space="preserve"> </v>
      </c>
      <c r="I111" s="305" t="str">
        <f t="shared" si="10"/>
        <v xml:space="preserve"> </v>
      </c>
      <c r="M111" s="944"/>
      <c r="N111" s="947"/>
    </row>
    <row r="112" spans="1:14" ht="13.2" x14ac:dyDescent="0.25">
      <c r="A112" s="123" t="str">
        <f>'t1'!A112</f>
        <v>DIR. AMBIENTALE CON ALTRI INCAR.PROF.LI</v>
      </c>
      <c r="B112" s="95" t="str">
        <f>'t1'!B112</f>
        <v>TD0A02</v>
      </c>
      <c r="C112" s="322">
        <f>'t12'!C112</f>
        <v>0</v>
      </c>
      <c r="D112" s="323">
        <f>'t12'!D112</f>
        <v>0</v>
      </c>
      <c r="E112" s="324" t="str">
        <f t="shared" si="7"/>
        <v xml:space="preserve"> </v>
      </c>
      <c r="F112" s="1376">
        <v>41779.17</v>
      </c>
      <c r="G112" s="324" t="str">
        <f t="shared" si="8"/>
        <v xml:space="preserve"> </v>
      </c>
      <c r="H112" s="325" t="str">
        <f t="shared" si="9"/>
        <v xml:space="preserve"> </v>
      </c>
      <c r="I112" s="305" t="str">
        <f t="shared" si="10"/>
        <v xml:space="preserve"> </v>
      </c>
      <c r="M112" s="944"/>
      <c r="N112" s="947"/>
    </row>
    <row r="113" spans="1:14" ht="13.2" x14ac:dyDescent="0.25">
      <c r="A113" s="123" t="str">
        <f>'t1'!A113</f>
        <v>DIR. AMBIENTALE A T.DETERMINATO (ART.15-SEPTIES DLGS 502/92)</v>
      </c>
      <c r="B113" s="95" t="str">
        <f>'t1'!B113</f>
        <v>TD0810</v>
      </c>
      <c r="C113" s="322">
        <f>'t12'!C113</f>
        <v>0</v>
      </c>
      <c r="D113" s="323">
        <f>'t12'!D113</f>
        <v>0</v>
      </c>
      <c r="E113" s="324" t="str">
        <f t="shared" si="7"/>
        <v xml:space="preserve"> </v>
      </c>
      <c r="F113" s="1376">
        <v>41779.17</v>
      </c>
      <c r="G113" s="324" t="str">
        <f t="shared" si="8"/>
        <v xml:space="preserve"> </v>
      </c>
      <c r="H113" s="325" t="str">
        <f t="shared" si="9"/>
        <v xml:space="preserve"> </v>
      </c>
      <c r="I113" s="305" t="str">
        <f t="shared" si="10"/>
        <v xml:space="preserve"> </v>
      </c>
      <c r="M113" s="944"/>
      <c r="N113" s="947"/>
    </row>
    <row r="114" spans="1:14" ht="13.2" x14ac:dyDescent="0.25">
      <c r="A114" s="123" t="str">
        <f>'t1'!A114</f>
        <v>DIRIGENTE AMM.VO CON INCARICO DI STRUTTURA COMPLESSA</v>
      </c>
      <c r="B114" s="95" t="str">
        <f>'t1'!B114</f>
        <v>AD0032</v>
      </c>
      <c r="C114" s="322">
        <f>'t12'!C114</f>
        <v>0</v>
      </c>
      <c r="D114" s="323">
        <f>'t12'!D114</f>
        <v>0</v>
      </c>
      <c r="E114" s="324" t="str">
        <f t="shared" si="7"/>
        <v xml:space="preserve"> </v>
      </c>
      <c r="F114" s="1376">
        <v>41779.17</v>
      </c>
      <c r="G114" s="324" t="str">
        <f t="shared" si="8"/>
        <v xml:space="preserve"> </v>
      </c>
      <c r="H114" s="325" t="str">
        <f t="shared" si="9"/>
        <v xml:space="preserve"> </v>
      </c>
      <c r="I114" s="305" t="str">
        <f t="shared" si="10"/>
        <v xml:space="preserve"> </v>
      </c>
      <c r="M114" s="944"/>
      <c r="N114" s="947"/>
    </row>
    <row r="115" spans="1:14" ht="13.2" x14ac:dyDescent="0.25">
      <c r="A115" s="123" t="str">
        <f>'t1'!A115</f>
        <v>DIRIGENTE AMM.VO CON INCARICO DI STRUTTURA SEMPLICE</v>
      </c>
      <c r="B115" s="95" t="str">
        <f>'t1'!B115</f>
        <v>AD0S31</v>
      </c>
      <c r="C115" s="322">
        <f>'t12'!C115</f>
        <v>0</v>
      </c>
      <c r="D115" s="323">
        <f>'t12'!D115</f>
        <v>0</v>
      </c>
      <c r="E115" s="324" t="str">
        <f t="shared" si="7"/>
        <v xml:space="preserve"> </v>
      </c>
      <c r="F115" s="1376">
        <v>41779.17</v>
      </c>
      <c r="G115" s="324" t="str">
        <f t="shared" si="8"/>
        <v xml:space="preserve"> </v>
      </c>
      <c r="H115" s="325" t="str">
        <f t="shared" si="9"/>
        <v xml:space="preserve"> </v>
      </c>
      <c r="I115" s="305" t="str">
        <f t="shared" si="10"/>
        <v xml:space="preserve"> </v>
      </c>
      <c r="M115" s="944"/>
      <c r="N115" s="947"/>
    </row>
    <row r="116" spans="1:14" ht="13.2" x14ac:dyDescent="0.25">
      <c r="A116" s="123" t="str">
        <f>'t1'!A116</f>
        <v>DIRIGENTE AMM.VO CON ALTRI INCAR.PROF.LI</v>
      </c>
      <c r="B116" s="95" t="str">
        <f>'t1'!B116</f>
        <v>AD0A31</v>
      </c>
      <c r="C116" s="322">
        <f>'t12'!C116</f>
        <v>0</v>
      </c>
      <c r="D116" s="323">
        <f>'t12'!D116</f>
        <v>0</v>
      </c>
      <c r="E116" s="324" t="str">
        <f t="shared" si="7"/>
        <v xml:space="preserve"> </v>
      </c>
      <c r="F116" s="1376">
        <v>41779.17</v>
      </c>
      <c r="G116" s="324" t="str">
        <f t="shared" si="8"/>
        <v xml:space="preserve"> </v>
      </c>
      <c r="H116" s="325" t="str">
        <f t="shared" si="9"/>
        <v xml:space="preserve"> </v>
      </c>
      <c r="I116" s="305" t="str">
        <f t="shared" si="10"/>
        <v xml:space="preserve"> </v>
      </c>
      <c r="M116" s="944"/>
      <c r="N116" s="947"/>
    </row>
    <row r="117" spans="1:14" ht="13.2" x14ac:dyDescent="0.25">
      <c r="A117" s="123" t="str">
        <f>'t1'!A117</f>
        <v>DIRIG. AMM.VO A T. DETERMINATO (ART. 15-SEPTIES DLGS.502/92)</v>
      </c>
      <c r="B117" s="95" t="str">
        <f>'t1'!B117</f>
        <v>AD0612</v>
      </c>
      <c r="C117" s="322">
        <f>'t12'!C117</f>
        <v>0</v>
      </c>
      <c r="D117" s="323">
        <f>'t12'!D117</f>
        <v>0</v>
      </c>
      <c r="E117" s="324" t="str">
        <f t="shared" si="7"/>
        <v xml:space="preserve"> </v>
      </c>
      <c r="F117" s="1376">
        <v>41779.17</v>
      </c>
      <c r="G117" s="324" t="str">
        <f t="shared" si="8"/>
        <v xml:space="preserve"> </v>
      </c>
      <c r="H117" s="325" t="str">
        <f t="shared" si="9"/>
        <v xml:space="preserve"> </v>
      </c>
      <c r="I117" s="305" t="str">
        <f t="shared" si="10"/>
        <v xml:space="preserve"> </v>
      </c>
      <c r="M117" s="944"/>
      <c r="N117" s="947"/>
    </row>
    <row r="118" spans="1:14" ht="13.2" x14ac:dyDescent="0.25">
      <c r="A118" s="123" t="str">
        <f>'t1'!A118</f>
        <v>RICERCATORE SANITARIO - DS</v>
      </c>
      <c r="B118" s="95" t="str">
        <f>'t1'!B118</f>
        <v>N18694</v>
      </c>
      <c r="C118" s="322">
        <f>'t12'!C118</f>
        <v>0</v>
      </c>
      <c r="D118" s="323">
        <f>'t12'!D118</f>
        <v>0</v>
      </c>
      <c r="E118" s="324" t="str">
        <f t="shared" si="7"/>
        <v xml:space="preserve"> </v>
      </c>
      <c r="F118" s="1376">
        <v>24883.74</v>
      </c>
      <c r="G118" s="324" t="str">
        <f t="shared" si="8"/>
        <v xml:space="preserve"> </v>
      </c>
      <c r="H118" s="325" t="str">
        <f t="shared" si="9"/>
        <v xml:space="preserve"> </v>
      </c>
      <c r="I118" s="305" t="str">
        <f t="shared" si="10"/>
        <v xml:space="preserve"> </v>
      </c>
      <c r="M118" s="944"/>
      <c r="N118" s="947"/>
    </row>
    <row r="119" spans="1:14" ht="13.2" x14ac:dyDescent="0.25">
      <c r="A119" s="123" t="str">
        <f>'t1'!A119</f>
        <v>COLLABORATORE PROF.LE DI RICERCA SANITARIA - D</v>
      </c>
      <c r="B119" s="95" t="str">
        <f>'t1'!B119</f>
        <v>N16695</v>
      </c>
      <c r="C119" s="322">
        <f>'t12'!C119</f>
        <v>0</v>
      </c>
      <c r="D119" s="323">
        <f>'t12'!D119</f>
        <v>0</v>
      </c>
      <c r="E119" s="324" t="str">
        <f t="shared" si="7"/>
        <v xml:space="preserve"> </v>
      </c>
      <c r="F119" s="1376">
        <v>23074.400000000001</v>
      </c>
      <c r="G119" s="324" t="str">
        <f t="shared" si="8"/>
        <v xml:space="preserve"> </v>
      </c>
      <c r="H119" s="325" t="str">
        <f t="shared" si="9"/>
        <v xml:space="preserve"> </v>
      </c>
      <c r="I119" s="305" t="str">
        <f t="shared" si="10"/>
        <v xml:space="preserve"> </v>
      </c>
      <c r="M119" s="944"/>
      <c r="N119" s="947"/>
    </row>
    <row r="120" spans="1:14" ht="13.2" x14ac:dyDescent="0.25">
      <c r="A120" s="123" t="str">
        <f>'t1'!A120</f>
        <v>RUOLO SANITARIO - PROF. SANITARIE INFERMIERISTICHE E.Q.</v>
      </c>
      <c r="B120" s="95" t="str">
        <f>'t1'!B120</f>
        <v>SEQINF</v>
      </c>
      <c r="C120" s="322">
        <f>'t12'!C120</f>
        <v>0</v>
      </c>
      <c r="D120" s="323">
        <f>'t12'!D120</f>
        <v>0</v>
      </c>
      <c r="E120" s="324" t="str">
        <f t="shared" si="7"/>
        <v xml:space="preserve"> </v>
      </c>
      <c r="F120" s="1376">
        <v>32307.69</v>
      </c>
      <c r="G120" s="324" t="str">
        <f t="shared" si="8"/>
        <v xml:space="preserve"> </v>
      </c>
      <c r="H120" s="325" t="str">
        <f t="shared" si="9"/>
        <v xml:space="preserve"> </v>
      </c>
      <c r="I120" s="305" t="str">
        <f t="shared" si="10"/>
        <v xml:space="preserve"> </v>
      </c>
      <c r="M120" s="944"/>
      <c r="N120" s="947"/>
    </row>
    <row r="121" spans="1:14" ht="13.2" x14ac:dyDescent="0.25">
      <c r="A121" s="123" t="str">
        <f>'t1'!A121</f>
        <v>RUOLO SANITARIO - PROF. SANITARIA OSTETRICA E.Q.</v>
      </c>
      <c r="B121" s="95" t="str">
        <f>'t1'!B121</f>
        <v>SEQOST</v>
      </c>
      <c r="C121" s="322">
        <f>'t12'!C121</f>
        <v>0</v>
      </c>
      <c r="D121" s="323">
        <f>'t12'!D121</f>
        <v>0</v>
      </c>
      <c r="E121" s="324" t="str">
        <f t="shared" si="7"/>
        <v xml:space="preserve"> </v>
      </c>
      <c r="F121" s="1376">
        <v>32307.69</v>
      </c>
      <c r="G121" s="324" t="str">
        <f t="shared" si="8"/>
        <v xml:space="preserve"> </v>
      </c>
      <c r="H121" s="325" t="str">
        <f t="shared" si="9"/>
        <v xml:space="preserve"> </v>
      </c>
      <c r="I121" s="305" t="str">
        <f t="shared" si="10"/>
        <v xml:space="preserve"> </v>
      </c>
      <c r="M121" s="944"/>
      <c r="N121" s="947"/>
    </row>
    <row r="122" spans="1:14" ht="13.2" x14ac:dyDescent="0.25">
      <c r="A122" s="123" t="str">
        <f>'t1'!A122</f>
        <v>RUOLO SANITARIO - PROFESSIONI TECNICO SANITARIE E.Q.</v>
      </c>
      <c r="B122" s="95" t="str">
        <f>'t1'!B122</f>
        <v>SEQTCN</v>
      </c>
      <c r="C122" s="322">
        <f>'t12'!C122</f>
        <v>0</v>
      </c>
      <c r="D122" s="323">
        <f>'t12'!D122</f>
        <v>0</v>
      </c>
      <c r="E122" s="324" t="str">
        <f t="shared" si="7"/>
        <v xml:space="preserve"> </v>
      </c>
      <c r="F122" s="1376">
        <v>32307.69</v>
      </c>
      <c r="G122" s="324" t="str">
        <f t="shared" si="8"/>
        <v xml:space="preserve"> </v>
      </c>
      <c r="H122" s="325" t="str">
        <f t="shared" si="9"/>
        <v xml:space="preserve"> </v>
      </c>
      <c r="I122" s="305" t="str">
        <f t="shared" si="10"/>
        <v xml:space="preserve"> </v>
      </c>
      <c r="M122" s="944"/>
      <c r="N122" s="947"/>
    </row>
    <row r="123" spans="1:14" ht="13.2" x14ac:dyDescent="0.25">
      <c r="A123" s="123" t="str">
        <f>'t1'!A123</f>
        <v>RUOLO SANITARIO - PROF. SANITARIE DELLA RIABILITAZIONE E.Q.</v>
      </c>
      <c r="B123" s="95" t="str">
        <f>'t1'!B123</f>
        <v>SEQRAB</v>
      </c>
      <c r="C123" s="322">
        <f>'t12'!C123</f>
        <v>0</v>
      </c>
      <c r="D123" s="323">
        <f>'t12'!D123</f>
        <v>0</v>
      </c>
      <c r="E123" s="324" t="str">
        <f t="shared" si="7"/>
        <v xml:space="preserve"> </v>
      </c>
      <c r="F123" s="1376">
        <v>32307.69</v>
      </c>
      <c r="G123" s="324" t="str">
        <f t="shared" si="8"/>
        <v xml:space="preserve"> </v>
      </c>
      <c r="H123" s="325" t="str">
        <f t="shared" si="9"/>
        <v xml:space="preserve"> </v>
      </c>
      <c r="I123" s="305" t="str">
        <f t="shared" si="10"/>
        <v xml:space="preserve"> </v>
      </c>
      <c r="M123" s="944"/>
      <c r="N123" s="947"/>
    </row>
    <row r="124" spans="1:14" ht="13.2" x14ac:dyDescent="0.25">
      <c r="A124" s="123" t="str">
        <f>'t1'!A124</f>
        <v>RUOLO SANITARIO - PROF. SANITARIE DELLA PREVENZIONE E.Q.</v>
      </c>
      <c r="B124" s="95" t="str">
        <f>'t1'!B124</f>
        <v>SEQPRV</v>
      </c>
      <c r="C124" s="322">
        <f>'t12'!C124</f>
        <v>0</v>
      </c>
      <c r="D124" s="323">
        <f>'t12'!D124</f>
        <v>0</v>
      </c>
      <c r="E124" s="324" t="str">
        <f t="shared" si="7"/>
        <v xml:space="preserve"> </v>
      </c>
      <c r="F124" s="1376">
        <v>32307.69</v>
      </c>
      <c r="G124" s="324" t="str">
        <f t="shared" si="8"/>
        <v xml:space="preserve"> </v>
      </c>
      <c r="H124" s="325" t="str">
        <f t="shared" si="9"/>
        <v xml:space="preserve"> </v>
      </c>
      <c r="I124" s="305" t="str">
        <f t="shared" si="10"/>
        <v xml:space="preserve"> </v>
      </c>
      <c r="M124" s="944"/>
      <c r="N124" s="947"/>
    </row>
    <row r="125" spans="1:14" ht="13.2" x14ac:dyDescent="0.25">
      <c r="A125" s="123" t="str">
        <f>'t1'!A125</f>
        <v>RUOLO SANITARIO - PROF. SAN. INFERM. SENIOR ESAURIMENTO E.Q.</v>
      </c>
      <c r="B125" s="95" t="str">
        <f>'t1'!B125</f>
        <v>SEQINE</v>
      </c>
      <c r="C125" s="322">
        <f>'t12'!C125</f>
        <v>0</v>
      </c>
      <c r="D125" s="323">
        <f>'t12'!D125</f>
        <v>0</v>
      </c>
      <c r="E125" s="324" t="str">
        <f t="shared" si="7"/>
        <v xml:space="preserve"> </v>
      </c>
      <c r="F125" s="1376">
        <v>32307.69</v>
      </c>
      <c r="G125" s="324" t="str">
        <f t="shared" si="8"/>
        <v xml:space="preserve"> </v>
      </c>
      <c r="H125" s="325" t="str">
        <f t="shared" si="9"/>
        <v xml:space="preserve"> </v>
      </c>
      <c r="I125" s="305" t="str">
        <f t="shared" si="10"/>
        <v xml:space="preserve"> </v>
      </c>
      <c r="M125" s="944"/>
      <c r="N125" s="947"/>
    </row>
    <row r="126" spans="1:14" ht="13.2" x14ac:dyDescent="0.25">
      <c r="A126" s="123" t="str">
        <f>'t1'!A126</f>
        <v>RUOLO SANITARIO - ALTRI PROF. SAN. SENIOR A ESAURIMENTO E.Q.</v>
      </c>
      <c r="B126" s="95" t="str">
        <f>'t1'!B126</f>
        <v>SEQASE</v>
      </c>
      <c r="C126" s="322">
        <f>'t12'!C126</f>
        <v>0</v>
      </c>
      <c r="D126" s="323">
        <f>'t12'!D126</f>
        <v>0</v>
      </c>
      <c r="E126" s="324" t="str">
        <f t="shared" si="7"/>
        <v xml:space="preserve"> </v>
      </c>
      <c r="F126" s="1376">
        <v>32307.69</v>
      </c>
      <c r="G126" s="324" t="str">
        <f t="shared" si="8"/>
        <v xml:space="preserve"> </v>
      </c>
      <c r="H126" s="325" t="str">
        <f t="shared" si="9"/>
        <v xml:space="preserve"> </v>
      </c>
      <c r="I126" s="305" t="str">
        <f t="shared" si="10"/>
        <v xml:space="preserve"> </v>
      </c>
      <c r="M126" s="944"/>
      <c r="N126" s="947"/>
    </row>
    <row r="127" spans="1:14" ht="13.2" x14ac:dyDescent="0.25">
      <c r="A127" s="123" t="str">
        <f>'t1'!A127</f>
        <v>RUOLO SOCIOSANITARIO - ASSISTENTE SOCIALE E.Q.</v>
      </c>
      <c r="B127" s="95" t="str">
        <f>'t1'!B127</f>
        <v>KEQASC</v>
      </c>
      <c r="C127" s="322">
        <f>'t12'!C127</f>
        <v>0</v>
      </c>
      <c r="D127" s="323">
        <f>'t12'!D127</f>
        <v>0</v>
      </c>
      <c r="E127" s="324" t="str">
        <f t="shared" si="7"/>
        <v xml:space="preserve"> </v>
      </c>
      <c r="F127" s="1376">
        <v>32307.69</v>
      </c>
      <c r="G127" s="324" t="str">
        <f t="shared" si="8"/>
        <v xml:space="preserve"> </v>
      </c>
      <c r="H127" s="325" t="str">
        <f t="shared" si="9"/>
        <v xml:space="preserve"> </v>
      </c>
      <c r="I127" s="305" t="str">
        <f t="shared" si="10"/>
        <v xml:space="preserve"> </v>
      </c>
      <c r="M127" s="944"/>
      <c r="N127" s="947"/>
    </row>
    <row r="128" spans="1:14" ht="13.2" x14ac:dyDescent="0.25">
      <c r="A128" s="123" t="str">
        <f>'t1'!A128</f>
        <v>RUOLO SOCIOSANITARIO - ASSIST. SOC. SENIOR ESAURIMENTO E.Q.</v>
      </c>
      <c r="B128" s="95" t="str">
        <f>'t1'!B128</f>
        <v>KEQSCE</v>
      </c>
      <c r="C128" s="322">
        <f>'t12'!C128</f>
        <v>0</v>
      </c>
      <c r="D128" s="323">
        <f>'t12'!D128</f>
        <v>0</v>
      </c>
      <c r="E128" s="324" t="str">
        <f t="shared" si="7"/>
        <v xml:space="preserve"> </v>
      </c>
      <c r="F128" s="1376">
        <v>32307.69</v>
      </c>
      <c r="G128" s="324" t="str">
        <f t="shared" si="8"/>
        <v xml:space="preserve"> </v>
      </c>
      <c r="H128" s="325" t="str">
        <f t="shared" si="9"/>
        <v xml:space="preserve"> </v>
      </c>
      <c r="I128" s="305" t="str">
        <f t="shared" si="10"/>
        <v xml:space="preserve"> </v>
      </c>
      <c r="M128" s="944"/>
      <c r="N128" s="947"/>
    </row>
    <row r="129" spans="1:14" ht="13.2" x14ac:dyDescent="0.25">
      <c r="A129" s="123" t="str">
        <f>'t1'!A129</f>
        <v>RUOLO PROFESSIONALE - SPECIALISTA DELLA COMUNIC. ISTIT. E.Q.</v>
      </c>
      <c r="B129" s="95" t="str">
        <f>'t1'!B129</f>
        <v>PEQ871</v>
      </c>
      <c r="C129" s="322">
        <f>'t12'!C129</f>
        <v>0</v>
      </c>
      <c r="D129" s="323">
        <f>'t12'!D129</f>
        <v>0</v>
      </c>
      <c r="E129" s="324" t="str">
        <f t="shared" si="7"/>
        <v xml:space="preserve"> </v>
      </c>
      <c r="F129" s="1376">
        <v>32307.69</v>
      </c>
      <c r="G129" s="324" t="str">
        <f t="shared" si="8"/>
        <v xml:space="preserve"> </v>
      </c>
      <c r="H129" s="325" t="str">
        <f t="shared" si="9"/>
        <v xml:space="preserve"> </v>
      </c>
      <c r="I129" s="305" t="str">
        <f t="shared" si="10"/>
        <v xml:space="preserve"> </v>
      </c>
      <c r="M129" s="944"/>
      <c r="N129" s="947"/>
    </row>
    <row r="130" spans="1:14" ht="13.2" x14ac:dyDescent="0.25">
      <c r="A130" s="123" t="str">
        <f>'t1'!A130</f>
        <v>RUOLO PROFESSIONALE - SPECIALISTA RAPPORTI CON I MEDIA E.Q.</v>
      </c>
      <c r="B130" s="95" t="str">
        <f>'t1'!B130</f>
        <v>PEQ872</v>
      </c>
      <c r="C130" s="322">
        <f>'t12'!C130</f>
        <v>0</v>
      </c>
      <c r="D130" s="323">
        <f>'t12'!D130</f>
        <v>0</v>
      </c>
      <c r="E130" s="324" t="str">
        <f t="shared" si="7"/>
        <v xml:space="preserve"> </v>
      </c>
      <c r="F130" s="1376">
        <v>32307.69</v>
      </c>
      <c r="G130" s="324" t="str">
        <f t="shared" si="8"/>
        <v xml:space="preserve"> </v>
      </c>
      <c r="H130" s="325" t="str">
        <f t="shared" si="9"/>
        <v xml:space="preserve"> </v>
      </c>
      <c r="I130" s="305" t="str">
        <f t="shared" si="10"/>
        <v xml:space="preserve"> </v>
      </c>
      <c r="M130" s="944"/>
      <c r="N130" s="947"/>
    </row>
    <row r="131" spans="1:14" ht="13.2" x14ac:dyDescent="0.25">
      <c r="A131" s="123" t="str">
        <f>'t1'!A131</f>
        <v>RUOLO PROFESSIONALE - ASSISTENTE RELIGIOSO E.Q.</v>
      </c>
      <c r="B131" s="95" t="str">
        <f>'t1'!B131</f>
        <v>PEQ006</v>
      </c>
      <c r="C131" s="322">
        <f>'t12'!C131</f>
        <v>0</v>
      </c>
      <c r="D131" s="323">
        <f>'t12'!D131</f>
        <v>0</v>
      </c>
      <c r="E131" s="324" t="str">
        <f>IF(C131=0," ",D131/C131*12)</f>
        <v xml:space="preserve"> </v>
      </c>
      <c r="F131" s="1376">
        <v>32307.69</v>
      </c>
      <c r="G131" s="324" t="str">
        <f>IF(E131=" "," ",E131-F131)</f>
        <v xml:space="preserve"> </v>
      </c>
      <c r="H131" s="325" t="str">
        <f>IF(E131=" "," ",IF(F131=0," ",G131/F131))</f>
        <v xml:space="preserve"> </v>
      </c>
      <c r="I131" s="305" t="str">
        <f>IF(E131=" "," ",IF(F131=0," ",IF(ABS(H131)&gt;0.02,"ERRORE","OK")))</f>
        <v xml:space="preserve"> </v>
      </c>
      <c r="M131" s="944"/>
      <c r="N131" s="947"/>
    </row>
    <row r="132" spans="1:14" ht="13.2" x14ac:dyDescent="0.25">
      <c r="A132" s="123" t="str">
        <f>'t1'!A132</f>
        <v>RUOLO TECNICO - COLLABORATORE TECNICO PROFESSIONALE E.Q.</v>
      </c>
      <c r="B132" s="95" t="str">
        <f>'t1'!B132</f>
        <v>TEQ027</v>
      </c>
      <c r="C132" s="322">
        <f>'t12'!C132</f>
        <v>0</v>
      </c>
      <c r="D132" s="323">
        <f>'t12'!D132</f>
        <v>0</v>
      </c>
      <c r="E132" s="324" t="str">
        <f>IF(C132=0," ",D132/C132*12)</f>
        <v xml:space="preserve"> </v>
      </c>
      <c r="F132" s="1376">
        <v>32307.69</v>
      </c>
      <c r="G132" s="324" t="str">
        <f>IF(E132=" "," ",E132-F132)</f>
        <v xml:space="preserve"> </v>
      </c>
      <c r="H132" s="325" t="str">
        <f>IF(E132=" "," ",IF(F132=0," ",G132/F132))</f>
        <v xml:space="preserve"> </v>
      </c>
      <c r="I132" s="305" t="str">
        <f>IF(E132=" "," ",IF(F132=0," ",IF(ABS(H132)&gt;0.02,"ERRORE","OK")))</f>
        <v xml:space="preserve"> </v>
      </c>
      <c r="M132" s="944"/>
      <c r="N132" s="947"/>
    </row>
    <row r="133" spans="1:14" ht="13.2" x14ac:dyDescent="0.25">
      <c r="A133" s="123" t="str">
        <f>'t1'!A133</f>
        <v>RUOLO TECNICO - COLLAB. TEC. PROF. SENIOR A ESAURIMENTO E.Q.</v>
      </c>
      <c r="B133" s="95" t="str">
        <f>'t1'!B133</f>
        <v>TEQCTS</v>
      </c>
      <c r="C133" s="322">
        <f>'t12'!C133</f>
        <v>0</v>
      </c>
      <c r="D133" s="323">
        <f>'t12'!D133</f>
        <v>0</v>
      </c>
      <c r="E133" s="324" t="str">
        <f>IF(C133=0," ",D133/C133*12)</f>
        <v xml:space="preserve"> </v>
      </c>
      <c r="F133" s="1376">
        <v>32307.69</v>
      </c>
      <c r="G133" s="324" t="str">
        <f>IF(E133=" "," ",E133-F133)</f>
        <v xml:space="preserve"> </v>
      </c>
      <c r="H133" s="325" t="str">
        <f>IF(E133=" "," ",IF(F133=0," ",G133/F133))</f>
        <v xml:space="preserve"> </v>
      </c>
      <c r="I133" s="305" t="str">
        <f>IF(E133=" "," ",IF(F133=0," ",IF(ABS(H133)&gt;0.02,"ERRORE","OK")))</f>
        <v xml:space="preserve"> </v>
      </c>
      <c r="M133" s="944"/>
      <c r="N133" s="947"/>
    </row>
    <row r="134" spans="1:14" ht="13.2" x14ac:dyDescent="0.25">
      <c r="A134" s="123" t="str">
        <f>'t1'!A134</f>
        <v>RUOLO AMMINISTRATIVO - COLLAB. AMMINISTRATIVO PROFESS. E.Q.</v>
      </c>
      <c r="B134" s="95" t="str">
        <f>'t1'!B134</f>
        <v>AEQ029</v>
      </c>
      <c r="C134" s="322">
        <f>'t12'!C134</f>
        <v>0</v>
      </c>
      <c r="D134" s="323">
        <f>'t12'!D134</f>
        <v>0</v>
      </c>
      <c r="E134" s="324" t="str">
        <f>IF(C134=0," ",D134/C134*12)</f>
        <v xml:space="preserve"> </v>
      </c>
      <c r="F134" s="1376">
        <v>32307.69</v>
      </c>
      <c r="G134" s="324" t="str">
        <f>IF(E134=" "," ",E134-F134)</f>
        <v xml:space="preserve"> </v>
      </c>
      <c r="H134" s="325" t="str">
        <f>IF(E134=" "," ",IF(F134=0," ",G134/F134))</f>
        <v xml:space="preserve"> </v>
      </c>
      <c r="I134" s="305" t="str">
        <f>IF(E134=" "," ",IF(F134=0," ",IF(ABS(H134)&gt;0.02,"ERRORE","OK")))</f>
        <v xml:space="preserve"> </v>
      </c>
      <c r="M134" s="944"/>
      <c r="N134" s="947"/>
    </row>
    <row r="135" spans="1:14" ht="13.2" x14ac:dyDescent="0.25">
      <c r="A135" s="123" t="str">
        <f>'t1'!A135</f>
        <v>RUOLO AMM.VO - COLLAB. AMM.VO PROF. SENIOR ESAURIMENTO E.Q.</v>
      </c>
      <c r="B135" s="95" t="str">
        <f>'t1'!B135</f>
        <v>AEQCAS</v>
      </c>
      <c r="C135" s="322">
        <f>'t12'!C135</f>
        <v>0</v>
      </c>
      <c r="D135" s="323">
        <f>'t12'!D135</f>
        <v>0</v>
      </c>
      <c r="E135" s="324" t="str">
        <f>IF(C135=0," ",D135/C135*12)</f>
        <v xml:space="preserve"> </v>
      </c>
      <c r="F135" s="1376">
        <v>32307.69</v>
      </c>
      <c r="G135" s="324" t="str">
        <f t="shared" si="8"/>
        <v xml:space="preserve"> </v>
      </c>
      <c r="H135" s="325" t="str">
        <f t="shared" si="9"/>
        <v xml:space="preserve"> </v>
      </c>
      <c r="I135" s="305" t="str">
        <f t="shared" si="10"/>
        <v xml:space="preserve"> </v>
      </c>
      <c r="M135" s="944"/>
      <c r="N135" s="947"/>
    </row>
    <row r="136" spans="1:14" ht="13.2" x14ac:dyDescent="0.25">
      <c r="A136" s="123" t="str">
        <f>'t1'!A136</f>
        <v>RUOLO SANITARIO - PROF. SANITARIE INFERMIERISTICHE</v>
      </c>
      <c r="B136" s="95" t="str">
        <f>'t1'!B136</f>
        <v>SPFINF</v>
      </c>
      <c r="C136" s="322">
        <f>'t12'!C136</f>
        <v>0</v>
      </c>
      <c r="D136" s="323">
        <f>'t12'!D136</f>
        <v>0</v>
      </c>
      <c r="E136" s="324" t="str">
        <f t="shared" si="7"/>
        <v xml:space="preserve"> </v>
      </c>
      <c r="F136" s="1376">
        <v>23298.93</v>
      </c>
      <c r="G136" s="324" t="str">
        <f t="shared" si="8"/>
        <v xml:space="preserve"> </v>
      </c>
      <c r="H136" s="325" t="str">
        <f t="shared" si="9"/>
        <v xml:space="preserve"> </v>
      </c>
      <c r="I136" s="305" t="str">
        <f t="shared" si="10"/>
        <v xml:space="preserve"> </v>
      </c>
      <c r="M136" s="944"/>
      <c r="N136" s="947"/>
    </row>
    <row r="137" spans="1:14" ht="13.2" x14ac:dyDescent="0.25">
      <c r="A137" s="123" t="str">
        <f>'t1'!A137</f>
        <v>RUOLO SANITARIO - PROF. SANITARIA OSTETRICA</v>
      </c>
      <c r="B137" s="95" t="str">
        <f>'t1'!B137</f>
        <v>SPFOST</v>
      </c>
      <c r="C137" s="322">
        <f>'t12'!C137</f>
        <v>0</v>
      </c>
      <c r="D137" s="323">
        <f>'t12'!D137</f>
        <v>0</v>
      </c>
      <c r="E137" s="324" t="str">
        <f t="shared" si="7"/>
        <v xml:space="preserve"> </v>
      </c>
      <c r="F137" s="1376">
        <v>23298.93</v>
      </c>
      <c r="G137" s="324" t="str">
        <f t="shared" si="8"/>
        <v xml:space="preserve"> </v>
      </c>
      <c r="H137" s="325" t="str">
        <f t="shared" si="9"/>
        <v xml:space="preserve"> </v>
      </c>
      <c r="I137" s="305" t="str">
        <f t="shared" si="10"/>
        <v xml:space="preserve"> </v>
      </c>
      <c r="M137" s="944"/>
      <c r="N137" s="947"/>
    </row>
    <row r="138" spans="1:14" ht="13.2" x14ac:dyDescent="0.25">
      <c r="A138" s="123" t="str">
        <f>'t1'!A138</f>
        <v>RUOLO SANITARIO - PROFESSIONI TECNICO SANITARIE</v>
      </c>
      <c r="B138" s="95" t="str">
        <f>'t1'!B138</f>
        <v>SPFTCN</v>
      </c>
      <c r="C138" s="322">
        <f>'t12'!C138</f>
        <v>0</v>
      </c>
      <c r="D138" s="323">
        <f>'t12'!D138</f>
        <v>0</v>
      </c>
      <c r="E138" s="324" t="str">
        <f t="shared" si="7"/>
        <v xml:space="preserve"> </v>
      </c>
      <c r="F138" s="1376">
        <v>23298.93</v>
      </c>
      <c r="G138" s="324" t="str">
        <f t="shared" si="8"/>
        <v xml:space="preserve"> </v>
      </c>
      <c r="H138" s="325" t="str">
        <f t="shared" si="9"/>
        <v xml:space="preserve"> </v>
      </c>
      <c r="I138" s="305" t="str">
        <f t="shared" si="10"/>
        <v xml:space="preserve"> </v>
      </c>
      <c r="M138" s="944"/>
      <c r="N138" s="947"/>
    </row>
    <row r="139" spans="1:14" ht="13.2" x14ac:dyDescent="0.25">
      <c r="A139" s="123" t="str">
        <f>'t1'!A139</f>
        <v>RUOLO SANITARIO - PROF. SANITARIE DELLA RIABILITAZIONE</v>
      </c>
      <c r="B139" s="95" t="str">
        <f>'t1'!B139</f>
        <v>SPFRAB</v>
      </c>
      <c r="C139" s="322">
        <f>'t12'!C139</f>
        <v>0</v>
      </c>
      <c r="D139" s="323">
        <f>'t12'!D139</f>
        <v>0</v>
      </c>
      <c r="E139" s="324" t="str">
        <f t="shared" si="7"/>
        <v xml:space="preserve"> </v>
      </c>
      <c r="F139" s="1376">
        <v>23298.93</v>
      </c>
      <c r="G139" s="324" t="str">
        <f t="shared" si="8"/>
        <v xml:space="preserve"> </v>
      </c>
      <c r="H139" s="325" t="str">
        <f t="shared" si="9"/>
        <v xml:space="preserve"> </v>
      </c>
      <c r="I139" s="305" t="str">
        <f t="shared" si="10"/>
        <v xml:space="preserve"> </v>
      </c>
      <c r="M139" s="944"/>
      <c r="N139" s="947"/>
    </row>
    <row r="140" spans="1:14" ht="13.2" x14ac:dyDescent="0.25">
      <c r="A140" s="123" t="str">
        <f>'t1'!A140</f>
        <v>RUOLO SANITARIO - PROF. SANITARIE DELLA PREVENZIONE</v>
      </c>
      <c r="B140" s="95" t="str">
        <f>'t1'!B140</f>
        <v>SPFPRV</v>
      </c>
      <c r="C140" s="322">
        <f>'t12'!C140</f>
        <v>0</v>
      </c>
      <c r="D140" s="323">
        <f>'t12'!D140</f>
        <v>0</v>
      </c>
      <c r="E140" s="324" t="str">
        <f t="shared" ref="E140:E167" si="11">IF(C140=0," ",D140/C140*12)</f>
        <v xml:space="preserve"> </v>
      </c>
      <c r="F140" s="1376">
        <v>23298.93</v>
      </c>
      <c r="G140" s="324" t="str">
        <f t="shared" ref="G140:G167" si="12">IF(E140=" "," ",E140-F140)</f>
        <v xml:space="preserve"> </v>
      </c>
      <c r="H140" s="325" t="str">
        <f t="shared" ref="H140:H167" si="13">IF(E140=" "," ",IF(F140=0," ",G140/F140))</f>
        <v xml:space="preserve"> </v>
      </c>
      <c r="I140" s="305" t="str">
        <f t="shared" ref="I140:I167" si="14">IF(E140=" "," ",IF(F140=0," ",IF(ABS(H140)&gt;0.02,"ERRORE","OK")))</f>
        <v xml:space="preserve"> </v>
      </c>
      <c r="M140" s="944"/>
      <c r="N140" s="947"/>
    </row>
    <row r="141" spans="1:14" ht="13.2" x14ac:dyDescent="0.25">
      <c r="A141" s="123" t="str">
        <f>'t1'!A141</f>
        <v>RUOLO SANITARIO - PROF. SAN. INFERMIER. SENIOR A ESAURIMENTO</v>
      </c>
      <c r="B141" s="95" t="str">
        <f>'t1'!B141</f>
        <v>SPFINE</v>
      </c>
      <c r="C141" s="322">
        <f>'t12'!C141</f>
        <v>0</v>
      </c>
      <c r="D141" s="323">
        <f>'t12'!D141</f>
        <v>0</v>
      </c>
      <c r="E141" s="324" t="str">
        <f t="shared" si="11"/>
        <v xml:space="preserve"> </v>
      </c>
      <c r="F141" s="1376">
        <v>23298.93</v>
      </c>
      <c r="G141" s="324" t="str">
        <f t="shared" si="12"/>
        <v xml:space="preserve"> </v>
      </c>
      <c r="H141" s="325" t="str">
        <f t="shared" si="13"/>
        <v xml:space="preserve"> </v>
      </c>
      <c r="I141" s="305" t="str">
        <f t="shared" si="14"/>
        <v xml:space="preserve"> </v>
      </c>
      <c r="M141" s="944"/>
      <c r="N141" s="947"/>
    </row>
    <row r="142" spans="1:14" ht="13.2" x14ac:dyDescent="0.25">
      <c r="A142" s="123" t="str">
        <f>'t1'!A142</f>
        <v>RUOLO SANITARIO - ALTRI PROFILI SANIT. SENIOR A ESAURIMENTO</v>
      </c>
      <c r="B142" s="95" t="str">
        <f>'t1'!B142</f>
        <v>SPFASE</v>
      </c>
      <c r="C142" s="322">
        <f>'t12'!C142</f>
        <v>0</v>
      </c>
      <c r="D142" s="323">
        <f>'t12'!D142</f>
        <v>0</v>
      </c>
      <c r="E142" s="324" t="str">
        <f t="shared" si="11"/>
        <v xml:space="preserve"> </v>
      </c>
      <c r="F142" s="1376">
        <v>23298.93</v>
      </c>
      <c r="G142" s="324" t="str">
        <f t="shared" si="12"/>
        <v xml:space="preserve"> </v>
      </c>
      <c r="H142" s="325" t="str">
        <f t="shared" si="13"/>
        <v xml:space="preserve"> </v>
      </c>
      <c r="I142" s="305" t="str">
        <f t="shared" si="14"/>
        <v xml:space="preserve"> </v>
      </c>
      <c r="M142" s="944"/>
      <c r="N142" s="947"/>
    </row>
    <row r="143" spans="1:14" ht="13.2" x14ac:dyDescent="0.25">
      <c r="A143" s="123" t="str">
        <f>'t1'!A143</f>
        <v>RUOLO SOCIOSANITARIO - ASSISTENTE SOCIALE</v>
      </c>
      <c r="B143" s="95" t="str">
        <f>'t1'!B143</f>
        <v>KPFASC</v>
      </c>
      <c r="C143" s="322">
        <f>'t12'!C143</f>
        <v>0</v>
      </c>
      <c r="D143" s="323">
        <f>'t12'!D143</f>
        <v>0</v>
      </c>
      <c r="E143" s="324" t="str">
        <f t="shared" si="11"/>
        <v xml:space="preserve"> </v>
      </c>
      <c r="F143" s="1376">
        <v>23298.93</v>
      </c>
      <c r="G143" s="324" t="str">
        <f t="shared" si="12"/>
        <v xml:space="preserve"> </v>
      </c>
      <c r="H143" s="325" t="str">
        <f t="shared" si="13"/>
        <v xml:space="preserve"> </v>
      </c>
      <c r="I143" s="305" t="str">
        <f t="shared" si="14"/>
        <v xml:space="preserve"> </v>
      </c>
      <c r="M143" s="944"/>
      <c r="N143" s="947"/>
    </row>
    <row r="144" spans="1:14" ht="13.2" x14ac:dyDescent="0.25">
      <c r="A144" s="123" t="str">
        <f>'t1'!A144</f>
        <v>RUOLO SOCIOSANITARIO - ASSISTENTE SOC. SENIOR AD ESAURIMENTO</v>
      </c>
      <c r="B144" s="95" t="str">
        <f>'t1'!B144</f>
        <v>KPFSCE</v>
      </c>
      <c r="C144" s="322">
        <f>'t12'!C144</f>
        <v>0</v>
      </c>
      <c r="D144" s="323">
        <f>'t12'!D144</f>
        <v>0</v>
      </c>
      <c r="E144" s="324" t="str">
        <f t="shared" si="11"/>
        <v xml:space="preserve"> </v>
      </c>
      <c r="F144" s="1376">
        <v>23298.93</v>
      </c>
      <c r="G144" s="324" t="str">
        <f t="shared" si="12"/>
        <v xml:space="preserve"> </v>
      </c>
      <c r="H144" s="325" t="str">
        <f t="shared" si="13"/>
        <v xml:space="preserve"> </v>
      </c>
      <c r="I144" s="305" t="str">
        <f t="shared" si="14"/>
        <v xml:space="preserve"> </v>
      </c>
      <c r="M144" s="944"/>
      <c r="N144" s="947"/>
    </row>
    <row r="145" spans="1:14" ht="13.2" x14ac:dyDescent="0.25">
      <c r="A145" s="123" t="str">
        <f>'t1'!A145</f>
        <v>RUOLO PROFESSIONALE - SPECIALISTA DELLA COMUNIC. ISTIT.</v>
      </c>
      <c r="B145" s="95" t="str">
        <f>'t1'!B145</f>
        <v>PPF871</v>
      </c>
      <c r="C145" s="322">
        <f>'t12'!C145</f>
        <v>0</v>
      </c>
      <c r="D145" s="323">
        <f>'t12'!D145</f>
        <v>0</v>
      </c>
      <c r="E145" s="324" t="str">
        <f t="shared" si="11"/>
        <v xml:space="preserve"> </v>
      </c>
      <c r="F145" s="1376">
        <v>23298.93</v>
      </c>
      <c r="G145" s="324" t="str">
        <f t="shared" si="12"/>
        <v xml:space="preserve"> </v>
      </c>
      <c r="H145" s="325" t="str">
        <f t="shared" si="13"/>
        <v xml:space="preserve"> </v>
      </c>
      <c r="I145" s="305" t="str">
        <f t="shared" si="14"/>
        <v xml:space="preserve"> </v>
      </c>
      <c r="M145" s="944"/>
      <c r="N145" s="947"/>
    </row>
    <row r="146" spans="1:14" ht="13.2" x14ac:dyDescent="0.25">
      <c r="A146" s="123" t="str">
        <f>'t1'!A146</f>
        <v>RUOLO PROFESSIONALE - SPECIALISTA RAPPORTI CON I MEDIA</v>
      </c>
      <c r="B146" s="95" t="str">
        <f>'t1'!B146</f>
        <v>PPF872</v>
      </c>
      <c r="C146" s="322">
        <f>'t12'!C146</f>
        <v>0</v>
      </c>
      <c r="D146" s="323">
        <f>'t12'!D146</f>
        <v>0</v>
      </c>
      <c r="E146" s="324" t="str">
        <f t="shared" si="11"/>
        <v xml:space="preserve"> </v>
      </c>
      <c r="F146" s="1376">
        <v>23298.93</v>
      </c>
      <c r="G146" s="324" t="str">
        <f t="shared" si="12"/>
        <v xml:space="preserve"> </v>
      </c>
      <c r="H146" s="325" t="str">
        <f t="shared" si="13"/>
        <v xml:space="preserve"> </v>
      </c>
      <c r="I146" s="305" t="str">
        <f t="shared" si="14"/>
        <v xml:space="preserve"> </v>
      </c>
      <c r="M146" s="944"/>
      <c r="N146" s="947"/>
    </row>
    <row r="147" spans="1:14" ht="13.2" x14ac:dyDescent="0.25">
      <c r="A147" s="123" t="str">
        <f>'t1'!A147</f>
        <v>RUOLO PROFESSIONALE - ASSISTENTE RELIGIOSO</v>
      </c>
      <c r="B147" s="95" t="str">
        <f>'t1'!B147</f>
        <v>PPF006</v>
      </c>
      <c r="C147" s="322">
        <f>'t12'!C147</f>
        <v>0</v>
      </c>
      <c r="D147" s="323">
        <f>'t12'!D147</f>
        <v>0</v>
      </c>
      <c r="E147" s="324" t="str">
        <f t="shared" si="11"/>
        <v xml:space="preserve"> </v>
      </c>
      <c r="F147" s="1376">
        <v>23298.93</v>
      </c>
      <c r="G147" s="324" t="str">
        <f t="shared" si="12"/>
        <v xml:space="preserve"> </v>
      </c>
      <c r="H147" s="325" t="str">
        <f t="shared" si="13"/>
        <v xml:space="preserve"> </v>
      </c>
      <c r="I147" s="305" t="str">
        <f t="shared" si="14"/>
        <v xml:space="preserve"> </v>
      </c>
      <c r="M147" s="944"/>
      <c r="N147" s="947"/>
    </row>
    <row r="148" spans="1:14" ht="13.2" x14ac:dyDescent="0.25">
      <c r="A148" s="123" t="str">
        <f>'t1'!A148</f>
        <v>RUOLO TECNICO - COLLABORATORE TECNICO PROFESSIONALE</v>
      </c>
      <c r="B148" s="95" t="str">
        <f>'t1'!B148</f>
        <v>TPF026</v>
      </c>
      <c r="C148" s="322">
        <f>'t12'!C148</f>
        <v>0</v>
      </c>
      <c r="D148" s="323">
        <f>'t12'!D148</f>
        <v>0</v>
      </c>
      <c r="E148" s="324" t="str">
        <f t="shared" si="11"/>
        <v xml:space="preserve"> </v>
      </c>
      <c r="F148" s="1376">
        <v>23298.93</v>
      </c>
      <c r="G148" s="324" t="str">
        <f t="shared" si="12"/>
        <v xml:space="preserve"> </v>
      </c>
      <c r="H148" s="325" t="str">
        <f t="shared" si="13"/>
        <v xml:space="preserve"> </v>
      </c>
      <c r="I148" s="305" t="str">
        <f t="shared" si="14"/>
        <v xml:space="preserve"> </v>
      </c>
      <c r="M148" s="944"/>
      <c r="N148" s="947"/>
    </row>
    <row r="149" spans="1:14" ht="13.2" x14ac:dyDescent="0.25">
      <c r="A149" s="123" t="str">
        <f>'t1'!A149</f>
        <v>RUOLO TECNICO - COLLAB. TECNICO PROF. SENIOR AD ESAURIMENTO</v>
      </c>
      <c r="B149" s="95" t="str">
        <f>'t1'!B149</f>
        <v>TPFCTS</v>
      </c>
      <c r="C149" s="322">
        <f>'t12'!C149</f>
        <v>0</v>
      </c>
      <c r="D149" s="323">
        <f>'t12'!D149</f>
        <v>0</v>
      </c>
      <c r="E149" s="324" t="str">
        <f t="shared" si="11"/>
        <v xml:space="preserve"> </v>
      </c>
      <c r="F149" s="1376">
        <v>23298.93</v>
      </c>
      <c r="G149" s="324" t="str">
        <f t="shared" si="12"/>
        <v xml:space="preserve"> </v>
      </c>
      <c r="H149" s="325" t="str">
        <f t="shared" si="13"/>
        <v xml:space="preserve"> </v>
      </c>
      <c r="I149" s="305" t="str">
        <f t="shared" si="14"/>
        <v xml:space="preserve"> </v>
      </c>
      <c r="M149" s="944"/>
      <c r="N149" s="947"/>
    </row>
    <row r="150" spans="1:14" ht="13.2" x14ac:dyDescent="0.25">
      <c r="A150" s="123" t="str">
        <f>'t1'!A150</f>
        <v>RUOLO AMMINISTRATIVO - COLLAB. AMMINISTRATIVO PROFESS.</v>
      </c>
      <c r="B150" s="95" t="str">
        <f>'t1'!B150</f>
        <v>APF028</v>
      </c>
      <c r="C150" s="322">
        <f>'t12'!C150</f>
        <v>0</v>
      </c>
      <c r="D150" s="323">
        <f>'t12'!D150</f>
        <v>0</v>
      </c>
      <c r="E150" s="324" t="str">
        <f t="shared" si="11"/>
        <v xml:space="preserve"> </v>
      </c>
      <c r="F150" s="1376">
        <v>23298.93</v>
      </c>
      <c r="G150" s="324" t="str">
        <f t="shared" si="12"/>
        <v xml:space="preserve"> </v>
      </c>
      <c r="H150" s="325" t="str">
        <f t="shared" si="13"/>
        <v xml:space="preserve"> </v>
      </c>
      <c r="I150" s="305" t="str">
        <f t="shared" si="14"/>
        <v xml:space="preserve"> </v>
      </c>
      <c r="M150" s="944"/>
      <c r="N150" s="947"/>
    </row>
    <row r="151" spans="1:14" ht="13.2" x14ac:dyDescent="0.25">
      <c r="A151" s="123" t="str">
        <f>'t1'!A151</f>
        <v>RUOLO AMM.VO - COLLAB. AMM.VO PROFESS. SENIOR AD ESAURIMENTO</v>
      </c>
      <c r="B151" s="95" t="str">
        <f>'t1'!B151</f>
        <v>APFCAS</v>
      </c>
      <c r="C151" s="322">
        <f>'t12'!C151</f>
        <v>0</v>
      </c>
      <c r="D151" s="323">
        <f>'t12'!D151</f>
        <v>0</v>
      </c>
      <c r="E151" s="324" t="str">
        <f t="shared" si="11"/>
        <v xml:space="preserve"> </v>
      </c>
      <c r="F151" s="1376">
        <v>23298.93</v>
      </c>
      <c r="G151" s="324" t="str">
        <f t="shared" si="12"/>
        <v xml:space="preserve"> </v>
      </c>
      <c r="H151" s="325" t="str">
        <f t="shared" si="13"/>
        <v xml:space="preserve"> </v>
      </c>
      <c r="I151" s="305" t="str">
        <f t="shared" si="14"/>
        <v xml:space="preserve"> </v>
      </c>
      <c r="M151" s="944"/>
      <c r="N151" s="947"/>
    </row>
    <row r="152" spans="1:14" ht="13.2" x14ac:dyDescent="0.25">
      <c r="A152" s="123" t="str">
        <f>'t1'!A152</f>
        <v>RUOLO SANITARIO - PROFILI AREA ASSITENTI AD ESAURIMENTO</v>
      </c>
      <c r="B152" s="95" t="str">
        <f>'t1'!B152</f>
        <v>SAT162</v>
      </c>
      <c r="C152" s="322">
        <f>'t12'!C152</f>
        <v>0</v>
      </c>
      <c r="D152" s="323">
        <f>'t12'!D152</f>
        <v>0</v>
      </c>
      <c r="E152" s="324" t="str">
        <f t="shared" si="11"/>
        <v xml:space="preserve"> </v>
      </c>
      <c r="F152" s="1376">
        <v>21437.79</v>
      </c>
      <c r="G152" s="324" t="str">
        <f t="shared" si="12"/>
        <v xml:space="preserve"> </v>
      </c>
      <c r="H152" s="325" t="str">
        <f t="shared" si="13"/>
        <v xml:space="preserve"> </v>
      </c>
      <c r="I152" s="305" t="str">
        <f t="shared" si="14"/>
        <v xml:space="preserve"> </v>
      </c>
      <c r="M152" s="944"/>
      <c r="N152" s="947"/>
    </row>
    <row r="153" spans="1:14" ht="13.2" x14ac:dyDescent="0.25">
      <c r="A153" s="123" t="str">
        <f>'t1'!A153</f>
        <v>RUOLO SOCIOSANITARIO - OPERATORE SOCIOSANITARIO SENIOR</v>
      </c>
      <c r="B153" s="95" t="str">
        <f>'t1'!B153</f>
        <v>KAT660</v>
      </c>
      <c r="C153" s="322">
        <f>'t12'!C153</f>
        <v>0</v>
      </c>
      <c r="D153" s="323">
        <f>'t12'!D153</f>
        <v>0</v>
      </c>
      <c r="E153" s="324" t="str">
        <f t="shared" si="11"/>
        <v xml:space="preserve"> </v>
      </c>
      <c r="F153" s="1376">
        <v>21437.79</v>
      </c>
      <c r="G153" s="324" t="str">
        <f t="shared" si="12"/>
        <v xml:space="preserve"> </v>
      </c>
      <c r="H153" s="325" t="str">
        <f t="shared" si="13"/>
        <v xml:space="preserve"> </v>
      </c>
      <c r="I153" s="305" t="str">
        <f t="shared" si="14"/>
        <v xml:space="preserve"> </v>
      </c>
      <c r="M153" s="944"/>
      <c r="N153" s="947"/>
    </row>
    <row r="154" spans="1:14" ht="13.2" x14ac:dyDescent="0.25">
      <c r="A154" s="123" t="str">
        <f>'t1'!A154</f>
        <v>RUOLO SOCIOSANITARIO - PROFILI AREA ASSITENTI AD ESAURIMENTO</v>
      </c>
      <c r="B154" s="95" t="str">
        <f>'t1'!B154</f>
        <v>KAT162</v>
      </c>
      <c r="C154" s="322">
        <f>'t12'!C154</f>
        <v>0</v>
      </c>
      <c r="D154" s="323">
        <f>'t12'!D154</f>
        <v>0</v>
      </c>
      <c r="E154" s="324" t="str">
        <f t="shared" si="11"/>
        <v xml:space="preserve"> </v>
      </c>
      <c r="F154" s="1376">
        <v>21437.79</v>
      </c>
      <c r="G154" s="324" t="str">
        <f t="shared" si="12"/>
        <v xml:space="preserve"> </v>
      </c>
      <c r="H154" s="325" t="str">
        <f t="shared" si="13"/>
        <v xml:space="preserve"> </v>
      </c>
      <c r="I154" s="305" t="str">
        <f t="shared" si="14"/>
        <v xml:space="preserve"> </v>
      </c>
      <c r="M154" s="944"/>
      <c r="N154" s="947"/>
    </row>
    <row r="155" spans="1:14" ht="13.2" x14ac:dyDescent="0.25">
      <c r="A155" s="123" t="str">
        <f>'t1'!A155</f>
        <v>RUOLO PROFESSIONALE - ASSISTENTE DELLINFORMAZIONE</v>
      </c>
      <c r="B155" s="95" t="str">
        <f>'t1'!B155</f>
        <v>PATINZ</v>
      </c>
      <c r="C155" s="322">
        <f>'t12'!C155</f>
        <v>0</v>
      </c>
      <c r="D155" s="323">
        <f>'t12'!D155</f>
        <v>0</v>
      </c>
      <c r="E155" s="324" t="str">
        <f t="shared" si="11"/>
        <v xml:space="preserve"> </v>
      </c>
      <c r="F155" s="1376">
        <v>21437.79</v>
      </c>
      <c r="G155" s="324" t="str">
        <f t="shared" si="12"/>
        <v xml:space="preserve"> </v>
      </c>
      <c r="H155" s="325" t="str">
        <f t="shared" si="13"/>
        <v xml:space="preserve"> </v>
      </c>
      <c r="I155" s="305" t="str">
        <f t="shared" si="14"/>
        <v xml:space="preserve"> </v>
      </c>
      <c r="M155" s="944"/>
      <c r="N155" s="947"/>
    </row>
    <row r="156" spans="1:14" ht="13.2" x14ac:dyDescent="0.25">
      <c r="A156" s="123" t="str">
        <f>'t1'!A156</f>
        <v>RUOLO TECNICO - ASSISTENTE INFORMATICO</v>
      </c>
      <c r="B156" s="95" t="str">
        <f>'t1'!B156</f>
        <v>TATIFC</v>
      </c>
      <c r="C156" s="322">
        <f>'t12'!C156</f>
        <v>0</v>
      </c>
      <c r="D156" s="323">
        <f>'t12'!D156</f>
        <v>0</v>
      </c>
      <c r="E156" s="324" t="str">
        <f t="shared" si="11"/>
        <v xml:space="preserve"> </v>
      </c>
      <c r="F156" s="1376">
        <v>21437.79</v>
      </c>
      <c r="G156" s="324" t="str">
        <f t="shared" si="12"/>
        <v xml:space="preserve"> </v>
      </c>
      <c r="H156" s="325" t="str">
        <f t="shared" si="13"/>
        <v xml:space="preserve"> </v>
      </c>
      <c r="I156" s="305" t="str">
        <f t="shared" si="14"/>
        <v xml:space="preserve"> </v>
      </c>
      <c r="M156" s="944"/>
      <c r="N156" s="947"/>
    </row>
    <row r="157" spans="1:14" ht="13.2" x14ac:dyDescent="0.25">
      <c r="A157" s="123" t="str">
        <f>'t1'!A157</f>
        <v>RUOLO TECNICO - ASSISTENTE TECNICO</v>
      </c>
      <c r="B157" s="95" t="str">
        <f>'t1'!B157</f>
        <v>TAT119</v>
      </c>
      <c r="C157" s="322">
        <f>'t12'!C157</f>
        <v>0</v>
      </c>
      <c r="D157" s="323">
        <f>'t12'!D157</f>
        <v>0</v>
      </c>
      <c r="E157" s="324" t="str">
        <f t="shared" si="11"/>
        <v xml:space="preserve"> </v>
      </c>
      <c r="F157" s="1376">
        <v>21437.79</v>
      </c>
      <c r="G157" s="324" t="str">
        <f t="shared" si="12"/>
        <v xml:space="preserve"> </v>
      </c>
      <c r="H157" s="325" t="str">
        <f t="shared" si="13"/>
        <v xml:space="preserve"> </v>
      </c>
      <c r="I157" s="305" t="str">
        <f t="shared" si="14"/>
        <v xml:space="preserve"> </v>
      </c>
      <c r="M157" s="944"/>
      <c r="N157" s="947"/>
    </row>
    <row r="158" spans="1:14" ht="13.2" x14ac:dyDescent="0.25">
      <c r="A158" s="123" t="str">
        <f>'t1'!A158</f>
        <v>RUOLO TECNICO - PROFILI AREA ASSITENTI AD ESAURIMENTO</v>
      </c>
      <c r="B158" s="95" t="str">
        <f>'t1'!B158</f>
        <v>TAT162</v>
      </c>
      <c r="C158" s="322">
        <f>'t12'!C158</f>
        <v>0</v>
      </c>
      <c r="D158" s="323">
        <f>'t12'!D158</f>
        <v>0</v>
      </c>
      <c r="E158" s="324" t="str">
        <f t="shared" ref="E158:E162" si="15">IF(C158=0," ",D158/C158*12)</f>
        <v xml:space="preserve"> </v>
      </c>
      <c r="F158" s="1376">
        <v>21437.79</v>
      </c>
      <c r="G158" s="324" t="str">
        <f t="shared" ref="G158:G162" si="16">IF(E158=" "," ",E158-F158)</f>
        <v xml:space="preserve"> </v>
      </c>
      <c r="H158" s="325" t="str">
        <f t="shared" ref="H158:H162" si="17">IF(E158=" "," ",IF(F158=0," ",G158/F158))</f>
        <v xml:space="preserve"> </v>
      </c>
      <c r="I158" s="305" t="str">
        <f t="shared" ref="I158:I162" si="18">IF(E158=" "," ",IF(F158=0," ",IF(ABS(H158)&gt;0.02,"ERRORE","OK")))</f>
        <v xml:space="preserve"> </v>
      </c>
      <c r="M158" s="944"/>
      <c r="N158" s="947"/>
    </row>
    <row r="159" spans="1:14" ht="13.2" x14ac:dyDescent="0.25">
      <c r="A159" s="123" t="str">
        <f>'t1'!A159</f>
        <v>RUOLO AMMINISTRATIVO - ASSISTENTE AMMINISTRATIVO</v>
      </c>
      <c r="B159" s="95" t="str">
        <f>'t1'!B159</f>
        <v>AAT117</v>
      </c>
      <c r="C159" s="322">
        <f>'t12'!C159</f>
        <v>0</v>
      </c>
      <c r="D159" s="323">
        <f>'t12'!D159</f>
        <v>0</v>
      </c>
      <c r="E159" s="324" t="str">
        <f t="shared" si="15"/>
        <v xml:space="preserve"> </v>
      </c>
      <c r="F159" s="1376">
        <v>21437.79</v>
      </c>
      <c r="G159" s="324" t="str">
        <f t="shared" si="16"/>
        <v xml:space="preserve"> </v>
      </c>
      <c r="H159" s="325" t="str">
        <f t="shared" si="17"/>
        <v xml:space="preserve"> </v>
      </c>
      <c r="I159" s="305" t="str">
        <f t="shared" si="18"/>
        <v xml:space="preserve"> </v>
      </c>
      <c r="M159" s="944"/>
      <c r="N159" s="947"/>
    </row>
    <row r="160" spans="1:14" ht="13.2" x14ac:dyDescent="0.25">
      <c r="A160" s="123" t="str">
        <f>'t1'!A160</f>
        <v>RUOLO SOCIOSANITARIO - OPERATORE SOCIOSANITARIO</v>
      </c>
      <c r="B160" s="95" t="str">
        <f>'t1'!B160</f>
        <v>KOP660</v>
      </c>
      <c r="C160" s="322">
        <f>'t12'!C160</f>
        <v>0</v>
      </c>
      <c r="D160" s="323">
        <f>'t12'!D160</f>
        <v>0</v>
      </c>
      <c r="E160" s="324" t="str">
        <f t="shared" si="15"/>
        <v xml:space="preserve"> </v>
      </c>
      <c r="F160" s="1376">
        <v>20105.34</v>
      </c>
      <c r="G160" s="324" t="str">
        <f t="shared" si="16"/>
        <v xml:space="preserve"> </v>
      </c>
      <c r="H160" s="325" t="str">
        <f t="shared" si="17"/>
        <v xml:space="preserve"> </v>
      </c>
      <c r="I160" s="305" t="str">
        <f t="shared" si="18"/>
        <v xml:space="preserve"> </v>
      </c>
      <c r="M160" s="944"/>
      <c r="N160" s="947"/>
    </row>
    <row r="161" spans="1:14" ht="13.2" x14ac:dyDescent="0.25">
      <c r="A161" s="123" t="str">
        <f>'t1'!A161</f>
        <v>RUOLO TECNICO - OPERATORE TECNICO SPECIALIZZATO</v>
      </c>
      <c r="B161" s="95" t="str">
        <f>'t1'!B161</f>
        <v>TOP059</v>
      </c>
      <c r="C161" s="322">
        <f>'t12'!C161</f>
        <v>0</v>
      </c>
      <c r="D161" s="323">
        <f>'t12'!D161</f>
        <v>0</v>
      </c>
      <c r="E161" s="324" t="str">
        <f t="shared" si="15"/>
        <v xml:space="preserve"> </v>
      </c>
      <c r="F161" s="1376">
        <v>20105.34</v>
      </c>
      <c r="G161" s="324" t="str">
        <f t="shared" si="16"/>
        <v xml:space="preserve"> </v>
      </c>
      <c r="H161" s="325" t="str">
        <f t="shared" si="17"/>
        <v xml:space="preserve"> </v>
      </c>
      <c r="I161" s="305" t="str">
        <f t="shared" si="18"/>
        <v xml:space="preserve"> </v>
      </c>
      <c r="M161" s="944"/>
      <c r="N161" s="947"/>
    </row>
    <row r="162" spans="1:14" ht="13.2" x14ac:dyDescent="0.25">
      <c r="A162" s="123" t="str">
        <f>'t1'!A162</f>
        <v>RUOLO AMMINISTRATIVO - COADIUTORE AMMINISTRATIVO SENIOR</v>
      </c>
      <c r="B162" s="95" t="str">
        <f>'t1'!B162</f>
        <v>AOP870</v>
      </c>
      <c r="C162" s="322">
        <f>'t12'!C162</f>
        <v>0</v>
      </c>
      <c r="D162" s="323">
        <f>'t12'!D162</f>
        <v>0</v>
      </c>
      <c r="E162" s="324" t="str">
        <f t="shared" si="15"/>
        <v xml:space="preserve"> </v>
      </c>
      <c r="F162" s="1376">
        <v>20105.34</v>
      </c>
      <c r="G162" s="324" t="str">
        <f t="shared" si="16"/>
        <v xml:space="preserve"> </v>
      </c>
      <c r="H162" s="325" t="str">
        <f t="shared" si="17"/>
        <v xml:space="preserve"> </v>
      </c>
      <c r="I162" s="305" t="str">
        <f t="shared" si="18"/>
        <v xml:space="preserve"> </v>
      </c>
      <c r="M162" s="944"/>
      <c r="N162" s="947"/>
    </row>
    <row r="163" spans="1:14" ht="13.2" x14ac:dyDescent="0.25">
      <c r="A163" s="123" t="str">
        <f>'t1'!A163</f>
        <v>PROFILI AREA DEGLI OPERATORI AD ESAURIMENTO</v>
      </c>
      <c r="B163" s="95" t="str">
        <f>'t1'!B163</f>
        <v>0OP269</v>
      </c>
      <c r="C163" s="322">
        <f>'t12'!C163</f>
        <v>0</v>
      </c>
      <c r="D163" s="323">
        <f>'t12'!D163</f>
        <v>0</v>
      </c>
      <c r="E163" s="324" t="str">
        <f t="shared" si="11"/>
        <v xml:space="preserve"> </v>
      </c>
      <c r="F163" s="1376">
        <v>20105.34</v>
      </c>
      <c r="G163" s="324" t="str">
        <f t="shared" si="12"/>
        <v xml:space="preserve"> </v>
      </c>
      <c r="H163" s="325" t="str">
        <f t="shared" si="13"/>
        <v xml:space="preserve"> </v>
      </c>
      <c r="I163" s="305" t="str">
        <f t="shared" si="14"/>
        <v xml:space="preserve"> </v>
      </c>
      <c r="M163" s="944"/>
      <c r="N163" s="947"/>
    </row>
    <row r="164" spans="1:14" ht="13.2" x14ac:dyDescent="0.25">
      <c r="A164" s="123" t="str">
        <f>'t1'!A164</f>
        <v>RUOLO TECNICO - OPERATORE TECNICO</v>
      </c>
      <c r="B164" s="95" t="str">
        <f>'t1'!B164</f>
        <v>TPT092</v>
      </c>
      <c r="C164" s="322">
        <f>'t12'!C164</f>
        <v>0</v>
      </c>
      <c r="D164" s="323">
        <f>'t12'!D164</f>
        <v>0</v>
      </c>
      <c r="E164" s="324" t="str">
        <f t="shared" si="11"/>
        <v xml:space="preserve"> </v>
      </c>
      <c r="F164" s="1376">
        <v>19039.05</v>
      </c>
      <c r="G164" s="324" t="str">
        <f t="shared" si="12"/>
        <v xml:space="preserve"> </v>
      </c>
      <c r="H164" s="325" t="str">
        <f t="shared" si="13"/>
        <v xml:space="preserve"> </v>
      </c>
      <c r="I164" s="305" t="str">
        <f t="shared" si="14"/>
        <v xml:space="preserve"> </v>
      </c>
      <c r="M164" s="944"/>
      <c r="N164" s="947"/>
    </row>
    <row r="165" spans="1:14" ht="13.2" x14ac:dyDescent="0.25">
      <c r="A165" s="123" t="str">
        <f>'t1'!A165</f>
        <v>RUOLO AMMINISTRATIVO - COADIUTORE AMMINISTRATIVO</v>
      </c>
      <c r="B165" s="95" t="str">
        <f>'t1'!B165</f>
        <v>APT017</v>
      </c>
      <c r="C165" s="322">
        <f>'t12'!C165</f>
        <v>0</v>
      </c>
      <c r="D165" s="323">
        <f>'t12'!D165</f>
        <v>0</v>
      </c>
      <c r="E165" s="324" t="str">
        <f t="shared" si="11"/>
        <v xml:space="preserve"> </v>
      </c>
      <c r="F165" s="1376">
        <v>19039.05</v>
      </c>
      <c r="G165" s="324" t="str">
        <f t="shared" si="12"/>
        <v xml:space="preserve"> </v>
      </c>
      <c r="H165" s="325" t="str">
        <f t="shared" si="13"/>
        <v xml:space="preserve"> </v>
      </c>
      <c r="I165" s="305" t="str">
        <f t="shared" si="14"/>
        <v xml:space="preserve"> </v>
      </c>
      <c r="M165" s="945"/>
      <c r="N165" s="945"/>
    </row>
    <row r="166" spans="1:14" ht="13.2" x14ac:dyDescent="0.25">
      <c r="A166" s="123" t="str">
        <f>'t1'!A166</f>
        <v>PROFILI AREA PERSONALE DI SUPPORTO AD ESAURIMENTO</v>
      </c>
      <c r="B166" s="95" t="str">
        <f>'t1'!B166</f>
        <v>0PTSPR</v>
      </c>
      <c r="C166" s="322">
        <f>'t12'!C166</f>
        <v>0</v>
      </c>
      <c r="D166" s="323">
        <f>'t12'!D166</f>
        <v>0</v>
      </c>
      <c r="E166" s="324" t="str">
        <f t="shared" si="11"/>
        <v xml:space="preserve"> </v>
      </c>
      <c r="F166" s="1376">
        <v>19039.05</v>
      </c>
      <c r="G166" s="324" t="str">
        <f t="shared" si="12"/>
        <v xml:space="preserve"> </v>
      </c>
      <c r="H166" s="325" t="str">
        <f t="shared" si="13"/>
        <v xml:space="preserve"> </v>
      </c>
      <c r="I166" s="305" t="str">
        <f t="shared" si="14"/>
        <v xml:space="preserve"> </v>
      </c>
      <c r="M166" s="945"/>
      <c r="N166" s="945"/>
    </row>
    <row r="167" spans="1:14" ht="12.75" customHeight="1" x14ac:dyDescent="0.25">
      <c r="A167" s="123" t="str">
        <f>'t1'!A167</f>
        <v>CONTRATTISTI</v>
      </c>
      <c r="B167" s="95" t="str">
        <f>'t1'!B167</f>
        <v>000061</v>
      </c>
      <c r="C167" s="322">
        <f>'t12'!C167</f>
        <v>0</v>
      </c>
      <c r="D167" s="323">
        <f>'t12'!D167</f>
        <v>0</v>
      </c>
      <c r="E167" s="324" t="str">
        <f t="shared" si="11"/>
        <v xml:space="preserve"> </v>
      </c>
      <c r="F167" s="1376">
        <v>0</v>
      </c>
      <c r="G167" s="324" t="str">
        <f t="shared" si="12"/>
        <v xml:space="preserve"> </v>
      </c>
      <c r="H167" s="325" t="str">
        <f t="shared" si="13"/>
        <v xml:space="preserve"> </v>
      </c>
      <c r="I167" s="305" t="str">
        <f t="shared" si="14"/>
        <v xml:space="preserve"> </v>
      </c>
      <c r="M167" s="946"/>
    </row>
  </sheetData>
  <sheetProtection algorithmName="SHA-512" hashValue="PXTpwP5WXPFFzRqx3RIoxxuz1EwQkKHgJjRhaVEt1t973Auw9/4WCMOCLBtnanjwwUTGPgyfPKd+RDGzhLWDHg==" saltValue="7b82d4KgKuqZtEJv0X1TZA==" spinCount="100000" sheet="1" formatColumns="0" selectLockedCells="1" selectUnlockedCells="1"/>
  <mergeCells count="2">
    <mergeCell ref="A1:H1"/>
    <mergeCell ref="D2:I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9FE6-D051-414F-858B-4C002D0FB441}">
  <sheetPr>
    <pageSetUpPr fitToPage="1"/>
  </sheetPr>
  <dimension ref="A1:Q60"/>
  <sheetViews>
    <sheetView showGridLines="0" zoomScaleNormal="100" workbookViewId="0">
      <selection activeCell="C8" sqref="C8"/>
    </sheetView>
  </sheetViews>
  <sheetFormatPr defaultColWidth="13.28515625" defaultRowHeight="15" x14ac:dyDescent="0.25"/>
  <cols>
    <col min="1" max="1" width="58.42578125" style="1402" customWidth="1"/>
    <col min="2" max="2" width="8.140625" style="1447" bestFit="1" customWidth="1"/>
    <col min="3" max="10" width="11.7109375" style="1402" customWidth="1"/>
    <col min="11" max="12" width="12" style="1402" customWidth="1"/>
    <col min="13" max="16384" width="13.28515625" style="1402"/>
  </cols>
  <sheetData>
    <row r="1" spans="1:12" s="1400" customFormat="1" ht="16.5" customHeight="1" x14ac:dyDescent="0.3">
      <c r="A1" s="1400" t="str">
        <f>'t1'!A1</f>
        <v>SERVIZIO SANITARIO NAZIONALE - anno 2023</v>
      </c>
      <c r="B1" s="1401"/>
    </row>
    <row r="2" spans="1:12" ht="70.5" customHeight="1" x14ac:dyDescent="0.25">
      <c r="B2" s="1403"/>
    </row>
    <row r="3" spans="1:12" ht="51" customHeight="1" thickBot="1" x14ac:dyDescent="0.3">
      <c r="A3" s="1448" t="s">
        <v>22</v>
      </c>
      <c r="B3" s="1403"/>
      <c r="C3" s="1449"/>
      <c r="D3" s="1449"/>
      <c r="K3" s="1449"/>
      <c r="L3" s="1449"/>
    </row>
    <row r="4" spans="1:12" ht="15.6" thickBot="1" x14ac:dyDescent="0.3">
      <c r="A4" s="1450" t="s">
        <v>23</v>
      </c>
      <c r="B4" s="1451" t="s">
        <v>320</v>
      </c>
      <c r="C4" s="1404" t="s">
        <v>666</v>
      </c>
      <c r="D4" s="1404"/>
      <c r="E4" s="1452"/>
      <c r="F4" s="1452"/>
      <c r="G4" s="1404" t="s">
        <v>667</v>
      </c>
      <c r="H4" s="1404"/>
      <c r="I4" s="1405"/>
      <c r="J4" s="1405"/>
      <c r="K4" s="1878" t="s">
        <v>665</v>
      </c>
      <c r="L4" s="1879"/>
    </row>
    <row r="5" spans="1:12" ht="15.6" thickBot="1" x14ac:dyDescent="0.3">
      <c r="A5" s="1453" t="s">
        <v>300</v>
      </c>
      <c r="B5" s="1454"/>
      <c r="C5" s="1876" t="s">
        <v>769</v>
      </c>
      <c r="D5" s="1877"/>
      <c r="E5" s="1876" t="s">
        <v>770</v>
      </c>
      <c r="F5" s="1877"/>
      <c r="G5" s="1876" t="s">
        <v>670</v>
      </c>
      <c r="H5" s="1877"/>
      <c r="I5" s="1876" t="s">
        <v>671</v>
      </c>
      <c r="J5" s="1877"/>
      <c r="K5" s="1880" t="str">
        <f>"al"&amp;" 31/12/"&amp;'t1'!L1</f>
        <v>al 31/12/2023</v>
      </c>
      <c r="L5" s="1881"/>
    </row>
    <row r="6" spans="1:12" ht="15.6" thickBot="1" x14ac:dyDescent="0.3">
      <c r="A6" s="1453" t="s">
        <v>300</v>
      </c>
      <c r="B6" s="1581"/>
      <c r="C6" s="1523" t="s">
        <v>263</v>
      </c>
      <c r="D6" s="1524" t="s">
        <v>264</v>
      </c>
      <c r="E6" s="1523" t="s">
        <v>263</v>
      </c>
      <c r="F6" s="1524" t="s">
        <v>264</v>
      </c>
      <c r="G6" s="1523" t="s">
        <v>263</v>
      </c>
      <c r="H6" s="1524" t="s">
        <v>264</v>
      </c>
      <c r="I6" s="1523" t="s">
        <v>263</v>
      </c>
      <c r="J6" s="1524" t="s">
        <v>264</v>
      </c>
      <c r="K6" s="1523" t="s">
        <v>263</v>
      </c>
      <c r="L6" s="1582" t="s">
        <v>264</v>
      </c>
    </row>
    <row r="7" spans="1:12" ht="15" customHeight="1" thickBot="1" x14ac:dyDescent="0.3">
      <c r="A7" s="1455" t="s">
        <v>1835</v>
      </c>
      <c r="B7" s="1583"/>
      <c r="C7" s="1456" t="s">
        <v>300</v>
      </c>
      <c r="D7" s="1456" t="s">
        <v>300</v>
      </c>
      <c r="E7" s="1456" t="s">
        <v>300</v>
      </c>
      <c r="F7" s="1456" t="s">
        <v>300</v>
      </c>
      <c r="G7" s="1456" t="s">
        <v>300</v>
      </c>
      <c r="H7" s="1456" t="s">
        <v>300</v>
      </c>
      <c r="I7" s="1457" t="s">
        <v>300</v>
      </c>
      <c r="J7" s="1457" t="s">
        <v>300</v>
      </c>
      <c r="K7" s="1584"/>
      <c r="L7" s="1585"/>
    </row>
    <row r="8" spans="1:12" s="1266" customFormat="1" ht="15" customHeight="1" x14ac:dyDescent="0.2">
      <c r="A8" s="1458" t="s">
        <v>24</v>
      </c>
      <c r="B8" s="1459" t="s">
        <v>25</v>
      </c>
      <c r="C8" s="1460"/>
      <c r="D8" s="1461"/>
      <c r="E8" s="1460"/>
      <c r="F8" s="1462"/>
      <c r="G8" s="1463"/>
      <c r="H8" s="1464"/>
      <c r="I8" s="1460"/>
      <c r="J8" s="1462"/>
      <c r="K8" s="1715">
        <f>C8+E8</f>
        <v>0</v>
      </c>
      <c r="L8" s="1743">
        <f>D8+F8</f>
        <v>0</v>
      </c>
    </row>
    <row r="9" spans="1:12" s="1266" customFormat="1" ht="15" customHeight="1" x14ac:dyDescent="0.2">
      <c r="A9" s="1465" t="s">
        <v>26</v>
      </c>
      <c r="B9" s="1466" t="s">
        <v>27</v>
      </c>
      <c r="C9" s="1460"/>
      <c r="D9" s="1461"/>
      <c r="E9" s="1460"/>
      <c r="F9" s="1462"/>
      <c r="G9" s="1463"/>
      <c r="H9" s="1464"/>
      <c r="I9" s="1460"/>
      <c r="J9" s="1462"/>
      <c r="K9" s="1732">
        <f>C9+E9</f>
        <v>0</v>
      </c>
      <c r="L9" s="1743">
        <f>D9+F9</f>
        <v>0</v>
      </c>
    </row>
    <row r="10" spans="1:12" s="1266" customFormat="1" ht="15" customHeight="1" x14ac:dyDescent="0.2">
      <c r="A10" s="1465" t="s">
        <v>28</v>
      </c>
      <c r="B10" s="1466" t="s">
        <v>29</v>
      </c>
      <c r="C10" s="1460"/>
      <c r="D10" s="1461"/>
      <c r="E10" s="1460"/>
      <c r="F10" s="1462"/>
      <c r="G10" s="1463"/>
      <c r="H10" s="1464"/>
      <c r="I10" s="1460"/>
      <c r="J10" s="1462"/>
      <c r="K10" s="1732">
        <f>C10+E10</f>
        <v>0</v>
      </c>
      <c r="L10" s="1743">
        <f t="shared" ref="L10:L22" si="0">D10+F10</f>
        <v>0</v>
      </c>
    </row>
    <row r="11" spans="1:12" s="1266" customFormat="1" ht="15" customHeight="1" x14ac:dyDescent="0.2">
      <c r="A11" s="1465" t="s">
        <v>30</v>
      </c>
      <c r="B11" s="1466" t="s">
        <v>31</v>
      </c>
      <c r="C11" s="1460"/>
      <c r="D11" s="1461"/>
      <c r="E11" s="1460"/>
      <c r="F11" s="1462"/>
      <c r="G11" s="1463"/>
      <c r="H11" s="1464"/>
      <c r="I11" s="1460"/>
      <c r="J11" s="1462"/>
      <c r="K11" s="1732">
        <f>C11+E11</f>
        <v>0</v>
      </c>
      <c r="L11" s="1743">
        <f t="shared" si="0"/>
        <v>0</v>
      </c>
    </row>
    <row r="12" spans="1:12" s="1266" customFormat="1" ht="15" customHeight="1" x14ac:dyDescent="0.2">
      <c r="A12" s="1465" t="s">
        <v>32</v>
      </c>
      <c r="B12" s="1466" t="s">
        <v>33</v>
      </c>
      <c r="C12" s="1460"/>
      <c r="D12" s="1461"/>
      <c r="E12" s="1460"/>
      <c r="F12" s="1462"/>
      <c r="G12" s="1463"/>
      <c r="H12" s="1464"/>
      <c r="I12" s="1460"/>
      <c r="J12" s="1462"/>
      <c r="K12" s="1732">
        <f t="shared" ref="K12:K21" si="1">C12+E12</f>
        <v>0</v>
      </c>
      <c r="L12" s="1743">
        <f t="shared" si="0"/>
        <v>0</v>
      </c>
    </row>
    <row r="13" spans="1:12" s="1266" customFormat="1" ht="15" customHeight="1" x14ac:dyDescent="0.2">
      <c r="A13" s="1465" t="s">
        <v>34</v>
      </c>
      <c r="B13" s="1466" t="s">
        <v>35</v>
      </c>
      <c r="C13" s="1460"/>
      <c r="D13" s="1461"/>
      <c r="E13" s="1460"/>
      <c r="F13" s="1462"/>
      <c r="G13" s="1463"/>
      <c r="H13" s="1464"/>
      <c r="I13" s="1460"/>
      <c r="J13" s="1462"/>
      <c r="K13" s="1732">
        <f t="shared" si="1"/>
        <v>0</v>
      </c>
      <c r="L13" s="1743">
        <f t="shared" si="0"/>
        <v>0</v>
      </c>
    </row>
    <row r="14" spans="1:12" s="1266" customFormat="1" ht="15" customHeight="1" x14ac:dyDescent="0.2">
      <c r="A14" s="1465" t="s">
        <v>36</v>
      </c>
      <c r="B14" s="1466" t="s">
        <v>37</v>
      </c>
      <c r="C14" s="1460"/>
      <c r="D14" s="1461"/>
      <c r="E14" s="1460"/>
      <c r="F14" s="1462"/>
      <c r="G14" s="1463"/>
      <c r="H14" s="1464"/>
      <c r="I14" s="1460"/>
      <c r="J14" s="1462"/>
      <c r="K14" s="1732">
        <f t="shared" si="1"/>
        <v>0</v>
      </c>
      <c r="L14" s="1743">
        <f t="shared" si="0"/>
        <v>0</v>
      </c>
    </row>
    <row r="15" spans="1:12" s="1266" customFormat="1" ht="15" customHeight="1" x14ac:dyDescent="0.2">
      <c r="A15" s="1465" t="s">
        <v>38</v>
      </c>
      <c r="B15" s="1466" t="s">
        <v>39</v>
      </c>
      <c r="C15" s="1460"/>
      <c r="D15" s="1461"/>
      <c r="E15" s="1460"/>
      <c r="F15" s="1462"/>
      <c r="G15" s="1463"/>
      <c r="H15" s="1464"/>
      <c r="I15" s="1460"/>
      <c r="J15" s="1462"/>
      <c r="K15" s="1732">
        <f t="shared" si="1"/>
        <v>0</v>
      </c>
      <c r="L15" s="1743">
        <f t="shared" si="0"/>
        <v>0</v>
      </c>
    </row>
    <row r="16" spans="1:12" s="1266" customFormat="1" ht="15" customHeight="1" x14ac:dyDescent="0.2">
      <c r="A16" s="1465" t="s">
        <v>40</v>
      </c>
      <c r="B16" s="1466" t="s">
        <v>41</v>
      </c>
      <c r="C16" s="1460"/>
      <c r="D16" s="1461"/>
      <c r="E16" s="1460"/>
      <c r="F16" s="1462"/>
      <c r="G16" s="1463"/>
      <c r="H16" s="1464"/>
      <c r="I16" s="1460"/>
      <c r="J16" s="1462"/>
      <c r="K16" s="1732">
        <f t="shared" si="1"/>
        <v>0</v>
      </c>
      <c r="L16" s="1743">
        <f t="shared" si="0"/>
        <v>0</v>
      </c>
    </row>
    <row r="17" spans="1:12" s="1266" customFormat="1" ht="15" customHeight="1" x14ac:dyDescent="0.2">
      <c r="A17" s="1465" t="s">
        <v>42</v>
      </c>
      <c r="B17" s="1466" t="s">
        <v>43</v>
      </c>
      <c r="C17" s="1460"/>
      <c r="D17" s="1461"/>
      <c r="E17" s="1460"/>
      <c r="F17" s="1462"/>
      <c r="G17" s="1463"/>
      <c r="H17" s="1464"/>
      <c r="I17" s="1460"/>
      <c r="J17" s="1462"/>
      <c r="K17" s="1732">
        <f t="shared" si="1"/>
        <v>0</v>
      </c>
      <c r="L17" s="1743">
        <f t="shared" si="0"/>
        <v>0</v>
      </c>
    </row>
    <row r="18" spans="1:12" s="1266" customFormat="1" ht="15" customHeight="1" x14ac:dyDescent="0.2">
      <c r="A18" s="1465" t="s">
        <v>1836</v>
      </c>
      <c r="B18" s="1588" t="s">
        <v>1837</v>
      </c>
      <c r="C18" s="1460"/>
      <c r="D18" s="1461"/>
      <c r="E18" s="1460"/>
      <c r="F18" s="1462"/>
      <c r="G18" s="1463"/>
      <c r="H18" s="1464"/>
      <c r="I18" s="1460"/>
      <c r="J18" s="1462"/>
      <c r="K18" s="1732">
        <f t="shared" ref="K18" si="2">C18+E18</f>
        <v>0</v>
      </c>
      <c r="L18" s="1743">
        <f t="shared" ref="L18" si="3">D18+F18</f>
        <v>0</v>
      </c>
    </row>
    <row r="19" spans="1:12" s="1266" customFormat="1" ht="15" customHeight="1" x14ac:dyDescent="0.2">
      <c r="A19" s="1465" t="s">
        <v>44</v>
      </c>
      <c r="B19" s="1466" t="s">
        <v>45</v>
      </c>
      <c r="C19" s="1460"/>
      <c r="D19" s="1461"/>
      <c r="E19" s="1460"/>
      <c r="F19" s="1462"/>
      <c r="G19" s="1463"/>
      <c r="H19" s="1464"/>
      <c r="I19" s="1460"/>
      <c r="J19" s="1462"/>
      <c r="K19" s="1732">
        <f t="shared" si="1"/>
        <v>0</v>
      </c>
      <c r="L19" s="1743">
        <f t="shared" si="0"/>
        <v>0</v>
      </c>
    </row>
    <row r="20" spans="1:12" s="1266" customFormat="1" ht="15" customHeight="1" x14ac:dyDescent="0.2">
      <c r="A20" s="1465" t="s">
        <v>1838</v>
      </c>
      <c r="B20" s="1588" t="s">
        <v>1839</v>
      </c>
      <c r="C20" s="1460"/>
      <c r="D20" s="1461"/>
      <c r="E20" s="1460"/>
      <c r="F20" s="1462"/>
      <c r="G20" s="1463"/>
      <c r="H20" s="1464"/>
      <c r="I20" s="1460"/>
      <c r="J20" s="1462"/>
      <c r="K20" s="1732">
        <f t="shared" si="1"/>
        <v>0</v>
      </c>
      <c r="L20" s="1743">
        <f t="shared" si="0"/>
        <v>0</v>
      </c>
    </row>
    <row r="21" spans="1:12" s="1266" customFormat="1" ht="15" customHeight="1" x14ac:dyDescent="0.2">
      <c r="A21" s="1465" t="s">
        <v>46</v>
      </c>
      <c r="B21" s="1466" t="s">
        <v>47</v>
      </c>
      <c r="C21" s="1460"/>
      <c r="D21" s="1461"/>
      <c r="E21" s="1460"/>
      <c r="F21" s="1462"/>
      <c r="G21" s="1463"/>
      <c r="H21" s="1464"/>
      <c r="I21" s="1460"/>
      <c r="J21" s="1462"/>
      <c r="K21" s="1732">
        <f t="shared" si="1"/>
        <v>0</v>
      </c>
      <c r="L21" s="1743">
        <f t="shared" si="0"/>
        <v>0</v>
      </c>
    </row>
    <row r="22" spans="1:12" s="1266" customFormat="1" ht="15" customHeight="1" thickBot="1" x14ac:dyDescent="0.25">
      <c r="A22" s="1465" t="s">
        <v>48</v>
      </c>
      <c r="B22" s="1467" t="s">
        <v>49</v>
      </c>
      <c r="C22" s="1468"/>
      <c r="D22" s="1469"/>
      <c r="E22" s="1468"/>
      <c r="F22" s="1470"/>
      <c r="G22" s="1471"/>
      <c r="H22" s="1472"/>
      <c r="I22" s="1468"/>
      <c r="J22" s="1470"/>
      <c r="K22" s="1732">
        <f>C22+E22</f>
        <v>0</v>
      </c>
      <c r="L22" s="1743">
        <f t="shared" si="0"/>
        <v>0</v>
      </c>
    </row>
    <row r="23" spans="1:12" s="1266" customFormat="1" ht="15" customHeight="1" thickBot="1" x14ac:dyDescent="0.25">
      <c r="A23" s="1473" t="s">
        <v>50</v>
      </c>
      <c r="B23" s="1586"/>
      <c r="C23" s="1474"/>
      <c r="D23" s="1474"/>
      <c r="E23" s="1474"/>
      <c r="F23" s="1474"/>
      <c r="G23" s="1474"/>
      <c r="H23" s="1474"/>
      <c r="I23" s="1587"/>
      <c r="J23" s="1587"/>
      <c r="K23" s="1744"/>
      <c r="L23" s="1745"/>
    </row>
    <row r="24" spans="1:12" s="1266" customFormat="1" ht="15" customHeight="1" x14ac:dyDescent="0.2">
      <c r="A24" s="1458" t="s">
        <v>51</v>
      </c>
      <c r="B24" s="1459" t="s">
        <v>52</v>
      </c>
      <c r="C24" s="1460"/>
      <c r="D24" s="1461"/>
      <c r="E24" s="1460"/>
      <c r="F24" s="1462"/>
      <c r="G24" s="1463"/>
      <c r="H24" s="1464"/>
      <c r="I24" s="1460"/>
      <c r="J24" s="1462"/>
      <c r="K24" s="1746">
        <f t="shared" ref="K24:L31" si="4">C24+E24</f>
        <v>0</v>
      </c>
      <c r="L24" s="1743">
        <f t="shared" si="4"/>
        <v>0</v>
      </c>
    </row>
    <row r="25" spans="1:12" s="1266" customFormat="1" ht="15" customHeight="1" x14ac:dyDescent="0.2">
      <c r="A25" s="1465" t="s">
        <v>53</v>
      </c>
      <c r="B25" s="1466" t="s">
        <v>54</v>
      </c>
      <c r="C25" s="1460"/>
      <c r="D25" s="1461"/>
      <c r="E25" s="1460"/>
      <c r="F25" s="1462"/>
      <c r="G25" s="1463"/>
      <c r="H25" s="1464"/>
      <c r="I25" s="1460"/>
      <c r="J25" s="1462"/>
      <c r="K25" s="1732">
        <f t="shared" si="4"/>
        <v>0</v>
      </c>
      <c r="L25" s="1743">
        <f t="shared" si="4"/>
        <v>0</v>
      </c>
    </row>
    <row r="26" spans="1:12" s="1266" customFormat="1" ht="15" customHeight="1" x14ac:dyDescent="0.2">
      <c r="A26" s="1465" t="s">
        <v>55</v>
      </c>
      <c r="B26" s="1466" t="s">
        <v>56</v>
      </c>
      <c r="C26" s="1460"/>
      <c r="D26" s="1461"/>
      <c r="E26" s="1460"/>
      <c r="F26" s="1462"/>
      <c r="G26" s="1463"/>
      <c r="H26" s="1464"/>
      <c r="I26" s="1460"/>
      <c r="J26" s="1462"/>
      <c r="K26" s="1732">
        <f t="shared" si="4"/>
        <v>0</v>
      </c>
      <c r="L26" s="1743">
        <f t="shared" si="4"/>
        <v>0</v>
      </c>
    </row>
    <row r="27" spans="1:12" s="1266" customFormat="1" ht="15" customHeight="1" x14ac:dyDescent="0.2">
      <c r="A27" s="1465" t="s">
        <v>57</v>
      </c>
      <c r="B27" s="1466" t="s">
        <v>58</v>
      </c>
      <c r="C27" s="1460"/>
      <c r="D27" s="1461"/>
      <c r="E27" s="1460"/>
      <c r="F27" s="1462"/>
      <c r="G27" s="1463"/>
      <c r="H27" s="1464"/>
      <c r="I27" s="1460"/>
      <c r="J27" s="1462"/>
      <c r="K27" s="1732">
        <f t="shared" si="4"/>
        <v>0</v>
      </c>
      <c r="L27" s="1743">
        <f t="shared" si="4"/>
        <v>0</v>
      </c>
    </row>
    <row r="28" spans="1:12" s="1266" customFormat="1" ht="15" customHeight="1" x14ac:dyDescent="0.2">
      <c r="A28" s="1465" t="s">
        <v>59</v>
      </c>
      <c r="B28" s="1466" t="s">
        <v>60</v>
      </c>
      <c r="C28" s="1460"/>
      <c r="D28" s="1461"/>
      <c r="E28" s="1460"/>
      <c r="F28" s="1462"/>
      <c r="G28" s="1463"/>
      <c r="H28" s="1464"/>
      <c r="I28" s="1460"/>
      <c r="J28" s="1462"/>
      <c r="K28" s="1732">
        <f t="shared" si="4"/>
        <v>0</v>
      </c>
      <c r="L28" s="1743">
        <f t="shared" si="4"/>
        <v>0</v>
      </c>
    </row>
    <row r="29" spans="1:12" s="1266" customFormat="1" ht="15" customHeight="1" x14ac:dyDescent="0.2">
      <c r="A29" s="1465" t="s">
        <v>1840</v>
      </c>
      <c r="B29" s="1467" t="s">
        <v>1069</v>
      </c>
      <c r="C29" s="1475"/>
      <c r="D29" s="1476"/>
      <c r="E29" s="1475"/>
      <c r="F29" s="1477"/>
      <c r="G29" s="1478"/>
      <c r="H29" s="1479"/>
      <c r="I29" s="1475"/>
      <c r="J29" s="1477"/>
      <c r="K29" s="1732">
        <f t="shared" ref="K29" si="5">C29+E29</f>
        <v>0</v>
      </c>
      <c r="L29" s="1743">
        <f t="shared" ref="L29" si="6">D29+F29</f>
        <v>0</v>
      </c>
    </row>
    <row r="30" spans="1:12" s="1266" customFormat="1" ht="15" customHeight="1" x14ac:dyDescent="0.2">
      <c r="A30" s="1465" t="s">
        <v>1841</v>
      </c>
      <c r="B30" s="1588" t="s">
        <v>1842</v>
      </c>
      <c r="C30" s="1475"/>
      <c r="D30" s="1476"/>
      <c r="E30" s="1475"/>
      <c r="F30" s="1477"/>
      <c r="G30" s="1478"/>
      <c r="H30" s="1479"/>
      <c r="I30" s="1475"/>
      <c r="J30" s="1477"/>
      <c r="K30" s="1732">
        <f t="shared" ref="K30" si="7">C30+E30</f>
        <v>0</v>
      </c>
      <c r="L30" s="1743">
        <f t="shared" ref="L30" si="8">D30+F30</f>
        <v>0</v>
      </c>
    </row>
    <row r="31" spans="1:12" s="1266" customFormat="1" ht="15" customHeight="1" thickBot="1" x14ac:dyDescent="0.25">
      <c r="A31" s="1465" t="s">
        <v>61</v>
      </c>
      <c r="B31" s="1467" t="s">
        <v>62</v>
      </c>
      <c r="C31" s="1468"/>
      <c r="D31" s="1469"/>
      <c r="E31" s="1468"/>
      <c r="F31" s="1470"/>
      <c r="G31" s="1471"/>
      <c r="H31" s="1472"/>
      <c r="I31" s="1468"/>
      <c r="J31" s="1470"/>
      <c r="K31" s="1732">
        <f t="shared" si="4"/>
        <v>0</v>
      </c>
      <c r="L31" s="1743">
        <f t="shared" si="4"/>
        <v>0</v>
      </c>
    </row>
    <row r="32" spans="1:12" s="1266" customFormat="1" ht="15" customHeight="1" thickBot="1" x14ac:dyDescent="0.25">
      <c r="A32" s="1480" t="s">
        <v>63</v>
      </c>
      <c r="B32" s="1589"/>
      <c r="C32" s="1474"/>
      <c r="D32" s="1474"/>
      <c r="E32" s="1474"/>
      <c r="F32" s="1474"/>
      <c r="G32" s="1474"/>
      <c r="H32" s="1474"/>
      <c r="I32" s="1587"/>
      <c r="J32" s="1587"/>
      <c r="K32" s="1744"/>
      <c r="L32" s="1745"/>
    </row>
    <row r="33" spans="1:12" s="1266" customFormat="1" ht="15" customHeight="1" x14ac:dyDescent="0.2">
      <c r="A33" s="1458" t="s">
        <v>64</v>
      </c>
      <c r="B33" s="1459" t="s">
        <v>65</v>
      </c>
      <c r="C33" s="1460"/>
      <c r="D33" s="1461"/>
      <c r="E33" s="1460"/>
      <c r="F33" s="1462"/>
      <c r="G33" s="1463"/>
      <c r="H33" s="1464"/>
      <c r="I33" s="1460"/>
      <c r="J33" s="1462"/>
      <c r="K33" s="1732">
        <f t="shared" ref="K33:L43" si="9">C33+E33</f>
        <v>0</v>
      </c>
      <c r="L33" s="1743">
        <f t="shared" si="9"/>
        <v>0</v>
      </c>
    </row>
    <row r="34" spans="1:12" s="1266" customFormat="1" ht="15" customHeight="1" x14ac:dyDescent="0.2">
      <c r="A34" s="1465" t="s">
        <v>66</v>
      </c>
      <c r="B34" s="1466" t="s">
        <v>67</v>
      </c>
      <c r="C34" s="1460"/>
      <c r="D34" s="1461"/>
      <c r="E34" s="1460"/>
      <c r="F34" s="1462"/>
      <c r="G34" s="1463"/>
      <c r="H34" s="1464"/>
      <c r="I34" s="1460"/>
      <c r="J34" s="1462"/>
      <c r="K34" s="1732">
        <f t="shared" si="9"/>
        <v>0</v>
      </c>
      <c r="L34" s="1743">
        <f t="shared" si="9"/>
        <v>0</v>
      </c>
    </row>
    <row r="35" spans="1:12" s="1266" customFormat="1" ht="15" customHeight="1" x14ac:dyDescent="0.2">
      <c r="A35" s="1465" t="s">
        <v>68</v>
      </c>
      <c r="B35" s="1466" t="s">
        <v>69</v>
      </c>
      <c r="C35" s="1460"/>
      <c r="D35" s="1461"/>
      <c r="E35" s="1460"/>
      <c r="F35" s="1462"/>
      <c r="G35" s="1463"/>
      <c r="H35" s="1464"/>
      <c r="I35" s="1460"/>
      <c r="J35" s="1462"/>
      <c r="K35" s="1732">
        <f t="shared" si="9"/>
        <v>0</v>
      </c>
      <c r="L35" s="1743">
        <f t="shared" si="9"/>
        <v>0</v>
      </c>
    </row>
    <row r="36" spans="1:12" s="1266" customFormat="1" ht="15" customHeight="1" x14ac:dyDescent="0.2">
      <c r="A36" s="1465" t="s">
        <v>70</v>
      </c>
      <c r="B36" s="1466" t="s">
        <v>71</v>
      </c>
      <c r="C36" s="1460"/>
      <c r="D36" s="1461"/>
      <c r="E36" s="1460"/>
      <c r="F36" s="1462"/>
      <c r="G36" s="1463"/>
      <c r="H36" s="1464"/>
      <c r="I36" s="1460"/>
      <c r="J36" s="1462"/>
      <c r="K36" s="1732">
        <f t="shared" si="9"/>
        <v>0</v>
      </c>
      <c r="L36" s="1743">
        <f t="shared" si="9"/>
        <v>0</v>
      </c>
    </row>
    <row r="37" spans="1:12" s="1266" customFormat="1" ht="15" customHeight="1" x14ac:dyDescent="0.2">
      <c r="A37" s="1465" t="s">
        <v>72</v>
      </c>
      <c r="B37" s="1466" t="s">
        <v>73</v>
      </c>
      <c r="C37" s="1460"/>
      <c r="D37" s="1461"/>
      <c r="E37" s="1460"/>
      <c r="F37" s="1462"/>
      <c r="G37" s="1463"/>
      <c r="H37" s="1464"/>
      <c r="I37" s="1460"/>
      <c r="J37" s="1462"/>
      <c r="K37" s="1732">
        <f t="shared" si="9"/>
        <v>0</v>
      </c>
      <c r="L37" s="1743">
        <f t="shared" si="9"/>
        <v>0</v>
      </c>
    </row>
    <row r="38" spans="1:12" s="1266" customFormat="1" ht="15" customHeight="1" x14ac:dyDescent="0.2">
      <c r="A38" s="1465" t="s">
        <v>1843</v>
      </c>
      <c r="B38" s="1588" t="s">
        <v>1844</v>
      </c>
      <c r="C38" s="1460"/>
      <c r="D38" s="1461"/>
      <c r="E38" s="1460"/>
      <c r="F38" s="1462"/>
      <c r="G38" s="1463"/>
      <c r="H38" s="1464"/>
      <c r="I38" s="1460"/>
      <c r="J38" s="1462"/>
      <c r="K38" s="1732">
        <f t="shared" si="9"/>
        <v>0</v>
      </c>
      <c r="L38" s="1743">
        <f t="shared" si="9"/>
        <v>0</v>
      </c>
    </row>
    <row r="39" spans="1:12" s="1266" customFormat="1" ht="15" customHeight="1" x14ac:dyDescent="0.2">
      <c r="A39" s="1465" t="s">
        <v>74</v>
      </c>
      <c r="B39" s="1466" t="s">
        <v>75</v>
      </c>
      <c r="C39" s="1460"/>
      <c r="D39" s="1461"/>
      <c r="E39" s="1460"/>
      <c r="F39" s="1462"/>
      <c r="G39" s="1463"/>
      <c r="H39" s="1464"/>
      <c r="I39" s="1460"/>
      <c r="J39" s="1462"/>
      <c r="K39" s="1732">
        <f t="shared" si="9"/>
        <v>0</v>
      </c>
      <c r="L39" s="1743">
        <f t="shared" si="9"/>
        <v>0</v>
      </c>
    </row>
    <row r="40" spans="1:12" s="1266" customFormat="1" ht="15" customHeight="1" x14ac:dyDescent="0.2">
      <c r="A40" s="1481" t="s">
        <v>1845</v>
      </c>
      <c r="B40" s="1588" t="s">
        <v>1846</v>
      </c>
      <c r="C40" s="1460"/>
      <c r="D40" s="1461"/>
      <c r="E40" s="1460"/>
      <c r="F40" s="1462"/>
      <c r="G40" s="1463"/>
      <c r="H40" s="1464"/>
      <c r="I40" s="1460"/>
      <c r="J40" s="1462"/>
      <c r="K40" s="1732">
        <f t="shared" ref="K40" si="10">C40+E40</f>
        <v>0</v>
      </c>
      <c r="L40" s="1743">
        <f t="shared" ref="L40" si="11">D40+F40</f>
        <v>0</v>
      </c>
    </row>
    <row r="41" spans="1:12" s="1266" customFormat="1" ht="15" customHeight="1" x14ac:dyDescent="0.2">
      <c r="A41" s="1481" t="s">
        <v>76</v>
      </c>
      <c r="B41" s="1466" t="s">
        <v>77</v>
      </c>
      <c r="C41" s="1460"/>
      <c r="D41" s="1461"/>
      <c r="E41" s="1460"/>
      <c r="F41" s="1462"/>
      <c r="G41" s="1463"/>
      <c r="H41" s="1464"/>
      <c r="I41" s="1460"/>
      <c r="J41" s="1462"/>
      <c r="K41" s="1732">
        <f t="shared" si="9"/>
        <v>0</v>
      </c>
      <c r="L41" s="1743">
        <f t="shared" si="9"/>
        <v>0</v>
      </c>
    </row>
    <row r="42" spans="1:12" s="1591" customFormat="1" ht="15" customHeight="1" x14ac:dyDescent="0.2">
      <c r="A42" s="1481" t="s">
        <v>78</v>
      </c>
      <c r="B42" s="1590" t="s">
        <v>79</v>
      </c>
      <c r="C42" s="1482"/>
      <c r="D42" s="1483"/>
      <c r="E42" s="1482"/>
      <c r="F42" s="1484"/>
      <c r="G42" s="1485"/>
      <c r="H42" s="1486"/>
      <c r="I42" s="1482"/>
      <c r="J42" s="1484"/>
      <c r="K42" s="1747">
        <f t="shared" si="9"/>
        <v>0</v>
      </c>
      <c r="L42" s="1748">
        <f t="shared" si="9"/>
        <v>0</v>
      </c>
    </row>
    <row r="43" spans="1:12" s="1266" customFormat="1" ht="15" customHeight="1" thickBot="1" x14ac:dyDescent="0.25">
      <c r="A43" s="1487" t="s">
        <v>80</v>
      </c>
      <c r="B43" s="1488" t="s">
        <v>81</v>
      </c>
      <c r="C43" s="1468"/>
      <c r="D43" s="1469"/>
      <c r="E43" s="1468"/>
      <c r="F43" s="1470"/>
      <c r="G43" s="1471"/>
      <c r="H43" s="1472"/>
      <c r="I43" s="1468"/>
      <c r="J43" s="1470"/>
      <c r="K43" s="1732">
        <f t="shared" si="9"/>
        <v>0</v>
      </c>
      <c r="L43" s="1743">
        <f t="shared" si="9"/>
        <v>0</v>
      </c>
    </row>
    <row r="44" spans="1:12" s="1266" customFormat="1" ht="15" customHeight="1" thickBot="1" x14ac:dyDescent="0.25">
      <c r="A44" s="1489" t="s">
        <v>82</v>
      </c>
      <c r="B44" s="1592"/>
      <c r="C44" s="1474"/>
      <c r="D44" s="1474"/>
      <c r="E44" s="1474"/>
      <c r="F44" s="1474"/>
      <c r="G44" s="1474"/>
      <c r="H44" s="1474"/>
      <c r="I44" s="1587"/>
      <c r="J44" s="1587"/>
      <c r="K44" s="1744"/>
      <c r="L44" s="1745"/>
    </row>
    <row r="45" spans="1:12" s="1266" customFormat="1" ht="15" customHeight="1" x14ac:dyDescent="0.2">
      <c r="A45" s="1458" t="s">
        <v>83</v>
      </c>
      <c r="B45" s="1459" t="s">
        <v>84</v>
      </c>
      <c r="C45" s="1460"/>
      <c r="D45" s="1461"/>
      <c r="E45" s="1460"/>
      <c r="F45" s="1462"/>
      <c r="G45" s="1463"/>
      <c r="H45" s="1464"/>
      <c r="I45" s="1460"/>
      <c r="J45" s="1462"/>
      <c r="K45" s="1732">
        <f t="shared" ref="K45:L50" si="12">C45+E45</f>
        <v>0</v>
      </c>
      <c r="L45" s="1743">
        <f t="shared" si="12"/>
        <v>0</v>
      </c>
    </row>
    <row r="46" spans="1:12" s="1266" customFormat="1" ht="15" customHeight="1" x14ac:dyDescent="0.2">
      <c r="A46" s="1465" t="s">
        <v>85</v>
      </c>
      <c r="B46" s="1466" t="s">
        <v>86</v>
      </c>
      <c r="C46" s="1460"/>
      <c r="D46" s="1461"/>
      <c r="E46" s="1460"/>
      <c r="F46" s="1462"/>
      <c r="G46" s="1463"/>
      <c r="H46" s="1464"/>
      <c r="I46" s="1460"/>
      <c r="J46" s="1462"/>
      <c r="K46" s="1732">
        <f t="shared" si="12"/>
        <v>0</v>
      </c>
      <c r="L46" s="1743">
        <f t="shared" si="12"/>
        <v>0</v>
      </c>
    </row>
    <row r="47" spans="1:12" s="1266" customFormat="1" ht="15" customHeight="1" x14ac:dyDescent="0.2">
      <c r="A47" s="1465" t="s">
        <v>87</v>
      </c>
      <c r="B47" s="1466" t="s">
        <v>88</v>
      </c>
      <c r="C47" s="1460"/>
      <c r="D47" s="1461"/>
      <c r="E47" s="1460"/>
      <c r="F47" s="1462"/>
      <c r="G47" s="1463"/>
      <c r="H47" s="1464"/>
      <c r="I47" s="1460"/>
      <c r="J47" s="1462"/>
      <c r="K47" s="1732">
        <f t="shared" si="12"/>
        <v>0</v>
      </c>
      <c r="L47" s="1743">
        <f t="shared" si="12"/>
        <v>0</v>
      </c>
    </row>
    <row r="48" spans="1:12" s="1266" customFormat="1" ht="15" customHeight="1" x14ac:dyDescent="0.2">
      <c r="A48" s="1465" t="s">
        <v>89</v>
      </c>
      <c r="B48" s="1466" t="s">
        <v>90</v>
      </c>
      <c r="C48" s="1460"/>
      <c r="D48" s="1461"/>
      <c r="E48" s="1460"/>
      <c r="F48" s="1462"/>
      <c r="G48" s="1463"/>
      <c r="H48" s="1464"/>
      <c r="I48" s="1460"/>
      <c r="J48" s="1462"/>
      <c r="K48" s="1732">
        <f t="shared" si="12"/>
        <v>0</v>
      </c>
      <c r="L48" s="1743">
        <f t="shared" si="12"/>
        <v>0</v>
      </c>
    </row>
    <row r="49" spans="1:17" s="1266" customFormat="1" ht="15" customHeight="1" x14ac:dyDescent="0.2">
      <c r="A49" s="1465" t="s">
        <v>91</v>
      </c>
      <c r="B49" s="1466" t="s">
        <v>92</v>
      </c>
      <c r="C49" s="1460"/>
      <c r="D49" s="1461"/>
      <c r="E49" s="1460"/>
      <c r="F49" s="1462"/>
      <c r="G49" s="1463"/>
      <c r="H49" s="1464"/>
      <c r="I49" s="1460"/>
      <c r="J49" s="1462"/>
      <c r="K49" s="1732">
        <f t="shared" si="12"/>
        <v>0</v>
      </c>
      <c r="L49" s="1743">
        <f t="shared" si="12"/>
        <v>0</v>
      </c>
    </row>
    <row r="50" spans="1:17" s="1266" customFormat="1" ht="15" customHeight="1" thickBot="1" x14ac:dyDescent="0.25">
      <c r="A50" s="1490" t="s">
        <v>93</v>
      </c>
      <c r="B50" s="1593" t="s">
        <v>94</v>
      </c>
      <c r="C50" s="1468"/>
      <c r="D50" s="1469"/>
      <c r="E50" s="1468"/>
      <c r="F50" s="1470"/>
      <c r="G50" s="1471"/>
      <c r="H50" s="1472"/>
      <c r="I50" s="1468"/>
      <c r="J50" s="1470"/>
      <c r="K50" s="1732">
        <f t="shared" si="12"/>
        <v>0</v>
      </c>
      <c r="L50" s="1743">
        <f t="shared" si="12"/>
        <v>0</v>
      </c>
    </row>
    <row r="51" spans="1:17" s="1266" customFormat="1" ht="15" customHeight="1" thickBot="1" x14ac:dyDescent="0.25">
      <c r="A51" s="1491" t="s">
        <v>1847</v>
      </c>
      <c r="B51" s="1594"/>
      <c r="K51" s="1749"/>
      <c r="L51" s="1750"/>
    </row>
    <row r="52" spans="1:17" s="1266" customFormat="1" ht="15" customHeight="1" x14ac:dyDescent="0.2">
      <c r="A52" s="1492" t="s">
        <v>1848</v>
      </c>
      <c r="B52" s="1595" t="s">
        <v>1849</v>
      </c>
      <c r="C52" s="1493"/>
      <c r="D52" s="1410"/>
      <c r="E52" s="1493"/>
      <c r="F52" s="1494"/>
      <c r="G52" s="1409"/>
      <c r="H52" s="1495"/>
      <c r="I52" s="1493"/>
      <c r="J52" s="1494"/>
      <c r="K52" s="1715">
        <f t="shared" ref="K52" si="13">C52+E52</f>
        <v>0</v>
      </c>
      <c r="L52" s="1722">
        <f t="shared" ref="L52" si="14">D52+F52</f>
        <v>0</v>
      </c>
    </row>
    <row r="53" spans="1:17" s="1266" customFormat="1" ht="15" customHeight="1" thickBot="1" x14ac:dyDescent="0.25">
      <c r="A53" s="1496" t="s">
        <v>1850</v>
      </c>
      <c r="B53" s="1596" t="s">
        <v>1851</v>
      </c>
      <c r="C53" s="1497"/>
      <c r="D53" s="1498"/>
      <c r="E53" s="1497"/>
      <c r="F53" s="1499"/>
      <c r="G53" s="1500"/>
      <c r="H53" s="1501"/>
      <c r="I53" s="1497"/>
      <c r="J53" s="1499"/>
      <c r="K53" s="1717">
        <f t="shared" ref="K53:L53" si="15">C53+E53</f>
        <v>0</v>
      </c>
      <c r="L53" s="1730">
        <f t="shared" si="15"/>
        <v>0</v>
      </c>
    </row>
    <row r="54" spans="1:17" s="1266" customFormat="1" ht="16.5" customHeight="1" thickBot="1" x14ac:dyDescent="0.25">
      <c r="A54" s="1491" t="s">
        <v>1830</v>
      </c>
      <c r="B54" s="1597"/>
      <c r="C54" s="1576"/>
      <c r="D54" s="1576"/>
      <c r="E54" s="1576"/>
      <c r="F54" s="1576"/>
      <c r="G54" s="1576"/>
      <c r="H54" s="1576"/>
      <c r="I54" s="1576"/>
      <c r="J54" s="1576"/>
      <c r="K54" s="1576"/>
      <c r="L54" s="1576"/>
      <c r="M54" s="1576"/>
      <c r="N54" s="1576"/>
      <c r="O54" s="1441"/>
      <c r="P54" s="1441"/>
      <c r="Q54" s="1408"/>
    </row>
    <row r="55" spans="1:17" s="1266" customFormat="1" ht="15" customHeight="1" x14ac:dyDescent="0.2">
      <c r="A55" s="1598" t="s">
        <v>1852</v>
      </c>
      <c r="B55" s="1599" t="s">
        <v>1853</v>
      </c>
      <c r="C55" s="1493"/>
      <c r="D55" s="1410"/>
      <c r="E55" s="1493"/>
      <c r="F55" s="1494"/>
      <c r="G55" s="1409"/>
      <c r="H55" s="1495"/>
      <c r="I55" s="1493"/>
      <c r="J55" s="1494"/>
      <c r="K55" s="1715">
        <f t="shared" ref="K55" si="16">C55+E55</f>
        <v>0</v>
      </c>
      <c r="L55" s="1722">
        <f t="shared" ref="L55" si="17">D55+F55</f>
        <v>0</v>
      </c>
    </row>
    <row r="56" spans="1:17" s="1266" customFormat="1" ht="16.5" customHeight="1" thickBot="1" x14ac:dyDescent="0.25">
      <c r="A56" s="1600" t="s">
        <v>1854</v>
      </c>
      <c r="B56" s="1601" t="s">
        <v>1855</v>
      </c>
      <c r="C56" s="1497"/>
      <c r="D56" s="1498"/>
      <c r="E56" s="1497"/>
      <c r="F56" s="1499"/>
      <c r="G56" s="1500"/>
      <c r="H56" s="1501"/>
      <c r="I56" s="1497"/>
      <c r="J56" s="1499"/>
      <c r="K56" s="1717">
        <f t="shared" ref="K56:L56" si="18">C56+E56</f>
        <v>0</v>
      </c>
      <c r="L56" s="1730">
        <f t="shared" si="18"/>
        <v>0</v>
      </c>
      <c r="M56" s="1576"/>
      <c r="N56" s="1576"/>
      <c r="O56" s="1441"/>
      <c r="P56" s="1441"/>
      <c r="Q56" s="1408"/>
    </row>
    <row r="57" spans="1:17" s="1266" customFormat="1" ht="15" customHeight="1" thickBot="1" x14ac:dyDescent="0.25">
      <c r="A57" s="1491" t="s">
        <v>95</v>
      </c>
      <c r="B57" s="1592"/>
      <c r="C57" s="1602"/>
    </row>
    <row r="58" spans="1:17" s="1266" customFormat="1" ht="15" customHeight="1" thickBot="1" x14ac:dyDescent="0.25">
      <c r="A58" s="1600" t="s">
        <v>96</v>
      </c>
      <c r="B58" s="1603" t="s">
        <v>97</v>
      </c>
      <c r="C58" s="1502"/>
      <c r="D58" s="1503"/>
      <c r="E58" s="1502"/>
      <c r="F58" s="1504"/>
      <c r="G58" s="1502"/>
      <c r="H58" s="1503"/>
      <c r="I58" s="1502"/>
      <c r="J58" s="1504"/>
      <c r="K58" s="1751">
        <f t="shared" ref="K58" si="19">C58+E58</f>
        <v>0</v>
      </c>
      <c r="L58" s="1752">
        <f t="shared" ref="L58" si="20">D58+F58</f>
        <v>0</v>
      </c>
    </row>
    <row r="59" spans="1:17" s="1266" customFormat="1" ht="15" customHeight="1" thickBot="1" x14ac:dyDescent="0.25">
      <c r="A59" s="1446" t="s">
        <v>265</v>
      </c>
      <c r="B59" s="1505"/>
      <c r="C59" s="1604">
        <f>SUM(C8:C22,C24:C31,C33:C43,C45:C50,C52:C53,C55:C56,C58)</f>
        <v>0</v>
      </c>
      <c r="D59" s="1605">
        <f t="shared" ref="D59:L59" si="21">SUM(D8:D22,D24:D31,D33:D43,D45:D50,D52:D53,D55:D56,D58)</f>
        <v>0</v>
      </c>
      <c r="E59" s="1604">
        <f t="shared" si="21"/>
        <v>0</v>
      </c>
      <c r="F59" s="1605">
        <f t="shared" si="21"/>
        <v>0</v>
      </c>
      <c r="G59" s="1604">
        <f t="shared" si="21"/>
        <v>0</v>
      </c>
      <c r="H59" s="1605">
        <f t="shared" si="21"/>
        <v>0</v>
      </c>
      <c r="I59" s="1604">
        <f t="shared" si="21"/>
        <v>0</v>
      </c>
      <c r="J59" s="1605">
        <f t="shared" si="21"/>
        <v>0</v>
      </c>
      <c r="K59" s="1604">
        <f t="shared" si="21"/>
        <v>0</v>
      </c>
      <c r="L59" s="1605">
        <f t="shared" si="21"/>
        <v>0</v>
      </c>
    </row>
    <row r="60" spans="1:17" ht="15" customHeight="1" x14ac:dyDescent="0.25">
      <c r="A60" s="1606"/>
      <c r="B60" s="1606"/>
      <c r="C60" s="1606"/>
      <c r="D60" s="1606"/>
      <c r="E60" s="1606"/>
      <c r="F60" s="1606"/>
      <c r="G60" s="1606"/>
      <c r="H60" s="1606"/>
      <c r="I60" s="1606"/>
      <c r="J60" s="1606"/>
    </row>
  </sheetData>
  <sheetProtection algorithmName="SHA-512" hashValue="8rGfg+ue8+TYywzxMdVSREteQ1G8O7+GEbHbGg3BIi97MgSzhENgj/bCOgoQlynGsd3dwe5afIxTkGLzeuG11g==" saltValue="f3cy50/3DtSJLO6oeyYzlw==" spinCount="100000" sheet="1" formatColumns="0" selectLockedCells="1"/>
  <mergeCells count="6">
    <mergeCell ref="K4:L4"/>
    <mergeCell ref="C5:D5"/>
    <mergeCell ref="E5:F5"/>
    <mergeCell ref="G5:H5"/>
    <mergeCell ref="I5:J5"/>
    <mergeCell ref="K5:L5"/>
  </mergeCells>
  <printOptions horizontalCentered="1"/>
  <pageMargins left="0.47244094488188981" right="0.47244094488188981" top="0.59055118110236227" bottom="0.43307086614173229" header="0.51181102362204722" footer="0.31496062992125984"/>
  <pageSetup paperSize="9" scale="64" orientation="portrait" horizontalDpi="300" verticalDpi="300"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oglio51">
    <pageSetUpPr fitToPage="1"/>
  </sheetPr>
  <dimension ref="A1:P48"/>
  <sheetViews>
    <sheetView showGridLines="0" zoomScale="80" zoomScaleNormal="80" workbookViewId="0">
      <pane ySplit="5" topLeftCell="A6" activePane="bottomLeft" state="frozen"/>
      <selection pane="bottomLeft" activeCell="AB1" sqref="AB1"/>
    </sheetView>
  </sheetViews>
  <sheetFormatPr defaultColWidth="8.7109375" defaultRowHeight="10.199999999999999" x14ac:dyDescent="0.2"/>
  <cols>
    <col min="1" max="1" width="3" style="3" customWidth="1"/>
    <col min="2" max="2" width="8.42578125" style="3" customWidth="1"/>
    <col min="3" max="3" width="67.140625" style="3" customWidth="1"/>
    <col min="4" max="6" width="45.7109375" style="2" customWidth="1"/>
    <col min="7" max="13" width="8.7109375" style="3"/>
    <col min="14" max="16" width="8.7109375" style="3" hidden="1" customWidth="1"/>
    <col min="17" max="16384" width="8.7109375" style="3"/>
  </cols>
  <sheetData>
    <row r="1" spans="1:15" ht="43.5" customHeight="1" x14ac:dyDescent="0.2">
      <c r="A1" s="1219" t="str">
        <f>'t1'!A1</f>
        <v>SERVIZIO SANITARIO NAZIONALE - anno 2023</v>
      </c>
      <c r="B1" s="1219"/>
      <c r="C1" s="1219"/>
      <c r="D1" s="1219"/>
      <c r="E1" s="1219"/>
      <c r="F1" s="1219"/>
    </row>
    <row r="2" spans="1:15" ht="21" customHeight="1" x14ac:dyDescent="0.25">
      <c r="A2" s="179" t="s">
        <v>1461</v>
      </c>
      <c r="B2" s="179"/>
      <c r="C2" s="179"/>
    </row>
    <row r="3" spans="1:15" ht="21" customHeight="1" thickBot="1" x14ac:dyDescent="0.3">
      <c r="A3" s="1236"/>
      <c r="B3" s="179"/>
      <c r="C3" s="179"/>
    </row>
    <row r="4" spans="1:15" ht="49.5" customHeight="1" thickBot="1" x14ac:dyDescent="0.25">
      <c r="A4" s="1237" t="s">
        <v>999</v>
      </c>
      <c r="B4" s="1238"/>
      <c r="C4" s="1238"/>
      <c r="D4" s="981" t="s">
        <v>1342</v>
      </c>
      <c r="E4" s="981" t="s">
        <v>1462</v>
      </c>
      <c r="F4" s="981" t="s">
        <v>1344</v>
      </c>
    </row>
    <row r="5" spans="1:15" ht="70.2" customHeight="1" thickBot="1" x14ac:dyDescent="0.25">
      <c r="A5" s="1239" t="s">
        <v>1463</v>
      </c>
      <c r="B5" s="1238"/>
      <c r="C5" s="1238"/>
      <c r="D5" s="1240" t="str">
        <f ca="1">IF(D6&lt;=10000,"OK",IF(D16&lt;50,"OK","Giustificare: la retribuzione di posizione esposta in T15  e/o nella sezione ORG della SICI non appare coerente con quanto riportato in T13"))</f>
        <v>OK</v>
      </c>
      <c r="E5" s="1240" t="str">
        <f ca="1">IF(E6&lt;=10000,"OK",IF(E16&lt;50,"OK","Giustificare: la retribuzione di posizione esposta in T15 e/o nella sezione ORG della SICI non appare coerente con quanto riportato in T13"))</f>
        <v>OK</v>
      </c>
      <c r="F5" s="1240" t="str">
        <f ca="1">IF(F6&lt;=10000,"OK",IF(AND(F16&lt;50,F25&lt;50),"OK","Giustificare: la retribuzione di posizione esposta in T15 e/o nella sezione ORG della SICI non appare coerente con quanto riportato in T13"))</f>
        <v>OK</v>
      </c>
    </row>
    <row r="6" spans="1:15" s="96" customFormat="1" ht="20.100000000000001" customHeight="1" x14ac:dyDescent="0.2">
      <c r="A6" s="1221" t="s">
        <v>1346</v>
      </c>
      <c r="B6" s="1222" t="s">
        <v>1464</v>
      </c>
      <c r="C6" s="1222"/>
      <c r="D6" s="1241" t="str">
        <f ca="1">IF(SUM(D7:D11)&lt;=10000,"&lt;= 10.000",SUM(D7:D11))</f>
        <v>&lt;= 10.000</v>
      </c>
      <c r="E6" s="1241" t="str">
        <f ca="1">IF(SUM(E7:E11)&lt;=10000,"&lt;= 10.000",SUM(E7:E11))</f>
        <v>&lt;= 10.000</v>
      </c>
      <c r="F6" s="1241" t="str">
        <f ca="1">IF(SUM(F7:F11)&lt;=10000,"&lt;= 10.000",SUM(F7:F11))</f>
        <v>&lt;= 10.000</v>
      </c>
    </row>
    <row r="7" spans="1:15" s="96" customFormat="1" ht="20.100000000000001" customHeight="1" x14ac:dyDescent="0.2">
      <c r="A7" s="1221"/>
      <c r="B7" s="1242" t="s">
        <v>1465</v>
      </c>
      <c r="C7" s="1225"/>
      <c r="D7" s="1241">
        <f ca="1">SUMIF('t13'!$CA:$CA,D29,INDIRECT("'t13'!$"&amp;$O7&amp;":$"&amp;$O7))</f>
        <v>0</v>
      </c>
      <c r="E7" s="1241">
        <f ca="1">SUMIF('t13'!$CA:$CA,E29,INDIRECT("'t13'!$"&amp;$O7&amp;":$"&amp;$O7))</f>
        <v>0</v>
      </c>
      <c r="F7" s="1241">
        <f ca="1">SUMIF('t13'!$CA:$CA,F29,INDIRECT("'t13'!$"&amp;$O7&amp;":$"&amp;$O7))</f>
        <v>0</v>
      </c>
      <c r="N7" s="1243" t="s">
        <v>182</v>
      </c>
      <c r="O7" s="96" t="str">
        <f t="array" aca="1" ref="O7" ca="1">LEFT(RIGHT(CELL("indirizzo",INDEX('t13'!$C$5:$AI$5,MATCH(N7,'t13'!$C$5:$AI$5,0))),3),1)</f>
        <v>F</v>
      </c>
    </row>
    <row r="8" spans="1:15" s="96" customFormat="1" ht="20.100000000000001" customHeight="1" x14ac:dyDescent="0.2">
      <c r="A8" s="1221"/>
      <c r="B8" s="1230" t="s">
        <v>1466</v>
      </c>
      <c r="C8" s="1222"/>
      <c r="D8" s="1241">
        <f ca="1">SUMIF('t13'!$CA:$CA,D29,INDIRECT("'t13'!$"&amp;$O8&amp;":$"&amp;$O8))</f>
        <v>0</v>
      </c>
      <c r="E8" s="1241">
        <f ca="1">SUMIF('t13'!$CA:$CA,E29,INDIRECT("'t13'!$"&amp;$O8&amp;":$"&amp;$O8))</f>
        <v>0</v>
      </c>
      <c r="F8" s="1241">
        <f ca="1">SUMIF('t13'!$CA:$CA,F29,INDIRECT("'t13'!$"&amp;$O8&amp;":$"&amp;$O8))</f>
        <v>0</v>
      </c>
      <c r="N8" s="1243" t="s">
        <v>736</v>
      </c>
      <c r="O8" s="96" t="str">
        <f t="array" aca="1" ref="O8" ca="1">LEFT(RIGHT(CELL("indirizzo",INDEX('t13'!$C$5:$AI$5,MATCH(N8,'t13'!$C$5:$AI$5,0))),3),1)</f>
        <v>G</v>
      </c>
    </row>
    <row r="9" spans="1:15" s="96" customFormat="1" ht="20.100000000000001" customHeight="1" x14ac:dyDescent="0.2">
      <c r="A9" s="1221"/>
      <c r="B9" s="1681" t="s">
        <v>2015</v>
      </c>
      <c r="C9" s="1222"/>
      <c r="D9" s="1241">
        <f ca="1">SUMIF('t13'!$CA:$CA,D29,INDIRECT("'t13'!$"&amp;$O9&amp;":$"&amp;$O9))</f>
        <v>0</v>
      </c>
      <c r="E9" s="1241">
        <f ca="1">SUMIF('t13'!$CA:$CA,E29,INDIRECT("'t13'!$"&amp;$O9&amp;":$"&amp;$O9))</f>
        <v>0</v>
      </c>
      <c r="F9" s="1241">
        <f ca="1">SUMIF('t13'!$CA:$CA,F29,INDIRECT("'t13'!$"&amp;$O9&amp;":$"&amp;$O9))</f>
        <v>0</v>
      </c>
      <c r="N9" s="1243" t="s">
        <v>1758</v>
      </c>
      <c r="O9" s="96" t="str">
        <f t="array" aca="1" ref="O9" ca="1">LEFT(RIGHT(CELL("indirizzo",INDEX('t13'!$C$5:$AI$5,MATCH(N9,'t13'!$C$5:$AI$5,0))),3),1)</f>
        <v>Q</v>
      </c>
    </row>
    <row r="10" spans="1:15" s="96" customFormat="1" ht="20.100000000000001" customHeight="1" x14ac:dyDescent="0.2">
      <c r="A10" s="1221"/>
      <c r="B10" s="1681" t="s">
        <v>2016</v>
      </c>
      <c r="C10" s="1222"/>
      <c r="D10" s="1241">
        <f ca="1">SUMIF('t13'!$CA:$CA,D29,INDIRECT("'t13'!$"&amp;$O10&amp;":$"&amp;$O10))</f>
        <v>0</v>
      </c>
      <c r="E10" s="1241">
        <f ca="1">SUMIF('t13'!$CA:$CA,E29,INDIRECT("'t13'!$"&amp;$O10&amp;":$"&amp;$O10))</f>
        <v>0</v>
      </c>
      <c r="F10" s="1241">
        <f ca="1">SUMIF('t13'!$CA:$CA,F29,INDIRECT("'t13'!$"&amp;$O10&amp;":$"&amp;$O10))</f>
        <v>0</v>
      </c>
      <c r="N10" s="1243" t="s">
        <v>1759</v>
      </c>
      <c r="O10" s="96" t="str">
        <f t="array" aca="1" ref="O10" ca="1">LEFT(RIGHT(CELL("indirizzo",INDEX('t13'!$C$5:$AI$5,MATCH(N10,'t13'!$C$5:$AI$5,0))),3),1)</f>
        <v>R</v>
      </c>
    </row>
    <row r="11" spans="1:15" s="96" customFormat="1" ht="20.100000000000001" customHeight="1" x14ac:dyDescent="0.2">
      <c r="A11" s="1221"/>
      <c r="B11" s="1230" t="s">
        <v>1467</v>
      </c>
      <c r="C11" s="1222"/>
      <c r="D11" s="1241">
        <f ca="1">SUMIF('t13'!$CA:$CA,D29,INDIRECT("'t13'!$"&amp;$O11&amp;":$"&amp;$O11))</f>
        <v>0</v>
      </c>
      <c r="E11" s="1241">
        <f ca="1">SUMIF('t13'!$CA:$CA,E29,INDIRECT("'t13'!$"&amp;$O11&amp;":$"&amp;$O11))</f>
        <v>0</v>
      </c>
      <c r="F11" s="1241">
        <f ca="1">SUMIF('t13'!$CA:$CA,F29,INDIRECT("'t13'!$"&amp;$O11&amp;":$"&amp;$O11))</f>
        <v>0</v>
      </c>
      <c r="N11" s="1243" t="s">
        <v>248</v>
      </c>
      <c r="O11" s="96" t="str">
        <f t="array" aca="1" ref="O11" ca="1">LEFT(RIGHT(CELL("indirizzo",INDEX('t13'!$C$5:$AI$5,MATCH(N11,'t13'!$C$5:$AI$5,0))),3),1)</f>
        <v>Z</v>
      </c>
    </row>
    <row r="12" spans="1:15" s="96" customFormat="1" ht="20.100000000000001" customHeight="1" x14ac:dyDescent="0.2">
      <c r="A12" s="1224" t="s">
        <v>1348</v>
      </c>
      <c r="B12" s="1222" t="s">
        <v>1468</v>
      </c>
      <c r="C12" s="1225"/>
      <c r="D12" s="1241">
        <f ca="1">IF(SUM(D6)=0,0,D6/12*13)</f>
        <v>0</v>
      </c>
      <c r="E12" s="1241">
        <f ca="1">IF(SUM(E6)=0,0,E6/12*13)</f>
        <v>0</v>
      </c>
      <c r="F12" s="1241">
        <f ca="1">IF(SUM(F6)=0,0,F6/12*13)</f>
        <v>0</v>
      </c>
    </row>
    <row r="13" spans="1:15" s="1248" customFormat="1" ht="20.100000000000001" customHeight="1" x14ac:dyDescent="0.2">
      <c r="A13" s="1244"/>
      <c r="B13" s="1245" t="s">
        <v>1469</v>
      </c>
      <c r="C13" s="1246"/>
      <c r="D13" s="1247" t="s">
        <v>1382</v>
      </c>
      <c r="E13" s="1247" t="s">
        <v>1382</v>
      </c>
      <c r="F13" s="1247" t="s">
        <v>2017</v>
      </c>
    </row>
    <row r="14" spans="1:15" ht="20.100000000000001" customHeight="1" x14ac:dyDescent="0.2">
      <c r="A14" s="1249" t="s">
        <v>1350</v>
      </c>
      <c r="B14" s="1230" t="s">
        <v>1470</v>
      </c>
      <c r="C14" s="1225"/>
      <c r="D14" s="1241">
        <f ca="1">IF(D6=0,0,SUMIF(INDIRECT(D30&amp;"!$F:$F"),D13,INDIRECT(D30&amp;"!$G:$G")))</f>
        <v>0</v>
      </c>
      <c r="E14" s="1241">
        <f ca="1">IF(E6=0,0,SUMIF(INDIRECT(E30&amp;"!$F:$F"),E13,INDIRECT(E30&amp;"!$G:$G")))</f>
        <v>0</v>
      </c>
      <c r="F14" s="1241">
        <f ca="1">IF(F6=0,0,SUMIF(INDIRECT(F30&amp;"!$F:$F"),"U07L",INDIRECT(F30&amp;"!$G:$G"))+SUMIF(INDIRECT(F30&amp;"!$F:$F"),"U07M",INDIRECT(F30&amp;"!$G:$G"))+SUMIF(INDIRECT(F30&amp;"!$F:$F"),"U07N",INDIRECT(F30&amp;"!$G:$G"))+SUMIF(INDIRECT(F30&amp;"!$F:$F"),"U01H",INDIRECT(F30&amp;"!$G:$G")))</f>
        <v>0</v>
      </c>
    </row>
    <row r="15" spans="1:15" ht="20.100000000000001" customHeight="1" x14ac:dyDescent="0.2">
      <c r="A15" s="1249" t="s">
        <v>1352</v>
      </c>
      <c r="B15" s="1230" t="s">
        <v>1471</v>
      </c>
      <c r="C15" s="1242"/>
      <c r="D15" s="1241">
        <f ca="1">IF(D6 =0,0,ABS(D14-D12))</f>
        <v>0</v>
      </c>
      <c r="E15" s="1241">
        <f ca="1">IF(E6 =0,0,ABS(E14-E12))</f>
        <v>0</v>
      </c>
      <c r="F15" s="1241">
        <f ca="1">IF(F6 =0,0,ABS(F14-F12))</f>
        <v>0</v>
      </c>
    </row>
    <row r="16" spans="1:15" ht="20.100000000000001" customHeight="1" x14ac:dyDescent="0.2">
      <c r="A16" s="1249" t="s">
        <v>1354</v>
      </c>
      <c r="B16" s="1230" t="s">
        <v>1472</v>
      </c>
      <c r="C16" s="1242"/>
      <c r="D16" s="1250">
        <f ca="1">IF(D12=0,0,D15/D12*100)</f>
        <v>0</v>
      </c>
      <c r="E16" s="1250">
        <f ca="1">IF(E12=0,0,E15/E12*100)</f>
        <v>0</v>
      </c>
      <c r="F16" s="1250">
        <f ca="1">IF(F12=0,0,F15/F12*100)</f>
        <v>0</v>
      </c>
    </row>
    <row r="17" spans="1:16" ht="20.100000000000001" customHeight="1" x14ac:dyDescent="0.2">
      <c r="A17" s="1249"/>
      <c r="B17" s="1230" t="s">
        <v>1473</v>
      </c>
      <c r="C17" s="1242"/>
      <c r="D17" s="1334"/>
      <c r="E17" s="1670"/>
      <c r="F17" s="1671"/>
      <c r="N17" s="1336"/>
      <c r="P17" s="1243" t="s">
        <v>1094</v>
      </c>
    </row>
    <row r="18" spans="1:16" ht="20.100000000000001" customHeight="1" x14ac:dyDescent="0.2">
      <c r="A18" s="1249"/>
      <c r="B18" s="1230" t="s">
        <v>1474</v>
      </c>
      <c r="C18" s="1242"/>
      <c r="D18" s="1337"/>
      <c r="E18" s="1672"/>
      <c r="F18" s="1335"/>
      <c r="N18" s="1336"/>
      <c r="P18" s="1243" t="s">
        <v>1097</v>
      </c>
    </row>
    <row r="19" spans="1:16" ht="20.100000000000001" customHeight="1" x14ac:dyDescent="0.2">
      <c r="A19" s="1249"/>
      <c r="B19" s="1230" t="s">
        <v>1475</v>
      </c>
      <c r="C19" s="1242"/>
      <c r="D19" s="1337"/>
      <c r="E19" s="1672"/>
      <c r="F19" s="1335"/>
      <c r="N19" s="1336"/>
      <c r="P19" s="1243" t="s">
        <v>1095</v>
      </c>
    </row>
    <row r="20" spans="1:16" ht="20.100000000000001" customHeight="1" x14ac:dyDescent="0.2">
      <c r="A20" s="1249"/>
      <c r="B20" s="1230" t="s">
        <v>1476</v>
      </c>
      <c r="C20" s="1242"/>
      <c r="D20" s="1337"/>
      <c r="E20" s="1672"/>
      <c r="F20" s="1335"/>
      <c r="N20" s="1336"/>
      <c r="P20" s="1243" t="s">
        <v>1098</v>
      </c>
    </row>
    <row r="21" spans="1:16" ht="20.100000000000001" customHeight="1" x14ac:dyDescent="0.2">
      <c r="A21" s="1249"/>
      <c r="B21" s="1230" t="s">
        <v>1477</v>
      </c>
      <c r="C21" s="1242"/>
      <c r="D21" s="1337"/>
      <c r="E21" s="1672"/>
      <c r="F21" s="1335"/>
      <c r="N21" s="1336"/>
      <c r="P21" s="1243" t="s">
        <v>1096</v>
      </c>
    </row>
    <row r="22" spans="1:16" ht="20.100000000000001" customHeight="1" x14ac:dyDescent="0.2">
      <c r="A22" s="1249"/>
      <c r="B22" s="1230" t="s">
        <v>1478</v>
      </c>
      <c r="C22" s="1242"/>
      <c r="D22" s="1337"/>
      <c r="E22" s="1672"/>
      <c r="F22" s="1335"/>
      <c r="N22" s="1336"/>
      <c r="P22" s="1243" t="s">
        <v>1099</v>
      </c>
    </row>
    <row r="23" spans="1:16" ht="20.100000000000001" customHeight="1" x14ac:dyDescent="0.2">
      <c r="A23" s="1249" t="s">
        <v>1460</v>
      </c>
      <c r="B23" s="1230" t="s">
        <v>1479</v>
      </c>
      <c r="C23" s="1242"/>
      <c r="D23" s="1337"/>
      <c r="E23" s="1672"/>
      <c r="F23" s="1335"/>
    </row>
    <row r="24" spans="1:16" ht="20.100000000000001" customHeight="1" x14ac:dyDescent="0.2">
      <c r="A24" s="1249" t="s">
        <v>1480</v>
      </c>
      <c r="B24" s="1230" t="s">
        <v>1481</v>
      </c>
      <c r="C24" s="1242"/>
      <c r="D24" s="1337"/>
      <c r="E24" s="1672"/>
      <c r="F24" s="1335"/>
    </row>
    <row r="25" spans="1:16" ht="20.100000000000001" customHeight="1" x14ac:dyDescent="0.2">
      <c r="A25" s="1249" t="s">
        <v>1482</v>
      </c>
      <c r="B25" s="1230" t="s">
        <v>1483</v>
      </c>
      <c r="C25" s="1242"/>
      <c r="D25" s="1338"/>
      <c r="E25" s="1673"/>
      <c r="F25" s="1339"/>
    </row>
    <row r="27" spans="1:16" ht="11.4" x14ac:dyDescent="0.2">
      <c r="A27" s="1001" t="s">
        <v>1484</v>
      </c>
    </row>
    <row r="28" spans="1:16" ht="11.4" x14ac:dyDescent="0.2">
      <c r="A28" s="1001" t="s">
        <v>1485</v>
      </c>
    </row>
    <row r="29" spans="1:16" x14ac:dyDescent="0.2">
      <c r="A29" s="1669"/>
      <c r="B29" s="1669"/>
      <c r="C29" s="1669"/>
      <c r="D29" s="1340" t="s">
        <v>1235</v>
      </c>
      <c r="E29" s="1340" t="s">
        <v>1299</v>
      </c>
      <c r="F29" s="1340" t="s">
        <v>474</v>
      </c>
    </row>
    <row r="30" spans="1:16" x14ac:dyDescent="0.2">
      <c r="A30" s="1669"/>
      <c r="B30" s="1669"/>
      <c r="C30" s="1669"/>
      <c r="D30" s="1341" t="str">
        <f>"'T15(1)'"</f>
        <v>'T15(1)'</v>
      </c>
      <c r="E30" s="1341" t="str">
        <f>"'T15(2)'"</f>
        <v>'T15(2)'</v>
      </c>
      <c r="F30" s="1341" t="str">
        <f>"'T15(3)'"</f>
        <v>'T15(3)'</v>
      </c>
    </row>
    <row r="31" spans="1:16" x14ac:dyDescent="0.2">
      <c r="A31" s="1336"/>
      <c r="B31" s="1336"/>
      <c r="C31" s="1336"/>
      <c r="D31" s="1674"/>
      <c r="E31" s="1674"/>
      <c r="F31" s="1674"/>
    </row>
    <row r="32" spans="1:16" x14ac:dyDescent="0.2">
      <c r="A32" s="1336"/>
      <c r="B32" s="1336"/>
      <c r="C32" s="1336"/>
      <c r="D32" s="1674"/>
      <c r="E32" s="1674"/>
      <c r="F32" s="1674"/>
    </row>
    <row r="33" spans="1:6" x14ac:dyDescent="0.2">
      <c r="A33" s="1336"/>
      <c r="B33" s="1336"/>
      <c r="C33" s="1336"/>
      <c r="D33" s="1674"/>
      <c r="E33" s="1674"/>
      <c r="F33" s="1674"/>
    </row>
    <row r="34" spans="1:6" x14ac:dyDescent="0.2">
      <c r="A34" s="1336"/>
      <c r="B34" s="1336"/>
      <c r="C34" s="1336"/>
      <c r="D34" s="1674"/>
      <c r="E34" s="1674"/>
      <c r="F34" s="1674"/>
    </row>
    <row r="35" spans="1:6" x14ac:dyDescent="0.2">
      <c r="A35" s="1336"/>
      <c r="B35" s="1336"/>
      <c r="C35" s="1336"/>
      <c r="D35" s="1674"/>
      <c r="E35" s="1674"/>
      <c r="F35" s="1674"/>
    </row>
    <row r="36" spans="1:6" x14ac:dyDescent="0.2">
      <c r="A36" s="1336"/>
      <c r="B36" s="1336"/>
      <c r="C36" s="1336"/>
      <c r="D36" s="1674"/>
      <c r="E36" s="1674"/>
      <c r="F36" s="1674"/>
    </row>
    <row r="37" spans="1:6" x14ac:dyDescent="0.2">
      <c r="A37" s="1336"/>
      <c r="B37" s="1336"/>
      <c r="C37" s="1336"/>
      <c r="D37" s="1674"/>
      <c r="E37" s="1674"/>
      <c r="F37" s="1674"/>
    </row>
    <row r="38" spans="1:6" x14ac:dyDescent="0.2">
      <c r="A38" s="1336"/>
      <c r="B38" s="1336"/>
      <c r="C38" s="1336"/>
      <c r="D38" s="1674"/>
      <c r="E38" s="1674"/>
      <c r="F38" s="1674"/>
    </row>
    <row r="39" spans="1:6" x14ac:dyDescent="0.2">
      <c r="A39" s="1336"/>
      <c r="B39" s="1336"/>
      <c r="C39" s="1336"/>
      <c r="D39" s="1674"/>
      <c r="E39" s="1674"/>
      <c r="F39" s="1674"/>
    </row>
    <row r="40" spans="1:6" x14ac:dyDescent="0.2">
      <c r="A40" s="1336"/>
      <c r="B40" s="1336"/>
      <c r="C40" s="1336"/>
      <c r="D40" s="1674"/>
      <c r="E40" s="1674"/>
      <c r="F40" s="1674"/>
    </row>
    <row r="41" spans="1:6" x14ac:dyDescent="0.2">
      <c r="A41" s="1336"/>
      <c r="B41" s="1336"/>
      <c r="C41" s="1336"/>
      <c r="D41" s="1674"/>
      <c r="E41" s="1674"/>
      <c r="F41" s="1674"/>
    </row>
    <row r="42" spans="1:6" x14ac:dyDescent="0.2">
      <c r="A42" s="1336"/>
      <c r="B42" s="1336"/>
      <c r="C42" s="1336"/>
      <c r="D42" s="1674"/>
      <c r="E42" s="1674"/>
      <c r="F42" s="1674"/>
    </row>
    <row r="43" spans="1:6" x14ac:dyDescent="0.2">
      <c r="A43" s="1336"/>
      <c r="B43" s="1336"/>
      <c r="C43" s="1336"/>
      <c r="D43" s="1674"/>
      <c r="E43" s="1674"/>
      <c r="F43" s="1674"/>
    </row>
    <row r="44" spans="1:6" x14ac:dyDescent="0.2">
      <c r="A44" s="1336"/>
      <c r="B44" s="1336"/>
      <c r="C44" s="1336"/>
      <c r="D44" s="1674"/>
      <c r="E44" s="1674"/>
      <c r="F44" s="1674"/>
    </row>
    <row r="45" spans="1:6" x14ac:dyDescent="0.2">
      <c r="A45" s="1336"/>
      <c r="B45" s="1336"/>
      <c r="C45" s="1336"/>
      <c r="D45" s="1674"/>
      <c r="E45" s="1674"/>
      <c r="F45" s="1674"/>
    </row>
    <row r="46" spans="1:6" x14ac:dyDescent="0.2">
      <c r="A46" s="1336"/>
      <c r="B46" s="1336"/>
      <c r="C46" s="1336"/>
      <c r="D46" s="1674"/>
      <c r="E46" s="1674"/>
      <c r="F46" s="1674"/>
    </row>
    <row r="47" spans="1:6" x14ac:dyDescent="0.2">
      <c r="A47" s="1336"/>
      <c r="B47" s="1336"/>
      <c r="C47" s="1336"/>
      <c r="D47" s="1674"/>
      <c r="E47" s="1674"/>
      <c r="F47" s="1674"/>
    </row>
    <row r="48" spans="1:6" x14ac:dyDescent="0.2">
      <c r="A48" s="1336"/>
      <c r="B48" s="1336"/>
      <c r="C48" s="1336"/>
      <c r="D48" s="1674"/>
      <c r="E48" s="1674"/>
      <c r="F48" s="1674"/>
    </row>
  </sheetData>
  <sheetProtection algorithmName="SHA-512" hashValue="rBBJ2xMkE3c++1ktAot6z1uHVPHOF15fr2jaF9nU+X1TjNhjlGyE+TvHDqjpTxyMsHjoUsTWtPEIj9gfys2rJg==" saltValue="cFgpfckKrzZlOf+2Ti1a/Q==" spinCount="100000" sheet="1" formatColumns="0" selectLockedCells="1"/>
  <conditionalFormatting sqref="D16:F16">
    <cfRule type="cellIs" dxfId="9" priority="1" stopIfTrue="1" operator="greaterThan">
      <formula>49.9</formula>
    </cfRule>
    <cfRule type="cellIs" dxfId="8" priority="2" stopIfTrue="1" operator="greaterThan">
      <formula>99.99</formula>
    </cfRule>
    <cfRule type="cellIs" dxfId="7" priority="3" stopIfTrue="1" operator="greaterThan">
      <formula>100</formula>
    </cfRule>
    <cfRule type="cellIs" dxfId="6" priority="4" stopIfTrue="1" operator="greaterThan">
      <formula>49.99</formula>
    </cfRule>
    <cfRule type="cellIs" dxfId="5" priority="5" stopIfTrue="1" operator="greaterThan">
      <formula>99.9</formula>
    </cfRule>
    <cfRule type="cellIs" dxfId="4" priority="6" stopIfTrue="1" operator="greaterThan">
      <formula>100</formula>
    </cfRule>
    <cfRule type="cellIs" dxfId="3" priority="7" stopIfTrue="1" operator="greaterThan">
      <formula>100</formula>
    </cfRule>
  </conditionalFormatting>
  <printOptions horizontalCentered="1"/>
  <pageMargins left="0.19685039370078741" right="0.19685039370078741" top="0.19685039370078741" bottom="0.15748031496062992" header="0.15748031496062992" footer="0.15748031496062992"/>
  <pageSetup paperSize="9" scale="84"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oglio47">
    <pageSetUpPr fitToPage="1"/>
  </sheetPr>
  <dimension ref="A1:N36"/>
  <sheetViews>
    <sheetView showGridLines="0" zoomScale="90" workbookViewId="0">
      <pane xSplit="2" ySplit="5" topLeftCell="C15" activePane="bottomRight" state="frozen"/>
      <selection activeCell="A117" sqref="A117:IV119"/>
      <selection pane="topRight" activeCell="A117" sqref="A117:IV119"/>
      <selection pane="bottomLeft" activeCell="A117" sqref="A117:IV119"/>
      <selection pane="bottomRight" activeCell="B2" sqref="B2:G2"/>
    </sheetView>
  </sheetViews>
  <sheetFormatPr defaultRowHeight="10.199999999999999" x14ac:dyDescent="0.2"/>
  <cols>
    <col min="1" max="1" width="71.28515625" style="380" customWidth="1"/>
    <col min="2" max="2" width="8" style="380" customWidth="1"/>
    <col min="3" max="3" width="14.140625" style="380" customWidth="1"/>
    <col min="4" max="4" width="15.28515625" style="380" customWidth="1"/>
    <col min="5" max="5" width="29" style="380" customWidth="1"/>
    <col min="6" max="6" width="17.28515625" style="380" customWidth="1"/>
    <col min="7" max="7" width="17.140625" style="380" customWidth="1"/>
    <col min="8" max="14" width="9.28515625" style="380" customWidth="1"/>
  </cols>
  <sheetData>
    <row r="1" spans="1:14" s="3" customFormat="1" ht="26.25" customHeight="1" x14ac:dyDescent="0.2">
      <c r="A1" s="2002" t="str">
        <f>'t1'!A1</f>
        <v>SERVIZIO SANITARIO NAZIONALE - anno 2023</v>
      </c>
      <c r="B1" s="2002"/>
      <c r="C1" s="2002"/>
      <c r="D1" s="2002"/>
      <c r="E1" s="2002"/>
      <c r="F1" s="296"/>
      <c r="G1" s="293"/>
      <c r="H1" s="296"/>
      <c r="M1" s="379"/>
    </row>
    <row r="2" spans="1:14" s="3" customFormat="1" ht="21" customHeight="1" x14ac:dyDescent="0.2">
      <c r="B2" s="2007"/>
      <c r="C2" s="2007"/>
      <c r="D2" s="2007"/>
      <c r="E2" s="2007"/>
      <c r="F2" s="2007"/>
      <c r="G2" s="2007"/>
      <c r="J2" s="297"/>
      <c r="M2" s="379"/>
    </row>
    <row r="3" spans="1:14" s="3" customFormat="1" ht="21" customHeight="1" thickBot="1" x14ac:dyDescent="0.3">
      <c r="A3" s="300" t="s">
        <v>447</v>
      </c>
      <c r="B3" s="2"/>
    </row>
    <row r="4" spans="1:14" ht="20.25" customHeight="1" thickBot="1" x14ac:dyDescent="0.35">
      <c r="A4" s="309" t="s">
        <v>448</v>
      </c>
      <c r="B4" s="2104">
        <f>'t12'!K168+'t13'!AF168</f>
        <v>0</v>
      </c>
      <c r="C4" s="2105"/>
      <c r="D4" s="2105"/>
      <c r="E4" s="2105"/>
      <c r="F4" s="2105"/>
      <c r="G4" s="2106"/>
    </row>
    <row r="5" spans="1:14" ht="80.25" customHeight="1" thickBot="1" x14ac:dyDescent="0.25">
      <c r="A5" s="200" t="s">
        <v>299</v>
      </c>
      <c r="B5" s="201" t="s">
        <v>433</v>
      </c>
      <c r="C5" s="201" t="s">
        <v>434</v>
      </c>
      <c r="D5" s="202" t="s">
        <v>435</v>
      </c>
      <c r="E5" s="1909" t="s">
        <v>431</v>
      </c>
      <c r="F5" s="1910"/>
      <c r="G5" s="1911"/>
      <c r="H5" s="379"/>
      <c r="I5" s="379"/>
      <c r="J5" s="379"/>
      <c r="K5" s="379"/>
      <c r="L5" s="379"/>
      <c r="M5" s="379"/>
      <c r="N5" s="379"/>
    </row>
    <row r="6" spans="1:14" ht="19.5" customHeight="1" x14ac:dyDescent="0.2">
      <c r="A6" s="199" t="str">
        <f>'t14'!A4</f>
        <v>ASSEGNI PER IL NUCLEO FAMILIARE</v>
      </c>
      <c r="B6" s="306" t="str">
        <f>'t14'!B4</f>
        <v>L005</v>
      </c>
      <c r="C6" s="301">
        <f>'t14'!D4</f>
        <v>0</v>
      </c>
      <c r="D6" s="381" t="str">
        <f t="shared" ref="D6:D11" si="0">IF($B$4=0," ",(IF(C6=0," ",C6/$B$4)))</f>
        <v xml:space="preserve"> </v>
      </c>
      <c r="E6" s="2118" t="str">
        <f>IF($B$4=0,"TABELLE 12 -13 ASSENTI",(IF('t12'!$K$168=0,"TAB. 12 ASSENTE",(IF('t13'!AF168=0,"TAB. 13 ASSENTE"," ")))))</f>
        <v>TABELLE 12 -13 ASSENTI</v>
      </c>
      <c r="F6" s="2119"/>
      <c r="G6" s="2120"/>
      <c r="H6" s="379"/>
      <c r="I6" s="379"/>
      <c r="J6" s="379"/>
      <c r="K6" s="379"/>
      <c r="L6" s="379"/>
      <c r="M6" s="379"/>
      <c r="N6" s="379"/>
    </row>
    <row r="7" spans="1:14" ht="19.5" customHeight="1" x14ac:dyDescent="0.2">
      <c r="A7" s="199" t="str">
        <f>'t14'!A5</f>
        <v xml:space="preserve">GESTIONE MENSE </v>
      </c>
      <c r="B7" s="306" t="str">
        <f>'t14'!B5</f>
        <v>L010</v>
      </c>
      <c r="C7" s="302">
        <f>'t14'!D5</f>
        <v>0</v>
      </c>
      <c r="D7" s="382" t="str">
        <f t="shared" si="0"/>
        <v xml:space="preserve"> </v>
      </c>
      <c r="E7" s="2121"/>
      <c r="F7" s="2122"/>
      <c r="G7" s="2123"/>
      <c r="H7" s="379"/>
      <c r="I7" s="379"/>
      <c r="J7" s="379"/>
      <c r="K7" s="379"/>
      <c r="L7" s="379"/>
      <c r="M7" s="379"/>
      <c r="N7" s="379"/>
    </row>
    <row r="8" spans="1:14" ht="19.5" customHeight="1" x14ac:dyDescent="0.2">
      <c r="A8" s="199" t="str">
        <f>'t14'!A6</f>
        <v>EROGAZIONE BUONI PASTO</v>
      </c>
      <c r="B8" s="306" t="str">
        <f>'t14'!B6</f>
        <v>L011</v>
      </c>
      <c r="C8" s="302">
        <f>'t14'!D6</f>
        <v>0</v>
      </c>
      <c r="D8" s="382" t="str">
        <f t="shared" si="0"/>
        <v xml:space="preserve"> </v>
      </c>
      <c r="E8" s="2121"/>
      <c r="F8" s="2122"/>
      <c r="G8" s="2123"/>
      <c r="H8" s="379"/>
      <c r="I8" s="379"/>
      <c r="J8" s="379"/>
      <c r="K8" s="379"/>
      <c r="L8" s="379"/>
      <c r="M8" s="379"/>
      <c r="N8" s="379"/>
    </row>
    <row r="9" spans="1:14" ht="19.5" customHeight="1" x14ac:dyDescent="0.2">
      <c r="A9" s="199" t="str">
        <f>'t14'!A7</f>
        <v>FORMAZIONE DEL PERSONALE</v>
      </c>
      <c r="B9" s="306" t="str">
        <f>'t14'!B7</f>
        <v>L020</v>
      </c>
      <c r="C9" s="302">
        <f>'t14'!D7</f>
        <v>0</v>
      </c>
      <c r="D9" s="382" t="str">
        <f t="shared" si="0"/>
        <v xml:space="preserve"> </v>
      </c>
      <c r="E9" s="2121"/>
      <c r="F9" s="2122"/>
      <c r="G9" s="2123"/>
      <c r="H9" s="379"/>
      <c r="I9" s="379"/>
      <c r="J9" s="379"/>
      <c r="K9" s="379"/>
      <c r="L9" s="379"/>
      <c r="M9" s="379"/>
      <c r="N9" s="379"/>
    </row>
    <row r="10" spans="1:14" ht="19.5" customHeight="1" x14ac:dyDescent="0.2">
      <c r="A10" s="199" t="str">
        <f>'t14'!A8</f>
        <v>BENESSERE DEL PERSONALE</v>
      </c>
      <c r="B10" s="306" t="str">
        <f>'t14'!B8</f>
        <v>L090</v>
      </c>
      <c r="C10" s="302">
        <f>'t14'!D8</f>
        <v>0</v>
      </c>
      <c r="D10" s="382" t="str">
        <f t="shared" si="0"/>
        <v xml:space="preserve"> </v>
      </c>
      <c r="E10" s="2121"/>
      <c r="F10" s="2122"/>
      <c r="G10" s="2123"/>
      <c r="H10" s="379"/>
      <c r="I10" s="379"/>
      <c r="J10" s="379"/>
      <c r="K10" s="379"/>
      <c r="L10" s="379"/>
      <c r="M10" s="379"/>
      <c r="N10" s="379"/>
    </row>
    <row r="11" spans="1:14" ht="19.5" customHeight="1" thickBot="1" x14ac:dyDescent="0.25">
      <c r="A11" s="199" t="str">
        <f>'t14'!A9</f>
        <v>EQUO INDENNIZZO AL PERSONALE</v>
      </c>
      <c r="B11" s="306" t="str">
        <f>'t14'!B9</f>
        <v>L100</v>
      </c>
      <c r="C11" s="302">
        <f>'t14'!D9</f>
        <v>0</v>
      </c>
      <c r="D11" s="383" t="str">
        <f t="shared" si="0"/>
        <v xml:space="preserve"> </v>
      </c>
      <c r="E11" s="2124"/>
      <c r="F11" s="2125"/>
      <c r="G11" s="2126"/>
      <c r="H11" s="379"/>
      <c r="I11" s="379"/>
      <c r="J11" s="379"/>
      <c r="K11" s="379"/>
      <c r="L11" s="379"/>
      <c r="M11" s="379"/>
      <c r="N11" s="379"/>
    </row>
    <row r="12" spans="1:14" ht="30.75" customHeight="1" thickBot="1" x14ac:dyDescent="0.25">
      <c r="A12" s="199" t="str">
        <f>'t14'!A10</f>
        <v>SOMME CORRISPOSTE AD AGENZIA DI SOMMINISTRAZIONE(INTERINALI)</v>
      </c>
      <c r="B12" s="306" t="str">
        <f>'t14'!B10</f>
        <v>L105</v>
      </c>
      <c r="C12" s="302">
        <f>'t14'!D10</f>
        <v>0</v>
      </c>
      <c r="D12" s="384" t="str">
        <f>IF($B$4=0," ",(IF(C12=0," ",C12/$B$4)))</f>
        <v xml:space="preserve"> </v>
      </c>
      <c r="E12" s="2107" t="str">
        <f>(IF(AND(C12=0,C24&gt;0),"P062 VALORIZZATA; INSERIRE SOMME SPETTANTI ALL'AGENZIA (L105)",IF(AND(C12&gt;0,C24&gt;0,C12&gt;(C24/100*30)),"ATTENZIONE: la voce L105 supera il 30% della voce P062. Il salvataggio produrrà l'INCONGRUENZA 1 che dovrà essere giustificata"," ")))</f>
        <v xml:space="preserve"> </v>
      </c>
      <c r="F12" s="2127"/>
      <c r="G12" s="2128"/>
      <c r="H12" s="379"/>
      <c r="I12" s="379"/>
      <c r="J12" s="379"/>
      <c r="K12" s="379"/>
      <c r="L12" s="379"/>
      <c r="M12" s="379"/>
      <c r="N12" s="379"/>
    </row>
    <row r="13" spans="1:14" ht="19.5" customHeight="1" thickBot="1" x14ac:dyDescent="0.25">
      <c r="A13" s="199" t="str">
        <f>'t14'!A11</f>
        <v>COPERTURE ASSICURATIVE</v>
      </c>
      <c r="B13" s="306" t="str">
        <f>'t14'!B11</f>
        <v>L107</v>
      </c>
      <c r="C13" s="302">
        <f>'t14'!D11</f>
        <v>0</v>
      </c>
      <c r="D13" s="381" t="str">
        <f t="shared" ref="D13:D21" si="1">IF($B$4=0," ",(IF(C13=0," ",C13/$B$4)))</f>
        <v xml:space="preserve"> </v>
      </c>
      <c r="E13" s="2131" t="str">
        <f>IF($B$4=0,"TABELLE 12 -13 ASSENTI",(IF('t12'!$K$168=0,"TAB. 12 ASSENTE",(IF('t13'!$AF$168=0,"TAB. 13 ASSENTE"," ")))))</f>
        <v>TABELLE 12 -13 ASSENTI</v>
      </c>
      <c r="F13" s="2108" t="s">
        <v>499</v>
      </c>
      <c r="G13" s="2132" t="s">
        <v>499</v>
      </c>
      <c r="H13" s="379"/>
      <c r="I13" s="379"/>
      <c r="J13" s="379"/>
      <c r="K13" s="379"/>
      <c r="L13" s="379"/>
      <c r="M13" s="379"/>
      <c r="N13" s="379"/>
    </row>
    <row r="14" spans="1:14" ht="40.5" customHeight="1" thickBot="1" x14ac:dyDescent="0.25">
      <c r="A14" s="199" t="str">
        <f>'t14'!A12</f>
        <v xml:space="preserve">CONTRATTI DI COLLABORAZIONE PROFESSIONALE </v>
      </c>
      <c r="B14" s="306" t="str">
        <f>'t14'!B12</f>
        <v>L111</v>
      </c>
      <c r="C14" s="302">
        <f>'t14'!D12</f>
        <v>0</v>
      </c>
      <c r="D14" s="382" t="str">
        <f t="shared" si="1"/>
        <v xml:space="preserve"> </v>
      </c>
      <c r="E14" s="2107" t="str">
        <f>IF(SI_1!G56=0,IF('t14'!D12=0," ","MANCA IL NUMERO DEI CONTRATTI NELLA SI_1"),IF('t14'!D12=0,"VERIFICARE SE INSERIRE LE SPESE"," "))</f>
        <v xml:space="preserve"> </v>
      </c>
      <c r="F14" s="2108"/>
      <c r="G14" s="326" t="str">
        <f>IF(AND(C14&gt;0,SI_1!G56&gt;0),"VALORE MEDIO UNITARIO DI SPESA =  "&amp;C14/SI_1!G56," ")</f>
        <v xml:space="preserve"> </v>
      </c>
      <c r="H14" s="379"/>
      <c r="I14" s="379"/>
      <c r="J14" s="379"/>
      <c r="K14" s="379"/>
      <c r="L14" s="379"/>
      <c r="M14" s="379"/>
      <c r="N14" s="379"/>
    </row>
    <row r="15" spans="1:14" ht="40.5" customHeight="1" thickBot="1" x14ac:dyDescent="0.25">
      <c r="A15" s="199" t="str">
        <f>'t14'!A13</f>
        <v xml:space="preserve">INCARICHI DI STUDIO/RICERCA/CONSULENZA </v>
      </c>
      <c r="B15" s="306" t="str">
        <f>'t14'!B13</f>
        <v>L112</v>
      </c>
      <c r="C15" s="302">
        <f>'t14'!D13</f>
        <v>0</v>
      </c>
      <c r="D15" s="382" t="str">
        <f t="shared" si="1"/>
        <v xml:space="preserve"> </v>
      </c>
      <c r="E15" s="2107" t="str">
        <f>IF(SI_1!G59=0,IF('t14'!D13=0," ","MANCA IL NUMERO DEI CONTRATTI NELLA SI_1"),IF('t14'!D13=0,"VERIFICARE SE INSERIRE LE SPESE"," "))</f>
        <v xml:space="preserve"> </v>
      </c>
      <c r="F15" s="2108"/>
      <c r="G15" s="326" t="str">
        <f>IF(AND(C15&gt;0,SI_1!G59&gt;0),"VALORE MEDIO UNITARIO DI SPESA =  "&amp;C15/SI_1!G59," ")</f>
        <v xml:space="preserve"> </v>
      </c>
      <c r="H15" s="379"/>
      <c r="I15" s="379"/>
      <c r="J15" s="379"/>
      <c r="K15" s="379"/>
      <c r="L15" s="379"/>
      <c r="M15" s="379"/>
      <c r="N15" s="379"/>
    </row>
    <row r="16" spans="1:14" ht="40.5" customHeight="1" thickBot="1" x14ac:dyDescent="0.25">
      <c r="A16" s="199" t="str">
        <f>'t14'!A14</f>
        <v>CONTRATTI PER RESA SERVIZI/ADEMPIMENTI OBBLIGATORI PER LEGGE</v>
      </c>
      <c r="B16" s="306" t="str">
        <f>'t14'!B14</f>
        <v>L115</v>
      </c>
      <c r="C16" s="302">
        <f>'t14'!D14</f>
        <v>0</v>
      </c>
      <c r="D16" s="382" t="str">
        <f>IF($B$4=0," ",(IF(C16=0," ",C16/$B$4)))</f>
        <v xml:space="preserve"> </v>
      </c>
      <c r="E16" s="2107" t="str">
        <f>IF(SI_1!G62=0,IF('t14'!D14=0," ","MANCA IL NUMERO DEI CONTRATTI NELLA SI_1"),IF('t14'!D14=0,"VERIFICARE SE INSERIRE LE SPESE"," "))</f>
        <v xml:space="preserve"> </v>
      </c>
      <c r="F16" s="2108"/>
      <c r="G16" s="326" t="str">
        <f>IF(AND(C16&gt;0,SI_1!G62&gt;0),"VALORE MEDIO UNITARIO DI SPESA =  "&amp;C16/SI_1!G62," ")</f>
        <v xml:space="preserve"> </v>
      </c>
      <c r="H16" s="379"/>
      <c r="I16" s="379"/>
      <c r="J16" s="379"/>
      <c r="K16" s="379"/>
      <c r="L16" s="379"/>
      <c r="M16" s="379"/>
      <c r="N16" s="379"/>
    </row>
    <row r="17" spans="1:14" ht="19.5" customHeight="1" x14ac:dyDescent="0.2">
      <c r="A17" s="199" t="str">
        <f>'t14'!A15</f>
        <v>ALTRE SPESE</v>
      </c>
      <c r="B17" s="306" t="str">
        <f>'t14'!B15</f>
        <v>L110</v>
      </c>
      <c r="C17" s="302">
        <f>'t14'!D15</f>
        <v>0</v>
      </c>
      <c r="D17" s="382" t="str">
        <f t="shared" si="1"/>
        <v xml:space="preserve"> </v>
      </c>
      <c r="E17" s="2118" t="str">
        <f>IF($B$4=0,"TABELLE 12 -13 ASSENTI",(IF('t12'!K168=0,"TAB. 12 ASSENTE",(IF('t13'!AF168=0,"TAB. 13 ASSENTE"," ")))))</f>
        <v>TABELLE 12 -13 ASSENTI</v>
      </c>
      <c r="F17" s="2133" t="s">
        <v>499</v>
      </c>
      <c r="G17" s="2134" t="s">
        <v>499</v>
      </c>
      <c r="H17" s="379"/>
      <c r="I17" s="379"/>
      <c r="J17" s="379"/>
      <c r="K17" s="379"/>
      <c r="L17" s="379"/>
      <c r="M17" s="379"/>
      <c r="N17" s="379"/>
    </row>
    <row r="18" spans="1:14" ht="19.5" customHeight="1" x14ac:dyDescent="0.2">
      <c r="A18" s="199" t="str">
        <f>'t14'!A16</f>
        <v>RETRIBUZIONI PERSONALE  A TEMPO DETERMINATO</v>
      </c>
      <c r="B18" s="306" t="str">
        <f>'t14'!B16</f>
        <v>P015</v>
      </c>
      <c r="C18" s="302">
        <f>'t14'!D16</f>
        <v>0</v>
      </c>
      <c r="D18" s="382" t="str">
        <f t="shared" si="1"/>
        <v xml:space="preserve"> </v>
      </c>
      <c r="E18" s="2135" t="s">
        <v>499</v>
      </c>
      <c r="F18" s="2136" t="s">
        <v>499</v>
      </c>
      <c r="G18" s="2137" t="s">
        <v>499</v>
      </c>
      <c r="H18" s="379"/>
      <c r="I18" s="379"/>
      <c r="J18" s="379"/>
      <c r="K18" s="379"/>
      <c r="L18" s="379"/>
      <c r="M18" s="379"/>
      <c r="N18" s="379"/>
    </row>
    <row r="19" spans="1:14" ht="19.5" customHeight="1" x14ac:dyDescent="0.2">
      <c r="A19" s="199" t="str">
        <f>'t14'!A17</f>
        <v>RETRIBUZIONI PERSONALE CON CONTRATTO DI FORMAZIONE E LAVORO</v>
      </c>
      <c r="B19" s="306" t="str">
        <f>'t14'!B17</f>
        <v>P016</v>
      </c>
      <c r="C19" s="302">
        <f>'t14'!D17</f>
        <v>0</v>
      </c>
      <c r="D19" s="382" t="str">
        <f t="shared" si="1"/>
        <v xml:space="preserve"> </v>
      </c>
      <c r="E19" s="2135" t="s">
        <v>499</v>
      </c>
      <c r="F19" s="2136" t="s">
        <v>499</v>
      </c>
      <c r="G19" s="2137" t="s">
        <v>499</v>
      </c>
      <c r="H19" s="379"/>
      <c r="I19" s="379"/>
      <c r="J19" s="379"/>
      <c r="K19" s="379"/>
      <c r="L19" s="379"/>
      <c r="M19" s="379"/>
      <c r="N19" s="379"/>
    </row>
    <row r="20" spans="1:14" ht="19.5" customHeight="1" thickBot="1" x14ac:dyDescent="0.25">
      <c r="A20" s="199" t="str">
        <f>'t14'!A18</f>
        <v>INDENNITA' DI MISSIONE E TRASFERIMENTO</v>
      </c>
      <c r="B20" s="306" t="str">
        <f>'t14'!B18</f>
        <v>P030</v>
      </c>
      <c r="C20" s="302">
        <f>'t14'!D19</f>
        <v>0</v>
      </c>
      <c r="D20" s="382" t="str">
        <f t="shared" si="1"/>
        <v xml:space="preserve"> </v>
      </c>
      <c r="E20" s="2138" t="s">
        <v>499</v>
      </c>
      <c r="F20" s="2139" t="s">
        <v>499</v>
      </c>
      <c r="G20" s="2140" t="s">
        <v>499</v>
      </c>
      <c r="H20" s="379"/>
      <c r="I20" s="379"/>
      <c r="J20" s="379"/>
      <c r="K20" s="379"/>
      <c r="L20" s="379"/>
      <c r="M20" s="379"/>
      <c r="N20" s="379"/>
    </row>
    <row r="21" spans="1:14" ht="30.75" customHeight="1" thickBot="1" x14ac:dyDescent="0.25">
      <c r="A21" s="199" t="str">
        <f>'t14'!A20</f>
        <v>CONTRIBUTI A CARICO DELL'AMM.NE SU COMP. FISSE E ACCESSORIE</v>
      </c>
      <c r="B21" s="306" t="str">
        <f>'t14'!B20</f>
        <v>P055</v>
      </c>
      <c r="C21" s="302">
        <f>'t14'!D20</f>
        <v>0</v>
      </c>
      <c r="D21" s="382" t="str">
        <f t="shared" si="1"/>
        <v xml:space="preserve"> </v>
      </c>
      <c r="E21" s="488" t="str">
        <f>IF(AND(C36=0,B4=0)," ",IF(C36=0,"TABELLA 14 ASSENTE",IF(AND(B4=0,C18=0,C19=0,C25=0),"INSERIRE RETRIBUZIONI",IF(C21=0,"INSERIRE CONTRIBUTI",ROUND((C21/(B4+C18+C19+C25)*100),2)))))</f>
        <v xml:space="preserve"> </v>
      </c>
      <c r="F21" s="2127" t="str">
        <f>IF(AND(B4=0,C36=0)," ",IF(C36=0,"VALORE INCONGRUENTE",IF(C21=0," ",IF(OR(E21&lt;22.678,E21&gt;30.682),"VALORE INCONGRUENTE (Inc. 4)","OK"))))</f>
        <v xml:space="preserve"> </v>
      </c>
      <c r="G21" s="2128"/>
      <c r="H21" s="379"/>
      <c r="I21" s="379"/>
      <c r="J21" s="379"/>
      <c r="K21" s="379"/>
      <c r="L21" s="379"/>
      <c r="M21" s="379"/>
      <c r="N21" s="379"/>
    </row>
    <row r="22" spans="1:14" ht="30.75" customHeight="1" thickBot="1" x14ac:dyDescent="0.25">
      <c r="A22" s="199" t="str">
        <f>'t14'!A21</f>
        <v>QUOTE ANNUE ACCANTONAMENTO TFR O ALTRA IND. FINE SERVIZIO</v>
      </c>
      <c r="B22" s="306" t="str">
        <f>'t14'!B21</f>
        <v>P058</v>
      </c>
      <c r="C22" s="302">
        <f>'t14'!D21</f>
        <v>0</v>
      </c>
      <c r="D22" s="382" t="str">
        <f t="shared" ref="D22:D31" si="2">IF($B$4=0," ",(IF(C22=0," ",C22/$B$4)))</f>
        <v xml:space="preserve"> </v>
      </c>
      <c r="E22" s="2121" t="str">
        <f>IF($B$4=0,"TABELLE 12 -13 ASSENTI",(IF('t12'!$K$168=0,"TAB. 12 ASSENTE",(IF('t13'!$AF$168=0,"TAB. 13 ASSENTE"," ")))))</f>
        <v>TABELLE 12 -13 ASSENTI</v>
      </c>
      <c r="F22" s="2122" t="s">
        <v>499</v>
      </c>
      <c r="G22" s="2123" t="s">
        <v>499</v>
      </c>
      <c r="H22" s="379"/>
      <c r="I22" s="379"/>
      <c r="J22" s="379"/>
      <c r="K22" s="379"/>
      <c r="L22" s="379"/>
      <c r="M22" s="379"/>
      <c r="N22" s="379"/>
    </row>
    <row r="23" spans="1:14" ht="24" customHeight="1" thickBot="1" x14ac:dyDescent="0.25">
      <c r="A23" s="199" t="str">
        <f>'t14'!A22</f>
        <v>IRAP</v>
      </c>
      <c r="B23" s="306" t="str">
        <f>'t14'!B22</f>
        <v>P061</v>
      </c>
      <c r="C23" s="302">
        <f>'t14'!D22</f>
        <v>0</v>
      </c>
      <c r="D23" s="382" t="str">
        <f t="shared" si="2"/>
        <v xml:space="preserve"> </v>
      </c>
      <c r="E23" s="486" t="str">
        <f>IF(AND(B4=0,C36=0)," ",IF(C36=0,"TABELLA 14 ASSENTE",IF(AND(B4=0,C18=0,C19=0,C25=0),"INSERIRE RETRIBUZIONI",IF(C23=0,"INSERIRE SOMME IRAP",ROUND((C23/(B4+C18+C19+C25)*100),2)))))</f>
        <v xml:space="preserve"> </v>
      </c>
      <c r="F23" s="2129" t="str">
        <f>IF('t14'!G22=1,IF(E23&gt;8.5,"VALORE INCONGRUENTE (Inc.4)","E' stata dichiarata IRAP Commerciale"),IF(AND(B4=0,C31=0)," ",IF(C36=0,"VALORE INCONGRUENTE",IF(C23=0," ",IF(OR(E23&lt;7.65,E23&gt;9.35),"VALORE INCONGRUENTE (Inc.4)","OK")))))</f>
        <v xml:space="preserve"> </v>
      </c>
      <c r="G23" s="2130"/>
      <c r="H23" s="379"/>
      <c r="I23" s="379"/>
      <c r="J23" s="379"/>
      <c r="K23" s="379"/>
      <c r="L23" s="379"/>
      <c r="M23" s="379"/>
      <c r="N23" s="379"/>
    </row>
    <row r="24" spans="1:14" ht="18.75" customHeight="1" thickBot="1" x14ac:dyDescent="0.25">
      <c r="A24" s="199" t="str">
        <f>'t14'!A23</f>
        <v>ONERI PER I CONTRATTI DI SOMMINISTRAZIONE(INTERINALI)</v>
      </c>
      <c r="B24" s="306" t="str">
        <f>'t14'!B23</f>
        <v>P062</v>
      </c>
      <c r="C24" s="303">
        <f>'t14'!D23</f>
        <v>0</v>
      </c>
      <c r="D24" s="385" t="str">
        <f t="shared" si="2"/>
        <v xml:space="preserve"> </v>
      </c>
      <c r="E24" s="2109" t="str">
        <f>(IF(AND(C24=0,C12&gt;0),"L105 VALORIZZATA; INSERIRE RETRIBUZIONI PER INTERINALI (P062)"," "))</f>
        <v xml:space="preserve"> </v>
      </c>
      <c r="F24" s="2110"/>
      <c r="G24" s="2111"/>
      <c r="H24" s="379"/>
      <c r="I24" s="379"/>
      <c r="J24" s="379"/>
      <c r="K24" s="379"/>
      <c r="L24" s="379"/>
      <c r="M24" s="379"/>
      <c r="N24" s="379"/>
    </row>
    <row r="25" spans="1:14" ht="18.75" customHeight="1" x14ac:dyDescent="0.2">
      <c r="A25" s="199" t="str">
        <f>'t14'!A24</f>
        <v>COMPENSI PER PERSONALE LSU/LPU</v>
      </c>
      <c r="B25" s="306" t="str">
        <f>'t14'!B24</f>
        <v>P065</v>
      </c>
      <c r="C25" s="302">
        <f>'t14'!D24</f>
        <v>0</v>
      </c>
      <c r="D25" s="386" t="str">
        <f t="shared" si="2"/>
        <v xml:space="preserve"> </v>
      </c>
      <c r="E25" s="2112" t="str">
        <f>IF($B$4=0,"TABELLE 12 -13 ASSENTI",(IF('t12'!$K$168=0,"TAB. 12 ASSENTE",(IF('t13'!$AF$168=0,"TAB. 13 ASSENTE"," ")))))</f>
        <v>TABELLE 12 -13 ASSENTI</v>
      </c>
      <c r="F25" s="2113"/>
      <c r="G25" s="2114"/>
      <c r="H25" s="379"/>
      <c r="I25" s="379"/>
      <c r="J25" s="379"/>
      <c r="K25" s="379"/>
      <c r="L25" s="379"/>
      <c r="M25" s="379"/>
      <c r="N25" s="379"/>
    </row>
    <row r="26" spans="1:14" ht="18.75" customHeight="1" x14ac:dyDescent="0.2">
      <c r="A26" s="199" t="str">
        <f>'t14'!A25</f>
        <v>SOMME RIMBORSATE PER PERSONALE COMAND./FUORI RUOLO/IN CONV.</v>
      </c>
      <c r="B26" s="306" t="str">
        <f>'t14'!B25</f>
        <v>P071</v>
      </c>
      <c r="C26" s="302">
        <f>'t14'!D25</f>
        <v>0</v>
      </c>
      <c r="D26" s="385" t="str">
        <f t="shared" si="2"/>
        <v xml:space="preserve"> </v>
      </c>
      <c r="E26" s="2112"/>
      <c r="F26" s="2113"/>
      <c r="G26" s="2114"/>
      <c r="H26" s="379"/>
      <c r="I26" s="379"/>
      <c r="J26" s="379"/>
      <c r="K26" s="379"/>
      <c r="L26" s="379"/>
      <c r="M26" s="379"/>
      <c r="N26" s="379"/>
    </row>
    <row r="27" spans="1:14" ht="18.75" customHeight="1" x14ac:dyDescent="0.2">
      <c r="A27" s="199" t="str">
        <f>'t14'!A26</f>
        <v>SOMME RIMBORSATE ALLE UNIVERSITÀ PER INDENNITÀ DE MARIA</v>
      </c>
      <c r="B27" s="306" t="str">
        <f>'t14'!B26</f>
        <v>P072</v>
      </c>
      <c r="C27" s="302">
        <f>'t14'!D26</f>
        <v>0</v>
      </c>
      <c r="D27" s="385" t="str">
        <f t="shared" si="2"/>
        <v xml:space="preserve"> </v>
      </c>
      <c r="E27" s="2112"/>
      <c r="F27" s="2113"/>
      <c r="G27" s="2114"/>
      <c r="H27" s="379"/>
      <c r="I27" s="379"/>
      <c r="J27" s="379"/>
      <c r="K27" s="379"/>
      <c r="L27" s="379"/>
      <c r="M27" s="379"/>
      <c r="N27" s="379"/>
    </row>
    <row r="28" spans="1:14" ht="18.75" customHeight="1" x14ac:dyDescent="0.2">
      <c r="A28" s="199" t="str">
        <f>'t14'!A27</f>
        <v xml:space="preserve">ALTRE SOMME RIMBORSATE ALLE AMMINISTRAZIONI </v>
      </c>
      <c r="B28" s="306" t="str">
        <f>'t14'!B27</f>
        <v>P074</v>
      </c>
      <c r="C28" s="302">
        <f>'t14'!D27</f>
        <v>0</v>
      </c>
      <c r="D28" s="385" t="str">
        <f>IF($B$4=0," ",(IF(C28=0," ",C28/$B$4)))</f>
        <v xml:space="preserve"> </v>
      </c>
      <c r="E28" s="2112"/>
      <c r="F28" s="2113"/>
      <c r="G28" s="2114"/>
      <c r="H28" s="379"/>
      <c r="I28" s="379"/>
      <c r="J28" s="379"/>
      <c r="K28" s="379"/>
      <c r="L28" s="379"/>
      <c r="M28" s="379"/>
      <c r="N28" s="379"/>
    </row>
    <row r="29" spans="1:14" ht="18.75" customHeight="1" x14ac:dyDescent="0.2">
      <c r="A29" s="199" t="str">
        <f>'t14'!A28</f>
        <v>SOMME RICEVUTE DA U.E. E/O PRIVATI (-)</v>
      </c>
      <c r="B29" s="306" t="str">
        <f>'t14'!B28</f>
        <v>P098</v>
      </c>
      <c r="C29" s="302">
        <f>'t14'!D28</f>
        <v>0</v>
      </c>
      <c r="D29" s="385" t="str">
        <f>IF($B$4=0," ",(IF(C29=0," ",C29/$B$4)))</f>
        <v xml:space="preserve"> </v>
      </c>
      <c r="E29" s="2112"/>
      <c r="F29" s="2113"/>
      <c r="G29" s="2114"/>
      <c r="H29" s="379"/>
      <c r="I29" s="379"/>
      <c r="J29" s="379"/>
      <c r="K29" s="379"/>
      <c r="L29" s="379"/>
      <c r="M29" s="379"/>
      <c r="N29" s="379"/>
    </row>
    <row r="30" spans="1:14" ht="18.75" customHeight="1" x14ac:dyDescent="0.2">
      <c r="A30" s="199" t="str">
        <f>'t14'!A29</f>
        <v>RIMBORSI RICEVUTI PER PERS. COMAND./FUORI RUOLO/IN CONV. (-)</v>
      </c>
      <c r="B30" s="306" t="str">
        <f>'t14'!B29</f>
        <v>P090</v>
      </c>
      <c r="C30" s="302">
        <f>'t14'!D29</f>
        <v>0</v>
      </c>
      <c r="D30" s="382" t="str">
        <f>IF($B$4=0," ",(IF(C30=0," ",C30/$B$4)))</f>
        <v xml:space="preserve"> </v>
      </c>
      <c r="E30" s="2112"/>
      <c r="F30" s="2113"/>
      <c r="G30" s="2114"/>
      <c r="H30" s="379"/>
      <c r="I30" s="379"/>
      <c r="J30" s="379"/>
      <c r="K30" s="379"/>
      <c r="L30" s="379"/>
      <c r="M30" s="379"/>
      <c r="N30" s="379"/>
    </row>
    <row r="31" spans="1:14" ht="18.75" customHeight="1" thickBot="1" x14ac:dyDescent="0.25">
      <c r="A31" s="199" t="str">
        <f>'t14'!A30</f>
        <v>ALTRI RIMBORSI RICEVUTI DALLE AMMINISTRAZIONI (-)</v>
      </c>
      <c r="B31" s="306" t="str">
        <f>'t14'!B30</f>
        <v>P099</v>
      </c>
      <c r="C31" s="302">
        <f>'t14'!D30</f>
        <v>0</v>
      </c>
      <c r="D31" s="619" t="str">
        <f t="shared" si="2"/>
        <v xml:space="preserve"> </v>
      </c>
      <c r="E31" s="2115"/>
      <c r="F31" s="2116"/>
      <c r="G31" s="2117"/>
      <c r="H31" s="379"/>
      <c r="I31" s="379"/>
      <c r="J31" s="379"/>
      <c r="K31" s="379"/>
      <c r="L31" s="379"/>
      <c r="M31" s="379"/>
      <c r="N31" s="379"/>
    </row>
    <row r="32" spans="1:14" s="378" customFormat="1" ht="18.75" customHeight="1" x14ac:dyDescent="0.2">
      <c r="A32" s="199" t="s">
        <v>249</v>
      </c>
      <c r="B32" s="306" t="s">
        <v>250</v>
      </c>
      <c r="C32" s="302">
        <f>'t14'!D31</f>
        <v>0</v>
      </c>
      <c r="D32" s="377"/>
      <c r="E32" s="377"/>
      <c r="F32" s="377"/>
      <c r="G32" s="377"/>
      <c r="I32" s="380"/>
      <c r="J32" s="380"/>
      <c r="K32" s="380"/>
      <c r="L32" s="380"/>
      <c r="M32" s="380"/>
      <c r="N32" s="380"/>
    </row>
    <row r="33" spans="1:3" ht="18.75" customHeight="1" x14ac:dyDescent="0.2">
      <c r="A33" s="199" t="s">
        <v>177</v>
      </c>
      <c r="B33" s="306" t="s">
        <v>188</v>
      </c>
      <c r="C33" s="302">
        <f>'t14'!D32</f>
        <v>0</v>
      </c>
    </row>
    <row r="34" spans="1:3" ht="18.75" customHeight="1" x14ac:dyDescent="0.2">
      <c r="A34" s="199" t="s">
        <v>178</v>
      </c>
      <c r="B34" s="306" t="s">
        <v>189</v>
      </c>
      <c r="C34" s="302">
        <f>'t14'!D33</f>
        <v>0</v>
      </c>
    </row>
    <row r="35" spans="1:3" ht="30.75" customHeight="1" thickBot="1" x14ac:dyDescent="0.25">
      <c r="A35" s="103" t="s">
        <v>179</v>
      </c>
      <c r="B35" s="485" t="s">
        <v>190</v>
      </c>
      <c r="C35" s="304">
        <f>'t14'!D34</f>
        <v>0</v>
      </c>
    </row>
    <row r="36" spans="1:3" ht="18" customHeight="1" x14ac:dyDescent="0.2">
      <c r="C36" s="489">
        <f>SUM(C6:C35)</f>
        <v>0</v>
      </c>
    </row>
  </sheetData>
  <sheetProtection password="DD41" sheet="1" formatColumns="0" selectLockedCells="1" selectUnlockedCells="1"/>
  <mergeCells count="16">
    <mergeCell ref="E16:F16"/>
    <mergeCell ref="E24:G24"/>
    <mergeCell ref="E25:G31"/>
    <mergeCell ref="E6:G11"/>
    <mergeCell ref="E12:G12"/>
    <mergeCell ref="F21:G21"/>
    <mergeCell ref="F23:G23"/>
    <mergeCell ref="E22:G22"/>
    <mergeCell ref="E13:G13"/>
    <mergeCell ref="E17:G20"/>
    <mergeCell ref="E15:F15"/>
    <mergeCell ref="A1:E1"/>
    <mergeCell ref="B2:G2"/>
    <mergeCell ref="B4:G4"/>
    <mergeCell ref="E5:G5"/>
    <mergeCell ref="E14:F14"/>
  </mergeCells>
  <phoneticPr fontId="30" type="noConversion"/>
  <printOptions horizontalCentered="1" verticalCentered="1"/>
  <pageMargins left="0.19685039370078741" right="0.23622047244094491" top="0.19685039370078741" bottom="0.19685039370078741" header="0.15748031496062992" footer="0.15748031496062992"/>
  <pageSetup paperSize="9" scale="67" orientation="landscape" horizontalDpi="0" verticalDpi="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oglio30"/>
  <dimension ref="A1:K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71.85546875" style="3" customWidth="1"/>
    <col min="2" max="2" width="10" style="2" customWidth="1"/>
    <col min="3" max="3" width="17" style="374" customWidth="1"/>
    <col min="4" max="5" width="17.7109375" style="2" customWidth="1"/>
    <col min="6" max="6" width="15.7109375" style="337" customWidth="1"/>
    <col min="7" max="7" width="15.7109375" style="2" customWidth="1"/>
    <col min="8" max="8" width="9.28515625" style="98" customWidth="1"/>
  </cols>
  <sheetData>
    <row r="1" spans="1:11" s="3" customFormat="1" ht="43.5" customHeight="1" x14ac:dyDescent="0.2">
      <c r="A1" s="2002" t="str">
        <f>'t1'!A1</f>
        <v>SERVIZIO SANITARIO NAZIONALE - anno 2023</v>
      </c>
      <c r="B1" s="2002"/>
      <c r="C1" s="2002"/>
      <c r="D1" s="2002"/>
      <c r="E1" s="2002"/>
      <c r="F1" s="2002"/>
      <c r="G1" s="2002"/>
      <c r="K1"/>
    </row>
    <row r="2" spans="1:11" s="3" customFormat="1" ht="21" customHeight="1" x14ac:dyDescent="0.2">
      <c r="C2" s="371"/>
      <c r="D2" s="2007"/>
      <c r="E2" s="2007"/>
      <c r="F2" s="2007"/>
      <c r="G2" s="2007"/>
      <c r="H2" s="297"/>
      <c r="K2"/>
    </row>
    <row r="3" spans="1:11" s="3" customFormat="1" ht="21" customHeight="1" x14ac:dyDescent="0.25">
      <c r="A3" s="179" t="s">
        <v>502</v>
      </c>
      <c r="B3" s="2"/>
      <c r="C3" s="371"/>
      <c r="F3" s="338"/>
      <c r="G3" s="2"/>
    </row>
    <row r="4" spans="1:11" ht="53.25" customHeight="1" x14ac:dyDescent="0.2">
      <c r="A4" s="165" t="s">
        <v>415</v>
      </c>
      <c r="B4" s="166" t="s">
        <v>380</v>
      </c>
      <c r="C4" s="372" t="str">
        <f>"Presenti 31.12."&amp;'t1'!L1&amp;" (Tab T1) uomini+donne della tabella T1"</f>
        <v>Presenti 31.12.2023 (Tab T1) uomini+donne della tabella T1</v>
      </c>
      <c r="D4" s="166" t="s">
        <v>484</v>
      </c>
      <c r="E4" s="166" t="s">
        <v>500</v>
      </c>
      <c r="F4" s="375" t="s">
        <v>501</v>
      </c>
      <c r="G4" s="166" t="s">
        <v>503</v>
      </c>
    </row>
    <row r="5" spans="1:11" s="182" customFormat="1" x14ac:dyDescent="0.2">
      <c r="A5" s="164"/>
      <c r="B5" s="177"/>
      <c r="C5" s="373" t="s">
        <v>382</v>
      </c>
      <c r="D5" s="177" t="s">
        <v>383</v>
      </c>
      <c r="E5" s="177" t="s">
        <v>384</v>
      </c>
      <c r="F5" s="376" t="s">
        <v>385</v>
      </c>
      <c r="G5" s="177"/>
      <c r="H5" s="98"/>
    </row>
    <row r="6" spans="1:11" ht="13.2" x14ac:dyDescent="0.25">
      <c r="A6" s="123" t="str">
        <f>'t1'!A6</f>
        <v>DIRETTORE GENERALE</v>
      </c>
      <c r="B6" s="95" t="str">
        <f>'t1'!B6</f>
        <v>0D0097</v>
      </c>
      <c r="C6" s="650">
        <f>('t1'!K6+'t1'!L6)</f>
        <v>0</v>
      </c>
      <c r="D6" s="323">
        <f>'t5'!U7+'t5'!V7</f>
        <v>0</v>
      </c>
      <c r="E6" s="323">
        <f>'t4'!FI15</f>
        <v>0</v>
      </c>
      <c r="F6" s="324">
        <f>'t12'!C6</f>
        <v>0</v>
      </c>
      <c r="G6" s="339" t="str">
        <f>IF(OR(AND(NOT(C6),NOT(D6),NOT(E6),NOT(F6)),AND((OR(C6,D6,E6)),F6)),"OK","ERRORE")</f>
        <v>OK</v>
      </c>
    </row>
    <row r="7" spans="1:11" ht="13.2" x14ac:dyDescent="0.25">
      <c r="A7" s="123" t="str">
        <f>'t1'!A7</f>
        <v>DIRETTORE SANITARIO</v>
      </c>
      <c r="B7" s="95" t="str">
        <f>'t1'!B7</f>
        <v>0D0482</v>
      </c>
      <c r="C7" s="650">
        <f>('t1'!K7+'t1'!L7)</f>
        <v>0</v>
      </c>
      <c r="D7" s="323">
        <f>'t5'!U8+'t5'!V8</f>
        <v>0</v>
      </c>
      <c r="E7" s="323">
        <f>'t4'!FI16</f>
        <v>0</v>
      </c>
      <c r="F7" s="324">
        <f>'t12'!C7</f>
        <v>0</v>
      </c>
      <c r="G7" s="339" t="str">
        <f>IF(OR(AND(NOT(C7),NOT(D7),NOT(E7),NOT(F7)),AND((OR(C7,D7,E7)),F7)),"OK","ERRORE")</f>
        <v>OK</v>
      </c>
    </row>
    <row r="8" spans="1:11" ht="13.2" x14ac:dyDescent="0.25">
      <c r="A8" s="123" t="str">
        <f>'t1'!A8</f>
        <v>DIRETTORE AMMINISTRATIVO</v>
      </c>
      <c r="B8" s="95" t="str">
        <f>'t1'!B8</f>
        <v>0D0163</v>
      </c>
      <c r="C8" s="650">
        <f>('t1'!K8+'t1'!L8)</f>
        <v>0</v>
      </c>
      <c r="D8" s="323">
        <f>'t5'!U9+'t5'!V9</f>
        <v>0</v>
      </c>
      <c r="E8" s="323">
        <f>'t4'!FI17</f>
        <v>0</v>
      </c>
      <c r="F8" s="324">
        <f>'t12'!C8</f>
        <v>0</v>
      </c>
      <c r="G8" s="339" t="str">
        <f t="shared" ref="G8:G71" si="0">IF(OR(AND(NOT(C8),NOT(D8),NOT(E8),NOT(F8)),AND((OR(C8,D8,E8)),F8)),"OK","ERRORE")</f>
        <v>OK</v>
      </c>
    </row>
    <row r="9" spans="1:11" ht="13.2" x14ac:dyDescent="0.25">
      <c r="A9" s="123" t="str">
        <f>'t1'!A9</f>
        <v>DIRETTORE DEI SERVIZI SOCIALI</v>
      </c>
      <c r="B9" s="95" t="str">
        <f>'t1'!B9</f>
        <v>0D0484</v>
      </c>
      <c r="C9" s="650">
        <f>('t1'!K9+'t1'!L9)</f>
        <v>0</v>
      </c>
      <c r="D9" s="323">
        <f>'t5'!U10+'t5'!V10</f>
        <v>0</v>
      </c>
      <c r="E9" s="323">
        <f>'t4'!FI18</f>
        <v>0</v>
      </c>
      <c r="F9" s="324">
        <f>'t12'!C9</f>
        <v>0</v>
      </c>
      <c r="G9" s="339" t="str">
        <f t="shared" si="0"/>
        <v>OK</v>
      </c>
    </row>
    <row r="10" spans="1:11" ht="13.2" x14ac:dyDescent="0.25">
      <c r="A10" s="123" t="str">
        <f>'t1'!A10</f>
        <v>DIR. MEDICO CON INC. STRUTTURA COMPLESSA (RAPP. ESCLUSIVO)</v>
      </c>
      <c r="B10" s="95" t="str">
        <f>'t1'!B10</f>
        <v>SD0E33</v>
      </c>
      <c r="C10" s="650">
        <f>('t1'!K10+'t1'!L10)</f>
        <v>0</v>
      </c>
      <c r="D10" s="323">
        <f>'t5'!U11+'t5'!V11</f>
        <v>0</v>
      </c>
      <c r="E10" s="323">
        <f>'t4'!FI19</f>
        <v>0</v>
      </c>
      <c r="F10" s="324">
        <f>'t12'!C10</f>
        <v>0</v>
      </c>
      <c r="G10" s="339" t="str">
        <f t="shared" si="0"/>
        <v>OK</v>
      </c>
    </row>
    <row r="11" spans="1:11" ht="13.2" x14ac:dyDescent="0.25">
      <c r="A11" s="123" t="str">
        <f>'t1'!A11</f>
        <v>DIR. MEDICO CON INC. DI STRUTTURA COMPLESSA (RAPP. NON ESCL.</v>
      </c>
      <c r="B11" s="95" t="str">
        <f>'t1'!B11</f>
        <v>SD0N33</v>
      </c>
      <c r="C11" s="650">
        <f>('t1'!K11+'t1'!L11)</f>
        <v>0</v>
      </c>
      <c r="D11" s="323">
        <f>'t5'!U12+'t5'!V12</f>
        <v>0</v>
      </c>
      <c r="E11" s="323">
        <f>'t4'!FI20</f>
        <v>0</v>
      </c>
      <c r="F11" s="324">
        <f>'t12'!C11</f>
        <v>0</v>
      </c>
      <c r="G11" s="339" t="str">
        <f t="shared" si="0"/>
        <v>OK</v>
      </c>
    </row>
    <row r="12" spans="1:11" ht="13.2" x14ac:dyDescent="0.25">
      <c r="A12" s="123" t="str">
        <f>'t1'!A12</f>
        <v>DIR. MEDICO CON INCARICO DI STRUTTURA SEMPLICE (RAPP. ESCLUS</v>
      </c>
      <c r="B12" s="95" t="str">
        <f>'t1'!B12</f>
        <v>SD0E34</v>
      </c>
      <c r="C12" s="650">
        <f>('t1'!K12+'t1'!L12)</f>
        <v>0</v>
      </c>
      <c r="D12" s="323">
        <f>'t5'!U13+'t5'!V13</f>
        <v>0</v>
      </c>
      <c r="E12" s="323">
        <f>'t4'!FI21</f>
        <v>0</v>
      </c>
      <c r="F12" s="324">
        <f>'t12'!C12</f>
        <v>0</v>
      </c>
      <c r="G12" s="339" t="str">
        <f t="shared" si="0"/>
        <v>OK</v>
      </c>
    </row>
    <row r="13" spans="1:11" ht="13.2" x14ac:dyDescent="0.25">
      <c r="A13" s="123" t="str">
        <f>'t1'!A13</f>
        <v>DIR. MEDICO CON INCARICO STRUTTURA SEMPLICE (RAPP. NON ESCL.</v>
      </c>
      <c r="B13" s="95" t="str">
        <f>'t1'!B13</f>
        <v>SD0N34</v>
      </c>
      <c r="C13" s="650">
        <f>('t1'!K13+'t1'!L13)</f>
        <v>0</v>
      </c>
      <c r="D13" s="323">
        <f>'t5'!U14+'t5'!V14</f>
        <v>0</v>
      </c>
      <c r="E13" s="323">
        <f>'t4'!FI22</f>
        <v>0</v>
      </c>
      <c r="F13" s="324">
        <f>'t12'!C13</f>
        <v>0</v>
      </c>
      <c r="G13" s="339" t="str">
        <f t="shared" si="0"/>
        <v>OK</v>
      </c>
    </row>
    <row r="14" spans="1:11" ht="13.2" x14ac:dyDescent="0.25">
      <c r="A14" s="123" t="str">
        <f>'t1'!A14</f>
        <v>DIRIGENTI MEDICI CON ALTRI INCAR. PROF.LI (RAPP. ESCLUSIVO)</v>
      </c>
      <c r="B14" s="95" t="str">
        <f>'t1'!B14</f>
        <v>SD0035</v>
      </c>
      <c r="C14" s="650">
        <f>('t1'!K14+'t1'!L14)</f>
        <v>0</v>
      </c>
      <c r="D14" s="323">
        <f>'t5'!U15+'t5'!V15</f>
        <v>0</v>
      </c>
      <c r="E14" s="323">
        <f>'t4'!FI23</f>
        <v>0</v>
      </c>
      <c r="F14" s="324">
        <f>'t12'!C14</f>
        <v>0</v>
      </c>
      <c r="G14" s="339" t="str">
        <f t="shared" si="0"/>
        <v>OK</v>
      </c>
    </row>
    <row r="15" spans="1:11" ht="13.2" x14ac:dyDescent="0.25">
      <c r="A15" s="123" t="str">
        <f>'t1'!A15</f>
        <v>DIRIGENTI MEDICI CON ALTRI INCAR. PROF.LI (RAPP. NON ESCL.)</v>
      </c>
      <c r="B15" s="95" t="str">
        <f>'t1'!B15</f>
        <v>SD0036</v>
      </c>
      <c r="C15" s="650">
        <f>('t1'!K15+'t1'!L15)</f>
        <v>0</v>
      </c>
      <c r="D15" s="323">
        <f>'t5'!U16+'t5'!V16</f>
        <v>0</v>
      </c>
      <c r="E15" s="323">
        <f>'t4'!FI24</f>
        <v>0</v>
      </c>
      <c r="F15" s="324">
        <f>'t12'!C15</f>
        <v>0</v>
      </c>
      <c r="G15" s="339" t="str">
        <f t="shared" si="0"/>
        <v>OK</v>
      </c>
    </row>
    <row r="16" spans="1:11" ht="13.2" x14ac:dyDescent="0.25">
      <c r="A16" s="123" t="str">
        <f>'t1'!A16</f>
        <v>DIR. MEDICI A T.  DETERMINATO(ART. 15-SEPTIES D.LGS. 502/92)</v>
      </c>
      <c r="B16" s="95" t="str">
        <f>'t1'!B16</f>
        <v>SD0597</v>
      </c>
      <c r="C16" s="650">
        <f>('t1'!K16+'t1'!L16)</f>
        <v>0</v>
      </c>
      <c r="D16" s="323">
        <f>'t5'!U17+'t5'!V17</f>
        <v>0</v>
      </c>
      <c r="E16" s="323">
        <f>'t4'!FI25</f>
        <v>0</v>
      </c>
      <c r="F16" s="324">
        <f>'t12'!C16</f>
        <v>0</v>
      </c>
      <c r="G16" s="339" t="str">
        <f t="shared" si="0"/>
        <v>OK</v>
      </c>
    </row>
    <row r="17" spans="1:7" ht="13.2" x14ac:dyDescent="0.25">
      <c r="A17" s="123" t="str">
        <f>'t1'!A17</f>
        <v>VETERINARI CON INC. DI STRUTTURA COMPLESSA (RAPP.ESCLUSIVO)</v>
      </c>
      <c r="B17" s="95" t="str">
        <f>'t1'!B17</f>
        <v>SD0E74</v>
      </c>
      <c r="C17" s="650">
        <f>('t1'!K17+'t1'!L17)</f>
        <v>0</v>
      </c>
      <c r="D17" s="323">
        <f>'t5'!U18+'t5'!V18</f>
        <v>0</v>
      </c>
      <c r="E17" s="323">
        <f>'t4'!FI26</f>
        <v>0</v>
      </c>
      <c r="F17" s="324">
        <f>'t12'!C17</f>
        <v>0</v>
      </c>
      <c r="G17" s="339" t="str">
        <f t="shared" si="0"/>
        <v>OK</v>
      </c>
    </row>
    <row r="18" spans="1:7" ht="13.2" x14ac:dyDescent="0.25">
      <c r="A18" s="123" t="str">
        <f>'t1'!A18</f>
        <v>VETERINARI CON INC. DI STRUTTURA COMPLESSA (RAPP. NON ESCL.)</v>
      </c>
      <c r="B18" s="95" t="str">
        <f>'t1'!B18</f>
        <v>SD0N74</v>
      </c>
      <c r="C18" s="650">
        <f>('t1'!K18+'t1'!L18)</f>
        <v>0</v>
      </c>
      <c r="D18" s="323">
        <f>'t5'!U19+'t5'!V19</f>
        <v>0</v>
      </c>
      <c r="E18" s="323">
        <f>'t4'!FI27</f>
        <v>0</v>
      </c>
      <c r="F18" s="324">
        <f>'t12'!C18</f>
        <v>0</v>
      </c>
      <c r="G18" s="339" t="str">
        <f t="shared" si="0"/>
        <v>OK</v>
      </c>
    </row>
    <row r="19" spans="1:7" ht="13.2" x14ac:dyDescent="0.25">
      <c r="A19" s="123" t="str">
        <f>'t1'!A19</f>
        <v>VETERINARI CON INC. DI STRUTTURA SEMPLICE (RAPP. ESCLUSIVO)</v>
      </c>
      <c r="B19" s="95" t="str">
        <f>'t1'!B19</f>
        <v>SD0E73</v>
      </c>
      <c r="C19" s="650">
        <f>('t1'!K19+'t1'!L19)</f>
        <v>0</v>
      </c>
      <c r="D19" s="323">
        <f>'t5'!U20+'t5'!V20</f>
        <v>0</v>
      </c>
      <c r="E19" s="323">
        <f>'t4'!FI28</f>
        <v>0</v>
      </c>
      <c r="F19" s="324">
        <f>'t12'!C19</f>
        <v>0</v>
      </c>
      <c r="G19" s="339" t="str">
        <f t="shared" si="0"/>
        <v>OK</v>
      </c>
    </row>
    <row r="20" spans="1:7" ht="13.2" x14ac:dyDescent="0.25">
      <c r="A20" s="123" t="str">
        <f>'t1'!A20</f>
        <v>VETERINARI CON INC. DI STRUTTURA SEMPLICE (RAPP. NON ESCL.)</v>
      </c>
      <c r="B20" s="95" t="str">
        <f>'t1'!B20</f>
        <v>SD0N73</v>
      </c>
      <c r="C20" s="650">
        <f>('t1'!K20+'t1'!L20)</f>
        <v>0</v>
      </c>
      <c r="D20" s="323">
        <f>'t5'!U21+'t5'!V21</f>
        <v>0</v>
      </c>
      <c r="E20" s="323">
        <f>'t4'!FI29</f>
        <v>0</v>
      </c>
      <c r="F20" s="324">
        <f>'t12'!C20</f>
        <v>0</v>
      </c>
      <c r="G20" s="339" t="str">
        <f t="shared" si="0"/>
        <v>OK</v>
      </c>
    </row>
    <row r="21" spans="1:7" ht="13.2" x14ac:dyDescent="0.25">
      <c r="A21" s="123" t="str">
        <f>'t1'!A21</f>
        <v>VETERINARI CON ALTRI INCAR. PROF.LI (RAPP. ESCLUSIVO)</v>
      </c>
      <c r="B21" s="95" t="str">
        <f>'t1'!B21</f>
        <v>SD0A73</v>
      </c>
      <c r="C21" s="650">
        <f>('t1'!K21+'t1'!L21)</f>
        <v>0</v>
      </c>
      <c r="D21" s="323">
        <f>'t5'!U22+'t5'!V22</f>
        <v>0</v>
      </c>
      <c r="E21" s="323">
        <f>'t4'!FI30</f>
        <v>0</v>
      </c>
      <c r="F21" s="324">
        <f>'t12'!C21</f>
        <v>0</v>
      </c>
      <c r="G21" s="339" t="str">
        <f t="shared" si="0"/>
        <v>OK</v>
      </c>
    </row>
    <row r="22" spans="1:7" ht="13.2" x14ac:dyDescent="0.25">
      <c r="A22" s="123" t="str">
        <f>'t1'!A22</f>
        <v>VETERINARI CON ALTRI INCAR. PROF.LI (RAPP. NON ESCL.)</v>
      </c>
      <c r="B22" s="95" t="str">
        <f>'t1'!B22</f>
        <v>SD0072</v>
      </c>
      <c r="C22" s="650">
        <f>('t1'!K22+'t1'!L22)</f>
        <v>0</v>
      </c>
      <c r="D22" s="323">
        <f>'t5'!U23+'t5'!V23</f>
        <v>0</v>
      </c>
      <c r="E22" s="323">
        <f>'t4'!FI31</f>
        <v>0</v>
      </c>
      <c r="F22" s="324">
        <f>'t12'!C22</f>
        <v>0</v>
      </c>
      <c r="G22" s="339" t="str">
        <f t="shared" si="0"/>
        <v>OK</v>
      </c>
    </row>
    <row r="23" spans="1:7" ht="13.2" x14ac:dyDescent="0.25">
      <c r="A23" s="123" t="str">
        <f>'t1'!A23</f>
        <v>VETERINARI A T. DETERMINATO (ART. 15-SEPTIES D.LGS. 502/92)</v>
      </c>
      <c r="B23" s="95" t="str">
        <f>'t1'!B23</f>
        <v>SD0598</v>
      </c>
      <c r="C23" s="650">
        <f>('t1'!K23+'t1'!L23)</f>
        <v>0</v>
      </c>
      <c r="D23" s="323">
        <f>'t5'!U24+'t5'!V24</f>
        <v>0</v>
      </c>
      <c r="E23" s="323">
        <f>'t4'!FI32</f>
        <v>0</v>
      </c>
      <c r="F23" s="324">
        <f>'t12'!C23</f>
        <v>0</v>
      </c>
      <c r="G23" s="339" t="str">
        <f t="shared" si="0"/>
        <v>OK</v>
      </c>
    </row>
    <row r="24" spans="1:7" ht="13.2" x14ac:dyDescent="0.25">
      <c r="A24" s="123" t="str">
        <f>'t1'!A24</f>
        <v>ODONTOIATRI CON INC. DI STRUTTURA COMPLESSA (RAPP. ESCL.)</v>
      </c>
      <c r="B24" s="95" t="str">
        <f>'t1'!B24</f>
        <v>SD0E49</v>
      </c>
      <c r="C24" s="650">
        <f>('t1'!K24+'t1'!L24)</f>
        <v>0</v>
      </c>
      <c r="D24" s="323">
        <f>'t5'!U25+'t5'!V25</f>
        <v>0</v>
      </c>
      <c r="E24" s="323">
        <f>'t4'!FI33</f>
        <v>0</v>
      </c>
      <c r="F24" s="324">
        <f>'t12'!C24</f>
        <v>0</v>
      </c>
      <c r="G24" s="339" t="str">
        <f t="shared" si="0"/>
        <v>OK</v>
      </c>
    </row>
    <row r="25" spans="1:7" ht="13.2" x14ac:dyDescent="0.25">
      <c r="A25" s="123" t="str">
        <f>'t1'!A25</f>
        <v>ODONTOIATRI CON INC. DI STRUTTURA COMPLESSA (RAPP. NON ESCL.</v>
      </c>
      <c r="B25" s="95" t="str">
        <f>'t1'!B25</f>
        <v>SD0N49</v>
      </c>
      <c r="C25" s="650">
        <f>('t1'!K25+'t1'!L25)</f>
        <v>0</v>
      </c>
      <c r="D25" s="323">
        <f>'t5'!U26+'t5'!V26</f>
        <v>0</v>
      </c>
      <c r="E25" s="323">
        <f>'t4'!FI34</f>
        <v>0</v>
      </c>
      <c r="F25" s="324">
        <f>'t12'!C25</f>
        <v>0</v>
      </c>
      <c r="G25" s="339" t="str">
        <f t="shared" si="0"/>
        <v>OK</v>
      </c>
    </row>
    <row r="26" spans="1:7" ht="13.2" x14ac:dyDescent="0.25">
      <c r="A26" s="123" t="str">
        <f>'t1'!A26</f>
        <v>ODONTOIATRI CON INC. DI STRUTTURA SEMPLICE (RAPP. ESCLUSIVO)</v>
      </c>
      <c r="B26" s="95" t="str">
        <f>'t1'!B26</f>
        <v>SD0E48</v>
      </c>
      <c r="C26" s="650">
        <f>('t1'!K26+'t1'!L26)</f>
        <v>0</v>
      </c>
      <c r="D26" s="323">
        <f>'t5'!U27+'t5'!V27</f>
        <v>0</v>
      </c>
      <c r="E26" s="323">
        <f>'t4'!FI35</f>
        <v>0</v>
      </c>
      <c r="F26" s="324">
        <f>'t12'!C26</f>
        <v>0</v>
      </c>
      <c r="G26" s="339" t="str">
        <f t="shared" si="0"/>
        <v>OK</v>
      </c>
    </row>
    <row r="27" spans="1:7" ht="13.2" x14ac:dyDescent="0.25">
      <c r="A27" s="123" t="str">
        <f>'t1'!A27</f>
        <v>ODONTOIATRI CON INC. DI STRUTTURA SEMPLICE (RAPP. NON ESCL.)</v>
      </c>
      <c r="B27" s="95" t="str">
        <f>'t1'!B27</f>
        <v>SD0N48</v>
      </c>
      <c r="C27" s="650">
        <f>('t1'!K27+'t1'!L27)</f>
        <v>0</v>
      </c>
      <c r="D27" s="323">
        <f>'t5'!U28+'t5'!V28</f>
        <v>0</v>
      </c>
      <c r="E27" s="323">
        <f>'t4'!FI36</f>
        <v>0</v>
      </c>
      <c r="F27" s="324">
        <f>'t12'!C27</f>
        <v>0</v>
      </c>
      <c r="G27" s="339" t="str">
        <f t="shared" si="0"/>
        <v>OK</v>
      </c>
    </row>
    <row r="28" spans="1:7" ht="13.2" x14ac:dyDescent="0.25">
      <c r="A28" s="123" t="str">
        <f>'t1'!A28</f>
        <v>ODONTOIATRI CON ALTRI INCAR. PROF.LI (RAPP. ESCLUSIVO)</v>
      </c>
      <c r="B28" s="95" t="str">
        <f>'t1'!B28</f>
        <v>SD0A48</v>
      </c>
      <c r="C28" s="650">
        <f>('t1'!K28+'t1'!L28)</f>
        <v>0</v>
      </c>
      <c r="D28" s="323">
        <f>'t5'!U29+'t5'!V29</f>
        <v>0</v>
      </c>
      <c r="E28" s="323">
        <f>'t4'!FI37</f>
        <v>0</v>
      </c>
      <c r="F28" s="324">
        <f>'t12'!C28</f>
        <v>0</v>
      </c>
      <c r="G28" s="339" t="str">
        <f t="shared" si="0"/>
        <v>OK</v>
      </c>
    </row>
    <row r="29" spans="1:7" ht="13.2" x14ac:dyDescent="0.25">
      <c r="A29" s="123" t="str">
        <f>'t1'!A29</f>
        <v>ODONTOIATRI CON ALTRI INCAR. PROF.LI (RAPP. NON ESCL.)</v>
      </c>
      <c r="B29" s="95" t="str">
        <f>'t1'!B29</f>
        <v>SD0047</v>
      </c>
      <c r="C29" s="650">
        <f>('t1'!K29+'t1'!L29)</f>
        <v>0</v>
      </c>
      <c r="D29" s="323">
        <f>'t5'!U30+'t5'!V30</f>
        <v>0</v>
      </c>
      <c r="E29" s="323">
        <f>'t4'!FI38</f>
        <v>0</v>
      </c>
      <c r="F29" s="324">
        <f>'t12'!C29</f>
        <v>0</v>
      </c>
      <c r="G29" s="339" t="str">
        <f t="shared" si="0"/>
        <v>OK</v>
      </c>
    </row>
    <row r="30" spans="1:7" ht="13.2" x14ac:dyDescent="0.25">
      <c r="A30" s="123" t="str">
        <f>'t1'!A30</f>
        <v>ODONTOIATRI A T. DETERMINATO (ART. 15-SEPTIES D.LGS. 502/92)</v>
      </c>
      <c r="B30" s="95" t="str">
        <f>'t1'!B30</f>
        <v>SD0599</v>
      </c>
      <c r="C30" s="650">
        <f>('t1'!K30+'t1'!L30)</f>
        <v>0</v>
      </c>
      <c r="D30" s="323">
        <f>'t5'!U31+'t5'!V31</f>
        <v>0</v>
      </c>
      <c r="E30" s="323">
        <f>'t4'!FI39</f>
        <v>0</v>
      </c>
      <c r="F30" s="324">
        <f>'t12'!C30</f>
        <v>0</v>
      </c>
      <c r="G30" s="339" t="str">
        <f t="shared" si="0"/>
        <v>OK</v>
      </c>
    </row>
    <row r="31" spans="1:7" ht="13.2" x14ac:dyDescent="0.25">
      <c r="A31" s="123" t="str">
        <f>'t1'!A31</f>
        <v>FARMACISTI CON INC. DI STRUTTURA COMPLESSA (RAPP. ESCLUSIVO)</v>
      </c>
      <c r="B31" s="95" t="str">
        <f>'t1'!B31</f>
        <v>SD0E39</v>
      </c>
      <c r="C31" s="650">
        <f>('t1'!K31+'t1'!L31)</f>
        <v>0</v>
      </c>
      <c r="D31" s="323">
        <f>'t5'!U32+'t5'!V32</f>
        <v>0</v>
      </c>
      <c r="E31" s="323">
        <f>'t4'!FI40</f>
        <v>0</v>
      </c>
      <c r="F31" s="324">
        <f>'t12'!C31</f>
        <v>0</v>
      </c>
      <c r="G31" s="339" t="str">
        <f t="shared" si="0"/>
        <v>OK</v>
      </c>
    </row>
    <row r="32" spans="1:7" ht="13.2" x14ac:dyDescent="0.25">
      <c r="A32" s="123" t="str">
        <f>'t1'!A32</f>
        <v>FARMACISTI CON INC. DI STRUTTURA COMPLESSA (RAPP. NON ESCL.)</v>
      </c>
      <c r="B32" s="95" t="str">
        <f>'t1'!B32</f>
        <v>SD0N39</v>
      </c>
      <c r="C32" s="650">
        <f>('t1'!K32+'t1'!L32)</f>
        <v>0</v>
      </c>
      <c r="D32" s="323">
        <f>'t5'!U33+'t5'!V33</f>
        <v>0</v>
      </c>
      <c r="E32" s="323">
        <f>'t4'!FI41</f>
        <v>0</v>
      </c>
      <c r="F32" s="324">
        <f>'t12'!C32</f>
        <v>0</v>
      </c>
      <c r="G32" s="339" t="str">
        <f t="shared" si="0"/>
        <v>OK</v>
      </c>
    </row>
    <row r="33" spans="1:7" ht="13.2" x14ac:dyDescent="0.25">
      <c r="A33" s="123" t="str">
        <f>'t1'!A33</f>
        <v>FARMACISTI CON INC. DI STRUTTURA SEMPLICE (RAPP. ESCLUSIVO)</v>
      </c>
      <c r="B33" s="95" t="str">
        <f>'t1'!B33</f>
        <v>SD0E38</v>
      </c>
      <c r="C33" s="650">
        <f>('t1'!K33+'t1'!L33)</f>
        <v>0</v>
      </c>
      <c r="D33" s="323">
        <f>'t5'!U34+'t5'!V34</f>
        <v>0</v>
      </c>
      <c r="E33" s="323">
        <f>'t4'!FI42</f>
        <v>0</v>
      </c>
      <c r="F33" s="324">
        <f>'t12'!C33</f>
        <v>0</v>
      </c>
      <c r="G33" s="339" t="str">
        <f t="shared" si="0"/>
        <v>OK</v>
      </c>
    </row>
    <row r="34" spans="1:7" ht="13.2" x14ac:dyDescent="0.25">
      <c r="A34" s="123" t="str">
        <f>'t1'!A34</f>
        <v>FARMACISTI CON INC. DI STRUTTURA SEMPLICE (RAPP. NON ESCL.)</v>
      </c>
      <c r="B34" s="95" t="str">
        <f>'t1'!B34</f>
        <v>SD0N38</v>
      </c>
      <c r="C34" s="650">
        <f>('t1'!K34+'t1'!L34)</f>
        <v>0</v>
      </c>
      <c r="D34" s="323">
        <f>'t5'!U35+'t5'!V35</f>
        <v>0</v>
      </c>
      <c r="E34" s="323">
        <f>'t4'!FI43</f>
        <v>0</v>
      </c>
      <c r="F34" s="324">
        <f>'t12'!C34</f>
        <v>0</v>
      </c>
      <c r="G34" s="339" t="str">
        <f t="shared" si="0"/>
        <v>OK</v>
      </c>
    </row>
    <row r="35" spans="1:7" ht="13.2" x14ac:dyDescent="0.25">
      <c r="A35" s="123" t="str">
        <f>'t1'!A35</f>
        <v>FARMACISTI CON ALTRI INCAR. PROF.LI (RAPP. ESCLUSIVO)</v>
      </c>
      <c r="B35" s="95" t="str">
        <f>'t1'!B35</f>
        <v>SD0A38</v>
      </c>
      <c r="C35" s="650">
        <f>('t1'!K35+'t1'!L35)</f>
        <v>0</v>
      </c>
      <c r="D35" s="323">
        <f>'t5'!U36+'t5'!V36</f>
        <v>0</v>
      </c>
      <c r="E35" s="323">
        <f>'t4'!FI44</f>
        <v>0</v>
      </c>
      <c r="F35" s="324">
        <f>'t12'!C35</f>
        <v>0</v>
      </c>
      <c r="G35" s="339" t="str">
        <f t="shared" si="0"/>
        <v>OK</v>
      </c>
    </row>
    <row r="36" spans="1:7" ht="13.2" x14ac:dyDescent="0.25">
      <c r="A36" s="123" t="str">
        <f>'t1'!A36</f>
        <v>FARMACISTI CON ALTRI INCAR. PROF.LI (RAPP. NON ESCL.)</v>
      </c>
      <c r="B36" s="95" t="str">
        <f>'t1'!B36</f>
        <v>SD0037</v>
      </c>
      <c r="C36" s="650">
        <f>('t1'!K36+'t1'!L36)</f>
        <v>0</v>
      </c>
      <c r="D36" s="323">
        <f>'t5'!U37+'t5'!V37</f>
        <v>0</v>
      </c>
      <c r="E36" s="323">
        <f>'t4'!FI45</f>
        <v>0</v>
      </c>
      <c r="F36" s="324">
        <f>'t12'!C36</f>
        <v>0</v>
      </c>
      <c r="G36" s="339" t="str">
        <f t="shared" si="0"/>
        <v>OK</v>
      </c>
    </row>
    <row r="37" spans="1:7" ht="13.2" x14ac:dyDescent="0.25">
      <c r="A37" s="123" t="str">
        <f>'t1'!A37</f>
        <v>FARMACISTI A T. DETERMINATO (ART. 15-SEPTIES D.LGS. 502/92)</v>
      </c>
      <c r="B37" s="95" t="str">
        <f>'t1'!B37</f>
        <v>SD0600</v>
      </c>
      <c r="C37" s="650">
        <f>('t1'!K37+'t1'!L37)</f>
        <v>0</v>
      </c>
      <c r="D37" s="323">
        <f>'t5'!U38+'t5'!V38</f>
        <v>0</v>
      </c>
      <c r="E37" s="323">
        <f>'t4'!FI46</f>
        <v>0</v>
      </c>
      <c r="F37" s="324">
        <f>'t12'!C37</f>
        <v>0</v>
      </c>
      <c r="G37" s="339" t="str">
        <f t="shared" si="0"/>
        <v>OK</v>
      </c>
    </row>
    <row r="38" spans="1:7" ht="13.2" x14ac:dyDescent="0.25">
      <c r="A38" s="123" t="str">
        <f>'t1'!A38</f>
        <v>BIOLOGI CON INC. DI STRUTTURA COMPLESSA (RAPP. ESCLUSIVO)</v>
      </c>
      <c r="B38" s="95" t="str">
        <f>'t1'!B38</f>
        <v>SD0E13</v>
      </c>
      <c r="C38" s="650">
        <f>('t1'!K38+'t1'!L38)</f>
        <v>0</v>
      </c>
      <c r="D38" s="323">
        <f>'t5'!U39+'t5'!V39</f>
        <v>0</v>
      </c>
      <c r="E38" s="323">
        <f>'t4'!FI47</f>
        <v>0</v>
      </c>
      <c r="F38" s="324">
        <f>'t12'!C38</f>
        <v>0</v>
      </c>
      <c r="G38" s="339" t="str">
        <f t="shared" si="0"/>
        <v>OK</v>
      </c>
    </row>
    <row r="39" spans="1:7" ht="13.2" x14ac:dyDescent="0.25">
      <c r="A39" s="123" t="str">
        <f>'t1'!A39</f>
        <v>BIOLOGI CON INC. DI STRUTTURA COMPLESSA (RAPP. NON ESCL.)</v>
      </c>
      <c r="B39" s="95" t="str">
        <f>'t1'!B39</f>
        <v>SD0N13</v>
      </c>
      <c r="C39" s="650">
        <f>('t1'!K39+'t1'!L39)</f>
        <v>0</v>
      </c>
      <c r="D39" s="323">
        <f>'t5'!U40+'t5'!V40</f>
        <v>0</v>
      </c>
      <c r="E39" s="323">
        <f>'t4'!FI48</f>
        <v>0</v>
      </c>
      <c r="F39" s="324">
        <f>'t12'!C39</f>
        <v>0</v>
      </c>
      <c r="G39" s="339" t="str">
        <f t="shared" si="0"/>
        <v>OK</v>
      </c>
    </row>
    <row r="40" spans="1:7" ht="13.2" x14ac:dyDescent="0.25">
      <c r="A40" s="123" t="str">
        <f>'t1'!A40</f>
        <v>BIOLOGI CON INC. DI STRUTTURA SEMPLICE (RAPP. ESCLUSIVO)</v>
      </c>
      <c r="B40" s="95" t="str">
        <f>'t1'!B40</f>
        <v>SD0E12</v>
      </c>
      <c r="C40" s="650">
        <f>('t1'!K40+'t1'!L40)</f>
        <v>0</v>
      </c>
      <c r="D40" s="323">
        <f>'t5'!U41+'t5'!V41</f>
        <v>0</v>
      </c>
      <c r="E40" s="323">
        <f>'t4'!FI49</f>
        <v>0</v>
      </c>
      <c r="F40" s="324">
        <f>'t12'!C40</f>
        <v>0</v>
      </c>
      <c r="G40" s="339" t="str">
        <f t="shared" si="0"/>
        <v>OK</v>
      </c>
    </row>
    <row r="41" spans="1:7" ht="13.2" x14ac:dyDescent="0.25">
      <c r="A41" s="123" t="str">
        <f>'t1'!A41</f>
        <v>BIOLOGI CON INC. DI STRUTTURA SEMPLICE (RAPP. NON ESCL.)</v>
      </c>
      <c r="B41" s="95" t="str">
        <f>'t1'!B41</f>
        <v>SD0N12</v>
      </c>
      <c r="C41" s="650">
        <f>('t1'!K41+'t1'!L41)</f>
        <v>0</v>
      </c>
      <c r="D41" s="323">
        <f>'t5'!U42+'t5'!V42</f>
        <v>0</v>
      </c>
      <c r="E41" s="323">
        <f>'t4'!FI50</f>
        <v>0</v>
      </c>
      <c r="F41" s="324">
        <f>'t12'!C41</f>
        <v>0</v>
      </c>
      <c r="G41" s="339" t="str">
        <f t="shared" si="0"/>
        <v>OK</v>
      </c>
    </row>
    <row r="42" spans="1:7" ht="13.2" x14ac:dyDescent="0.25">
      <c r="A42" s="123" t="str">
        <f>'t1'!A42</f>
        <v>BIOLOGI CON ALTRI INCAR. PROF.LI (RAPP. ESCLUSIVO)</v>
      </c>
      <c r="B42" s="95" t="str">
        <f>'t1'!B42</f>
        <v>SD0A12</v>
      </c>
      <c r="C42" s="650">
        <f>('t1'!K42+'t1'!L42)</f>
        <v>0</v>
      </c>
      <c r="D42" s="323">
        <f>'t5'!U43+'t5'!V43</f>
        <v>0</v>
      </c>
      <c r="E42" s="323">
        <f>'t4'!FI51</f>
        <v>0</v>
      </c>
      <c r="F42" s="324">
        <f>'t12'!C42</f>
        <v>0</v>
      </c>
      <c r="G42" s="339" t="str">
        <f t="shared" si="0"/>
        <v>OK</v>
      </c>
    </row>
    <row r="43" spans="1:7" ht="13.2" x14ac:dyDescent="0.25">
      <c r="A43" s="123" t="str">
        <f>'t1'!A43</f>
        <v>BIOLOGI CON ALTRI INCAR. PROF.LI (RAPP. NON ESCL.)</v>
      </c>
      <c r="B43" s="95" t="str">
        <f>'t1'!B43</f>
        <v>SD0011</v>
      </c>
      <c r="C43" s="650">
        <f>('t1'!K43+'t1'!L43)</f>
        <v>0</v>
      </c>
      <c r="D43" s="323">
        <f>'t5'!U44+'t5'!V44</f>
        <v>0</v>
      </c>
      <c r="E43" s="323">
        <f>'t4'!FI52</f>
        <v>0</v>
      </c>
      <c r="F43" s="324">
        <f>'t12'!C43</f>
        <v>0</v>
      </c>
      <c r="G43" s="339" t="str">
        <f t="shared" si="0"/>
        <v>OK</v>
      </c>
    </row>
    <row r="44" spans="1:7" ht="13.2" x14ac:dyDescent="0.25">
      <c r="A44" s="123" t="str">
        <f>'t1'!A44</f>
        <v>BIOLOGI A T. DETERMINATO (ART. 15-SEPTIES D.LGS. 502/92)</v>
      </c>
      <c r="B44" s="95" t="str">
        <f>'t1'!B44</f>
        <v>SD0601</v>
      </c>
      <c r="C44" s="650">
        <f>('t1'!K44+'t1'!L44)</f>
        <v>0</v>
      </c>
      <c r="D44" s="323">
        <f>'t5'!U45+'t5'!V45</f>
        <v>0</v>
      </c>
      <c r="E44" s="323">
        <f>'t4'!FI53</f>
        <v>0</v>
      </c>
      <c r="F44" s="324">
        <f>'t12'!C44</f>
        <v>0</v>
      </c>
      <c r="G44" s="339" t="str">
        <f t="shared" si="0"/>
        <v>OK</v>
      </c>
    </row>
    <row r="45" spans="1:7" ht="13.2" x14ac:dyDescent="0.25">
      <c r="A45" s="123" t="str">
        <f>'t1'!A45</f>
        <v>CHIMICI CON INC. DI STRUTTURA COMPLESSA (RAPP. ESCLUSIVO)</v>
      </c>
      <c r="B45" s="95" t="str">
        <f>'t1'!B45</f>
        <v>SD0E16</v>
      </c>
      <c r="C45" s="650">
        <f>('t1'!K45+'t1'!L45)</f>
        <v>0</v>
      </c>
      <c r="D45" s="323">
        <f>'t5'!U46+'t5'!V46</f>
        <v>0</v>
      </c>
      <c r="E45" s="323">
        <f>'t4'!FI54</f>
        <v>0</v>
      </c>
      <c r="F45" s="324">
        <f>'t12'!C45</f>
        <v>0</v>
      </c>
      <c r="G45" s="339" t="str">
        <f t="shared" si="0"/>
        <v>OK</v>
      </c>
    </row>
    <row r="46" spans="1:7" ht="13.2" x14ac:dyDescent="0.25">
      <c r="A46" s="123" t="str">
        <f>'t1'!A46</f>
        <v>CHIMICI CON INC. DI STRUTTURA COMPLESSA (RAPP.NON ESCL.)</v>
      </c>
      <c r="B46" s="95" t="str">
        <f>'t1'!B46</f>
        <v>SD0N16</v>
      </c>
      <c r="C46" s="650">
        <f>('t1'!K46+'t1'!L46)</f>
        <v>0</v>
      </c>
      <c r="D46" s="323">
        <f>'t5'!U47+'t5'!V47</f>
        <v>0</v>
      </c>
      <c r="E46" s="323">
        <f>'t4'!FI55</f>
        <v>0</v>
      </c>
      <c r="F46" s="324">
        <f>'t12'!C46</f>
        <v>0</v>
      </c>
      <c r="G46" s="339" t="str">
        <f t="shared" si="0"/>
        <v>OK</v>
      </c>
    </row>
    <row r="47" spans="1:7" ht="13.2" x14ac:dyDescent="0.25">
      <c r="A47" s="123" t="str">
        <f>'t1'!A47</f>
        <v>CHIMICI CON INC. DI STRUTTURA SEMPLICE (RAPP. ESCLUSIVO)</v>
      </c>
      <c r="B47" s="95" t="str">
        <f>'t1'!B47</f>
        <v>SD0E15</v>
      </c>
      <c r="C47" s="650">
        <f>('t1'!K47+'t1'!L47)</f>
        <v>0</v>
      </c>
      <c r="D47" s="323">
        <f>'t5'!U48+'t5'!V48</f>
        <v>0</v>
      </c>
      <c r="E47" s="323">
        <f>'t4'!FI56</f>
        <v>0</v>
      </c>
      <c r="F47" s="324">
        <f>'t12'!C47</f>
        <v>0</v>
      </c>
      <c r="G47" s="339" t="str">
        <f t="shared" si="0"/>
        <v>OK</v>
      </c>
    </row>
    <row r="48" spans="1:7" ht="13.2" x14ac:dyDescent="0.25">
      <c r="A48" s="123" t="str">
        <f>'t1'!A48</f>
        <v>CHIMICI CON INC. DI STRUTTURA SEMPLICE (RAPP. NON ESCL.)</v>
      </c>
      <c r="B48" s="95" t="str">
        <f>'t1'!B48</f>
        <v>SD0N15</v>
      </c>
      <c r="C48" s="650">
        <f>('t1'!K48+'t1'!L48)</f>
        <v>0</v>
      </c>
      <c r="D48" s="323">
        <f>'t5'!U49+'t5'!V49</f>
        <v>0</v>
      </c>
      <c r="E48" s="323">
        <f>'t4'!FI57</f>
        <v>0</v>
      </c>
      <c r="F48" s="324">
        <f>'t12'!C48</f>
        <v>0</v>
      </c>
      <c r="G48" s="339" t="str">
        <f t="shared" si="0"/>
        <v>OK</v>
      </c>
    </row>
    <row r="49" spans="1:7" ht="13.2" x14ac:dyDescent="0.25">
      <c r="A49" s="123" t="str">
        <f>'t1'!A49</f>
        <v>CHIMICI CON ALTRI INCAR. PROF.LI (RAPP. ESCLUSIVO)</v>
      </c>
      <c r="B49" s="95" t="str">
        <f>'t1'!B49</f>
        <v>SD0A15</v>
      </c>
      <c r="C49" s="650">
        <f>('t1'!K49+'t1'!L49)</f>
        <v>0</v>
      </c>
      <c r="D49" s="323">
        <f>'t5'!U50+'t5'!V50</f>
        <v>0</v>
      </c>
      <c r="E49" s="323">
        <f>'t4'!FI58</f>
        <v>0</v>
      </c>
      <c r="F49" s="324">
        <f>'t12'!C49</f>
        <v>0</v>
      </c>
      <c r="G49" s="339" t="str">
        <f t="shared" si="0"/>
        <v>OK</v>
      </c>
    </row>
    <row r="50" spans="1:7" ht="13.2" x14ac:dyDescent="0.25">
      <c r="A50" s="123" t="str">
        <f>'t1'!A50</f>
        <v>CHIMICI CON ALTRI INCAR. PROF.LI (RAPP. NON ESCL.)</v>
      </c>
      <c r="B50" s="95" t="str">
        <f>'t1'!B50</f>
        <v>SD0014</v>
      </c>
      <c r="C50" s="650">
        <f>('t1'!K50+'t1'!L50)</f>
        <v>0</v>
      </c>
      <c r="D50" s="323">
        <f>'t5'!U51+'t5'!V51</f>
        <v>0</v>
      </c>
      <c r="E50" s="323">
        <f>'t4'!FI59</f>
        <v>0</v>
      </c>
      <c r="F50" s="324">
        <f>'t12'!C50</f>
        <v>0</v>
      </c>
      <c r="G50" s="339" t="str">
        <f t="shared" si="0"/>
        <v>OK</v>
      </c>
    </row>
    <row r="51" spans="1:7" ht="13.2" x14ac:dyDescent="0.25">
      <c r="A51" s="123" t="str">
        <f>'t1'!A51</f>
        <v>CHIMICI A T. DETERMINATO (ART. 15-SEPTIES D.LGS. 502/92)</v>
      </c>
      <c r="B51" s="95" t="str">
        <f>'t1'!B51</f>
        <v>SD0602</v>
      </c>
      <c r="C51" s="650">
        <f>('t1'!K51+'t1'!L51)</f>
        <v>0</v>
      </c>
      <c r="D51" s="323">
        <f>'t5'!U52+'t5'!V52</f>
        <v>0</v>
      </c>
      <c r="E51" s="323">
        <f>'t4'!FI60</f>
        <v>0</v>
      </c>
      <c r="F51" s="324">
        <f>'t12'!C51</f>
        <v>0</v>
      </c>
      <c r="G51" s="339" t="str">
        <f t="shared" si="0"/>
        <v>OK</v>
      </c>
    </row>
    <row r="52" spans="1:7" ht="13.2" x14ac:dyDescent="0.25">
      <c r="A52" s="123" t="str">
        <f>'t1'!A52</f>
        <v>FISICI CON INC. DI STRUTTURA COMPLESSA (RAPP. ESCLUSIVO)</v>
      </c>
      <c r="B52" s="95" t="str">
        <f>'t1'!B52</f>
        <v>SD0E42</v>
      </c>
      <c r="C52" s="650">
        <f>('t1'!K52+'t1'!L52)</f>
        <v>0</v>
      </c>
      <c r="D52" s="323">
        <f>'t5'!U53+'t5'!V53</f>
        <v>0</v>
      </c>
      <c r="E52" s="323">
        <f>'t4'!FI61</f>
        <v>0</v>
      </c>
      <c r="F52" s="324">
        <f>'t12'!C52</f>
        <v>0</v>
      </c>
      <c r="G52" s="339" t="str">
        <f t="shared" si="0"/>
        <v>OK</v>
      </c>
    </row>
    <row r="53" spans="1:7" ht="13.2" x14ac:dyDescent="0.25">
      <c r="A53" s="123" t="str">
        <f>'t1'!A53</f>
        <v>FISICI CON INC. DI STRUTTURA COMPLESSA (RAPP. NON ESCL.)</v>
      </c>
      <c r="B53" s="95" t="str">
        <f>'t1'!B53</f>
        <v>SD0N42</v>
      </c>
      <c r="C53" s="650">
        <f>('t1'!K53+'t1'!L53)</f>
        <v>0</v>
      </c>
      <c r="D53" s="323">
        <f>'t5'!U54+'t5'!V54</f>
        <v>0</v>
      </c>
      <c r="E53" s="323">
        <f>'t4'!FI62</f>
        <v>0</v>
      </c>
      <c r="F53" s="324">
        <f>'t12'!C53</f>
        <v>0</v>
      </c>
      <c r="G53" s="339" t="str">
        <f t="shared" si="0"/>
        <v>OK</v>
      </c>
    </row>
    <row r="54" spans="1:7" ht="13.2" x14ac:dyDescent="0.25">
      <c r="A54" s="123" t="str">
        <f>'t1'!A54</f>
        <v>FISICI CON INC. DI STRUTTURA SEMPLICE (RAPP. ESCLUSIVO)</v>
      </c>
      <c r="B54" s="95" t="str">
        <f>'t1'!B54</f>
        <v>SD0E41</v>
      </c>
      <c r="C54" s="650">
        <f>('t1'!K54+'t1'!L54)</f>
        <v>0</v>
      </c>
      <c r="D54" s="323">
        <f>'t5'!U55+'t5'!V55</f>
        <v>0</v>
      </c>
      <c r="E54" s="323">
        <f>'t4'!FI63</f>
        <v>0</v>
      </c>
      <c r="F54" s="324">
        <f>'t12'!C54</f>
        <v>0</v>
      </c>
      <c r="G54" s="339" t="str">
        <f t="shared" si="0"/>
        <v>OK</v>
      </c>
    </row>
    <row r="55" spans="1:7" ht="13.2" x14ac:dyDescent="0.25">
      <c r="A55" s="123" t="str">
        <f>'t1'!A55</f>
        <v>FISICI CON INC. DI STRUTTURA SEMPLICE (RAPP. NON ESCL.)</v>
      </c>
      <c r="B55" s="95" t="str">
        <f>'t1'!B55</f>
        <v>SD0N41</v>
      </c>
      <c r="C55" s="650">
        <f>('t1'!K55+'t1'!L55)</f>
        <v>0</v>
      </c>
      <c r="D55" s="323">
        <f>'t5'!U56+'t5'!V56</f>
        <v>0</v>
      </c>
      <c r="E55" s="323">
        <f>'t4'!FI64</f>
        <v>0</v>
      </c>
      <c r="F55" s="324">
        <f>'t12'!C55</f>
        <v>0</v>
      </c>
      <c r="G55" s="339" t="str">
        <f t="shared" si="0"/>
        <v>OK</v>
      </c>
    </row>
    <row r="56" spans="1:7" ht="13.2" x14ac:dyDescent="0.25">
      <c r="A56" s="123" t="str">
        <f>'t1'!A56</f>
        <v>FISICI CON ALTRI INCAR. PROF.LI (RAPP. ESCLUSIVO)</v>
      </c>
      <c r="B56" s="95" t="str">
        <f>'t1'!B56</f>
        <v>SD0A41</v>
      </c>
      <c r="C56" s="650">
        <f>('t1'!K56+'t1'!L56)</f>
        <v>0</v>
      </c>
      <c r="D56" s="323">
        <f>'t5'!U57+'t5'!V57</f>
        <v>0</v>
      </c>
      <c r="E56" s="323">
        <f>'t4'!FI65</f>
        <v>0</v>
      </c>
      <c r="F56" s="324">
        <f>'t12'!C56</f>
        <v>0</v>
      </c>
      <c r="G56" s="339" t="str">
        <f t="shared" si="0"/>
        <v>OK</v>
      </c>
    </row>
    <row r="57" spans="1:7" ht="13.2" x14ac:dyDescent="0.25">
      <c r="A57" s="123" t="str">
        <f>'t1'!A57</f>
        <v>FISICI CON ALTRI INCAR. PROF.LI (RAPP. NON ESCL.)</v>
      </c>
      <c r="B57" s="95" t="str">
        <f>'t1'!B57</f>
        <v>SD0040</v>
      </c>
      <c r="C57" s="650">
        <f>('t1'!K57+'t1'!L57)</f>
        <v>0</v>
      </c>
      <c r="D57" s="323">
        <f>'t5'!U58+'t5'!V58</f>
        <v>0</v>
      </c>
      <c r="E57" s="323">
        <f>'t4'!FI66</f>
        <v>0</v>
      </c>
      <c r="F57" s="324">
        <f>'t12'!C57</f>
        <v>0</v>
      </c>
      <c r="G57" s="339" t="str">
        <f t="shared" si="0"/>
        <v>OK</v>
      </c>
    </row>
    <row r="58" spans="1:7" ht="13.2" x14ac:dyDescent="0.25">
      <c r="A58" s="123" t="str">
        <f>'t1'!A58</f>
        <v>FISICI A T. DETERMINATO (ART. 15-SEPTIES D.LGS. 502/92)</v>
      </c>
      <c r="B58" s="95" t="str">
        <f>'t1'!B58</f>
        <v>SD0603</v>
      </c>
      <c r="C58" s="650">
        <f>('t1'!K58+'t1'!L58)</f>
        <v>0</v>
      </c>
      <c r="D58" s="323">
        <f>'t5'!U59+'t5'!V59</f>
        <v>0</v>
      </c>
      <c r="E58" s="323">
        <f>'t4'!FI67</f>
        <v>0</v>
      </c>
      <c r="F58" s="324">
        <f>'t12'!C58</f>
        <v>0</v>
      </c>
      <c r="G58" s="339" t="str">
        <f t="shared" si="0"/>
        <v>OK</v>
      </c>
    </row>
    <row r="59" spans="1:7" ht="13.2" x14ac:dyDescent="0.25">
      <c r="A59" s="123" t="str">
        <f>'t1'!A59</f>
        <v>PSICOLOGI CON INC. DI STRUTTURA COMPLESSA (RAPP. ESCLUSIVO)</v>
      </c>
      <c r="B59" s="95" t="str">
        <f>'t1'!B59</f>
        <v>SD0E66</v>
      </c>
      <c r="C59" s="650">
        <f>('t1'!K59+'t1'!L59)</f>
        <v>0</v>
      </c>
      <c r="D59" s="323">
        <f>'t5'!U60+'t5'!V60</f>
        <v>0</v>
      </c>
      <c r="E59" s="323">
        <f>'t4'!FI68</f>
        <v>0</v>
      </c>
      <c r="F59" s="324">
        <f>'t12'!C59</f>
        <v>0</v>
      </c>
      <c r="G59" s="339" t="str">
        <f t="shared" si="0"/>
        <v>OK</v>
      </c>
    </row>
    <row r="60" spans="1:7" ht="13.2" x14ac:dyDescent="0.25">
      <c r="A60" s="123" t="str">
        <f>'t1'!A60</f>
        <v>PSICOLOGI CON INC. DI STRUTTURA COMPLESSA (RAPP. NON ESCL.)</v>
      </c>
      <c r="B60" s="95" t="str">
        <f>'t1'!B60</f>
        <v>SD0N66</v>
      </c>
      <c r="C60" s="650">
        <f>('t1'!K60+'t1'!L60)</f>
        <v>0</v>
      </c>
      <c r="D60" s="323">
        <f>'t5'!U61+'t5'!V61</f>
        <v>0</v>
      </c>
      <c r="E60" s="323">
        <f>'t4'!FI69</f>
        <v>0</v>
      </c>
      <c r="F60" s="324">
        <f>'t12'!C60</f>
        <v>0</v>
      </c>
      <c r="G60" s="339" t="str">
        <f t="shared" si="0"/>
        <v>OK</v>
      </c>
    </row>
    <row r="61" spans="1:7" ht="13.2" x14ac:dyDescent="0.25">
      <c r="A61" s="123" t="str">
        <f>'t1'!A61</f>
        <v>PSICOLOGI CON INC. DI STRUTTURA SEMPLICE (RAPP. ESCLUSIVO)</v>
      </c>
      <c r="B61" s="95" t="str">
        <f>'t1'!B61</f>
        <v>SD0E65</v>
      </c>
      <c r="C61" s="650">
        <f>('t1'!K61+'t1'!L61)</f>
        <v>0</v>
      </c>
      <c r="D61" s="323">
        <f>'t5'!U62+'t5'!V62</f>
        <v>0</v>
      </c>
      <c r="E61" s="323">
        <f>'t4'!FI70</f>
        <v>0</v>
      </c>
      <c r="F61" s="324">
        <f>'t12'!C61</f>
        <v>0</v>
      </c>
      <c r="G61" s="339" t="str">
        <f t="shared" si="0"/>
        <v>OK</v>
      </c>
    </row>
    <row r="62" spans="1:7" ht="13.2" x14ac:dyDescent="0.25">
      <c r="A62" s="123" t="str">
        <f>'t1'!A62</f>
        <v>PSICOLOGI CON INC. DI STRUTTURA SEMPLICE (RAPP. NON ESCL.)</v>
      </c>
      <c r="B62" s="95" t="str">
        <f>'t1'!B62</f>
        <v>SD0N65</v>
      </c>
      <c r="C62" s="650">
        <f>('t1'!K62+'t1'!L62)</f>
        <v>0</v>
      </c>
      <c r="D62" s="323">
        <f>'t5'!U63+'t5'!V63</f>
        <v>0</v>
      </c>
      <c r="E62" s="323">
        <f>'t4'!FI71</f>
        <v>0</v>
      </c>
      <c r="F62" s="324">
        <f>'t12'!C62</f>
        <v>0</v>
      </c>
      <c r="G62" s="339" t="str">
        <f t="shared" si="0"/>
        <v>OK</v>
      </c>
    </row>
    <row r="63" spans="1:7" ht="13.2" x14ac:dyDescent="0.25">
      <c r="A63" s="123" t="str">
        <f>'t1'!A63</f>
        <v>PSICOLOGI CON ALTRI INCAR. PROF.LI (RAPP. ESCLUSIVO)</v>
      </c>
      <c r="B63" s="95" t="str">
        <f>'t1'!B63</f>
        <v>SD0A65</v>
      </c>
      <c r="C63" s="650">
        <f>('t1'!K63+'t1'!L63)</f>
        <v>0</v>
      </c>
      <c r="D63" s="323">
        <f>'t5'!U64+'t5'!V64</f>
        <v>0</v>
      </c>
      <c r="E63" s="323">
        <f>'t4'!FI72</f>
        <v>0</v>
      </c>
      <c r="F63" s="324">
        <f>'t12'!C63</f>
        <v>0</v>
      </c>
      <c r="G63" s="339" t="str">
        <f t="shared" si="0"/>
        <v>OK</v>
      </c>
    </row>
    <row r="64" spans="1:7" ht="13.2" x14ac:dyDescent="0.25">
      <c r="A64" s="123" t="str">
        <f>'t1'!A64</f>
        <v>PSICOLOGI CON ALTRI INCAR. PROF.LI (RAPP. NON ESCL.)</v>
      </c>
      <c r="B64" s="95" t="str">
        <f>'t1'!B64</f>
        <v>SD0064</v>
      </c>
      <c r="C64" s="650">
        <f>('t1'!K64+'t1'!L64)</f>
        <v>0</v>
      </c>
      <c r="D64" s="323">
        <f>'t5'!U65+'t5'!V65</f>
        <v>0</v>
      </c>
      <c r="E64" s="323">
        <f>'t4'!FI73</f>
        <v>0</v>
      </c>
      <c r="F64" s="324">
        <f>'t12'!C64</f>
        <v>0</v>
      </c>
      <c r="G64" s="339" t="str">
        <f t="shared" si="0"/>
        <v>OK</v>
      </c>
    </row>
    <row r="65" spans="1:7" ht="13.2" x14ac:dyDescent="0.25">
      <c r="A65" s="123" t="str">
        <f>'t1'!A65</f>
        <v>PSICOLOGI A T. DETERMINATO (ART. 15-SEPTIES D.LGS. 502/92)</v>
      </c>
      <c r="B65" s="95" t="str">
        <f>'t1'!B65</f>
        <v>SD0604</v>
      </c>
      <c r="C65" s="650">
        <f>('t1'!K65+'t1'!L65)</f>
        <v>0</v>
      </c>
      <c r="D65" s="323">
        <f>'t5'!U66+'t5'!V66</f>
        <v>0</v>
      </c>
      <c r="E65" s="323">
        <f>'t4'!FI74</f>
        <v>0</v>
      </c>
      <c r="F65" s="324">
        <f>'t12'!C65</f>
        <v>0</v>
      </c>
      <c r="G65" s="339" t="str">
        <f t="shared" si="0"/>
        <v>OK</v>
      </c>
    </row>
    <row r="66" spans="1:7" ht="13.2" x14ac:dyDescent="0.25">
      <c r="A66" s="123" t="str">
        <f>'t1'!A66</f>
        <v>DIRIGENTE PROF. SANIT. INFERM/OSTETRICA (INC. STRUT. COMPL.)</v>
      </c>
      <c r="B66" s="95" t="str">
        <f>'t1'!B66</f>
        <v>SD0CO1</v>
      </c>
      <c r="C66" s="650">
        <f>('t1'!K66+'t1'!L66)</f>
        <v>0</v>
      </c>
      <c r="D66" s="323">
        <f>'t5'!U67+'t5'!V67</f>
        <v>0</v>
      </c>
      <c r="E66" s="323">
        <f>'t4'!FI75</f>
        <v>0</v>
      </c>
      <c r="F66" s="324">
        <f>'t12'!C66</f>
        <v>0</v>
      </c>
      <c r="G66" s="339" t="str">
        <f t="shared" si="0"/>
        <v>OK</v>
      </c>
    </row>
    <row r="67" spans="1:7" ht="13.2" x14ac:dyDescent="0.25">
      <c r="A67" s="123" t="str">
        <f>'t1'!A67</f>
        <v>DIRIGENTE PROF. SANIT. INFERM/OSTETRICA (INC. STRUT. SEMPL.)</v>
      </c>
      <c r="B67" s="95" t="str">
        <f>'t1'!B67</f>
        <v>SD0SE1</v>
      </c>
      <c r="C67" s="650">
        <f>('t1'!K67+'t1'!L67)</f>
        <v>0</v>
      </c>
      <c r="D67" s="323">
        <f>'t5'!U68+'t5'!V68</f>
        <v>0</v>
      </c>
      <c r="E67" s="323">
        <f>'t4'!FI76</f>
        <v>0</v>
      </c>
      <c r="F67" s="324">
        <f>'t12'!C67</f>
        <v>0</v>
      </c>
      <c r="G67" s="339" t="str">
        <f t="shared" si="0"/>
        <v>OK</v>
      </c>
    </row>
    <row r="68" spans="1:7" ht="13.2" x14ac:dyDescent="0.25">
      <c r="A68" s="123" t="str">
        <f>'t1'!A68</f>
        <v>DIRIGENTE PROF. SANIT. INFERM/OSTETRICA (ALTRI INC. PROF.LI)</v>
      </c>
      <c r="B68" s="95" t="str">
        <f>'t1'!B68</f>
        <v>SD0AI1</v>
      </c>
      <c r="C68" s="650">
        <f>('t1'!K68+'t1'!L68)</f>
        <v>0</v>
      </c>
      <c r="D68" s="323">
        <f>'t5'!U69+'t5'!V69</f>
        <v>0</v>
      </c>
      <c r="E68" s="323">
        <f>'t4'!FI77</f>
        <v>0</v>
      </c>
      <c r="F68" s="324">
        <f>'t12'!C68</f>
        <v>0</v>
      </c>
      <c r="G68" s="339" t="str">
        <f t="shared" si="0"/>
        <v>OK</v>
      </c>
    </row>
    <row r="69" spans="1:7" ht="13.2" x14ac:dyDescent="0.25">
      <c r="A69" s="123" t="str">
        <f>'t1'!A69</f>
        <v>DIR. PROF.SAN.INFERM/OSTET T.DET.ART.15-SEPTIES DLGS 502/92</v>
      </c>
      <c r="B69" s="95" t="str">
        <f>'t1'!B69</f>
        <v>SD048B</v>
      </c>
      <c r="C69" s="650">
        <f>('t1'!K69+'t1'!L69)</f>
        <v>0</v>
      </c>
      <c r="D69" s="323">
        <f>'t5'!U70+'t5'!V70</f>
        <v>0</v>
      </c>
      <c r="E69" s="323">
        <f>'t4'!FI78</f>
        <v>0</v>
      </c>
      <c r="F69" s="324">
        <f>'t12'!C69</f>
        <v>0</v>
      </c>
      <c r="G69" s="339" t="str">
        <f t="shared" si="0"/>
        <v>OK</v>
      </c>
    </row>
    <row r="70" spans="1:7" ht="13.2" x14ac:dyDescent="0.25">
      <c r="A70" s="123" t="str">
        <f>'t1'!A70</f>
        <v>DIRIGENTE PROF. SANIT. RIABILITATIVE (INC. STRUT. COMPL.)</v>
      </c>
      <c r="B70" s="95" t="str">
        <f>'t1'!B70</f>
        <v>SD0CO2</v>
      </c>
      <c r="C70" s="650">
        <f>('t1'!K70+'t1'!L70)</f>
        <v>0</v>
      </c>
      <c r="D70" s="323">
        <f>'t5'!U71+'t5'!V71</f>
        <v>0</v>
      </c>
      <c r="E70" s="323">
        <f>'t4'!FI79</f>
        <v>0</v>
      </c>
      <c r="F70" s="324">
        <f>'t12'!C70</f>
        <v>0</v>
      </c>
      <c r="G70" s="339" t="str">
        <f t="shared" si="0"/>
        <v>OK</v>
      </c>
    </row>
    <row r="71" spans="1:7" ht="13.2" x14ac:dyDescent="0.25">
      <c r="A71" s="123" t="str">
        <f>'t1'!A71</f>
        <v>DIRIGENTE PROF. SANIT. RIABILITATIVE (INC. STRUT. SEMPL.)</v>
      </c>
      <c r="B71" s="95" t="str">
        <f>'t1'!B71</f>
        <v>SD0SE2</v>
      </c>
      <c r="C71" s="650">
        <f>('t1'!K71+'t1'!L71)</f>
        <v>0</v>
      </c>
      <c r="D71" s="323">
        <f>'t5'!U72+'t5'!V72</f>
        <v>0</v>
      </c>
      <c r="E71" s="323">
        <f>'t4'!FI80</f>
        <v>0</v>
      </c>
      <c r="F71" s="324">
        <f>'t12'!C71</f>
        <v>0</v>
      </c>
      <c r="G71" s="339" t="str">
        <f t="shared" si="0"/>
        <v>OK</v>
      </c>
    </row>
    <row r="72" spans="1:7" ht="13.2" x14ac:dyDescent="0.25">
      <c r="A72" s="123" t="str">
        <f>'t1'!A72</f>
        <v>DIRIGENTE PROF. SANIT. RIABILITATIVE (ALTRI INC. PROF.LI)</v>
      </c>
      <c r="B72" s="95" t="str">
        <f>'t1'!B72</f>
        <v>SD0AI2</v>
      </c>
      <c r="C72" s="650">
        <f>('t1'!K72+'t1'!L72)</f>
        <v>0</v>
      </c>
      <c r="D72" s="323">
        <f>'t5'!U73+'t5'!V73</f>
        <v>0</v>
      </c>
      <c r="E72" s="323">
        <f>'t4'!FI81</f>
        <v>0</v>
      </c>
      <c r="F72" s="324">
        <f>'t12'!C72</f>
        <v>0</v>
      </c>
      <c r="G72" s="339" t="str">
        <f t="shared" ref="G72:G139" si="1">IF(OR(AND(NOT(C72),NOT(D72),NOT(E72),NOT(F72)),AND((OR(C72,D72,E72)),F72)),"OK","ERRORE")</f>
        <v>OK</v>
      </c>
    </row>
    <row r="73" spans="1:7" ht="13.2" x14ac:dyDescent="0.25">
      <c r="A73" s="123" t="str">
        <f>'t1'!A73</f>
        <v>DIR. PROF. SAN. RIABILITAT. T.DET.ART.15-SEPTIES DLGS 502/92</v>
      </c>
      <c r="B73" s="95" t="str">
        <f>'t1'!B73</f>
        <v>SD048C</v>
      </c>
      <c r="C73" s="650">
        <f>('t1'!K73+'t1'!L73)</f>
        <v>0</v>
      </c>
      <c r="D73" s="323">
        <f>'t5'!U74+'t5'!V74</f>
        <v>0</v>
      </c>
      <c r="E73" s="323">
        <f>'t4'!FI82</f>
        <v>0</v>
      </c>
      <c r="F73" s="324">
        <f>'t12'!C73</f>
        <v>0</v>
      </c>
      <c r="G73" s="339" t="str">
        <f t="shared" si="1"/>
        <v>OK</v>
      </c>
    </row>
    <row r="74" spans="1:7" ht="13.2" x14ac:dyDescent="0.25">
      <c r="A74" s="123" t="str">
        <f>'t1'!A74</f>
        <v>DIRIGENTE PROF. TECNICO SANITARIE (INC. STRUT. COMPL.)</v>
      </c>
      <c r="B74" s="95" t="str">
        <f>'t1'!B74</f>
        <v>SD0CO3</v>
      </c>
      <c r="C74" s="650">
        <f>('t1'!K74+'t1'!L74)</f>
        <v>0</v>
      </c>
      <c r="D74" s="323">
        <f>'t5'!U75+'t5'!V75</f>
        <v>0</v>
      </c>
      <c r="E74" s="323">
        <f>'t4'!FI83</f>
        <v>0</v>
      </c>
      <c r="F74" s="324">
        <f>'t12'!C74</f>
        <v>0</v>
      </c>
      <c r="G74" s="339" t="str">
        <f t="shared" si="1"/>
        <v>OK</v>
      </c>
    </row>
    <row r="75" spans="1:7" ht="13.2" x14ac:dyDescent="0.25">
      <c r="A75" s="123" t="str">
        <f>'t1'!A75</f>
        <v>DIRIGENTE PROF. TECNICO SANITARIE (INC. STRUT. SEMPL.)</v>
      </c>
      <c r="B75" s="95" t="str">
        <f>'t1'!B75</f>
        <v>SD0SE3</v>
      </c>
      <c r="C75" s="650">
        <f>('t1'!K75+'t1'!L75)</f>
        <v>0</v>
      </c>
      <c r="D75" s="323">
        <f>'t5'!U76+'t5'!V76</f>
        <v>0</v>
      </c>
      <c r="E75" s="323">
        <f>'t4'!FI84</f>
        <v>0</v>
      </c>
      <c r="F75" s="324">
        <f>'t12'!C75</f>
        <v>0</v>
      </c>
      <c r="G75" s="339" t="str">
        <f t="shared" si="1"/>
        <v>OK</v>
      </c>
    </row>
    <row r="76" spans="1:7" ht="13.2" x14ac:dyDescent="0.25">
      <c r="A76" s="123" t="str">
        <f>'t1'!A76</f>
        <v>DIRIGENTE PROF. TECNICO SANITARIE (ALTRI INC. PROF.LI)</v>
      </c>
      <c r="B76" s="95" t="str">
        <f>'t1'!B76</f>
        <v>SD0AI3</v>
      </c>
      <c r="C76" s="650">
        <f>('t1'!K76+'t1'!L76)</f>
        <v>0</v>
      </c>
      <c r="D76" s="323">
        <f>'t5'!U77+'t5'!V77</f>
        <v>0</v>
      </c>
      <c r="E76" s="323">
        <f>'t4'!FI85</f>
        <v>0</v>
      </c>
      <c r="F76" s="324">
        <f>'t12'!C76</f>
        <v>0</v>
      </c>
      <c r="G76" s="339" t="str">
        <f t="shared" si="1"/>
        <v>OK</v>
      </c>
    </row>
    <row r="77" spans="1:7" ht="13.2" x14ac:dyDescent="0.25">
      <c r="A77" s="123" t="str">
        <f>'t1'!A77</f>
        <v>DIR. PROF.TECNICO SANITARIE T.DET.ART.15-SEPTIES DLGS 502/92</v>
      </c>
      <c r="B77" s="95" t="str">
        <f>'t1'!B77</f>
        <v>SD048D</v>
      </c>
      <c r="C77" s="650">
        <f>('t1'!K77+'t1'!L77)</f>
        <v>0</v>
      </c>
      <c r="D77" s="323">
        <f>'t5'!U78+'t5'!V78</f>
        <v>0</v>
      </c>
      <c r="E77" s="323">
        <f>'t4'!FI86</f>
        <v>0</v>
      </c>
      <c r="F77" s="324">
        <f>'t12'!C77</f>
        <v>0</v>
      </c>
      <c r="G77" s="339" t="str">
        <f t="shared" si="1"/>
        <v>OK</v>
      </c>
    </row>
    <row r="78" spans="1:7" ht="13.2" x14ac:dyDescent="0.25">
      <c r="A78" s="123" t="str">
        <f>'t1'!A78</f>
        <v>DIRIGENTE PROF.TECNICHE DELLA PREVENZIONE (INC.STRUT.COMPL.)</v>
      </c>
      <c r="B78" s="95" t="str">
        <f>'t1'!B78</f>
        <v>SD0CO4</v>
      </c>
      <c r="C78" s="650">
        <f>('t1'!K78+'t1'!L78)</f>
        <v>0</v>
      </c>
      <c r="D78" s="323">
        <f>'t5'!U79+'t5'!V79</f>
        <v>0</v>
      </c>
      <c r="E78" s="323">
        <f>'t4'!FI87</f>
        <v>0</v>
      </c>
      <c r="F78" s="324">
        <f>'t12'!C78</f>
        <v>0</v>
      </c>
      <c r="G78" s="339" t="str">
        <f t="shared" si="1"/>
        <v>OK</v>
      </c>
    </row>
    <row r="79" spans="1:7" ht="13.2" x14ac:dyDescent="0.25">
      <c r="A79" s="123" t="str">
        <f>'t1'!A79</f>
        <v>DIRIGENTE PROF.TECNICHE DELLA PREVENZIONE (INC.STRUT.SEMPL.)</v>
      </c>
      <c r="B79" s="95" t="str">
        <f>'t1'!B79</f>
        <v>SD0SE4</v>
      </c>
      <c r="C79" s="650">
        <f>('t1'!K79+'t1'!L79)</f>
        <v>0</v>
      </c>
      <c r="D79" s="323">
        <f>'t5'!U80+'t5'!V80</f>
        <v>0</v>
      </c>
      <c r="E79" s="323">
        <f>'t4'!FI88</f>
        <v>0</v>
      </c>
      <c r="F79" s="324">
        <f>'t12'!C79</f>
        <v>0</v>
      </c>
      <c r="G79" s="339" t="str">
        <f t="shared" si="1"/>
        <v>OK</v>
      </c>
    </row>
    <row r="80" spans="1:7" ht="13.2" x14ac:dyDescent="0.25">
      <c r="A80" s="123" t="str">
        <f>'t1'!A80</f>
        <v>DIRIGENTE PROF.TECNICHE DELLA PREVENZIONE(ALTRI INC.PROF.LI)</v>
      </c>
      <c r="B80" s="95" t="str">
        <f>'t1'!B80</f>
        <v>SD0AI4</v>
      </c>
      <c r="C80" s="650">
        <f>('t1'!K80+'t1'!L80)</f>
        <v>0</v>
      </c>
      <c r="D80" s="323">
        <f>'t5'!U81+'t5'!V81</f>
        <v>0</v>
      </c>
      <c r="E80" s="323">
        <f>'t4'!FI89</f>
        <v>0</v>
      </c>
      <c r="F80" s="324">
        <f>'t12'!C80</f>
        <v>0</v>
      </c>
      <c r="G80" s="339" t="str">
        <f t="shared" si="1"/>
        <v>OK</v>
      </c>
    </row>
    <row r="81" spans="1:7" ht="13.2" x14ac:dyDescent="0.25">
      <c r="A81" s="123" t="str">
        <f>'t1'!A81</f>
        <v>DIR. PROF.TECNICHE PREVENZ. T.DET.ART.15-SEPTIES DLGS 502/92</v>
      </c>
      <c r="B81" s="95" t="str">
        <f>'t1'!B81</f>
        <v>SD048E</v>
      </c>
      <c r="C81" s="650">
        <f>('t1'!K81+'t1'!L81)</f>
        <v>0</v>
      </c>
      <c r="D81" s="323">
        <f>'t5'!U82+'t5'!V82</f>
        <v>0</v>
      </c>
      <c r="E81" s="323">
        <f>'t4'!FI90</f>
        <v>0</v>
      </c>
      <c r="F81" s="324">
        <f>'t12'!C81</f>
        <v>0</v>
      </c>
      <c r="G81" s="339" t="str">
        <f t="shared" si="1"/>
        <v>OK</v>
      </c>
    </row>
    <row r="82" spans="1:7" ht="13.2" x14ac:dyDescent="0.25">
      <c r="A82" s="123" t="str">
        <f>'t1'!A82</f>
        <v>AVVOCATO DIRIG. CON INCARICO DI STRUTTURA COMPLESSA</v>
      </c>
      <c r="B82" s="95" t="str">
        <f>'t1'!B82</f>
        <v>PD0010</v>
      </c>
      <c r="C82" s="650">
        <f>('t1'!K82+'t1'!L82)</f>
        <v>0</v>
      </c>
      <c r="D82" s="323">
        <f>'t5'!U83+'t5'!V83</f>
        <v>0</v>
      </c>
      <c r="E82" s="323">
        <f>'t4'!FI91</f>
        <v>0</v>
      </c>
      <c r="F82" s="324">
        <f>'t12'!C82</f>
        <v>0</v>
      </c>
      <c r="G82" s="339" t="str">
        <f t="shared" si="1"/>
        <v>OK</v>
      </c>
    </row>
    <row r="83" spans="1:7" ht="13.2" x14ac:dyDescent="0.25">
      <c r="A83" s="123" t="str">
        <f>'t1'!A83</f>
        <v>AVVOCATO DIRIG. CON INCARICO DI STRUTTURA SEMPLICE</v>
      </c>
      <c r="B83" s="95" t="str">
        <f>'t1'!B83</f>
        <v>PD0S09</v>
      </c>
      <c r="C83" s="650">
        <f>('t1'!K83+'t1'!L83)</f>
        <v>0</v>
      </c>
      <c r="D83" s="323">
        <f>'t5'!U84+'t5'!V84</f>
        <v>0</v>
      </c>
      <c r="E83" s="323">
        <f>'t4'!FI92</f>
        <v>0</v>
      </c>
      <c r="F83" s="324">
        <f>'t12'!C83</f>
        <v>0</v>
      </c>
      <c r="G83" s="339" t="str">
        <f t="shared" si="1"/>
        <v>OK</v>
      </c>
    </row>
    <row r="84" spans="1:7" ht="13.2" x14ac:dyDescent="0.25">
      <c r="A84" s="123" t="str">
        <f>'t1'!A84</f>
        <v>AVVOCATO DIRIG. CON ALTRI INCAR.PROF.LI</v>
      </c>
      <c r="B84" s="95" t="str">
        <f>'t1'!B84</f>
        <v>PD0A09</v>
      </c>
      <c r="C84" s="650">
        <f>('t1'!K84+'t1'!L84)</f>
        <v>0</v>
      </c>
      <c r="D84" s="323">
        <f>'t5'!U85+'t5'!V85</f>
        <v>0</v>
      </c>
      <c r="E84" s="323">
        <f>'t4'!FI93</f>
        <v>0</v>
      </c>
      <c r="F84" s="324">
        <f>'t12'!C84</f>
        <v>0</v>
      </c>
      <c r="G84" s="339" t="str">
        <f t="shared" si="1"/>
        <v>OK</v>
      </c>
    </row>
    <row r="85" spans="1:7" ht="13.2" x14ac:dyDescent="0.25">
      <c r="A85" s="123" t="str">
        <f>'t1'!A85</f>
        <v>AVVOCATO DIR. A T. DETERMINATO(ART. 15-SEPTIES DLGS. 502/92)</v>
      </c>
      <c r="B85" s="95" t="str">
        <f>'t1'!B85</f>
        <v>PD0605</v>
      </c>
      <c r="C85" s="650">
        <f>('t1'!K85+'t1'!L85)</f>
        <v>0</v>
      </c>
      <c r="D85" s="323">
        <f>'t5'!U86+'t5'!V86</f>
        <v>0</v>
      </c>
      <c r="E85" s="323">
        <f>'t4'!FI94</f>
        <v>0</v>
      </c>
      <c r="F85" s="324">
        <f>'t12'!C85</f>
        <v>0</v>
      </c>
      <c r="G85" s="339" t="str">
        <f t="shared" si="1"/>
        <v>OK</v>
      </c>
    </row>
    <row r="86" spans="1:7" ht="13.2" x14ac:dyDescent="0.25">
      <c r="A86" s="123" t="str">
        <f>'t1'!A86</f>
        <v>INGEGNERE DIRIG. CON INCARICO DI STRUTTURA COMPLESSA</v>
      </c>
      <c r="B86" s="95" t="str">
        <f>'t1'!B86</f>
        <v>PD0046</v>
      </c>
      <c r="C86" s="650">
        <f>('t1'!K86+'t1'!L86)</f>
        <v>0</v>
      </c>
      <c r="D86" s="323">
        <f>'t5'!U87+'t5'!V87</f>
        <v>0</v>
      </c>
      <c r="E86" s="323">
        <f>'t4'!FI95</f>
        <v>0</v>
      </c>
      <c r="F86" s="324">
        <f>'t12'!C86</f>
        <v>0</v>
      </c>
      <c r="G86" s="339" t="str">
        <f t="shared" si="1"/>
        <v>OK</v>
      </c>
    </row>
    <row r="87" spans="1:7" ht="13.2" x14ac:dyDescent="0.25">
      <c r="A87" s="123" t="str">
        <f>'t1'!A87</f>
        <v>INGEGNERE DIRIG. CON INCARICO DI STRUTTURA SEMPLICE</v>
      </c>
      <c r="B87" s="95" t="str">
        <f>'t1'!B87</f>
        <v>PD0S45</v>
      </c>
      <c r="C87" s="650">
        <f>('t1'!K87+'t1'!L87)</f>
        <v>0</v>
      </c>
      <c r="D87" s="323">
        <f>'t5'!U88+'t5'!V88</f>
        <v>0</v>
      </c>
      <c r="E87" s="323">
        <f>'t4'!FI96</f>
        <v>0</v>
      </c>
      <c r="F87" s="324">
        <f>'t12'!C87</f>
        <v>0</v>
      </c>
      <c r="G87" s="339" t="str">
        <f t="shared" si="1"/>
        <v>OK</v>
      </c>
    </row>
    <row r="88" spans="1:7" ht="13.2" x14ac:dyDescent="0.25">
      <c r="A88" s="123" t="str">
        <f>'t1'!A88</f>
        <v>INGEGNERE DIRIG. CON ALTRI INCAR.PROF.LI</v>
      </c>
      <c r="B88" s="95" t="str">
        <f>'t1'!B88</f>
        <v>PD0A45</v>
      </c>
      <c r="C88" s="650">
        <f>('t1'!K88+'t1'!L88)</f>
        <v>0</v>
      </c>
      <c r="D88" s="323">
        <f>'t5'!U89+'t5'!V89</f>
        <v>0</v>
      </c>
      <c r="E88" s="323">
        <f>'t4'!FI97</f>
        <v>0</v>
      </c>
      <c r="F88" s="324">
        <f>'t12'!C88</f>
        <v>0</v>
      </c>
      <c r="G88" s="339" t="str">
        <f t="shared" si="1"/>
        <v>OK</v>
      </c>
    </row>
    <row r="89" spans="1:7" ht="13.2" x14ac:dyDescent="0.25">
      <c r="A89" s="123" t="str">
        <f>'t1'!A89</f>
        <v>INGEGNERE DIR. A T. DETERMINATO(ART.15-SEPTIES DLGS. 502/92)</v>
      </c>
      <c r="B89" s="95" t="str">
        <f>'t1'!B89</f>
        <v>PD0606</v>
      </c>
      <c r="C89" s="650">
        <f>('t1'!K89+'t1'!L89)</f>
        <v>0</v>
      </c>
      <c r="D89" s="323">
        <f>'t5'!U90+'t5'!V90</f>
        <v>0</v>
      </c>
      <c r="E89" s="323">
        <f>'t4'!FI98</f>
        <v>0</v>
      </c>
      <c r="F89" s="324">
        <f>'t12'!C89</f>
        <v>0</v>
      </c>
      <c r="G89" s="339" t="str">
        <f t="shared" si="1"/>
        <v>OK</v>
      </c>
    </row>
    <row r="90" spans="1:7" ht="13.2" x14ac:dyDescent="0.25">
      <c r="A90" s="123" t="str">
        <f>'t1'!A90</f>
        <v>ARCHITETTI DIRIG. CON INCARICO DI STRUTTURA COMPLESSA</v>
      </c>
      <c r="B90" s="95" t="str">
        <f>'t1'!B90</f>
        <v>PD0004</v>
      </c>
      <c r="C90" s="650">
        <f>('t1'!K90+'t1'!L90)</f>
        <v>0</v>
      </c>
      <c r="D90" s="323">
        <f>'t5'!U91+'t5'!V91</f>
        <v>0</v>
      </c>
      <c r="E90" s="323">
        <f>'t4'!FI99</f>
        <v>0</v>
      </c>
      <c r="F90" s="324">
        <f>'t12'!C90</f>
        <v>0</v>
      </c>
      <c r="G90" s="339" t="str">
        <f t="shared" si="1"/>
        <v>OK</v>
      </c>
    </row>
    <row r="91" spans="1:7" ht="13.2" x14ac:dyDescent="0.25">
      <c r="A91" s="123" t="str">
        <f>'t1'!A91</f>
        <v>ARCHITETTI DIRIG. CON INCARICO DI STRUTTURA SEMPLICE</v>
      </c>
      <c r="B91" s="95" t="str">
        <f>'t1'!B91</f>
        <v>PD0S03</v>
      </c>
      <c r="C91" s="650">
        <f>('t1'!K91+'t1'!L91)</f>
        <v>0</v>
      </c>
      <c r="D91" s="323">
        <f>'t5'!U92+'t5'!V92</f>
        <v>0</v>
      </c>
      <c r="E91" s="323">
        <f>'t4'!FI100</f>
        <v>0</v>
      </c>
      <c r="F91" s="324">
        <f>'t12'!C91</f>
        <v>0</v>
      </c>
      <c r="G91" s="339" t="str">
        <f t="shared" si="1"/>
        <v>OK</v>
      </c>
    </row>
    <row r="92" spans="1:7" ht="13.2" x14ac:dyDescent="0.25">
      <c r="A92" s="123" t="str">
        <f>'t1'!A92</f>
        <v>ARCHITETTI DIRIG. CON ALTRI INCAR.PROF.LI</v>
      </c>
      <c r="B92" s="95" t="str">
        <f>'t1'!B92</f>
        <v>PD0A03</v>
      </c>
      <c r="C92" s="650">
        <f>('t1'!K92+'t1'!L92)</f>
        <v>0</v>
      </c>
      <c r="D92" s="323">
        <f>'t5'!U93+'t5'!V93</f>
        <v>0</v>
      </c>
      <c r="E92" s="323">
        <f>'t4'!FI101</f>
        <v>0</v>
      </c>
      <c r="F92" s="324">
        <f>'t12'!C92</f>
        <v>0</v>
      </c>
      <c r="G92" s="339" t="str">
        <f t="shared" si="1"/>
        <v>OK</v>
      </c>
    </row>
    <row r="93" spans="1:7" ht="13.2" x14ac:dyDescent="0.25">
      <c r="A93" s="123" t="str">
        <f>'t1'!A93</f>
        <v>ARCHITETTI DIR. A T.DETERMINATO(ART. 15-SEPTIES DLGS.502/92)</v>
      </c>
      <c r="B93" s="95" t="str">
        <f>'t1'!B93</f>
        <v>PD0607</v>
      </c>
      <c r="C93" s="650">
        <f>('t1'!K93+'t1'!L93)</f>
        <v>0</v>
      </c>
      <c r="D93" s="323">
        <f>'t5'!U94+'t5'!V94</f>
        <v>0</v>
      </c>
      <c r="E93" s="323">
        <f>'t4'!FI102</f>
        <v>0</v>
      </c>
      <c r="F93" s="324">
        <f>'t12'!C93</f>
        <v>0</v>
      </c>
      <c r="G93" s="339" t="str">
        <f t="shared" si="1"/>
        <v>OK</v>
      </c>
    </row>
    <row r="94" spans="1:7" ht="13.2" x14ac:dyDescent="0.25">
      <c r="A94" s="123" t="str">
        <f>'t1'!A94</f>
        <v>GEOLOGI DIRIG. CON INCARICO DI STRUTTURA COMPLESSA</v>
      </c>
      <c r="B94" s="95" t="str">
        <f>'t1'!B94</f>
        <v>PD0044</v>
      </c>
      <c r="C94" s="650">
        <f>('t1'!K94+'t1'!L94)</f>
        <v>0</v>
      </c>
      <c r="D94" s="323">
        <f>'t5'!U95+'t5'!V95</f>
        <v>0</v>
      </c>
      <c r="E94" s="323">
        <f>'t4'!FI103</f>
        <v>0</v>
      </c>
      <c r="F94" s="324">
        <f>'t12'!C94</f>
        <v>0</v>
      </c>
      <c r="G94" s="339" t="str">
        <f t="shared" si="1"/>
        <v>OK</v>
      </c>
    </row>
    <row r="95" spans="1:7" ht="13.2" x14ac:dyDescent="0.25">
      <c r="A95" s="123" t="str">
        <f>'t1'!A95</f>
        <v>GEOLOGI DIRIG. CON INCARICO DI STRUTTURA SEMPLICE</v>
      </c>
      <c r="B95" s="95" t="str">
        <f>'t1'!B95</f>
        <v>PD0S43</v>
      </c>
      <c r="C95" s="650">
        <f>('t1'!K95+'t1'!L95)</f>
        <v>0</v>
      </c>
      <c r="D95" s="323">
        <f>'t5'!U96+'t5'!V96</f>
        <v>0</v>
      </c>
      <c r="E95" s="323">
        <f>'t4'!FI104</f>
        <v>0</v>
      </c>
      <c r="F95" s="324">
        <f>'t12'!C95</f>
        <v>0</v>
      </c>
      <c r="G95" s="339" t="str">
        <f t="shared" si="1"/>
        <v>OK</v>
      </c>
    </row>
    <row r="96" spans="1:7" ht="13.2" x14ac:dyDescent="0.25">
      <c r="A96" s="123" t="str">
        <f>'t1'!A96</f>
        <v>GEOLOGI DIRIG. CON ALTRI INCAR.PROF.LI</v>
      </c>
      <c r="B96" s="95" t="str">
        <f>'t1'!B96</f>
        <v>PD0A43</v>
      </c>
      <c r="C96" s="650">
        <f>('t1'!K96+'t1'!L96)</f>
        <v>0</v>
      </c>
      <c r="D96" s="323">
        <f>'t5'!U97+'t5'!V97</f>
        <v>0</v>
      </c>
      <c r="E96" s="323">
        <f>'t4'!FI105</f>
        <v>0</v>
      </c>
      <c r="F96" s="324">
        <f>'t12'!C96</f>
        <v>0</v>
      </c>
      <c r="G96" s="339" t="str">
        <f t="shared" si="1"/>
        <v>OK</v>
      </c>
    </row>
    <row r="97" spans="1:7" ht="13.2" x14ac:dyDescent="0.25">
      <c r="A97" s="123" t="str">
        <f>'t1'!A97</f>
        <v>GEOLOGI  DIR. A T. DETERMINATO(ART. 15-SEPTIES DLGS. 502/92)</v>
      </c>
      <c r="B97" s="95" t="str">
        <f>'t1'!B97</f>
        <v>PD0608</v>
      </c>
      <c r="C97" s="650">
        <f>('t1'!K97+'t1'!L97)</f>
        <v>0</v>
      </c>
      <c r="D97" s="323">
        <f>'t5'!U98+'t5'!V98</f>
        <v>0</v>
      </c>
      <c r="E97" s="323">
        <f>'t4'!FI106</f>
        <v>0</v>
      </c>
      <c r="F97" s="324">
        <f>'t12'!C97</f>
        <v>0</v>
      </c>
      <c r="G97" s="339" t="str">
        <f t="shared" si="1"/>
        <v>OK</v>
      </c>
    </row>
    <row r="98" spans="1:7" ht="13.2" x14ac:dyDescent="0.25">
      <c r="A98" s="123" t="str">
        <f>'t1'!A98</f>
        <v>ANALISTI DIRIG. CON INCARICO DI STRUTTURA COMPLESSA</v>
      </c>
      <c r="B98" s="95" t="str">
        <f>'t1'!B98</f>
        <v>TD0002</v>
      </c>
      <c r="C98" s="650">
        <f>('t1'!K98+'t1'!L98)</f>
        <v>0</v>
      </c>
      <c r="D98" s="323">
        <f>'t5'!U99+'t5'!V99</f>
        <v>0</v>
      </c>
      <c r="E98" s="323">
        <f>'t4'!FI107</f>
        <v>0</v>
      </c>
      <c r="F98" s="324">
        <f>'t12'!C98</f>
        <v>0</v>
      </c>
      <c r="G98" s="339" t="str">
        <f t="shared" si="1"/>
        <v>OK</v>
      </c>
    </row>
    <row r="99" spans="1:7" ht="13.2" x14ac:dyDescent="0.25">
      <c r="A99" s="123" t="str">
        <f>'t1'!A99</f>
        <v>ANALISTI DIRIG. CON INCARICO DI STRUTTURA SEMPLICE</v>
      </c>
      <c r="B99" s="95" t="str">
        <f>'t1'!B99</f>
        <v>TD0S01</v>
      </c>
      <c r="C99" s="650">
        <f>('t1'!K99+'t1'!L99)</f>
        <v>0</v>
      </c>
      <c r="D99" s="323">
        <f>'t5'!U100+'t5'!V100</f>
        <v>0</v>
      </c>
      <c r="E99" s="323">
        <f>'t4'!FI108</f>
        <v>0</v>
      </c>
      <c r="F99" s="324">
        <f>'t12'!C99</f>
        <v>0</v>
      </c>
      <c r="G99" s="339" t="str">
        <f t="shared" si="1"/>
        <v>OK</v>
      </c>
    </row>
    <row r="100" spans="1:7" ht="13.2" x14ac:dyDescent="0.25">
      <c r="A100" s="123" t="str">
        <f>'t1'!A100</f>
        <v>ANALISTI DIRIG. CON ALTRI INCAR.PROF.LI</v>
      </c>
      <c r="B100" s="95" t="str">
        <f>'t1'!B100</f>
        <v>TD0A01</v>
      </c>
      <c r="C100" s="650">
        <f>('t1'!K100+'t1'!L100)</f>
        <v>0</v>
      </c>
      <c r="D100" s="323">
        <f>'t5'!U101+'t5'!V101</f>
        <v>0</v>
      </c>
      <c r="E100" s="323">
        <f>'t4'!FI109</f>
        <v>0</v>
      </c>
      <c r="F100" s="324">
        <f>'t12'!C100</f>
        <v>0</v>
      </c>
      <c r="G100" s="339" t="str">
        <f t="shared" si="1"/>
        <v>OK</v>
      </c>
    </row>
    <row r="101" spans="1:7" ht="13.2" x14ac:dyDescent="0.25">
      <c r="A101" s="123" t="str">
        <f>'t1'!A101</f>
        <v>ANALISTI DIR. A T. DETERMINATO(ART. 15-SEPTIES DLGS. 502/92)</v>
      </c>
      <c r="B101" s="95" t="str">
        <f>'t1'!B101</f>
        <v>TD0609</v>
      </c>
      <c r="C101" s="650">
        <f>('t1'!K101+'t1'!L101)</f>
        <v>0</v>
      </c>
      <c r="D101" s="323">
        <f>'t5'!U102+'t5'!V102</f>
        <v>0</v>
      </c>
      <c r="E101" s="323">
        <f>'t4'!FI110</f>
        <v>0</v>
      </c>
      <c r="F101" s="324">
        <f>'t12'!C101</f>
        <v>0</v>
      </c>
      <c r="G101" s="339" t="str">
        <f t="shared" si="1"/>
        <v>OK</v>
      </c>
    </row>
    <row r="102" spans="1:7" ht="13.2" x14ac:dyDescent="0.25">
      <c r="A102" s="123" t="str">
        <f>'t1'!A102</f>
        <v>STATISTICO DIRIG. CON INCARICO DI STRUTTURA COMPLESSA</v>
      </c>
      <c r="B102" s="95" t="str">
        <f>'t1'!B102</f>
        <v>TD0071</v>
      </c>
      <c r="C102" s="650">
        <f>('t1'!K102+'t1'!L102)</f>
        <v>0</v>
      </c>
      <c r="D102" s="323">
        <f>'t5'!U103+'t5'!V103</f>
        <v>0</v>
      </c>
      <c r="E102" s="323">
        <f>'t4'!FI111</f>
        <v>0</v>
      </c>
      <c r="F102" s="324">
        <f>'t12'!C102</f>
        <v>0</v>
      </c>
      <c r="G102" s="339" t="str">
        <f t="shared" si="1"/>
        <v>OK</v>
      </c>
    </row>
    <row r="103" spans="1:7" ht="13.2" x14ac:dyDescent="0.25">
      <c r="A103" s="123" t="str">
        <f>'t1'!A103</f>
        <v>STATISTICO DIRIG. CON INCARICO DI STRUTTURA SEMPLICE</v>
      </c>
      <c r="B103" s="95" t="str">
        <f>'t1'!B103</f>
        <v>TD0S70</v>
      </c>
      <c r="C103" s="650">
        <f>('t1'!K103+'t1'!L103)</f>
        <v>0</v>
      </c>
      <c r="D103" s="323">
        <f>'t5'!U104+'t5'!V104</f>
        <v>0</v>
      </c>
      <c r="E103" s="323">
        <f>'t4'!FI112</f>
        <v>0</v>
      </c>
      <c r="F103" s="324">
        <f>'t12'!C103</f>
        <v>0</v>
      </c>
      <c r="G103" s="339" t="str">
        <f t="shared" si="1"/>
        <v>OK</v>
      </c>
    </row>
    <row r="104" spans="1:7" ht="13.2" x14ac:dyDescent="0.25">
      <c r="A104" s="123" t="str">
        <f>'t1'!A104</f>
        <v>STATISTICO DIRIG. CON ALTRI INCAR.PROF.LI</v>
      </c>
      <c r="B104" s="95" t="str">
        <f>'t1'!B104</f>
        <v>TD0A70</v>
      </c>
      <c r="C104" s="650">
        <f>('t1'!K104+'t1'!L104)</f>
        <v>0</v>
      </c>
      <c r="D104" s="323">
        <f>'t5'!U105+'t5'!V105</f>
        <v>0</v>
      </c>
      <c r="E104" s="323">
        <f>'t4'!FI113</f>
        <v>0</v>
      </c>
      <c r="F104" s="324">
        <f>'t12'!C104</f>
        <v>0</v>
      </c>
      <c r="G104" s="339" t="str">
        <f t="shared" si="1"/>
        <v>OK</v>
      </c>
    </row>
    <row r="105" spans="1:7" ht="13.2" x14ac:dyDescent="0.25">
      <c r="A105" s="123" t="str">
        <f>'t1'!A105</f>
        <v>STATISTICO DIR. A T.DETERMINATO(ART. 15-SEPTIES DLGS.502/92)</v>
      </c>
      <c r="B105" s="95" t="str">
        <f>'t1'!B105</f>
        <v>TD0610</v>
      </c>
      <c r="C105" s="650">
        <f>('t1'!K105+'t1'!L105)</f>
        <v>0</v>
      </c>
      <c r="D105" s="323">
        <f>'t5'!U106+'t5'!V106</f>
        <v>0</v>
      </c>
      <c r="E105" s="323">
        <f>'t4'!FI114</f>
        <v>0</v>
      </c>
      <c r="F105" s="324">
        <f>'t12'!C105</f>
        <v>0</v>
      </c>
      <c r="G105" s="339" t="str">
        <f t="shared" si="1"/>
        <v>OK</v>
      </c>
    </row>
    <row r="106" spans="1:7" ht="13.2" x14ac:dyDescent="0.25">
      <c r="A106" s="123" t="str">
        <f>'t1'!A106</f>
        <v>SOCIOLOGO DIRIG. CON INCARICO DI STRUTTURA COMPLESSA</v>
      </c>
      <c r="B106" s="95" t="str">
        <f>'t1'!B106</f>
        <v>TD0068</v>
      </c>
      <c r="C106" s="650">
        <f>('t1'!K106+'t1'!L106)</f>
        <v>0</v>
      </c>
      <c r="D106" s="323">
        <f>'t5'!U107+'t5'!V107</f>
        <v>0</v>
      </c>
      <c r="E106" s="323">
        <f>'t4'!FI115</f>
        <v>0</v>
      </c>
      <c r="F106" s="324">
        <f>'t12'!C106</f>
        <v>0</v>
      </c>
      <c r="G106" s="339" t="str">
        <f t="shared" si="1"/>
        <v>OK</v>
      </c>
    </row>
    <row r="107" spans="1:7" ht="13.2" x14ac:dyDescent="0.25">
      <c r="A107" s="123" t="str">
        <f>'t1'!A107</f>
        <v>SOCIOLOGO DIRIG. CON INCARICO DI STRUTTURA SEMPLICE</v>
      </c>
      <c r="B107" s="95" t="str">
        <f>'t1'!B107</f>
        <v>TD0S67</v>
      </c>
      <c r="C107" s="650">
        <f>('t1'!K107+'t1'!L107)</f>
        <v>0</v>
      </c>
      <c r="D107" s="323">
        <f>'t5'!U108+'t5'!V108</f>
        <v>0</v>
      </c>
      <c r="E107" s="323">
        <f>'t4'!FI116</f>
        <v>0</v>
      </c>
      <c r="F107" s="324">
        <f>'t12'!C107</f>
        <v>0</v>
      </c>
      <c r="G107" s="339" t="str">
        <f t="shared" si="1"/>
        <v>OK</v>
      </c>
    </row>
    <row r="108" spans="1:7" ht="13.2" x14ac:dyDescent="0.25">
      <c r="A108" s="123" t="str">
        <f>'t1'!A108</f>
        <v>SOCIOLOGO DIRIG. CON ALTRI INCAR.PROF.LI</v>
      </c>
      <c r="B108" s="95" t="str">
        <f>'t1'!B108</f>
        <v>TD0A67</v>
      </c>
      <c r="C108" s="650">
        <f>('t1'!K108+'t1'!L108)</f>
        <v>0</v>
      </c>
      <c r="D108" s="323">
        <f>'t5'!U109+'t5'!V109</f>
        <v>0</v>
      </c>
      <c r="E108" s="323">
        <f>'t4'!FI117</f>
        <v>0</v>
      </c>
      <c r="F108" s="324">
        <f>'t12'!C108</f>
        <v>0</v>
      </c>
      <c r="G108" s="339" t="str">
        <f t="shared" si="1"/>
        <v>OK</v>
      </c>
    </row>
    <row r="109" spans="1:7" ht="13.2" x14ac:dyDescent="0.25">
      <c r="A109" s="123" t="str">
        <f>'t1'!A109</f>
        <v>SOCIOLOGO DIR. A T. DETERMINATO(ART.15-SEPTIES DLGS. 502/92)</v>
      </c>
      <c r="B109" s="95" t="str">
        <f>'t1'!B109</f>
        <v>TD0611</v>
      </c>
      <c r="C109" s="650">
        <f>('t1'!K109+'t1'!L109)</f>
        <v>0</v>
      </c>
      <c r="D109" s="323">
        <f>'t5'!U110+'t5'!V110</f>
        <v>0</v>
      </c>
      <c r="E109" s="323">
        <f>'t4'!FI118</f>
        <v>0</v>
      </c>
      <c r="F109" s="324">
        <f>'t12'!C109</f>
        <v>0</v>
      </c>
      <c r="G109" s="339" t="str">
        <f t="shared" si="1"/>
        <v>OK</v>
      </c>
    </row>
    <row r="110" spans="1:7" ht="13.2" x14ac:dyDescent="0.25">
      <c r="A110" s="123" t="str">
        <f>'t1'!A110</f>
        <v>DIR. AMBIENTALE CON INCARICO DI STRUTTURA COMPLESSA</v>
      </c>
      <c r="B110" s="95" t="str">
        <f>'t1'!B110</f>
        <v>TD0C02</v>
      </c>
      <c r="C110" s="650">
        <f>('t1'!K110+'t1'!L110)</f>
        <v>0</v>
      </c>
      <c r="D110" s="323">
        <f>'t5'!U111+'t5'!V111</f>
        <v>0</v>
      </c>
      <c r="E110" s="323">
        <f>'t4'!FI119</f>
        <v>0</v>
      </c>
      <c r="F110" s="324">
        <f>'t12'!C110</f>
        <v>0</v>
      </c>
      <c r="G110" s="339" t="str">
        <f t="shared" si="1"/>
        <v>OK</v>
      </c>
    </row>
    <row r="111" spans="1:7" ht="13.2" x14ac:dyDescent="0.25">
      <c r="A111" s="123" t="str">
        <f>'t1'!A111</f>
        <v>DIR. AMBIENTALE CON INCARICO DI STRUTTURA SEMPLICE</v>
      </c>
      <c r="B111" s="95" t="str">
        <f>'t1'!B111</f>
        <v>TD0S02</v>
      </c>
      <c r="C111" s="650">
        <f>('t1'!K111+'t1'!L111)</f>
        <v>0</v>
      </c>
      <c r="D111" s="323">
        <f>'t5'!U112+'t5'!V112</f>
        <v>0</v>
      </c>
      <c r="E111" s="323">
        <f>'t4'!FI120</f>
        <v>0</v>
      </c>
      <c r="F111" s="324">
        <f>'t12'!C111</f>
        <v>0</v>
      </c>
      <c r="G111" s="339" t="str">
        <f t="shared" si="1"/>
        <v>OK</v>
      </c>
    </row>
    <row r="112" spans="1:7" ht="13.2" x14ac:dyDescent="0.25">
      <c r="A112" s="123" t="str">
        <f>'t1'!A112</f>
        <v>DIR. AMBIENTALE CON ALTRI INCAR.PROF.LI</v>
      </c>
      <c r="B112" s="95" t="str">
        <f>'t1'!B112</f>
        <v>TD0A02</v>
      </c>
      <c r="C112" s="650">
        <f>('t1'!K112+'t1'!L112)</f>
        <v>0</v>
      </c>
      <c r="D112" s="323">
        <f>'t5'!U113+'t5'!V113</f>
        <v>0</v>
      </c>
      <c r="E112" s="323">
        <f>'t4'!FI121</f>
        <v>0</v>
      </c>
      <c r="F112" s="324">
        <f>'t12'!C112</f>
        <v>0</v>
      </c>
      <c r="G112" s="339" t="str">
        <f t="shared" si="1"/>
        <v>OK</v>
      </c>
    </row>
    <row r="113" spans="1:7" ht="13.2" x14ac:dyDescent="0.25">
      <c r="A113" s="123" t="str">
        <f>'t1'!A113</f>
        <v>DIR. AMBIENTALE A T.DETERMINATO (ART.15-SEPTIES DLGS 502/92)</v>
      </c>
      <c r="B113" s="95" t="str">
        <f>'t1'!B113</f>
        <v>TD0810</v>
      </c>
      <c r="C113" s="650">
        <f>('t1'!K113+'t1'!L113)</f>
        <v>0</v>
      </c>
      <c r="D113" s="323">
        <f>'t5'!U114+'t5'!V114</f>
        <v>0</v>
      </c>
      <c r="E113" s="323">
        <f>'t4'!FI122</f>
        <v>0</v>
      </c>
      <c r="F113" s="324">
        <f>'t12'!C113</f>
        <v>0</v>
      </c>
      <c r="G113" s="339" t="str">
        <f t="shared" si="1"/>
        <v>OK</v>
      </c>
    </row>
    <row r="114" spans="1:7" ht="13.2" x14ac:dyDescent="0.25">
      <c r="A114" s="123" t="str">
        <f>'t1'!A114</f>
        <v>DIRIGENTE AMM.VO CON INCARICO DI STRUTTURA COMPLESSA</v>
      </c>
      <c r="B114" s="95" t="str">
        <f>'t1'!B114</f>
        <v>AD0032</v>
      </c>
      <c r="C114" s="650">
        <f>('t1'!K114+'t1'!L114)</f>
        <v>0</v>
      </c>
      <c r="D114" s="323">
        <f>'t5'!U115+'t5'!V115</f>
        <v>0</v>
      </c>
      <c r="E114" s="323">
        <f>'t4'!FI123</f>
        <v>0</v>
      </c>
      <c r="F114" s="324">
        <f>'t12'!C114</f>
        <v>0</v>
      </c>
      <c r="G114" s="339" t="str">
        <f t="shared" si="1"/>
        <v>OK</v>
      </c>
    </row>
    <row r="115" spans="1:7" ht="13.2" x14ac:dyDescent="0.25">
      <c r="A115" s="123" t="str">
        <f>'t1'!A115</f>
        <v>DIRIGENTE AMM.VO CON INCARICO DI STRUTTURA SEMPLICE</v>
      </c>
      <c r="B115" s="95" t="str">
        <f>'t1'!B115</f>
        <v>AD0S31</v>
      </c>
      <c r="C115" s="650">
        <f>('t1'!K115+'t1'!L115)</f>
        <v>0</v>
      </c>
      <c r="D115" s="323">
        <f>'t5'!U116+'t5'!V116</f>
        <v>0</v>
      </c>
      <c r="E115" s="323">
        <f>'t4'!FI124</f>
        <v>0</v>
      </c>
      <c r="F115" s="324">
        <f>'t12'!C115</f>
        <v>0</v>
      </c>
      <c r="G115" s="339" t="str">
        <f t="shared" si="1"/>
        <v>OK</v>
      </c>
    </row>
    <row r="116" spans="1:7" ht="13.2" x14ac:dyDescent="0.25">
      <c r="A116" s="123" t="str">
        <f>'t1'!A116</f>
        <v>DIRIGENTE AMM.VO CON ALTRI INCAR.PROF.LI</v>
      </c>
      <c r="B116" s="95" t="str">
        <f>'t1'!B116</f>
        <v>AD0A31</v>
      </c>
      <c r="C116" s="650">
        <f>('t1'!K116+'t1'!L116)</f>
        <v>0</v>
      </c>
      <c r="D116" s="323">
        <f>'t5'!U117+'t5'!V117</f>
        <v>0</v>
      </c>
      <c r="E116" s="323">
        <f>'t4'!FI125</f>
        <v>0</v>
      </c>
      <c r="F116" s="324">
        <f>'t12'!C116</f>
        <v>0</v>
      </c>
      <c r="G116" s="339" t="str">
        <f t="shared" si="1"/>
        <v>OK</v>
      </c>
    </row>
    <row r="117" spans="1:7" ht="13.2" x14ac:dyDescent="0.25">
      <c r="A117" s="123" t="str">
        <f>'t1'!A117</f>
        <v>DIRIG. AMM.VO A T. DETERMINATO (ART. 15-SEPTIES DLGS.502/92)</v>
      </c>
      <c r="B117" s="95" t="str">
        <f>'t1'!B117</f>
        <v>AD0612</v>
      </c>
      <c r="C117" s="650">
        <f>('t1'!K117+'t1'!L117)</f>
        <v>0</v>
      </c>
      <c r="D117" s="323">
        <f>'t5'!U118+'t5'!V118</f>
        <v>0</v>
      </c>
      <c r="E117" s="323">
        <f>'t4'!FI126</f>
        <v>0</v>
      </c>
      <c r="F117" s="324">
        <f>'t12'!C117</f>
        <v>0</v>
      </c>
      <c r="G117" s="339" t="str">
        <f t="shared" si="1"/>
        <v>OK</v>
      </c>
    </row>
    <row r="118" spans="1:7" ht="13.2" x14ac:dyDescent="0.25">
      <c r="A118" s="123" t="str">
        <f>'t1'!A118</f>
        <v>RICERCATORE SANITARIO - DS</v>
      </c>
      <c r="B118" s="95" t="str">
        <f>'t1'!B118</f>
        <v>N18694</v>
      </c>
      <c r="C118" s="650">
        <f>('t1'!K118+'t1'!L118)</f>
        <v>0</v>
      </c>
      <c r="D118" s="323">
        <f>'t5'!U119+'t5'!V119</f>
        <v>0</v>
      </c>
      <c r="E118" s="323">
        <f>'t4'!FI127</f>
        <v>0</v>
      </c>
      <c r="F118" s="324">
        <f>'t12'!C118</f>
        <v>0</v>
      </c>
      <c r="G118" s="339" t="str">
        <f t="shared" si="1"/>
        <v>OK</v>
      </c>
    </row>
    <row r="119" spans="1:7" ht="13.2" x14ac:dyDescent="0.25">
      <c r="A119" s="123" t="str">
        <f>'t1'!A119</f>
        <v>COLLABORATORE PROF.LE DI RICERCA SANITARIA - D</v>
      </c>
      <c r="B119" s="95" t="str">
        <f>'t1'!B119</f>
        <v>N16695</v>
      </c>
      <c r="C119" s="650">
        <f>('t1'!K119+'t1'!L119)</f>
        <v>0</v>
      </c>
      <c r="D119" s="323">
        <f>'t5'!U120+'t5'!V120</f>
        <v>0</v>
      </c>
      <c r="E119" s="323">
        <f>'t4'!FI128</f>
        <v>0</v>
      </c>
      <c r="F119" s="324">
        <f>'t12'!C119</f>
        <v>0</v>
      </c>
      <c r="G119" s="339" t="str">
        <f t="shared" si="1"/>
        <v>OK</v>
      </c>
    </row>
    <row r="120" spans="1:7" ht="13.2" x14ac:dyDescent="0.25">
      <c r="A120" s="123" t="str">
        <f>'t1'!A120</f>
        <v>RUOLO SANITARIO - PROF. SANITARIE INFERMIERISTICHE E.Q.</v>
      </c>
      <c r="B120" s="95" t="str">
        <f>'t1'!B120</f>
        <v>SEQINF</v>
      </c>
      <c r="C120" s="650">
        <f>('t1'!K120+'t1'!L120)</f>
        <v>0</v>
      </c>
      <c r="D120" s="323">
        <f>'t5'!U121+'t5'!V121</f>
        <v>0</v>
      </c>
      <c r="E120" s="323">
        <f>'t4'!FI129</f>
        <v>0</v>
      </c>
      <c r="F120" s="324">
        <f>'t12'!C120</f>
        <v>0</v>
      </c>
      <c r="G120" s="339" t="str">
        <f t="shared" si="1"/>
        <v>OK</v>
      </c>
    </row>
    <row r="121" spans="1:7" ht="13.2" x14ac:dyDescent="0.25">
      <c r="A121" s="123" t="str">
        <f>'t1'!A121</f>
        <v>RUOLO SANITARIO - PROF. SANITARIA OSTETRICA E.Q.</v>
      </c>
      <c r="B121" s="95" t="str">
        <f>'t1'!B121</f>
        <v>SEQOST</v>
      </c>
      <c r="C121" s="650">
        <f>('t1'!K121+'t1'!L121)</f>
        <v>0</v>
      </c>
      <c r="D121" s="323">
        <f>'t5'!U122+'t5'!V122</f>
        <v>0</v>
      </c>
      <c r="E121" s="323">
        <f>'t4'!FI130</f>
        <v>0</v>
      </c>
      <c r="F121" s="324">
        <f>'t12'!C121</f>
        <v>0</v>
      </c>
      <c r="G121" s="339" t="str">
        <f t="shared" si="1"/>
        <v>OK</v>
      </c>
    </row>
    <row r="122" spans="1:7" ht="13.2" x14ac:dyDescent="0.25">
      <c r="A122" s="123" t="str">
        <f>'t1'!A122</f>
        <v>RUOLO SANITARIO - PROFESSIONI TECNICO SANITARIE E.Q.</v>
      </c>
      <c r="B122" s="95" t="str">
        <f>'t1'!B122</f>
        <v>SEQTCN</v>
      </c>
      <c r="C122" s="650">
        <f>('t1'!K122+'t1'!L122)</f>
        <v>0</v>
      </c>
      <c r="D122" s="323">
        <f>'t5'!U123+'t5'!V123</f>
        <v>0</v>
      </c>
      <c r="E122" s="323">
        <f>'t4'!FI131</f>
        <v>0</v>
      </c>
      <c r="F122" s="324">
        <f>'t12'!C122</f>
        <v>0</v>
      </c>
      <c r="G122" s="339" t="str">
        <f t="shared" si="1"/>
        <v>OK</v>
      </c>
    </row>
    <row r="123" spans="1:7" ht="13.2" x14ac:dyDescent="0.25">
      <c r="A123" s="123" t="str">
        <f>'t1'!A123</f>
        <v>RUOLO SANITARIO - PROF. SANITARIE DELLA RIABILITAZIONE E.Q.</v>
      </c>
      <c r="B123" s="95" t="str">
        <f>'t1'!B123</f>
        <v>SEQRAB</v>
      </c>
      <c r="C123" s="650">
        <f>('t1'!K123+'t1'!L123)</f>
        <v>0</v>
      </c>
      <c r="D123" s="323">
        <f>'t5'!U124+'t5'!V124</f>
        <v>0</v>
      </c>
      <c r="E123" s="323">
        <f>'t4'!FI132</f>
        <v>0</v>
      </c>
      <c r="F123" s="324">
        <f>'t12'!C123</f>
        <v>0</v>
      </c>
      <c r="G123" s="339" t="str">
        <f t="shared" si="1"/>
        <v>OK</v>
      </c>
    </row>
    <row r="124" spans="1:7" ht="13.2" x14ac:dyDescent="0.25">
      <c r="A124" s="123" t="str">
        <f>'t1'!A124</f>
        <v>RUOLO SANITARIO - PROF. SANITARIE DELLA PREVENZIONE E.Q.</v>
      </c>
      <c r="B124" s="95" t="str">
        <f>'t1'!B124</f>
        <v>SEQPRV</v>
      </c>
      <c r="C124" s="650">
        <f>('t1'!K124+'t1'!L124)</f>
        <v>0</v>
      </c>
      <c r="D124" s="323">
        <f>'t5'!U125+'t5'!V125</f>
        <v>0</v>
      </c>
      <c r="E124" s="323">
        <f>'t4'!FI133</f>
        <v>0</v>
      </c>
      <c r="F124" s="324">
        <f>'t12'!C124</f>
        <v>0</v>
      </c>
      <c r="G124" s="339" t="str">
        <f t="shared" si="1"/>
        <v>OK</v>
      </c>
    </row>
    <row r="125" spans="1:7" ht="13.2" x14ac:dyDescent="0.25">
      <c r="A125" s="123" t="str">
        <f>'t1'!A125</f>
        <v>RUOLO SANITARIO - PROF. SAN. INFERM. SENIOR ESAURIMENTO E.Q.</v>
      </c>
      <c r="B125" s="95" t="str">
        <f>'t1'!B125</f>
        <v>SEQINE</v>
      </c>
      <c r="C125" s="650">
        <f>('t1'!K125+'t1'!L125)</f>
        <v>0</v>
      </c>
      <c r="D125" s="323">
        <f>'t5'!U126+'t5'!V126</f>
        <v>0</v>
      </c>
      <c r="E125" s="323">
        <f>'t4'!FI134</f>
        <v>0</v>
      </c>
      <c r="F125" s="324">
        <f>'t12'!C125</f>
        <v>0</v>
      </c>
      <c r="G125" s="339" t="str">
        <f t="shared" si="1"/>
        <v>OK</v>
      </c>
    </row>
    <row r="126" spans="1:7" ht="13.2" x14ac:dyDescent="0.25">
      <c r="A126" s="123" t="str">
        <f>'t1'!A126</f>
        <v>RUOLO SANITARIO - ALTRI PROF. SAN. SENIOR A ESAURIMENTO E.Q.</v>
      </c>
      <c r="B126" s="95" t="str">
        <f>'t1'!B126</f>
        <v>SEQASE</v>
      </c>
      <c r="C126" s="650">
        <f>('t1'!K126+'t1'!L126)</f>
        <v>0</v>
      </c>
      <c r="D126" s="323">
        <f>'t5'!U127+'t5'!V127</f>
        <v>0</v>
      </c>
      <c r="E126" s="323">
        <f>'t4'!FI135</f>
        <v>0</v>
      </c>
      <c r="F126" s="324">
        <f>'t12'!C126</f>
        <v>0</v>
      </c>
      <c r="G126" s="339" t="str">
        <f t="shared" si="1"/>
        <v>OK</v>
      </c>
    </row>
    <row r="127" spans="1:7" ht="13.2" x14ac:dyDescent="0.25">
      <c r="A127" s="123" t="str">
        <f>'t1'!A127</f>
        <v>RUOLO SOCIOSANITARIO - ASSISTENTE SOCIALE E.Q.</v>
      </c>
      <c r="B127" s="95" t="str">
        <f>'t1'!B127</f>
        <v>KEQASC</v>
      </c>
      <c r="C127" s="650">
        <f>('t1'!K127+'t1'!L127)</f>
        <v>0</v>
      </c>
      <c r="D127" s="323">
        <f>'t5'!U128+'t5'!V128</f>
        <v>0</v>
      </c>
      <c r="E127" s="323">
        <f>'t4'!FI136</f>
        <v>0</v>
      </c>
      <c r="F127" s="324">
        <f>'t12'!C127</f>
        <v>0</v>
      </c>
      <c r="G127" s="339" t="str">
        <f t="shared" si="1"/>
        <v>OK</v>
      </c>
    </row>
    <row r="128" spans="1:7" ht="13.2" x14ac:dyDescent="0.25">
      <c r="A128" s="123" t="str">
        <f>'t1'!A128</f>
        <v>RUOLO SOCIOSANITARIO - ASSIST. SOC. SENIOR ESAURIMENTO E.Q.</v>
      </c>
      <c r="B128" s="95" t="str">
        <f>'t1'!B128</f>
        <v>KEQSCE</v>
      </c>
      <c r="C128" s="650">
        <f>('t1'!K128+'t1'!L128)</f>
        <v>0</v>
      </c>
      <c r="D128" s="323">
        <f>'t5'!U129+'t5'!V129</f>
        <v>0</v>
      </c>
      <c r="E128" s="323">
        <f>'t4'!FI137</f>
        <v>0</v>
      </c>
      <c r="F128" s="324">
        <f>'t12'!C128</f>
        <v>0</v>
      </c>
      <c r="G128" s="339" t="str">
        <f t="shared" si="1"/>
        <v>OK</v>
      </c>
    </row>
    <row r="129" spans="1:7" ht="13.2" x14ac:dyDescent="0.25">
      <c r="A129" s="123" t="str">
        <f>'t1'!A129</f>
        <v>RUOLO PROFESSIONALE - SPECIALISTA DELLA COMUNIC. ISTIT. E.Q.</v>
      </c>
      <c r="B129" s="95" t="str">
        <f>'t1'!B129</f>
        <v>PEQ871</v>
      </c>
      <c r="C129" s="650">
        <f>('t1'!K129+'t1'!L129)</f>
        <v>0</v>
      </c>
      <c r="D129" s="323">
        <f>'t5'!U130+'t5'!V130</f>
        <v>0</v>
      </c>
      <c r="E129" s="323">
        <f>'t4'!FI138</f>
        <v>0</v>
      </c>
      <c r="F129" s="324">
        <f>'t12'!C129</f>
        <v>0</v>
      </c>
      <c r="G129" s="339" t="str">
        <f t="shared" si="1"/>
        <v>OK</v>
      </c>
    </row>
    <row r="130" spans="1:7" ht="13.2" x14ac:dyDescent="0.25">
      <c r="A130" s="123" t="str">
        <f>'t1'!A130</f>
        <v>RUOLO PROFESSIONALE - SPECIALISTA RAPPORTI CON I MEDIA E.Q.</v>
      </c>
      <c r="B130" s="95" t="str">
        <f>'t1'!B130</f>
        <v>PEQ872</v>
      </c>
      <c r="C130" s="650">
        <f>('t1'!K130+'t1'!L130)</f>
        <v>0</v>
      </c>
      <c r="D130" s="323">
        <f>'t5'!U131+'t5'!V131</f>
        <v>0</v>
      </c>
      <c r="E130" s="323">
        <f>'t4'!FI139</f>
        <v>0</v>
      </c>
      <c r="F130" s="324">
        <f>'t12'!C130</f>
        <v>0</v>
      </c>
      <c r="G130" s="339" t="str">
        <f t="shared" si="1"/>
        <v>OK</v>
      </c>
    </row>
    <row r="131" spans="1:7" ht="13.2" x14ac:dyDescent="0.25">
      <c r="A131" s="123" t="str">
        <f>'t1'!A131</f>
        <v>RUOLO PROFESSIONALE - ASSISTENTE RELIGIOSO E.Q.</v>
      </c>
      <c r="B131" s="95" t="str">
        <f>'t1'!B131</f>
        <v>PEQ006</v>
      </c>
      <c r="C131" s="650">
        <f>('t1'!K131+'t1'!L131)</f>
        <v>0</v>
      </c>
      <c r="D131" s="323">
        <f>'t5'!U132+'t5'!V132</f>
        <v>0</v>
      </c>
      <c r="E131" s="323">
        <f>'t4'!FI140</f>
        <v>0</v>
      </c>
      <c r="F131" s="324">
        <f>'t12'!C131</f>
        <v>0</v>
      </c>
      <c r="G131" s="339" t="str">
        <f>IF(OR(AND(NOT(C131),NOT(D131),NOT(E131),NOT(F131)),AND((OR(C131,D131,E131)),F131)),"OK","ERRORE")</f>
        <v>OK</v>
      </c>
    </row>
    <row r="132" spans="1:7" ht="13.2" x14ac:dyDescent="0.25">
      <c r="A132" s="123" t="str">
        <f>'t1'!A132</f>
        <v>RUOLO TECNICO - COLLABORATORE TECNICO PROFESSIONALE E.Q.</v>
      </c>
      <c r="B132" s="95" t="str">
        <f>'t1'!B132</f>
        <v>TEQ027</v>
      </c>
      <c r="C132" s="650">
        <f>('t1'!K132+'t1'!L132)</f>
        <v>0</v>
      </c>
      <c r="D132" s="323">
        <f>'t5'!U133+'t5'!V133</f>
        <v>0</v>
      </c>
      <c r="E132" s="323">
        <f>'t4'!FI141</f>
        <v>0</v>
      </c>
      <c r="F132" s="324">
        <f>'t12'!C132</f>
        <v>0</v>
      </c>
      <c r="G132" s="339" t="str">
        <f>IF(OR(AND(NOT(C132),NOT(D132),NOT(E132),NOT(F132)),AND((OR(C132,D132,E132)),F132)),"OK","ERRORE")</f>
        <v>OK</v>
      </c>
    </row>
    <row r="133" spans="1:7" ht="13.2" x14ac:dyDescent="0.25">
      <c r="A133" s="123" t="str">
        <f>'t1'!A133</f>
        <v>RUOLO TECNICO - COLLAB. TEC. PROF. SENIOR A ESAURIMENTO E.Q.</v>
      </c>
      <c r="B133" s="95" t="str">
        <f>'t1'!B133</f>
        <v>TEQCTS</v>
      </c>
      <c r="C133" s="650">
        <f>('t1'!K133+'t1'!L133)</f>
        <v>0</v>
      </c>
      <c r="D133" s="323">
        <f>'t5'!U134+'t5'!V134</f>
        <v>0</v>
      </c>
      <c r="E133" s="323">
        <f>'t4'!FI142</f>
        <v>0</v>
      </c>
      <c r="F133" s="324">
        <f>'t12'!C133</f>
        <v>0</v>
      </c>
      <c r="G133" s="339" t="str">
        <f>IF(OR(AND(NOT(C133),NOT(D133),NOT(E133),NOT(F133)),AND((OR(C133,D133,E133)),F133)),"OK","ERRORE")</f>
        <v>OK</v>
      </c>
    </row>
    <row r="134" spans="1:7" ht="13.2" x14ac:dyDescent="0.25">
      <c r="A134" s="123" t="str">
        <f>'t1'!A134</f>
        <v>RUOLO AMMINISTRATIVO - COLLAB. AMMINISTRATIVO PROFESS. E.Q.</v>
      </c>
      <c r="B134" s="95" t="str">
        <f>'t1'!B134</f>
        <v>AEQ029</v>
      </c>
      <c r="C134" s="650">
        <f>('t1'!K134+'t1'!L134)</f>
        <v>0</v>
      </c>
      <c r="D134" s="323">
        <f>'t5'!U135+'t5'!V135</f>
        <v>0</v>
      </c>
      <c r="E134" s="323">
        <f>'t4'!FI143</f>
        <v>0</v>
      </c>
      <c r="F134" s="324">
        <f>'t12'!C134</f>
        <v>0</v>
      </c>
      <c r="G134" s="339" t="str">
        <f>IF(OR(AND(NOT(C134),NOT(D134),NOT(E134),NOT(F134)),AND((OR(C134,D134,E134)),F134)),"OK","ERRORE")</f>
        <v>OK</v>
      </c>
    </row>
    <row r="135" spans="1:7" ht="13.2" x14ac:dyDescent="0.25">
      <c r="A135" s="123" t="str">
        <f>'t1'!A135</f>
        <v>RUOLO AMM.VO - COLLAB. AMM.VO PROF. SENIOR ESAURIMENTO E.Q.</v>
      </c>
      <c r="B135" s="95" t="str">
        <f>'t1'!B135</f>
        <v>AEQCAS</v>
      </c>
      <c r="C135" s="650">
        <f>('t1'!K135+'t1'!L135)</f>
        <v>0</v>
      </c>
      <c r="D135" s="323">
        <f>'t5'!U136+'t5'!V136</f>
        <v>0</v>
      </c>
      <c r="E135" s="323">
        <f>'t4'!FI144</f>
        <v>0</v>
      </c>
      <c r="F135" s="324">
        <f>'t12'!C135</f>
        <v>0</v>
      </c>
      <c r="G135" s="339" t="str">
        <f>IF(OR(AND(NOT(C135),NOT(D135),NOT(E135),NOT(F135)),AND((OR(C135,D135,E135)),F135)),"OK","ERRORE")</f>
        <v>OK</v>
      </c>
    </row>
    <row r="136" spans="1:7" ht="13.2" x14ac:dyDescent="0.25">
      <c r="A136" s="123" t="str">
        <f>'t1'!A136</f>
        <v>RUOLO SANITARIO - PROF. SANITARIE INFERMIERISTICHE</v>
      </c>
      <c r="B136" s="95" t="str">
        <f>'t1'!B136</f>
        <v>SPFINF</v>
      </c>
      <c r="C136" s="650">
        <f>('t1'!K136+'t1'!L136)</f>
        <v>0</v>
      </c>
      <c r="D136" s="323">
        <f>'t5'!U137+'t5'!V137</f>
        <v>0</v>
      </c>
      <c r="E136" s="323">
        <f>'t4'!FI145</f>
        <v>0</v>
      </c>
      <c r="F136" s="324">
        <f>'t12'!C136</f>
        <v>0</v>
      </c>
      <c r="G136" s="339" t="str">
        <f t="shared" si="1"/>
        <v>OK</v>
      </c>
    </row>
    <row r="137" spans="1:7" ht="13.2" x14ac:dyDescent="0.25">
      <c r="A137" s="123" t="str">
        <f>'t1'!A137</f>
        <v>RUOLO SANITARIO - PROF. SANITARIA OSTETRICA</v>
      </c>
      <c r="B137" s="95" t="str">
        <f>'t1'!B137</f>
        <v>SPFOST</v>
      </c>
      <c r="C137" s="650">
        <f>('t1'!K137+'t1'!L137)</f>
        <v>0</v>
      </c>
      <c r="D137" s="323">
        <f>'t5'!U138+'t5'!V138</f>
        <v>0</v>
      </c>
      <c r="E137" s="323">
        <f>'t4'!FI146</f>
        <v>0</v>
      </c>
      <c r="F137" s="324">
        <f>'t12'!C137</f>
        <v>0</v>
      </c>
      <c r="G137" s="339" t="str">
        <f t="shared" si="1"/>
        <v>OK</v>
      </c>
    </row>
    <row r="138" spans="1:7" ht="13.2" x14ac:dyDescent="0.25">
      <c r="A138" s="123" t="str">
        <f>'t1'!A138</f>
        <v>RUOLO SANITARIO - PROFESSIONI TECNICO SANITARIE</v>
      </c>
      <c r="B138" s="95" t="str">
        <f>'t1'!B138</f>
        <v>SPFTCN</v>
      </c>
      <c r="C138" s="650">
        <f>('t1'!K138+'t1'!L138)</f>
        <v>0</v>
      </c>
      <c r="D138" s="323">
        <f>'t5'!U139+'t5'!V139</f>
        <v>0</v>
      </c>
      <c r="E138" s="323">
        <f>'t4'!FI147</f>
        <v>0</v>
      </c>
      <c r="F138" s="324">
        <f>'t12'!C138</f>
        <v>0</v>
      </c>
      <c r="G138" s="339" t="str">
        <f t="shared" si="1"/>
        <v>OK</v>
      </c>
    </row>
    <row r="139" spans="1:7" ht="13.2" x14ac:dyDescent="0.25">
      <c r="A139" s="123" t="str">
        <f>'t1'!A139</f>
        <v>RUOLO SANITARIO - PROF. SANITARIE DELLA RIABILITAZIONE</v>
      </c>
      <c r="B139" s="95" t="str">
        <f>'t1'!B139</f>
        <v>SPFRAB</v>
      </c>
      <c r="C139" s="650">
        <f>('t1'!K139+'t1'!L139)</f>
        <v>0</v>
      </c>
      <c r="D139" s="323">
        <f>'t5'!U140+'t5'!V140</f>
        <v>0</v>
      </c>
      <c r="E139" s="323">
        <f>'t4'!FI148</f>
        <v>0</v>
      </c>
      <c r="F139" s="324">
        <f>'t12'!C139</f>
        <v>0</v>
      </c>
      <c r="G139" s="339" t="str">
        <f t="shared" si="1"/>
        <v>OK</v>
      </c>
    </row>
    <row r="140" spans="1:7" ht="13.2" x14ac:dyDescent="0.25">
      <c r="A140" s="123" t="str">
        <f>'t1'!A140</f>
        <v>RUOLO SANITARIO - PROF. SANITARIE DELLA PREVENZIONE</v>
      </c>
      <c r="B140" s="95" t="str">
        <f>'t1'!B140</f>
        <v>SPFPRV</v>
      </c>
      <c r="C140" s="650">
        <f>('t1'!K140+'t1'!L140)</f>
        <v>0</v>
      </c>
      <c r="D140" s="323">
        <f>'t5'!U141+'t5'!V141</f>
        <v>0</v>
      </c>
      <c r="E140" s="323">
        <f>'t4'!FI149</f>
        <v>0</v>
      </c>
      <c r="F140" s="324">
        <f>'t12'!C140</f>
        <v>0</v>
      </c>
      <c r="G140" s="339" t="str">
        <f t="shared" ref="G140:G167" si="2">IF(OR(AND(NOT(C140),NOT(D140),NOT(E140),NOT(F140)),AND((OR(C140,D140,E140)),F140)),"OK","ERRORE")</f>
        <v>OK</v>
      </c>
    </row>
    <row r="141" spans="1:7" ht="13.2" x14ac:dyDescent="0.25">
      <c r="A141" s="123" t="str">
        <f>'t1'!A141</f>
        <v>RUOLO SANITARIO - PROF. SAN. INFERMIER. SENIOR A ESAURIMENTO</v>
      </c>
      <c r="B141" s="95" t="str">
        <f>'t1'!B141</f>
        <v>SPFINE</v>
      </c>
      <c r="C141" s="650">
        <f>('t1'!K141+'t1'!L141)</f>
        <v>0</v>
      </c>
      <c r="D141" s="323">
        <f>'t5'!U142+'t5'!V142</f>
        <v>0</v>
      </c>
      <c r="E141" s="323">
        <f>'t4'!FI150</f>
        <v>0</v>
      </c>
      <c r="F141" s="324">
        <f>'t12'!C141</f>
        <v>0</v>
      </c>
      <c r="G141" s="339" t="str">
        <f t="shared" si="2"/>
        <v>OK</v>
      </c>
    </row>
    <row r="142" spans="1:7" ht="13.2" x14ac:dyDescent="0.25">
      <c r="A142" s="123" t="str">
        <f>'t1'!A142</f>
        <v>RUOLO SANITARIO - ALTRI PROFILI SANIT. SENIOR A ESAURIMENTO</v>
      </c>
      <c r="B142" s="95" t="str">
        <f>'t1'!B142</f>
        <v>SPFASE</v>
      </c>
      <c r="C142" s="650">
        <f>('t1'!K142+'t1'!L142)</f>
        <v>0</v>
      </c>
      <c r="D142" s="323">
        <f>'t5'!U143+'t5'!V143</f>
        <v>0</v>
      </c>
      <c r="E142" s="323">
        <f>'t4'!FI151</f>
        <v>0</v>
      </c>
      <c r="F142" s="324">
        <f>'t12'!C142</f>
        <v>0</v>
      </c>
      <c r="G142" s="339" t="str">
        <f t="shared" si="2"/>
        <v>OK</v>
      </c>
    </row>
    <row r="143" spans="1:7" ht="13.2" x14ac:dyDescent="0.25">
      <c r="A143" s="123" t="str">
        <f>'t1'!A143</f>
        <v>RUOLO SOCIOSANITARIO - ASSISTENTE SOCIALE</v>
      </c>
      <c r="B143" s="95" t="str">
        <f>'t1'!B143</f>
        <v>KPFASC</v>
      </c>
      <c r="C143" s="650">
        <f>('t1'!K143+'t1'!L143)</f>
        <v>0</v>
      </c>
      <c r="D143" s="323">
        <f>'t5'!U144+'t5'!V144</f>
        <v>0</v>
      </c>
      <c r="E143" s="323">
        <f>'t4'!FI152</f>
        <v>0</v>
      </c>
      <c r="F143" s="324">
        <f>'t12'!C143</f>
        <v>0</v>
      </c>
      <c r="G143" s="339" t="str">
        <f t="shared" si="2"/>
        <v>OK</v>
      </c>
    </row>
    <row r="144" spans="1:7" ht="13.2" x14ac:dyDescent="0.25">
      <c r="A144" s="123" t="str">
        <f>'t1'!A144</f>
        <v>RUOLO SOCIOSANITARIO - ASSISTENTE SOC. SENIOR AD ESAURIMENTO</v>
      </c>
      <c r="B144" s="95" t="str">
        <f>'t1'!B144</f>
        <v>KPFSCE</v>
      </c>
      <c r="C144" s="650">
        <f>('t1'!K144+'t1'!L144)</f>
        <v>0</v>
      </c>
      <c r="D144" s="323">
        <f>'t5'!U145+'t5'!V145</f>
        <v>0</v>
      </c>
      <c r="E144" s="323">
        <f>'t4'!FI153</f>
        <v>0</v>
      </c>
      <c r="F144" s="324">
        <f>'t12'!C144</f>
        <v>0</v>
      </c>
      <c r="G144" s="339" t="str">
        <f t="shared" si="2"/>
        <v>OK</v>
      </c>
    </row>
    <row r="145" spans="1:7" ht="13.2" x14ac:dyDescent="0.25">
      <c r="A145" s="123" t="str">
        <f>'t1'!A145</f>
        <v>RUOLO PROFESSIONALE - SPECIALISTA DELLA COMUNIC. ISTIT.</v>
      </c>
      <c r="B145" s="95" t="str">
        <f>'t1'!B145</f>
        <v>PPF871</v>
      </c>
      <c r="C145" s="650">
        <f>('t1'!K145+'t1'!L145)</f>
        <v>0</v>
      </c>
      <c r="D145" s="323">
        <f>'t5'!U146+'t5'!V146</f>
        <v>0</v>
      </c>
      <c r="E145" s="323">
        <f>'t4'!FI154</f>
        <v>0</v>
      </c>
      <c r="F145" s="324">
        <f>'t12'!C145</f>
        <v>0</v>
      </c>
      <c r="G145" s="339" t="str">
        <f t="shared" si="2"/>
        <v>OK</v>
      </c>
    </row>
    <row r="146" spans="1:7" ht="13.2" x14ac:dyDescent="0.25">
      <c r="A146" s="123" t="str">
        <f>'t1'!A146</f>
        <v>RUOLO PROFESSIONALE - SPECIALISTA RAPPORTI CON I MEDIA</v>
      </c>
      <c r="B146" s="95" t="str">
        <f>'t1'!B146</f>
        <v>PPF872</v>
      </c>
      <c r="C146" s="650">
        <f>('t1'!K146+'t1'!L146)</f>
        <v>0</v>
      </c>
      <c r="D146" s="323">
        <f>'t5'!U147+'t5'!V147</f>
        <v>0</v>
      </c>
      <c r="E146" s="323">
        <f>'t4'!FI155</f>
        <v>0</v>
      </c>
      <c r="F146" s="324">
        <f>'t12'!C146</f>
        <v>0</v>
      </c>
      <c r="G146" s="339" t="str">
        <f t="shared" si="2"/>
        <v>OK</v>
      </c>
    </row>
    <row r="147" spans="1:7" ht="13.2" x14ac:dyDescent="0.25">
      <c r="A147" s="123" t="str">
        <f>'t1'!A147</f>
        <v>RUOLO PROFESSIONALE - ASSISTENTE RELIGIOSO</v>
      </c>
      <c r="B147" s="95" t="str">
        <f>'t1'!B147</f>
        <v>PPF006</v>
      </c>
      <c r="C147" s="650">
        <f>('t1'!K147+'t1'!L147)</f>
        <v>0</v>
      </c>
      <c r="D147" s="323">
        <f>'t5'!U148+'t5'!V148</f>
        <v>0</v>
      </c>
      <c r="E147" s="323">
        <f>'t4'!FI156</f>
        <v>0</v>
      </c>
      <c r="F147" s="324">
        <f>'t12'!C147</f>
        <v>0</v>
      </c>
      <c r="G147" s="339" t="str">
        <f t="shared" si="2"/>
        <v>OK</v>
      </c>
    </row>
    <row r="148" spans="1:7" ht="13.2" x14ac:dyDescent="0.25">
      <c r="A148" s="123" t="str">
        <f>'t1'!A148</f>
        <v>RUOLO TECNICO - COLLABORATORE TECNICO PROFESSIONALE</v>
      </c>
      <c r="B148" s="95" t="str">
        <f>'t1'!B148</f>
        <v>TPF026</v>
      </c>
      <c r="C148" s="650">
        <f>('t1'!K148+'t1'!L148)</f>
        <v>0</v>
      </c>
      <c r="D148" s="323">
        <f>'t5'!U149+'t5'!V149</f>
        <v>0</v>
      </c>
      <c r="E148" s="323">
        <f>'t4'!FI157</f>
        <v>0</v>
      </c>
      <c r="F148" s="324">
        <f>'t12'!C148</f>
        <v>0</v>
      </c>
      <c r="G148" s="339" t="str">
        <f t="shared" si="2"/>
        <v>OK</v>
      </c>
    </row>
    <row r="149" spans="1:7" ht="13.2" x14ac:dyDescent="0.25">
      <c r="A149" s="123" t="str">
        <f>'t1'!A149</f>
        <v>RUOLO TECNICO - COLLAB. TECNICO PROF. SENIOR AD ESAURIMENTO</v>
      </c>
      <c r="B149" s="95" t="str">
        <f>'t1'!B149</f>
        <v>TPFCTS</v>
      </c>
      <c r="C149" s="650">
        <f>('t1'!K149+'t1'!L149)</f>
        <v>0</v>
      </c>
      <c r="D149" s="323">
        <f>'t5'!U150+'t5'!V150</f>
        <v>0</v>
      </c>
      <c r="E149" s="323">
        <f>'t4'!FI158</f>
        <v>0</v>
      </c>
      <c r="F149" s="324">
        <f>'t12'!C149</f>
        <v>0</v>
      </c>
      <c r="G149" s="339" t="str">
        <f t="shared" si="2"/>
        <v>OK</v>
      </c>
    </row>
    <row r="150" spans="1:7" ht="13.2" x14ac:dyDescent="0.25">
      <c r="A150" s="123" t="str">
        <f>'t1'!A150</f>
        <v>RUOLO AMMINISTRATIVO - COLLAB. AMMINISTRATIVO PROFESS.</v>
      </c>
      <c r="B150" s="95" t="str">
        <f>'t1'!B150</f>
        <v>APF028</v>
      </c>
      <c r="C150" s="650">
        <f>('t1'!K150+'t1'!L150)</f>
        <v>0</v>
      </c>
      <c r="D150" s="323">
        <f>'t5'!U151+'t5'!V151</f>
        <v>0</v>
      </c>
      <c r="E150" s="323">
        <f>'t4'!FI159</f>
        <v>0</v>
      </c>
      <c r="F150" s="324">
        <f>'t12'!C150</f>
        <v>0</v>
      </c>
      <c r="G150" s="339" t="str">
        <f t="shared" si="2"/>
        <v>OK</v>
      </c>
    </row>
    <row r="151" spans="1:7" ht="13.2" x14ac:dyDescent="0.25">
      <c r="A151" s="123" t="str">
        <f>'t1'!A151</f>
        <v>RUOLO AMM.VO - COLLAB. AMM.VO PROFESS. SENIOR AD ESAURIMENTO</v>
      </c>
      <c r="B151" s="95" t="str">
        <f>'t1'!B151</f>
        <v>APFCAS</v>
      </c>
      <c r="C151" s="650">
        <f>('t1'!K151+'t1'!L151)</f>
        <v>0</v>
      </c>
      <c r="D151" s="323">
        <f>'t5'!U152+'t5'!V152</f>
        <v>0</v>
      </c>
      <c r="E151" s="323">
        <f>'t4'!FI160</f>
        <v>0</v>
      </c>
      <c r="F151" s="324">
        <f>'t12'!C151</f>
        <v>0</v>
      </c>
      <c r="G151" s="339" t="str">
        <f t="shared" si="2"/>
        <v>OK</v>
      </c>
    </row>
    <row r="152" spans="1:7" ht="13.2" x14ac:dyDescent="0.25">
      <c r="A152" s="123" t="str">
        <f>'t1'!A152</f>
        <v>RUOLO SANITARIO - PROFILI AREA ASSITENTI AD ESAURIMENTO</v>
      </c>
      <c r="B152" s="95" t="str">
        <f>'t1'!B152</f>
        <v>SAT162</v>
      </c>
      <c r="C152" s="650">
        <f>('t1'!K152+'t1'!L152)</f>
        <v>0</v>
      </c>
      <c r="D152" s="323">
        <f>'t5'!U153+'t5'!V153</f>
        <v>0</v>
      </c>
      <c r="E152" s="323">
        <f>'t4'!FI161</f>
        <v>0</v>
      </c>
      <c r="F152" s="324">
        <f>'t12'!C152</f>
        <v>0</v>
      </c>
      <c r="G152" s="339" t="str">
        <f t="shared" si="2"/>
        <v>OK</v>
      </c>
    </row>
    <row r="153" spans="1:7" ht="13.2" x14ac:dyDescent="0.25">
      <c r="A153" s="123" t="str">
        <f>'t1'!A153</f>
        <v>RUOLO SOCIOSANITARIO - OPERATORE SOCIOSANITARIO SENIOR</v>
      </c>
      <c r="B153" s="95" t="str">
        <f>'t1'!B153</f>
        <v>KAT660</v>
      </c>
      <c r="C153" s="650">
        <f>('t1'!K153+'t1'!L153)</f>
        <v>0</v>
      </c>
      <c r="D153" s="323">
        <f>'t5'!U154+'t5'!V154</f>
        <v>0</v>
      </c>
      <c r="E153" s="323">
        <f>'t4'!FI162</f>
        <v>0</v>
      </c>
      <c r="F153" s="324">
        <f>'t12'!C153</f>
        <v>0</v>
      </c>
      <c r="G153" s="339" t="str">
        <f t="shared" si="2"/>
        <v>OK</v>
      </c>
    </row>
    <row r="154" spans="1:7" ht="13.2" x14ac:dyDescent="0.25">
      <c r="A154" s="123" t="str">
        <f>'t1'!A154</f>
        <v>RUOLO SOCIOSANITARIO - PROFILI AREA ASSITENTI AD ESAURIMENTO</v>
      </c>
      <c r="B154" s="95" t="str">
        <f>'t1'!B154</f>
        <v>KAT162</v>
      </c>
      <c r="C154" s="650">
        <f>('t1'!K154+'t1'!L154)</f>
        <v>0</v>
      </c>
      <c r="D154" s="323">
        <f>'t5'!U155+'t5'!V155</f>
        <v>0</v>
      </c>
      <c r="E154" s="323">
        <f>'t4'!FI163</f>
        <v>0</v>
      </c>
      <c r="F154" s="324">
        <f>'t12'!C154</f>
        <v>0</v>
      </c>
      <c r="G154" s="339" t="str">
        <f t="shared" si="2"/>
        <v>OK</v>
      </c>
    </row>
    <row r="155" spans="1:7" ht="13.2" x14ac:dyDescent="0.25">
      <c r="A155" s="123" t="str">
        <f>'t1'!A155</f>
        <v>RUOLO PROFESSIONALE - ASSISTENTE DELLINFORMAZIONE</v>
      </c>
      <c r="B155" s="95" t="str">
        <f>'t1'!B155</f>
        <v>PATINZ</v>
      </c>
      <c r="C155" s="650">
        <f>('t1'!K155+'t1'!L155)</f>
        <v>0</v>
      </c>
      <c r="D155" s="323">
        <f>'t5'!U156+'t5'!V156</f>
        <v>0</v>
      </c>
      <c r="E155" s="323">
        <f>'t4'!FI164</f>
        <v>0</v>
      </c>
      <c r="F155" s="324">
        <f>'t12'!C155</f>
        <v>0</v>
      </c>
      <c r="G155" s="339" t="str">
        <f t="shared" si="2"/>
        <v>OK</v>
      </c>
    </row>
    <row r="156" spans="1:7" ht="13.2" x14ac:dyDescent="0.25">
      <c r="A156" s="123" t="str">
        <f>'t1'!A156</f>
        <v>RUOLO TECNICO - ASSISTENTE INFORMATICO</v>
      </c>
      <c r="B156" s="95" t="str">
        <f>'t1'!B156</f>
        <v>TATIFC</v>
      </c>
      <c r="C156" s="650">
        <f>('t1'!K156+'t1'!L156)</f>
        <v>0</v>
      </c>
      <c r="D156" s="323">
        <f>'t5'!U157+'t5'!V157</f>
        <v>0</v>
      </c>
      <c r="E156" s="323">
        <f>'t4'!FI165</f>
        <v>0</v>
      </c>
      <c r="F156" s="324">
        <f>'t12'!C156</f>
        <v>0</v>
      </c>
      <c r="G156" s="339" t="str">
        <f t="shared" si="2"/>
        <v>OK</v>
      </c>
    </row>
    <row r="157" spans="1:7" ht="13.2" x14ac:dyDescent="0.25">
      <c r="A157" s="123" t="str">
        <f>'t1'!A157</f>
        <v>RUOLO TECNICO - ASSISTENTE TECNICO</v>
      </c>
      <c r="B157" s="95" t="str">
        <f>'t1'!B157</f>
        <v>TAT119</v>
      </c>
      <c r="C157" s="650">
        <f>('t1'!K157+'t1'!L157)</f>
        <v>0</v>
      </c>
      <c r="D157" s="323">
        <f>'t5'!U158+'t5'!V158</f>
        <v>0</v>
      </c>
      <c r="E157" s="323">
        <f>'t4'!FI166</f>
        <v>0</v>
      </c>
      <c r="F157" s="324">
        <f>'t12'!C157</f>
        <v>0</v>
      </c>
      <c r="G157" s="339" t="str">
        <f t="shared" si="2"/>
        <v>OK</v>
      </c>
    </row>
    <row r="158" spans="1:7" ht="13.2" x14ac:dyDescent="0.25">
      <c r="A158" s="123" t="str">
        <f>'t1'!A158</f>
        <v>RUOLO TECNICO - PROFILI AREA ASSITENTI AD ESAURIMENTO</v>
      </c>
      <c r="B158" s="95" t="str">
        <f>'t1'!B158</f>
        <v>TAT162</v>
      </c>
      <c r="C158" s="650">
        <f>('t1'!K158+'t1'!L158)</f>
        <v>0</v>
      </c>
      <c r="D158" s="323">
        <f>'t5'!U159+'t5'!V159</f>
        <v>0</v>
      </c>
      <c r="E158" s="323">
        <f>'t4'!FI167</f>
        <v>0</v>
      </c>
      <c r="F158" s="324">
        <f>'t12'!C158</f>
        <v>0</v>
      </c>
      <c r="G158" s="339" t="str">
        <f t="shared" ref="G158:G162" si="3">IF(OR(AND(NOT(C158),NOT(D158),NOT(E158),NOT(F158)),AND((OR(C158,D158,E158)),F158)),"OK","ERRORE")</f>
        <v>OK</v>
      </c>
    </row>
    <row r="159" spans="1:7" ht="13.2" x14ac:dyDescent="0.25">
      <c r="A159" s="123" t="str">
        <f>'t1'!A159</f>
        <v>RUOLO AMMINISTRATIVO - ASSISTENTE AMMINISTRATIVO</v>
      </c>
      <c r="B159" s="95" t="str">
        <f>'t1'!B159</f>
        <v>AAT117</v>
      </c>
      <c r="C159" s="650">
        <f>('t1'!K159+'t1'!L159)</f>
        <v>0</v>
      </c>
      <c r="D159" s="323">
        <f>'t5'!U160+'t5'!V160</f>
        <v>0</v>
      </c>
      <c r="E159" s="323">
        <f>'t4'!FI168</f>
        <v>0</v>
      </c>
      <c r="F159" s="324">
        <f>'t12'!C159</f>
        <v>0</v>
      </c>
      <c r="G159" s="339" t="str">
        <f t="shared" si="3"/>
        <v>OK</v>
      </c>
    </row>
    <row r="160" spans="1:7" ht="13.2" x14ac:dyDescent="0.25">
      <c r="A160" s="123" t="str">
        <f>'t1'!A160</f>
        <v>RUOLO SOCIOSANITARIO - OPERATORE SOCIOSANITARIO</v>
      </c>
      <c r="B160" s="95" t="str">
        <f>'t1'!B160</f>
        <v>KOP660</v>
      </c>
      <c r="C160" s="650">
        <f>('t1'!K160+'t1'!L160)</f>
        <v>0</v>
      </c>
      <c r="D160" s="323">
        <f>'t5'!U161+'t5'!V161</f>
        <v>0</v>
      </c>
      <c r="E160" s="323">
        <f>'t4'!FI169</f>
        <v>0</v>
      </c>
      <c r="F160" s="324">
        <f>'t12'!C160</f>
        <v>0</v>
      </c>
      <c r="G160" s="339" t="str">
        <f t="shared" si="3"/>
        <v>OK</v>
      </c>
    </row>
    <row r="161" spans="1:7" ht="13.2" x14ac:dyDescent="0.25">
      <c r="A161" s="123" t="str">
        <f>'t1'!A161</f>
        <v>RUOLO TECNICO - OPERATORE TECNICO SPECIALIZZATO</v>
      </c>
      <c r="B161" s="95" t="str">
        <f>'t1'!B161</f>
        <v>TOP059</v>
      </c>
      <c r="C161" s="650">
        <f>('t1'!K161+'t1'!L161)</f>
        <v>0</v>
      </c>
      <c r="D161" s="323">
        <f>'t5'!U162+'t5'!V162</f>
        <v>0</v>
      </c>
      <c r="E161" s="323">
        <f>'t4'!FI170</f>
        <v>0</v>
      </c>
      <c r="F161" s="324">
        <f>'t12'!C161</f>
        <v>0</v>
      </c>
      <c r="G161" s="339" t="str">
        <f t="shared" si="3"/>
        <v>OK</v>
      </c>
    </row>
    <row r="162" spans="1:7" ht="13.2" x14ac:dyDescent="0.25">
      <c r="A162" s="123" t="str">
        <f>'t1'!A162</f>
        <v>RUOLO AMMINISTRATIVO - COADIUTORE AMMINISTRATIVO SENIOR</v>
      </c>
      <c r="B162" s="95" t="str">
        <f>'t1'!B162</f>
        <v>AOP870</v>
      </c>
      <c r="C162" s="650">
        <f>('t1'!K162+'t1'!L162)</f>
        <v>0</v>
      </c>
      <c r="D162" s="323">
        <f>'t5'!U163+'t5'!V163</f>
        <v>0</v>
      </c>
      <c r="E162" s="323">
        <f>'t4'!FI171</f>
        <v>0</v>
      </c>
      <c r="F162" s="324">
        <f>'t12'!C162</f>
        <v>0</v>
      </c>
      <c r="G162" s="339" t="str">
        <f t="shared" si="3"/>
        <v>OK</v>
      </c>
    </row>
    <row r="163" spans="1:7" ht="13.2" x14ac:dyDescent="0.25">
      <c r="A163" s="123" t="str">
        <f>'t1'!A163</f>
        <v>PROFILI AREA DEGLI OPERATORI AD ESAURIMENTO</v>
      </c>
      <c r="B163" s="95" t="str">
        <f>'t1'!B163</f>
        <v>0OP269</v>
      </c>
      <c r="C163" s="650">
        <f>('t1'!K163+'t1'!L163)</f>
        <v>0</v>
      </c>
      <c r="D163" s="323">
        <f>'t5'!U164+'t5'!V164</f>
        <v>0</v>
      </c>
      <c r="E163" s="323">
        <f>'t4'!FI172</f>
        <v>0</v>
      </c>
      <c r="F163" s="324">
        <f>'t12'!C163</f>
        <v>0</v>
      </c>
      <c r="G163" s="339" t="str">
        <f t="shared" si="2"/>
        <v>OK</v>
      </c>
    </row>
    <row r="164" spans="1:7" ht="13.2" x14ac:dyDescent="0.25">
      <c r="A164" s="123" t="str">
        <f>'t1'!A164</f>
        <v>RUOLO TECNICO - OPERATORE TECNICO</v>
      </c>
      <c r="B164" s="95" t="str">
        <f>'t1'!B164</f>
        <v>TPT092</v>
      </c>
      <c r="C164" s="650">
        <f>('t1'!K164+'t1'!L164)</f>
        <v>0</v>
      </c>
      <c r="D164" s="323">
        <f>'t5'!U165+'t5'!V165</f>
        <v>0</v>
      </c>
      <c r="E164" s="323">
        <f>'t4'!FI173</f>
        <v>0</v>
      </c>
      <c r="F164" s="324">
        <f>'t12'!C164</f>
        <v>0</v>
      </c>
      <c r="G164" s="339" t="str">
        <f t="shared" si="2"/>
        <v>OK</v>
      </c>
    </row>
    <row r="165" spans="1:7" ht="13.2" x14ac:dyDescent="0.25">
      <c r="A165" s="123" t="str">
        <f>'t1'!A165</f>
        <v>RUOLO AMMINISTRATIVO - COADIUTORE AMMINISTRATIVO</v>
      </c>
      <c r="B165" s="95" t="str">
        <f>'t1'!B165</f>
        <v>APT017</v>
      </c>
      <c r="C165" s="650">
        <f>('t1'!K165+'t1'!L165)</f>
        <v>0</v>
      </c>
      <c r="D165" s="323">
        <f>'t5'!U166+'t5'!V166</f>
        <v>0</v>
      </c>
      <c r="E165" s="323">
        <f>'t4'!FI174</f>
        <v>0</v>
      </c>
      <c r="F165" s="324">
        <f>'t12'!C165</f>
        <v>0</v>
      </c>
      <c r="G165" s="339" t="str">
        <f t="shared" si="2"/>
        <v>OK</v>
      </c>
    </row>
    <row r="166" spans="1:7" ht="13.2" x14ac:dyDescent="0.25">
      <c r="A166" s="123" t="str">
        <f>'t1'!A166</f>
        <v>PROFILI AREA PERSONALE DI SUPPORTO AD ESAURIMENTO</v>
      </c>
      <c r="B166" s="95" t="str">
        <f>'t1'!B166</f>
        <v>0PTSPR</v>
      </c>
      <c r="C166" s="650">
        <f>('t1'!K166+'t1'!L166)</f>
        <v>0</v>
      </c>
      <c r="D166" s="323">
        <f>'t5'!U167+'t5'!V167</f>
        <v>0</v>
      </c>
      <c r="E166" s="323">
        <f>'t4'!FI175</f>
        <v>0</v>
      </c>
      <c r="F166" s="324">
        <f>'t12'!C166</f>
        <v>0</v>
      </c>
      <c r="G166" s="339" t="str">
        <f t="shared" si="2"/>
        <v>OK</v>
      </c>
    </row>
    <row r="167" spans="1:7" ht="13.2" x14ac:dyDescent="0.25">
      <c r="A167" s="123" t="str">
        <f>'t1'!A167</f>
        <v>CONTRATTISTI</v>
      </c>
      <c r="B167" s="95" t="str">
        <f>'t1'!B167</f>
        <v>000061</v>
      </c>
      <c r="C167" s="650">
        <f>('t1'!K167+'t1'!L167)</f>
        <v>0</v>
      </c>
      <c r="D167" s="323">
        <f>'t5'!U168+'t5'!V168</f>
        <v>0</v>
      </c>
      <c r="E167" s="323">
        <f>'t4'!FI176</f>
        <v>0</v>
      </c>
      <c r="F167" s="324">
        <f>'t12'!C167</f>
        <v>0</v>
      </c>
      <c r="G167" s="339" t="str">
        <f t="shared" si="2"/>
        <v>OK</v>
      </c>
    </row>
  </sheetData>
  <sheetProtection algorithmName="SHA-512" hashValue="3AsNOqLFiPosR/+cSAwCr1DpE4nt29ilSjr9K3noNZTceKlpbaCyvnNZVphNCgajglClMf+s+svX8nFplV0tog==" saltValue="eGPTXoY8txnwAg5qaWSegg==" spinCount="100000" sheet="1" formatColumns="0" selectLockedCells="1" selectUnlockedCells="1"/>
  <mergeCells count="2">
    <mergeCell ref="A1:G1"/>
    <mergeCell ref="D2:G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5" orientation="landscape" horizontalDpi="0" verticalDpi="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oglio31"/>
  <dimension ref="A1:I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3" width="17.7109375" style="2" customWidth="1"/>
    <col min="4" max="4" width="26.7109375" style="337" customWidth="1"/>
    <col min="5" max="5" width="15.7109375" style="2" customWidth="1"/>
    <col min="6" max="6" width="9.28515625" style="98" customWidth="1"/>
  </cols>
  <sheetData>
    <row r="1" spans="1:9" s="3" customFormat="1" ht="43.5" customHeight="1" x14ac:dyDescent="0.2">
      <c r="A1" s="2002" t="str">
        <f>'t1'!A1</f>
        <v>SERVIZIO SANITARIO NAZIONALE - anno 2023</v>
      </c>
      <c r="B1" s="2002"/>
      <c r="C1" s="2002"/>
      <c r="D1" s="2002"/>
      <c r="E1" s="2002"/>
      <c r="I1"/>
    </row>
    <row r="2" spans="1:9" s="3" customFormat="1" ht="12.75" customHeight="1" x14ac:dyDescent="0.2">
      <c r="C2" s="2007"/>
      <c r="D2" s="2007"/>
      <c r="E2" s="2007"/>
      <c r="F2" s="297"/>
      <c r="I2"/>
    </row>
    <row r="3" spans="1:9" s="3" customFormat="1" ht="21" customHeight="1" x14ac:dyDescent="0.25">
      <c r="A3" s="179" t="s">
        <v>709</v>
      </c>
      <c r="B3" s="2"/>
      <c r="D3" s="338"/>
      <c r="E3" s="2"/>
    </row>
    <row r="4" spans="1:9" ht="61.2" x14ac:dyDescent="0.2">
      <c r="A4" s="165" t="s">
        <v>415</v>
      </c>
      <c r="B4" s="166" t="s">
        <v>380</v>
      </c>
      <c r="C4" s="166" t="s">
        <v>485</v>
      </c>
      <c r="D4" s="375" t="s">
        <v>194</v>
      </c>
      <c r="E4" s="166" t="s">
        <v>195</v>
      </c>
    </row>
    <row r="5" spans="1:9" s="182" customFormat="1" x14ac:dyDescent="0.2">
      <c r="A5" s="164"/>
      <c r="B5" s="177"/>
      <c r="C5" s="177" t="s">
        <v>382</v>
      </c>
      <c r="D5" s="376" t="s">
        <v>383</v>
      </c>
      <c r="E5" s="177"/>
      <c r="F5" s="181"/>
    </row>
    <row r="6" spans="1:9" ht="13.2" x14ac:dyDescent="0.25">
      <c r="A6" s="123" t="str">
        <f>'t1'!A6</f>
        <v>DIRETTORE GENERALE</v>
      </c>
      <c r="B6" s="95" t="str">
        <f>'t1'!B6</f>
        <v>0D0097</v>
      </c>
      <c r="C6" s="323">
        <f>'t13'!AF6</f>
        <v>0</v>
      </c>
      <c r="D6" s="324">
        <f>('t3'!K6+'t3'!L6+'t3'!M6+'t3'!N6+'t3'!O6+'t3'!P6)+('t12'!C6/12)</f>
        <v>0</v>
      </c>
      <c r="E6" s="339" t="str">
        <f>IF(OR((NOT(C6)),(AND(C6&gt;=0,D6&gt;0))),"OK","ERRORE")</f>
        <v>OK</v>
      </c>
    </row>
    <row r="7" spans="1:9" ht="13.2" x14ac:dyDescent="0.25">
      <c r="A7" s="123" t="str">
        <f>'t1'!A7</f>
        <v>DIRETTORE SANITARIO</v>
      </c>
      <c r="B7" s="95" t="str">
        <f>'t1'!B7</f>
        <v>0D0482</v>
      </c>
      <c r="C7" s="323">
        <f>'t13'!AF7</f>
        <v>0</v>
      </c>
      <c r="D7" s="324">
        <f>('t3'!K7+'t3'!L7+'t3'!M7+'t3'!N7+'t3'!O7+'t3'!P7)+('t12'!C7/12)</f>
        <v>0</v>
      </c>
      <c r="E7" s="339" t="str">
        <f>IF(OR((NOT(C7)),(AND(C7&gt;=0,D7&gt;0))),"OK","ERRORE")</f>
        <v>OK</v>
      </c>
    </row>
    <row r="8" spans="1:9" ht="13.2" x14ac:dyDescent="0.25">
      <c r="A8" s="123" t="str">
        <f>'t1'!A8</f>
        <v>DIRETTORE AMMINISTRATIVO</v>
      </c>
      <c r="B8" s="95" t="str">
        <f>'t1'!B8</f>
        <v>0D0163</v>
      </c>
      <c r="C8" s="323">
        <f>'t13'!AF8</f>
        <v>0</v>
      </c>
      <c r="D8" s="324">
        <f>('t3'!K8+'t3'!L8+'t3'!M8+'t3'!N8+'t3'!O8+'t3'!P8)+('t12'!C8/12)</f>
        <v>0</v>
      </c>
      <c r="E8" s="339" t="str">
        <f t="shared" ref="E8:E71" si="0">IF(OR((NOT(C8)),(AND(C8&gt;=0,D8&gt;0))),"OK","ERRORE")</f>
        <v>OK</v>
      </c>
    </row>
    <row r="9" spans="1:9" ht="13.2" x14ac:dyDescent="0.25">
      <c r="A9" s="123" t="str">
        <f>'t1'!A9</f>
        <v>DIRETTORE DEI SERVIZI SOCIALI</v>
      </c>
      <c r="B9" s="95" t="str">
        <f>'t1'!B9</f>
        <v>0D0484</v>
      </c>
      <c r="C9" s="323">
        <f>'t13'!AF9</f>
        <v>0</v>
      </c>
      <c r="D9" s="324">
        <f>('t3'!K9+'t3'!L9+'t3'!M9+'t3'!N9+'t3'!O9+'t3'!P9)+('t12'!C9/12)</f>
        <v>0</v>
      </c>
      <c r="E9" s="339" t="str">
        <f t="shared" si="0"/>
        <v>OK</v>
      </c>
    </row>
    <row r="10" spans="1:9" ht="13.2" x14ac:dyDescent="0.25">
      <c r="A10" s="123" t="str">
        <f>'t1'!A10</f>
        <v>DIR. MEDICO CON INC. STRUTTURA COMPLESSA (RAPP. ESCLUSIVO)</v>
      </c>
      <c r="B10" s="95" t="str">
        <f>'t1'!B10</f>
        <v>SD0E33</v>
      </c>
      <c r="C10" s="323">
        <f>'t13'!AF10</f>
        <v>0</v>
      </c>
      <c r="D10" s="324">
        <f>('t3'!K10+'t3'!L10+'t3'!M10+'t3'!N10+'t3'!O10+'t3'!P10)+('t12'!C10/12)</f>
        <v>0</v>
      </c>
      <c r="E10" s="339" t="str">
        <f t="shared" si="0"/>
        <v>OK</v>
      </c>
    </row>
    <row r="11" spans="1:9" ht="13.2" x14ac:dyDescent="0.25">
      <c r="A11" s="123" t="str">
        <f>'t1'!A11</f>
        <v>DIR. MEDICO CON INC. DI STRUTTURA COMPLESSA (RAPP. NON ESCL.</v>
      </c>
      <c r="B11" s="95" t="str">
        <f>'t1'!B11</f>
        <v>SD0N33</v>
      </c>
      <c r="C11" s="323">
        <f>'t13'!AF11</f>
        <v>0</v>
      </c>
      <c r="D11" s="324">
        <f>('t3'!K11+'t3'!L11+'t3'!M11+'t3'!N11+'t3'!O11+'t3'!P11)+('t12'!C11/12)</f>
        <v>0</v>
      </c>
      <c r="E11" s="339" t="str">
        <f t="shared" si="0"/>
        <v>OK</v>
      </c>
    </row>
    <row r="12" spans="1:9" ht="13.2" x14ac:dyDescent="0.25">
      <c r="A12" s="123" t="str">
        <f>'t1'!A12</f>
        <v>DIR. MEDICO CON INCARICO DI STRUTTURA SEMPLICE (RAPP. ESCLUS</v>
      </c>
      <c r="B12" s="95" t="str">
        <f>'t1'!B12</f>
        <v>SD0E34</v>
      </c>
      <c r="C12" s="323">
        <f>'t13'!AF12</f>
        <v>0</v>
      </c>
      <c r="D12" s="324">
        <f>('t3'!K12+'t3'!L12+'t3'!M12+'t3'!N12+'t3'!O12+'t3'!P12)+('t12'!C12/12)</f>
        <v>0</v>
      </c>
      <c r="E12" s="339" t="str">
        <f t="shared" si="0"/>
        <v>OK</v>
      </c>
    </row>
    <row r="13" spans="1:9" ht="13.2" x14ac:dyDescent="0.25">
      <c r="A13" s="123" t="str">
        <f>'t1'!A13</f>
        <v>DIR. MEDICO CON INCARICO STRUTTURA SEMPLICE (RAPP. NON ESCL.</v>
      </c>
      <c r="B13" s="95" t="str">
        <f>'t1'!B13</f>
        <v>SD0N34</v>
      </c>
      <c r="C13" s="323">
        <f>'t13'!AF13</f>
        <v>0</v>
      </c>
      <c r="D13" s="324">
        <f>('t3'!K13+'t3'!L13+'t3'!M13+'t3'!N13+'t3'!O13+'t3'!P13)+('t12'!C13/12)</f>
        <v>0</v>
      </c>
      <c r="E13" s="339" t="str">
        <f t="shared" si="0"/>
        <v>OK</v>
      </c>
    </row>
    <row r="14" spans="1:9" ht="13.2" x14ac:dyDescent="0.25">
      <c r="A14" s="123" t="str">
        <f>'t1'!A14</f>
        <v>DIRIGENTI MEDICI CON ALTRI INCAR. PROF.LI (RAPP. ESCLUSIVO)</v>
      </c>
      <c r="B14" s="95" t="str">
        <f>'t1'!B14</f>
        <v>SD0035</v>
      </c>
      <c r="C14" s="323">
        <f>'t13'!AF14</f>
        <v>0</v>
      </c>
      <c r="D14" s="324">
        <f>('t3'!K14+'t3'!L14+'t3'!M14+'t3'!N14+'t3'!O14+'t3'!P14)+('t12'!C14/12)</f>
        <v>0</v>
      </c>
      <c r="E14" s="339" t="str">
        <f t="shared" si="0"/>
        <v>OK</v>
      </c>
    </row>
    <row r="15" spans="1:9" ht="13.2" x14ac:dyDescent="0.25">
      <c r="A15" s="123" t="str">
        <f>'t1'!A15</f>
        <v>DIRIGENTI MEDICI CON ALTRI INCAR. PROF.LI (RAPP. NON ESCL.)</v>
      </c>
      <c r="B15" s="95" t="str">
        <f>'t1'!B15</f>
        <v>SD0036</v>
      </c>
      <c r="C15" s="323">
        <f>'t13'!AF15</f>
        <v>0</v>
      </c>
      <c r="D15" s="324">
        <f>('t3'!K15+'t3'!L15+'t3'!M15+'t3'!N15+'t3'!O15+'t3'!P15)+('t12'!C15/12)</f>
        <v>0</v>
      </c>
      <c r="E15" s="339" t="str">
        <f t="shared" si="0"/>
        <v>OK</v>
      </c>
    </row>
    <row r="16" spans="1:9" ht="13.2" x14ac:dyDescent="0.25">
      <c r="A16" s="123" t="str">
        <f>'t1'!A16</f>
        <v>DIR. MEDICI A T.  DETERMINATO(ART. 15-SEPTIES D.LGS. 502/92)</v>
      </c>
      <c r="B16" s="95" t="str">
        <f>'t1'!B16</f>
        <v>SD0597</v>
      </c>
      <c r="C16" s="323">
        <f>'t13'!AF16</f>
        <v>0</v>
      </c>
      <c r="D16" s="324">
        <f>('t3'!K16+'t3'!L16+'t3'!M16+'t3'!N16+'t3'!O16+'t3'!P16)+('t12'!C16/12)</f>
        <v>0</v>
      </c>
      <c r="E16" s="339" t="str">
        <f t="shared" si="0"/>
        <v>OK</v>
      </c>
    </row>
    <row r="17" spans="1:5" ht="13.2" x14ac:dyDescent="0.25">
      <c r="A17" s="123" t="str">
        <f>'t1'!A17</f>
        <v>VETERINARI CON INC. DI STRUTTURA COMPLESSA (RAPP.ESCLUSIVO)</v>
      </c>
      <c r="B17" s="95" t="str">
        <f>'t1'!B17</f>
        <v>SD0E74</v>
      </c>
      <c r="C17" s="323">
        <f>'t13'!AF17</f>
        <v>0</v>
      </c>
      <c r="D17" s="324">
        <f>('t3'!K17+'t3'!L17+'t3'!M17+'t3'!N17+'t3'!O17+'t3'!P17)+('t12'!C17/12)</f>
        <v>0</v>
      </c>
      <c r="E17" s="339" t="str">
        <f t="shared" si="0"/>
        <v>OK</v>
      </c>
    </row>
    <row r="18" spans="1:5" ht="13.2" x14ac:dyDescent="0.25">
      <c r="A18" s="123" t="str">
        <f>'t1'!A18</f>
        <v>VETERINARI CON INC. DI STRUTTURA COMPLESSA (RAPP. NON ESCL.)</v>
      </c>
      <c r="B18" s="95" t="str">
        <f>'t1'!B18</f>
        <v>SD0N74</v>
      </c>
      <c r="C18" s="323">
        <f>'t13'!AF18</f>
        <v>0</v>
      </c>
      <c r="D18" s="324">
        <f>('t3'!K18+'t3'!L18+'t3'!M18+'t3'!N18+'t3'!O18+'t3'!P18)+('t12'!C18/12)</f>
        <v>0</v>
      </c>
      <c r="E18" s="339" t="str">
        <f t="shared" si="0"/>
        <v>OK</v>
      </c>
    </row>
    <row r="19" spans="1:5" ht="13.2" x14ac:dyDescent="0.25">
      <c r="A19" s="123" t="str">
        <f>'t1'!A19</f>
        <v>VETERINARI CON INC. DI STRUTTURA SEMPLICE (RAPP. ESCLUSIVO)</v>
      </c>
      <c r="B19" s="95" t="str">
        <f>'t1'!B19</f>
        <v>SD0E73</v>
      </c>
      <c r="C19" s="323">
        <f>'t13'!AF19</f>
        <v>0</v>
      </c>
      <c r="D19" s="324">
        <f>('t3'!K19+'t3'!L19+'t3'!M19+'t3'!N19+'t3'!O19+'t3'!P19)+('t12'!C19/12)</f>
        <v>0</v>
      </c>
      <c r="E19" s="339" t="str">
        <f t="shared" si="0"/>
        <v>OK</v>
      </c>
    </row>
    <row r="20" spans="1:5" ht="13.2" x14ac:dyDescent="0.25">
      <c r="A20" s="123" t="str">
        <f>'t1'!A20</f>
        <v>VETERINARI CON INC. DI STRUTTURA SEMPLICE (RAPP. NON ESCL.)</v>
      </c>
      <c r="B20" s="95" t="str">
        <f>'t1'!B20</f>
        <v>SD0N73</v>
      </c>
      <c r="C20" s="323">
        <f>'t13'!AF20</f>
        <v>0</v>
      </c>
      <c r="D20" s="324">
        <f>('t3'!K20+'t3'!L20+'t3'!M20+'t3'!N20+'t3'!O20+'t3'!P20)+('t12'!C20/12)</f>
        <v>0</v>
      </c>
      <c r="E20" s="339" t="str">
        <f t="shared" si="0"/>
        <v>OK</v>
      </c>
    </row>
    <row r="21" spans="1:5" ht="13.2" x14ac:dyDescent="0.25">
      <c r="A21" s="123" t="str">
        <f>'t1'!A21</f>
        <v>VETERINARI CON ALTRI INCAR. PROF.LI (RAPP. ESCLUSIVO)</v>
      </c>
      <c r="B21" s="95" t="str">
        <f>'t1'!B21</f>
        <v>SD0A73</v>
      </c>
      <c r="C21" s="323">
        <f>'t13'!AF21</f>
        <v>0</v>
      </c>
      <c r="D21" s="324">
        <f>('t3'!K21+'t3'!L21+'t3'!M21+'t3'!N21+'t3'!O21+'t3'!P21)+('t12'!C21/12)</f>
        <v>0</v>
      </c>
      <c r="E21" s="339" t="str">
        <f t="shared" si="0"/>
        <v>OK</v>
      </c>
    </row>
    <row r="22" spans="1:5" ht="13.2" x14ac:dyDescent="0.25">
      <c r="A22" s="123" t="str">
        <f>'t1'!A22</f>
        <v>VETERINARI CON ALTRI INCAR. PROF.LI (RAPP. NON ESCL.)</v>
      </c>
      <c r="B22" s="95" t="str">
        <f>'t1'!B22</f>
        <v>SD0072</v>
      </c>
      <c r="C22" s="323">
        <f>'t13'!AF22</f>
        <v>0</v>
      </c>
      <c r="D22" s="324">
        <f>('t3'!K22+'t3'!L22+'t3'!M22+'t3'!N22+'t3'!O22+'t3'!P22)+('t12'!C22/12)</f>
        <v>0</v>
      </c>
      <c r="E22" s="339" t="str">
        <f t="shared" si="0"/>
        <v>OK</v>
      </c>
    </row>
    <row r="23" spans="1:5" ht="13.2" x14ac:dyDescent="0.25">
      <c r="A23" s="123" t="str">
        <f>'t1'!A23</f>
        <v>VETERINARI A T. DETERMINATO (ART. 15-SEPTIES D.LGS. 502/92)</v>
      </c>
      <c r="B23" s="95" t="str">
        <f>'t1'!B23</f>
        <v>SD0598</v>
      </c>
      <c r="C23" s="323">
        <f>'t13'!AF23</f>
        <v>0</v>
      </c>
      <c r="D23" s="324">
        <f>('t3'!K23+'t3'!L23+'t3'!M23+'t3'!N23+'t3'!O23+'t3'!P23)+('t12'!C23/12)</f>
        <v>0</v>
      </c>
      <c r="E23" s="339" t="str">
        <f t="shared" si="0"/>
        <v>OK</v>
      </c>
    </row>
    <row r="24" spans="1:5" ht="13.2" x14ac:dyDescent="0.25">
      <c r="A24" s="123" t="str">
        <f>'t1'!A24</f>
        <v>ODONTOIATRI CON INC. DI STRUTTURA COMPLESSA (RAPP. ESCL.)</v>
      </c>
      <c r="B24" s="95" t="str">
        <f>'t1'!B24</f>
        <v>SD0E49</v>
      </c>
      <c r="C24" s="323">
        <f>'t13'!AF24</f>
        <v>0</v>
      </c>
      <c r="D24" s="324">
        <f>('t3'!K24+'t3'!L24+'t3'!M24+'t3'!N24+'t3'!O24+'t3'!P24)+('t12'!C24/12)</f>
        <v>0</v>
      </c>
      <c r="E24" s="339" t="str">
        <f t="shared" si="0"/>
        <v>OK</v>
      </c>
    </row>
    <row r="25" spans="1:5" ht="13.2" x14ac:dyDescent="0.25">
      <c r="A25" s="123" t="str">
        <f>'t1'!A25</f>
        <v>ODONTOIATRI CON INC. DI STRUTTURA COMPLESSA (RAPP. NON ESCL.</v>
      </c>
      <c r="B25" s="95" t="str">
        <f>'t1'!B25</f>
        <v>SD0N49</v>
      </c>
      <c r="C25" s="323">
        <f>'t13'!AF25</f>
        <v>0</v>
      </c>
      <c r="D25" s="324">
        <f>('t3'!K25+'t3'!L25+'t3'!M25+'t3'!N25+'t3'!O25+'t3'!P25)+('t12'!C25/12)</f>
        <v>0</v>
      </c>
      <c r="E25" s="339" t="str">
        <f t="shared" si="0"/>
        <v>OK</v>
      </c>
    </row>
    <row r="26" spans="1:5" ht="13.2" x14ac:dyDescent="0.25">
      <c r="A26" s="123" t="str">
        <f>'t1'!A26</f>
        <v>ODONTOIATRI CON INC. DI STRUTTURA SEMPLICE (RAPP. ESCLUSIVO)</v>
      </c>
      <c r="B26" s="95" t="str">
        <f>'t1'!B26</f>
        <v>SD0E48</v>
      </c>
      <c r="C26" s="323">
        <f>'t13'!AF26</f>
        <v>0</v>
      </c>
      <c r="D26" s="324">
        <f>('t3'!K26+'t3'!L26+'t3'!M26+'t3'!N26+'t3'!O26+'t3'!P26)+('t12'!C26/12)</f>
        <v>0</v>
      </c>
      <c r="E26" s="339" t="str">
        <f t="shared" si="0"/>
        <v>OK</v>
      </c>
    </row>
    <row r="27" spans="1:5" ht="13.2" x14ac:dyDescent="0.25">
      <c r="A27" s="123" t="str">
        <f>'t1'!A27</f>
        <v>ODONTOIATRI CON INC. DI STRUTTURA SEMPLICE (RAPP. NON ESCL.)</v>
      </c>
      <c r="B27" s="95" t="str">
        <f>'t1'!B27</f>
        <v>SD0N48</v>
      </c>
      <c r="C27" s="323">
        <f>'t13'!AF27</f>
        <v>0</v>
      </c>
      <c r="D27" s="324">
        <f>('t3'!K27+'t3'!L27+'t3'!M27+'t3'!N27+'t3'!O27+'t3'!P27)+('t12'!C27/12)</f>
        <v>0</v>
      </c>
      <c r="E27" s="339" t="str">
        <f t="shared" si="0"/>
        <v>OK</v>
      </c>
    </row>
    <row r="28" spans="1:5" ht="13.2" x14ac:dyDescent="0.25">
      <c r="A28" s="123" t="str">
        <f>'t1'!A28</f>
        <v>ODONTOIATRI CON ALTRI INCAR. PROF.LI (RAPP. ESCLUSIVO)</v>
      </c>
      <c r="B28" s="95" t="str">
        <f>'t1'!B28</f>
        <v>SD0A48</v>
      </c>
      <c r="C28" s="323">
        <f>'t13'!AF28</f>
        <v>0</v>
      </c>
      <c r="D28" s="324">
        <f>('t3'!K28+'t3'!L28+'t3'!M28+'t3'!N28+'t3'!O28+'t3'!P28)+('t12'!C28/12)</f>
        <v>0</v>
      </c>
      <c r="E28" s="339" t="str">
        <f t="shared" si="0"/>
        <v>OK</v>
      </c>
    </row>
    <row r="29" spans="1:5" ht="13.2" x14ac:dyDescent="0.25">
      <c r="A29" s="123" t="str">
        <f>'t1'!A29</f>
        <v>ODONTOIATRI CON ALTRI INCAR. PROF.LI (RAPP. NON ESCL.)</v>
      </c>
      <c r="B29" s="95" t="str">
        <f>'t1'!B29</f>
        <v>SD0047</v>
      </c>
      <c r="C29" s="323">
        <f>'t13'!AF29</f>
        <v>0</v>
      </c>
      <c r="D29" s="324">
        <f>('t3'!K29+'t3'!L29+'t3'!M29+'t3'!N29+'t3'!O29+'t3'!P29)+('t12'!C29/12)</f>
        <v>0</v>
      </c>
      <c r="E29" s="339" t="str">
        <f t="shared" si="0"/>
        <v>OK</v>
      </c>
    </row>
    <row r="30" spans="1:5" ht="13.2" x14ac:dyDescent="0.25">
      <c r="A30" s="123" t="str">
        <f>'t1'!A30</f>
        <v>ODONTOIATRI A T. DETERMINATO (ART. 15-SEPTIES D.LGS. 502/92)</v>
      </c>
      <c r="B30" s="95" t="str">
        <f>'t1'!B30</f>
        <v>SD0599</v>
      </c>
      <c r="C30" s="323">
        <f>'t13'!AF30</f>
        <v>0</v>
      </c>
      <c r="D30" s="324">
        <f>('t3'!K30+'t3'!L30+'t3'!M30+'t3'!N30+'t3'!O30+'t3'!P30)+('t12'!C30/12)</f>
        <v>0</v>
      </c>
      <c r="E30" s="339" t="str">
        <f t="shared" si="0"/>
        <v>OK</v>
      </c>
    </row>
    <row r="31" spans="1:5" ht="13.2" x14ac:dyDescent="0.25">
      <c r="A31" s="123" t="str">
        <f>'t1'!A31</f>
        <v>FARMACISTI CON INC. DI STRUTTURA COMPLESSA (RAPP. ESCLUSIVO)</v>
      </c>
      <c r="B31" s="95" t="str">
        <f>'t1'!B31</f>
        <v>SD0E39</v>
      </c>
      <c r="C31" s="323">
        <f>'t13'!AF31</f>
        <v>0</v>
      </c>
      <c r="D31" s="324">
        <f>('t3'!K31+'t3'!L31+'t3'!M31+'t3'!N31+'t3'!O31+'t3'!P31)+('t12'!C31/12)</f>
        <v>0</v>
      </c>
      <c r="E31" s="339" t="str">
        <f t="shared" si="0"/>
        <v>OK</v>
      </c>
    </row>
    <row r="32" spans="1:5" ht="13.2" x14ac:dyDescent="0.25">
      <c r="A32" s="123" t="str">
        <f>'t1'!A32</f>
        <v>FARMACISTI CON INC. DI STRUTTURA COMPLESSA (RAPP. NON ESCL.)</v>
      </c>
      <c r="B32" s="95" t="str">
        <f>'t1'!B32</f>
        <v>SD0N39</v>
      </c>
      <c r="C32" s="323">
        <f>'t13'!AF32</f>
        <v>0</v>
      </c>
      <c r="D32" s="324">
        <f>('t3'!K32+'t3'!L32+'t3'!M32+'t3'!N32+'t3'!O32+'t3'!P32)+('t12'!C32/12)</f>
        <v>0</v>
      </c>
      <c r="E32" s="339" t="str">
        <f t="shared" si="0"/>
        <v>OK</v>
      </c>
    </row>
    <row r="33" spans="1:5" ht="13.2" x14ac:dyDescent="0.25">
      <c r="A33" s="123" t="str">
        <f>'t1'!A33</f>
        <v>FARMACISTI CON INC. DI STRUTTURA SEMPLICE (RAPP. ESCLUSIVO)</v>
      </c>
      <c r="B33" s="95" t="str">
        <f>'t1'!B33</f>
        <v>SD0E38</v>
      </c>
      <c r="C33" s="323">
        <f>'t13'!AF33</f>
        <v>0</v>
      </c>
      <c r="D33" s="324">
        <f>('t3'!K33+'t3'!L33+'t3'!M33+'t3'!N33+'t3'!O33+'t3'!P33)+('t12'!C33/12)</f>
        <v>0</v>
      </c>
      <c r="E33" s="339" t="str">
        <f t="shared" si="0"/>
        <v>OK</v>
      </c>
    </row>
    <row r="34" spans="1:5" ht="13.2" x14ac:dyDescent="0.25">
      <c r="A34" s="123" t="str">
        <f>'t1'!A34</f>
        <v>FARMACISTI CON INC. DI STRUTTURA SEMPLICE (RAPP. NON ESCL.)</v>
      </c>
      <c r="B34" s="95" t="str">
        <f>'t1'!B34</f>
        <v>SD0N38</v>
      </c>
      <c r="C34" s="323">
        <f>'t13'!AF34</f>
        <v>0</v>
      </c>
      <c r="D34" s="324">
        <f>('t3'!K34+'t3'!L34+'t3'!M34+'t3'!N34+'t3'!O34+'t3'!P34)+('t12'!C34/12)</f>
        <v>0</v>
      </c>
      <c r="E34" s="339" t="str">
        <f t="shared" si="0"/>
        <v>OK</v>
      </c>
    </row>
    <row r="35" spans="1:5" ht="13.2" x14ac:dyDescent="0.25">
      <c r="A35" s="123" t="str">
        <f>'t1'!A35</f>
        <v>FARMACISTI CON ALTRI INCAR. PROF.LI (RAPP. ESCLUSIVO)</v>
      </c>
      <c r="B35" s="95" t="str">
        <f>'t1'!B35</f>
        <v>SD0A38</v>
      </c>
      <c r="C35" s="323">
        <f>'t13'!AF35</f>
        <v>0</v>
      </c>
      <c r="D35" s="324">
        <f>('t3'!K35+'t3'!L35+'t3'!M35+'t3'!N35+'t3'!O35+'t3'!P35)+('t12'!C35/12)</f>
        <v>0</v>
      </c>
      <c r="E35" s="339" t="str">
        <f t="shared" si="0"/>
        <v>OK</v>
      </c>
    </row>
    <row r="36" spans="1:5" ht="13.2" x14ac:dyDescent="0.25">
      <c r="A36" s="123" t="str">
        <f>'t1'!A36</f>
        <v>FARMACISTI CON ALTRI INCAR. PROF.LI (RAPP. NON ESCL.)</v>
      </c>
      <c r="B36" s="95" t="str">
        <f>'t1'!B36</f>
        <v>SD0037</v>
      </c>
      <c r="C36" s="323">
        <f>'t13'!AF36</f>
        <v>0</v>
      </c>
      <c r="D36" s="324">
        <f>('t3'!K36+'t3'!L36+'t3'!M36+'t3'!N36+'t3'!O36+'t3'!P36)+('t12'!C36/12)</f>
        <v>0</v>
      </c>
      <c r="E36" s="339" t="str">
        <f t="shared" si="0"/>
        <v>OK</v>
      </c>
    </row>
    <row r="37" spans="1:5" ht="13.2" x14ac:dyDescent="0.25">
      <c r="A37" s="123" t="str">
        <f>'t1'!A37</f>
        <v>FARMACISTI A T. DETERMINATO (ART. 15-SEPTIES D.LGS. 502/92)</v>
      </c>
      <c r="B37" s="95" t="str">
        <f>'t1'!B37</f>
        <v>SD0600</v>
      </c>
      <c r="C37" s="323">
        <f>'t13'!AF37</f>
        <v>0</v>
      </c>
      <c r="D37" s="324">
        <f>('t3'!K37+'t3'!L37+'t3'!M37+'t3'!N37+'t3'!O37+'t3'!P37)+('t12'!C37/12)</f>
        <v>0</v>
      </c>
      <c r="E37" s="339" t="str">
        <f t="shared" si="0"/>
        <v>OK</v>
      </c>
    </row>
    <row r="38" spans="1:5" ht="13.2" x14ac:dyDescent="0.25">
      <c r="A38" s="123" t="str">
        <f>'t1'!A38</f>
        <v>BIOLOGI CON INC. DI STRUTTURA COMPLESSA (RAPP. ESCLUSIVO)</v>
      </c>
      <c r="B38" s="95" t="str">
        <f>'t1'!B38</f>
        <v>SD0E13</v>
      </c>
      <c r="C38" s="323">
        <f>'t13'!AF38</f>
        <v>0</v>
      </c>
      <c r="D38" s="324">
        <f>('t3'!K38+'t3'!L38+'t3'!M38+'t3'!N38+'t3'!O38+'t3'!P38)+('t12'!C38/12)</f>
        <v>0</v>
      </c>
      <c r="E38" s="339" t="str">
        <f t="shared" si="0"/>
        <v>OK</v>
      </c>
    </row>
    <row r="39" spans="1:5" ht="13.2" x14ac:dyDescent="0.25">
      <c r="A39" s="123" t="str">
        <f>'t1'!A39</f>
        <v>BIOLOGI CON INC. DI STRUTTURA COMPLESSA (RAPP. NON ESCL.)</v>
      </c>
      <c r="B39" s="95" t="str">
        <f>'t1'!B39</f>
        <v>SD0N13</v>
      </c>
      <c r="C39" s="323">
        <f>'t13'!AF39</f>
        <v>0</v>
      </c>
      <c r="D39" s="324">
        <f>('t3'!K39+'t3'!L39+'t3'!M39+'t3'!N39+'t3'!O39+'t3'!P39)+('t12'!C39/12)</f>
        <v>0</v>
      </c>
      <c r="E39" s="339" t="str">
        <f t="shared" si="0"/>
        <v>OK</v>
      </c>
    </row>
    <row r="40" spans="1:5" ht="13.2" x14ac:dyDescent="0.25">
      <c r="A40" s="123" t="str">
        <f>'t1'!A40</f>
        <v>BIOLOGI CON INC. DI STRUTTURA SEMPLICE (RAPP. ESCLUSIVO)</v>
      </c>
      <c r="B40" s="95" t="str">
        <f>'t1'!B40</f>
        <v>SD0E12</v>
      </c>
      <c r="C40" s="323">
        <f>'t13'!AF40</f>
        <v>0</v>
      </c>
      <c r="D40" s="324">
        <f>('t3'!K40+'t3'!L40+'t3'!M40+'t3'!N40+'t3'!O40+'t3'!P40)+('t12'!C40/12)</f>
        <v>0</v>
      </c>
      <c r="E40" s="339" t="str">
        <f t="shared" si="0"/>
        <v>OK</v>
      </c>
    </row>
    <row r="41" spans="1:5" ht="13.2" x14ac:dyDescent="0.25">
      <c r="A41" s="123" t="str">
        <f>'t1'!A41</f>
        <v>BIOLOGI CON INC. DI STRUTTURA SEMPLICE (RAPP. NON ESCL.)</v>
      </c>
      <c r="B41" s="95" t="str">
        <f>'t1'!B41</f>
        <v>SD0N12</v>
      </c>
      <c r="C41" s="323">
        <f>'t13'!AF41</f>
        <v>0</v>
      </c>
      <c r="D41" s="324">
        <f>('t3'!K41+'t3'!L41+'t3'!M41+'t3'!N41+'t3'!O41+'t3'!P41)+('t12'!C41/12)</f>
        <v>0</v>
      </c>
      <c r="E41" s="339" t="str">
        <f t="shared" si="0"/>
        <v>OK</v>
      </c>
    </row>
    <row r="42" spans="1:5" ht="13.2" x14ac:dyDescent="0.25">
      <c r="A42" s="123" t="str">
        <f>'t1'!A42</f>
        <v>BIOLOGI CON ALTRI INCAR. PROF.LI (RAPP. ESCLUSIVO)</v>
      </c>
      <c r="B42" s="95" t="str">
        <f>'t1'!B42</f>
        <v>SD0A12</v>
      </c>
      <c r="C42" s="323">
        <f>'t13'!AF42</f>
        <v>0</v>
      </c>
      <c r="D42" s="324">
        <f>('t3'!K42+'t3'!L42+'t3'!M42+'t3'!N42+'t3'!O42+'t3'!P42)+('t12'!C42/12)</f>
        <v>0</v>
      </c>
      <c r="E42" s="339" t="str">
        <f t="shared" si="0"/>
        <v>OK</v>
      </c>
    </row>
    <row r="43" spans="1:5" ht="13.2" x14ac:dyDescent="0.25">
      <c r="A43" s="123" t="str">
        <f>'t1'!A43</f>
        <v>BIOLOGI CON ALTRI INCAR. PROF.LI (RAPP. NON ESCL.)</v>
      </c>
      <c r="B43" s="95" t="str">
        <f>'t1'!B43</f>
        <v>SD0011</v>
      </c>
      <c r="C43" s="323">
        <f>'t13'!AF43</f>
        <v>0</v>
      </c>
      <c r="D43" s="324">
        <f>('t3'!K43+'t3'!L43+'t3'!M43+'t3'!N43+'t3'!O43+'t3'!P43)+('t12'!C43/12)</f>
        <v>0</v>
      </c>
      <c r="E43" s="339" t="str">
        <f t="shared" si="0"/>
        <v>OK</v>
      </c>
    </row>
    <row r="44" spans="1:5" ht="13.2" x14ac:dyDescent="0.25">
      <c r="A44" s="123" t="str">
        <f>'t1'!A44</f>
        <v>BIOLOGI A T. DETERMINATO (ART. 15-SEPTIES D.LGS. 502/92)</v>
      </c>
      <c r="B44" s="95" t="str">
        <f>'t1'!B44</f>
        <v>SD0601</v>
      </c>
      <c r="C44" s="323">
        <f>'t13'!AF44</f>
        <v>0</v>
      </c>
      <c r="D44" s="324">
        <f>('t3'!K44+'t3'!L44+'t3'!M44+'t3'!N44+'t3'!O44+'t3'!P44)+('t12'!C44/12)</f>
        <v>0</v>
      </c>
      <c r="E44" s="339" t="str">
        <f t="shared" si="0"/>
        <v>OK</v>
      </c>
    </row>
    <row r="45" spans="1:5" ht="13.2" x14ac:dyDescent="0.25">
      <c r="A45" s="123" t="str">
        <f>'t1'!A45</f>
        <v>CHIMICI CON INC. DI STRUTTURA COMPLESSA (RAPP. ESCLUSIVO)</v>
      </c>
      <c r="B45" s="95" t="str">
        <f>'t1'!B45</f>
        <v>SD0E16</v>
      </c>
      <c r="C45" s="323">
        <f>'t13'!AF45</f>
        <v>0</v>
      </c>
      <c r="D45" s="324">
        <f>('t3'!K45+'t3'!L45+'t3'!M45+'t3'!N45+'t3'!O45+'t3'!P45)+('t12'!C45/12)</f>
        <v>0</v>
      </c>
      <c r="E45" s="339" t="str">
        <f t="shared" si="0"/>
        <v>OK</v>
      </c>
    </row>
    <row r="46" spans="1:5" ht="13.2" x14ac:dyDescent="0.25">
      <c r="A46" s="123" t="str">
        <f>'t1'!A46</f>
        <v>CHIMICI CON INC. DI STRUTTURA COMPLESSA (RAPP.NON ESCL.)</v>
      </c>
      <c r="B46" s="95" t="str">
        <f>'t1'!B46</f>
        <v>SD0N16</v>
      </c>
      <c r="C46" s="323">
        <f>'t13'!AF46</f>
        <v>0</v>
      </c>
      <c r="D46" s="324">
        <f>('t3'!K46+'t3'!L46+'t3'!M46+'t3'!N46+'t3'!O46+'t3'!P46)+('t12'!C46/12)</f>
        <v>0</v>
      </c>
      <c r="E46" s="339" t="str">
        <f t="shared" si="0"/>
        <v>OK</v>
      </c>
    </row>
    <row r="47" spans="1:5" ht="13.2" x14ac:dyDescent="0.25">
      <c r="A47" s="123" t="str">
        <f>'t1'!A47</f>
        <v>CHIMICI CON INC. DI STRUTTURA SEMPLICE (RAPP. ESCLUSIVO)</v>
      </c>
      <c r="B47" s="95" t="str">
        <f>'t1'!B47</f>
        <v>SD0E15</v>
      </c>
      <c r="C47" s="323">
        <f>'t13'!AF47</f>
        <v>0</v>
      </c>
      <c r="D47" s="324">
        <f>('t3'!K47+'t3'!L47+'t3'!M47+'t3'!N47+'t3'!O47+'t3'!P47)+('t12'!C47/12)</f>
        <v>0</v>
      </c>
      <c r="E47" s="339" t="str">
        <f t="shared" si="0"/>
        <v>OK</v>
      </c>
    </row>
    <row r="48" spans="1:5" ht="13.2" x14ac:dyDescent="0.25">
      <c r="A48" s="123" t="str">
        <f>'t1'!A48</f>
        <v>CHIMICI CON INC. DI STRUTTURA SEMPLICE (RAPP. NON ESCL.)</v>
      </c>
      <c r="B48" s="95" t="str">
        <f>'t1'!B48</f>
        <v>SD0N15</v>
      </c>
      <c r="C48" s="323">
        <f>'t13'!AF48</f>
        <v>0</v>
      </c>
      <c r="D48" s="324">
        <f>('t3'!K48+'t3'!L48+'t3'!M48+'t3'!N48+'t3'!O48+'t3'!P48)+('t12'!C48/12)</f>
        <v>0</v>
      </c>
      <c r="E48" s="339" t="str">
        <f t="shared" si="0"/>
        <v>OK</v>
      </c>
    </row>
    <row r="49" spans="1:5" ht="13.2" x14ac:dyDescent="0.25">
      <c r="A49" s="123" t="str">
        <f>'t1'!A49</f>
        <v>CHIMICI CON ALTRI INCAR. PROF.LI (RAPP. ESCLUSIVO)</v>
      </c>
      <c r="B49" s="95" t="str">
        <f>'t1'!B49</f>
        <v>SD0A15</v>
      </c>
      <c r="C49" s="323">
        <f>'t13'!AF49</f>
        <v>0</v>
      </c>
      <c r="D49" s="324">
        <f>('t3'!K49+'t3'!L49+'t3'!M49+'t3'!N49+'t3'!O49+'t3'!P49)+('t12'!C49/12)</f>
        <v>0</v>
      </c>
      <c r="E49" s="339" t="str">
        <f t="shared" si="0"/>
        <v>OK</v>
      </c>
    </row>
    <row r="50" spans="1:5" ht="13.2" x14ac:dyDescent="0.25">
      <c r="A50" s="123" t="str">
        <f>'t1'!A50</f>
        <v>CHIMICI CON ALTRI INCAR. PROF.LI (RAPP. NON ESCL.)</v>
      </c>
      <c r="B50" s="95" t="str">
        <f>'t1'!B50</f>
        <v>SD0014</v>
      </c>
      <c r="C50" s="323">
        <f>'t13'!AF50</f>
        <v>0</v>
      </c>
      <c r="D50" s="324">
        <f>('t3'!K50+'t3'!L50+'t3'!M50+'t3'!N50+'t3'!O50+'t3'!P50)+('t12'!C50/12)</f>
        <v>0</v>
      </c>
      <c r="E50" s="339" t="str">
        <f t="shared" si="0"/>
        <v>OK</v>
      </c>
    </row>
    <row r="51" spans="1:5" ht="13.2" x14ac:dyDescent="0.25">
      <c r="A51" s="123" t="str">
        <f>'t1'!A51</f>
        <v>CHIMICI A T. DETERMINATO (ART. 15-SEPTIES D.LGS. 502/92)</v>
      </c>
      <c r="B51" s="95" t="str">
        <f>'t1'!B51</f>
        <v>SD0602</v>
      </c>
      <c r="C51" s="323">
        <f>'t13'!AF51</f>
        <v>0</v>
      </c>
      <c r="D51" s="324">
        <f>('t3'!K51+'t3'!L51+'t3'!M51+'t3'!N51+'t3'!O51+'t3'!P51)+('t12'!C51/12)</f>
        <v>0</v>
      </c>
      <c r="E51" s="339" t="str">
        <f t="shared" si="0"/>
        <v>OK</v>
      </c>
    </row>
    <row r="52" spans="1:5" ht="13.2" x14ac:dyDescent="0.25">
      <c r="A52" s="123" t="str">
        <f>'t1'!A52</f>
        <v>FISICI CON INC. DI STRUTTURA COMPLESSA (RAPP. ESCLUSIVO)</v>
      </c>
      <c r="B52" s="95" t="str">
        <f>'t1'!B52</f>
        <v>SD0E42</v>
      </c>
      <c r="C52" s="323">
        <f>'t13'!AF52</f>
        <v>0</v>
      </c>
      <c r="D52" s="324">
        <f>('t3'!K52+'t3'!L52+'t3'!M52+'t3'!N52+'t3'!O52+'t3'!P52)+('t12'!C52/12)</f>
        <v>0</v>
      </c>
      <c r="E52" s="339" t="str">
        <f t="shared" si="0"/>
        <v>OK</v>
      </c>
    </row>
    <row r="53" spans="1:5" ht="13.2" x14ac:dyDescent="0.25">
      <c r="A53" s="123" t="str">
        <f>'t1'!A53</f>
        <v>FISICI CON INC. DI STRUTTURA COMPLESSA (RAPP. NON ESCL.)</v>
      </c>
      <c r="B53" s="95" t="str">
        <f>'t1'!B53</f>
        <v>SD0N42</v>
      </c>
      <c r="C53" s="323">
        <f>'t13'!AF53</f>
        <v>0</v>
      </c>
      <c r="D53" s="324">
        <f>('t3'!K53+'t3'!L53+'t3'!M53+'t3'!N53+'t3'!O53+'t3'!P53)+('t12'!C53/12)</f>
        <v>0</v>
      </c>
      <c r="E53" s="339" t="str">
        <f t="shared" si="0"/>
        <v>OK</v>
      </c>
    </row>
    <row r="54" spans="1:5" ht="13.2" x14ac:dyDescent="0.25">
      <c r="A54" s="123" t="str">
        <f>'t1'!A54</f>
        <v>FISICI CON INC. DI STRUTTURA SEMPLICE (RAPP. ESCLUSIVO)</v>
      </c>
      <c r="B54" s="95" t="str">
        <f>'t1'!B54</f>
        <v>SD0E41</v>
      </c>
      <c r="C54" s="323">
        <f>'t13'!AF54</f>
        <v>0</v>
      </c>
      <c r="D54" s="324">
        <f>('t3'!K54+'t3'!L54+'t3'!M54+'t3'!N54+'t3'!O54+'t3'!P54)+('t12'!C54/12)</f>
        <v>0</v>
      </c>
      <c r="E54" s="339" t="str">
        <f t="shared" si="0"/>
        <v>OK</v>
      </c>
    </row>
    <row r="55" spans="1:5" ht="13.2" x14ac:dyDescent="0.25">
      <c r="A55" s="123" t="str">
        <f>'t1'!A55</f>
        <v>FISICI CON INC. DI STRUTTURA SEMPLICE (RAPP. NON ESCL.)</v>
      </c>
      <c r="B55" s="95" t="str">
        <f>'t1'!B55</f>
        <v>SD0N41</v>
      </c>
      <c r="C55" s="323">
        <f>'t13'!AF55</f>
        <v>0</v>
      </c>
      <c r="D55" s="324">
        <f>('t3'!K55+'t3'!L55+'t3'!M55+'t3'!N55+'t3'!O55+'t3'!P55)+('t12'!C55/12)</f>
        <v>0</v>
      </c>
      <c r="E55" s="339" t="str">
        <f t="shared" si="0"/>
        <v>OK</v>
      </c>
    </row>
    <row r="56" spans="1:5" ht="13.2" x14ac:dyDescent="0.25">
      <c r="A56" s="123" t="str">
        <f>'t1'!A56</f>
        <v>FISICI CON ALTRI INCAR. PROF.LI (RAPP. ESCLUSIVO)</v>
      </c>
      <c r="B56" s="95" t="str">
        <f>'t1'!B56</f>
        <v>SD0A41</v>
      </c>
      <c r="C56" s="323">
        <f>'t13'!AF56</f>
        <v>0</v>
      </c>
      <c r="D56" s="324">
        <f>('t3'!K56+'t3'!L56+'t3'!M56+'t3'!N56+'t3'!O56+'t3'!P56)+('t12'!C56/12)</f>
        <v>0</v>
      </c>
      <c r="E56" s="339" t="str">
        <f t="shared" si="0"/>
        <v>OK</v>
      </c>
    </row>
    <row r="57" spans="1:5" ht="13.2" x14ac:dyDescent="0.25">
      <c r="A57" s="123" t="str">
        <f>'t1'!A57</f>
        <v>FISICI CON ALTRI INCAR. PROF.LI (RAPP. NON ESCL.)</v>
      </c>
      <c r="B57" s="95" t="str">
        <f>'t1'!B57</f>
        <v>SD0040</v>
      </c>
      <c r="C57" s="323">
        <f>'t13'!AF57</f>
        <v>0</v>
      </c>
      <c r="D57" s="324">
        <f>('t3'!K57+'t3'!L57+'t3'!M57+'t3'!N57+'t3'!O57+'t3'!P57)+('t12'!C57/12)</f>
        <v>0</v>
      </c>
      <c r="E57" s="339" t="str">
        <f t="shared" si="0"/>
        <v>OK</v>
      </c>
    </row>
    <row r="58" spans="1:5" ht="13.2" x14ac:dyDescent="0.25">
      <c r="A58" s="123" t="str">
        <f>'t1'!A58</f>
        <v>FISICI A T. DETERMINATO (ART. 15-SEPTIES D.LGS. 502/92)</v>
      </c>
      <c r="B58" s="95" t="str">
        <f>'t1'!B58</f>
        <v>SD0603</v>
      </c>
      <c r="C58" s="323">
        <f>'t13'!AF58</f>
        <v>0</v>
      </c>
      <c r="D58" s="324">
        <f>('t3'!K58+'t3'!L58+'t3'!M58+'t3'!N58+'t3'!O58+'t3'!P58)+('t12'!C58/12)</f>
        <v>0</v>
      </c>
      <c r="E58" s="339" t="str">
        <f t="shared" si="0"/>
        <v>OK</v>
      </c>
    </row>
    <row r="59" spans="1:5" ht="13.2" x14ac:dyDescent="0.25">
      <c r="A59" s="123" t="str">
        <f>'t1'!A59</f>
        <v>PSICOLOGI CON INC. DI STRUTTURA COMPLESSA (RAPP. ESCLUSIVO)</v>
      </c>
      <c r="B59" s="95" t="str">
        <f>'t1'!B59</f>
        <v>SD0E66</v>
      </c>
      <c r="C59" s="323">
        <f>'t13'!AF59</f>
        <v>0</v>
      </c>
      <c r="D59" s="324">
        <f>('t3'!K59+'t3'!L59+'t3'!M59+'t3'!N59+'t3'!O59+'t3'!P59)+('t12'!C59/12)</f>
        <v>0</v>
      </c>
      <c r="E59" s="339" t="str">
        <f t="shared" si="0"/>
        <v>OK</v>
      </c>
    </row>
    <row r="60" spans="1:5" ht="13.2" x14ac:dyDescent="0.25">
      <c r="A60" s="123" t="str">
        <f>'t1'!A60</f>
        <v>PSICOLOGI CON INC. DI STRUTTURA COMPLESSA (RAPP. NON ESCL.)</v>
      </c>
      <c r="B60" s="95" t="str">
        <f>'t1'!B60</f>
        <v>SD0N66</v>
      </c>
      <c r="C60" s="323">
        <f>'t13'!AF60</f>
        <v>0</v>
      </c>
      <c r="D60" s="324">
        <f>('t3'!K60+'t3'!L60+'t3'!M60+'t3'!N60+'t3'!O60+'t3'!P60)+('t12'!C60/12)</f>
        <v>0</v>
      </c>
      <c r="E60" s="339" t="str">
        <f t="shared" si="0"/>
        <v>OK</v>
      </c>
    </row>
    <row r="61" spans="1:5" ht="13.2" x14ac:dyDescent="0.25">
      <c r="A61" s="123" t="str">
        <f>'t1'!A61</f>
        <v>PSICOLOGI CON INC. DI STRUTTURA SEMPLICE (RAPP. ESCLUSIVO)</v>
      </c>
      <c r="B61" s="95" t="str">
        <f>'t1'!B61</f>
        <v>SD0E65</v>
      </c>
      <c r="C61" s="323">
        <f>'t13'!AF61</f>
        <v>0</v>
      </c>
      <c r="D61" s="324">
        <f>('t3'!K61+'t3'!L61+'t3'!M61+'t3'!N61+'t3'!O61+'t3'!P61)+('t12'!C61/12)</f>
        <v>0</v>
      </c>
      <c r="E61" s="339" t="str">
        <f t="shared" si="0"/>
        <v>OK</v>
      </c>
    </row>
    <row r="62" spans="1:5" ht="13.2" x14ac:dyDescent="0.25">
      <c r="A62" s="123" t="str">
        <f>'t1'!A62</f>
        <v>PSICOLOGI CON INC. DI STRUTTURA SEMPLICE (RAPP. NON ESCL.)</v>
      </c>
      <c r="B62" s="95" t="str">
        <f>'t1'!B62</f>
        <v>SD0N65</v>
      </c>
      <c r="C62" s="323">
        <f>'t13'!AF62</f>
        <v>0</v>
      </c>
      <c r="D62" s="324">
        <f>('t3'!K62+'t3'!L62+'t3'!M62+'t3'!N62+'t3'!O62+'t3'!P62)+('t12'!C62/12)</f>
        <v>0</v>
      </c>
      <c r="E62" s="339" t="str">
        <f t="shared" si="0"/>
        <v>OK</v>
      </c>
    </row>
    <row r="63" spans="1:5" ht="13.2" x14ac:dyDescent="0.25">
      <c r="A63" s="123" t="str">
        <f>'t1'!A63</f>
        <v>PSICOLOGI CON ALTRI INCAR. PROF.LI (RAPP. ESCLUSIVO)</v>
      </c>
      <c r="B63" s="95" t="str">
        <f>'t1'!B63</f>
        <v>SD0A65</v>
      </c>
      <c r="C63" s="323">
        <f>'t13'!AF63</f>
        <v>0</v>
      </c>
      <c r="D63" s="324">
        <f>('t3'!K63+'t3'!L63+'t3'!M63+'t3'!N63+'t3'!O63+'t3'!P63)+('t12'!C63/12)</f>
        <v>0</v>
      </c>
      <c r="E63" s="339" t="str">
        <f t="shared" si="0"/>
        <v>OK</v>
      </c>
    </row>
    <row r="64" spans="1:5" ht="13.2" x14ac:dyDescent="0.25">
      <c r="A64" s="123" t="str">
        <f>'t1'!A64</f>
        <v>PSICOLOGI CON ALTRI INCAR. PROF.LI (RAPP. NON ESCL.)</v>
      </c>
      <c r="B64" s="95" t="str">
        <f>'t1'!B64</f>
        <v>SD0064</v>
      </c>
      <c r="C64" s="323">
        <f>'t13'!AF64</f>
        <v>0</v>
      </c>
      <c r="D64" s="324">
        <f>('t3'!K64+'t3'!L64+'t3'!M64+'t3'!N64+'t3'!O64+'t3'!P64)+('t12'!C64/12)</f>
        <v>0</v>
      </c>
      <c r="E64" s="339" t="str">
        <f t="shared" si="0"/>
        <v>OK</v>
      </c>
    </row>
    <row r="65" spans="1:5" ht="13.2" x14ac:dyDescent="0.25">
      <c r="A65" s="123" t="str">
        <f>'t1'!A65</f>
        <v>PSICOLOGI A T. DETERMINATO (ART. 15-SEPTIES D.LGS. 502/92)</v>
      </c>
      <c r="B65" s="95" t="str">
        <f>'t1'!B65</f>
        <v>SD0604</v>
      </c>
      <c r="C65" s="323">
        <f>'t13'!AF65</f>
        <v>0</v>
      </c>
      <c r="D65" s="324">
        <f>('t3'!K65+'t3'!L65+'t3'!M65+'t3'!N65+'t3'!O65+'t3'!P65)+('t12'!C65/12)</f>
        <v>0</v>
      </c>
      <c r="E65" s="339" t="str">
        <f t="shared" si="0"/>
        <v>OK</v>
      </c>
    </row>
    <row r="66" spans="1:5" ht="13.2" x14ac:dyDescent="0.25">
      <c r="A66" s="123" t="str">
        <f>'t1'!A66</f>
        <v>DIRIGENTE PROF. SANIT. INFERM/OSTETRICA (INC. STRUT. COMPL.)</v>
      </c>
      <c r="B66" s="95" t="str">
        <f>'t1'!B66</f>
        <v>SD0CO1</v>
      </c>
      <c r="C66" s="323">
        <f>'t13'!AF66</f>
        <v>0</v>
      </c>
      <c r="D66" s="324">
        <f>('t3'!K66+'t3'!L66+'t3'!M66+'t3'!N66+'t3'!O66+'t3'!P66)+('t12'!C66/12)</f>
        <v>0</v>
      </c>
      <c r="E66" s="339" t="str">
        <f t="shared" si="0"/>
        <v>OK</v>
      </c>
    </row>
    <row r="67" spans="1:5" ht="13.2" x14ac:dyDescent="0.25">
      <c r="A67" s="123" t="str">
        <f>'t1'!A67</f>
        <v>DIRIGENTE PROF. SANIT. INFERM/OSTETRICA (INC. STRUT. SEMPL.)</v>
      </c>
      <c r="B67" s="95" t="str">
        <f>'t1'!B67</f>
        <v>SD0SE1</v>
      </c>
      <c r="C67" s="323">
        <f>'t13'!AF67</f>
        <v>0</v>
      </c>
      <c r="D67" s="324">
        <f>('t3'!K67+'t3'!L67+'t3'!M67+'t3'!N67+'t3'!O67+'t3'!P67)+('t12'!C67/12)</f>
        <v>0</v>
      </c>
      <c r="E67" s="339" t="str">
        <f t="shared" si="0"/>
        <v>OK</v>
      </c>
    </row>
    <row r="68" spans="1:5" ht="13.2" x14ac:dyDescent="0.25">
      <c r="A68" s="123" t="str">
        <f>'t1'!A68</f>
        <v>DIRIGENTE PROF. SANIT. INFERM/OSTETRICA (ALTRI INC. PROF.LI)</v>
      </c>
      <c r="B68" s="95" t="str">
        <f>'t1'!B68</f>
        <v>SD0AI1</v>
      </c>
      <c r="C68" s="323">
        <f>'t13'!AF68</f>
        <v>0</v>
      </c>
      <c r="D68" s="324">
        <f>('t3'!K68+'t3'!L68+'t3'!M68+'t3'!N68+'t3'!O68+'t3'!P68)+('t12'!C68/12)</f>
        <v>0</v>
      </c>
      <c r="E68" s="339" t="str">
        <f t="shared" si="0"/>
        <v>OK</v>
      </c>
    </row>
    <row r="69" spans="1:5" ht="13.2" x14ac:dyDescent="0.25">
      <c r="A69" s="123" t="str">
        <f>'t1'!A69</f>
        <v>DIR. PROF.SAN.INFERM/OSTET T.DET.ART.15-SEPTIES DLGS 502/92</v>
      </c>
      <c r="B69" s="95" t="str">
        <f>'t1'!B69</f>
        <v>SD048B</v>
      </c>
      <c r="C69" s="323">
        <f>'t13'!AF69</f>
        <v>0</v>
      </c>
      <c r="D69" s="324">
        <f>('t3'!K69+'t3'!L69+'t3'!M69+'t3'!N69+'t3'!O69+'t3'!P69)+('t12'!C69/12)</f>
        <v>0</v>
      </c>
      <c r="E69" s="339" t="str">
        <f t="shared" si="0"/>
        <v>OK</v>
      </c>
    </row>
    <row r="70" spans="1:5" ht="13.2" x14ac:dyDescent="0.25">
      <c r="A70" s="123" t="str">
        <f>'t1'!A70</f>
        <v>DIRIGENTE PROF. SANIT. RIABILITATIVE (INC. STRUT. COMPL.)</v>
      </c>
      <c r="B70" s="95" t="str">
        <f>'t1'!B70</f>
        <v>SD0CO2</v>
      </c>
      <c r="C70" s="323">
        <f>'t13'!AF70</f>
        <v>0</v>
      </c>
      <c r="D70" s="324">
        <f>('t3'!K70+'t3'!L70+'t3'!M70+'t3'!N70+'t3'!O70+'t3'!P70)+('t12'!C70/12)</f>
        <v>0</v>
      </c>
      <c r="E70" s="339" t="str">
        <f t="shared" si="0"/>
        <v>OK</v>
      </c>
    </row>
    <row r="71" spans="1:5" ht="13.2" x14ac:dyDescent="0.25">
      <c r="A71" s="123" t="str">
        <f>'t1'!A71</f>
        <v>DIRIGENTE PROF. SANIT. RIABILITATIVE (INC. STRUT. SEMPL.)</v>
      </c>
      <c r="B71" s="95" t="str">
        <f>'t1'!B71</f>
        <v>SD0SE2</v>
      </c>
      <c r="C71" s="323">
        <f>'t13'!AF71</f>
        <v>0</v>
      </c>
      <c r="D71" s="324">
        <f>('t3'!K71+'t3'!L71+'t3'!M71+'t3'!N71+'t3'!O71+'t3'!P71)+('t12'!C71/12)</f>
        <v>0</v>
      </c>
      <c r="E71" s="339" t="str">
        <f t="shared" si="0"/>
        <v>OK</v>
      </c>
    </row>
    <row r="72" spans="1:5" ht="13.2" x14ac:dyDescent="0.25">
      <c r="A72" s="123" t="str">
        <f>'t1'!A72</f>
        <v>DIRIGENTE PROF. SANIT. RIABILITATIVE (ALTRI INC. PROF.LI)</v>
      </c>
      <c r="B72" s="95" t="str">
        <f>'t1'!B72</f>
        <v>SD0AI2</v>
      </c>
      <c r="C72" s="323">
        <f>'t13'!AF72</f>
        <v>0</v>
      </c>
      <c r="D72" s="324">
        <f>('t3'!K72+'t3'!L72+'t3'!M72+'t3'!N72+'t3'!O72+'t3'!P72)+('t12'!C72/12)</f>
        <v>0</v>
      </c>
      <c r="E72" s="339" t="str">
        <f t="shared" ref="E72:E139" si="1">IF(OR((NOT(C72)),(AND(C72&gt;=0,D72&gt;0))),"OK","ERRORE")</f>
        <v>OK</v>
      </c>
    </row>
    <row r="73" spans="1:5" ht="13.2" x14ac:dyDescent="0.25">
      <c r="A73" s="123" t="str">
        <f>'t1'!A73</f>
        <v>DIR. PROF. SAN. RIABILITAT. T.DET.ART.15-SEPTIES DLGS 502/92</v>
      </c>
      <c r="B73" s="95" t="str">
        <f>'t1'!B73</f>
        <v>SD048C</v>
      </c>
      <c r="C73" s="323">
        <f>'t13'!AF73</f>
        <v>0</v>
      </c>
      <c r="D73" s="324">
        <f>('t3'!K73+'t3'!L73+'t3'!M73+'t3'!N73+'t3'!O73+'t3'!P73)+('t12'!C73/12)</f>
        <v>0</v>
      </c>
      <c r="E73" s="339" t="str">
        <f t="shared" si="1"/>
        <v>OK</v>
      </c>
    </row>
    <row r="74" spans="1:5" ht="13.2" x14ac:dyDescent="0.25">
      <c r="A74" s="123" t="str">
        <f>'t1'!A74</f>
        <v>DIRIGENTE PROF. TECNICO SANITARIE (INC. STRUT. COMPL.)</v>
      </c>
      <c r="B74" s="95" t="str">
        <f>'t1'!B74</f>
        <v>SD0CO3</v>
      </c>
      <c r="C74" s="323">
        <f>'t13'!AF74</f>
        <v>0</v>
      </c>
      <c r="D74" s="324">
        <f>('t3'!K74+'t3'!L74+'t3'!M74+'t3'!N74+'t3'!O74+'t3'!P74)+('t12'!C74/12)</f>
        <v>0</v>
      </c>
      <c r="E74" s="339" t="str">
        <f t="shared" si="1"/>
        <v>OK</v>
      </c>
    </row>
    <row r="75" spans="1:5" ht="13.2" x14ac:dyDescent="0.25">
      <c r="A75" s="123" t="str">
        <f>'t1'!A75</f>
        <v>DIRIGENTE PROF. TECNICO SANITARIE (INC. STRUT. SEMPL.)</v>
      </c>
      <c r="B75" s="95" t="str">
        <f>'t1'!B75</f>
        <v>SD0SE3</v>
      </c>
      <c r="C75" s="323">
        <f>'t13'!AF75</f>
        <v>0</v>
      </c>
      <c r="D75" s="324">
        <f>('t3'!K75+'t3'!L75+'t3'!M75+'t3'!N75+'t3'!O75+'t3'!P75)+('t12'!C75/12)</f>
        <v>0</v>
      </c>
      <c r="E75" s="339" t="str">
        <f t="shared" si="1"/>
        <v>OK</v>
      </c>
    </row>
    <row r="76" spans="1:5" ht="13.2" x14ac:dyDescent="0.25">
      <c r="A76" s="123" t="str">
        <f>'t1'!A76</f>
        <v>DIRIGENTE PROF. TECNICO SANITARIE (ALTRI INC. PROF.LI)</v>
      </c>
      <c r="B76" s="95" t="str">
        <f>'t1'!B76</f>
        <v>SD0AI3</v>
      </c>
      <c r="C76" s="323">
        <f>'t13'!AF76</f>
        <v>0</v>
      </c>
      <c r="D76" s="324">
        <f>('t3'!K76+'t3'!L76+'t3'!M76+'t3'!N76+'t3'!O76+'t3'!P76)+('t12'!C76/12)</f>
        <v>0</v>
      </c>
      <c r="E76" s="339" t="str">
        <f t="shared" si="1"/>
        <v>OK</v>
      </c>
    </row>
    <row r="77" spans="1:5" ht="13.2" x14ac:dyDescent="0.25">
      <c r="A77" s="123" t="str">
        <f>'t1'!A77</f>
        <v>DIR. PROF.TECNICO SANITARIE T.DET.ART.15-SEPTIES DLGS 502/92</v>
      </c>
      <c r="B77" s="95" t="str">
        <f>'t1'!B77</f>
        <v>SD048D</v>
      </c>
      <c r="C77" s="323">
        <f>'t13'!AF77</f>
        <v>0</v>
      </c>
      <c r="D77" s="324">
        <f>('t3'!K77+'t3'!L77+'t3'!M77+'t3'!N77+'t3'!O77+'t3'!P77)+('t12'!C77/12)</f>
        <v>0</v>
      </c>
      <c r="E77" s="339" t="str">
        <f t="shared" si="1"/>
        <v>OK</v>
      </c>
    </row>
    <row r="78" spans="1:5" ht="13.2" x14ac:dyDescent="0.25">
      <c r="A78" s="123" t="str">
        <f>'t1'!A78</f>
        <v>DIRIGENTE PROF.TECNICHE DELLA PREVENZIONE (INC.STRUT.COMPL.)</v>
      </c>
      <c r="B78" s="95" t="str">
        <f>'t1'!B78</f>
        <v>SD0CO4</v>
      </c>
      <c r="C78" s="323">
        <f>'t13'!AF78</f>
        <v>0</v>
      </c>
      <c r="D78" s="324">
        <f>('t3'!K78+'t3'!L78+'t3'!M78+'t3'!N78+'t3'!O78+'t3'!P78)+('t12'!C78/12)</f>
        <v>0</v>
      </c>
      <c r="E78" s="339" t="str">
        <f t="shared" si="1"/>
        <v>OK</v>
      </c>
    </row>
    <row r="79" spans="1:5" ht="13.2" x14ac:dyDescent="0.25">
      <c r="A79" s="123" t="str">
        <f>'t1'!A79</f>
        <v>DIRIGENTE PROF.TECNICHE DELLA PREVENZIONE (INC.STRUT.SEMPL.)</v>
      </c>
      <c r="B79" s="95" t="str">
        <f>'t1'!B79</f>
        <v>SD0SE4</v>
      </c>
      <c r="C79" s="323">
        <f>'t13'!AF79</f>
        <v>0</v>
      </c>
      <c r="D79" s="324">
        <f>('t3'!K79+'t3'!L79+'t3'!M79+'t3'!N79+'t3'!O79+'t3'!P79)+('t12'!C79/12)</f>
        <v>0</v>
      </c>
      <c r="E79" s="339" t="str">
        <f t="shared" si="1"/>
        <v>OK</v>
      </c>
    </row>
    <row r="80" spans="1:5" ht="13.2" x14ac:dyDescent="0.25">
      <c r="A80" s="123" t="str">
        <f>'t1'!A80</f>
        <v>DIRIGENTE PROF.TECNICHE DELLA PREVENZIONE(ALTRI INC.PROF.LI)</v>
      </c>
      <c r="B80" s="95" t="str">
        <f>'t1'!B80</f>
        <v>SD0AI4</v>
      </c>
      <c r="C80" s="323">
        <f>'t13'!AF80</f>
        <v>0</v>
      </c>
      <c r="D80" s="324">
        <f>('t3'!K80+'t3'!L80+'t3'!M80+'t3'!N80+'t3'!O80+'t3'!P80)+('t12'!C80/12)</f>
        <v>0</v>
      </c>
      <c r="E80" s="339" t="str">
        <f t="shared" si="1"/>
        <v>OK</v>
      </c>
    </row>
    <row r="81" spans="1:5" ht="13.2" x14ac:dyDescent="0.25">
      <c r="A81" s="123" t="str">
        <f>'t1'!A81</f>
        <v>DIR. PROF.TECNICHE PREVENZ. T.DET.ART.15-SEPTIES DLGS 502/92</v>
      </c>
      <c r="B81" s="95" t="str">
        <f>'t1'!B81</f>
        <v>SD048E</v>
      </c>
      <c r="C81" s="323">
        <f>'t13'!AF81</f>
        <v>0</v>
      </c>
      <c r="D81" s="324">
        <f>('t3'!K81+'t3'!L81+'t3'!M81+'t3'!N81+'t3'!O81+'t3'!P81)+('t12'!C81/12)</f>
        <v>0</v>
      </c>
      <c r="E81" s="339" t="str">
        <f t="shared" si="1"/>
        <v>OK</v>
      </c>
    </row>
    <row r="82" spans="1:5" ht="13.2" x14ac:dyDescent="0.25">
      <c r="A82" s="123" t="str">
        <f>'t1'!A82</f>
        <v>AVVOCATO DIRIG. CON INCARICO DI STRUTTURA COMPLESSA</v>
      </c>
      <c r="B82" s="95" t="str">
        <f>'t1'!B82</f>
        <v>PD0010</v>
      </c>
      <c r="C82" s="323">
        <f>'t13'!AF82</f>
        <v>0</v>
      </c>
      <c r="D82" s="324">
        <f>('t3'!K82+'t3'!L82+'t3'!M82+'t3'!N82+'t3'!O82+'t3'!P82)+('t12'!C82/12)</f>
        <v>0</v>
      </c>
      <c r="E82" s="339" t="str">
        <f t="shared" si="1"/>
        <v>OK</v>
      </c>
    </row>
    <row r="83" spans="1:5" ht="13.2" x14ac:dyDescent="0.25">
      <c r="A83" s="123" t="str">
        <f>'t1'!A83</f>
        <v>AVVOCATO DIRIG. CON INCARICO DI STRUTTURA SEMPLICE</v>
      </c>
      <c r="B83" s="95" t="str">
        <f>'t1'!B83</f>
        <v>PD0S09</v>
      </c>
      <c r="C83" s="323">
        <f>'t13'!AF83</f>
        <v>0</v>
      </c>
      <c r="D83" s="324">
        <f>('t3'!K83+'t3'!L83+'t3'!M83+'t3'!N83+'t3'!O83+'t3'!P83)+('t12'!C83/12)</f>
        <v>0</v>
      </c>
      <c r="E83" s="339" t="str">
        <f t="shared" si="1"/>
        <v>OK</v>
      </c>
    </row>
    <row r="84" spans="1:5" ht="13.2" x14ac:dyDescent="0.25">
      <c r="A84" s="123" t="str">
        <f>'t1'!A84</f>
        <v>AVVOCATO DIRIG. CON ALTRI INCAR.PROF.LI</v>
      </c>
      <c r="B84" s="95" t="str">
        <f>'t1'!B84</f>
        <v>PD0A09</v>
      </c>
      <c r="C84" s="323">
        <f>'t13'!AF84</f>
        <v>0</v>
      </c>
      <c r="D84" s="324">
        <f>('t3'!K84+'t3'!L84+'t3'!M84+'t3'!N84+'t3'!O84+'t3'!P84)+('t12'!C84/12)</f>
        <v>0</v>
      </c>
      <c r="E84" s="339" t="str">
        <f t="shared" si="1"/>
        <v>OK</v>
      </c>
    </row>
    <row r="85" spans="1:5" ht="13.2" x14ac:dyDescent="0.25">
      <c r="A85" s="123" t="str">
        <f>'t1'!A85</f>
        <v>AVVOCATO DIR. A T. DETERMINATO(ART. 15-SEPTIES DLGS. 502/92)</v>
      </c>
      <c r="B85" s="95" t="str">
        <f>'t1'!B85</f>
        <v>PD0605</v>
      </c>
      <c r="C85" s="323">
        <f>'t13'!AF85</f>
        <v>0</v>
      </c>
      <c r="D85" s="324">
        <f>('t3'!K85+'t3'!L85+'t3'!M85+'t3'!N85+'t3'!O85+'t3'!P85)+('t12'!C85/12)</f>
        <v>0</v>
      </c>
      <c r="E85" s="339" t="str">
        <f t="shared" si="1"/>
        <v>OK</v>
      </c>
    </row>
    <row r="86" spans="1:5" ht="13.2" x14ac:dyDescent="0.25">
      <c r="A86" s="123" t="str">
        <f>'t1'!A86</f>
        <v>INGEGNERE DIRIG. CON INCARICO DI STRUTTURA COMPLESSA</v>
      </c>
      <c r="B86" s="95" t="str">
        <f>'t1'!B86</f>
        <v>PD0046</v>
      </c>
      <c r="C86" s="323">
        <f>'t13'!AF86</f>
        <v>0</v>
      </c>
      <c r="D86" s="324">
        <f>('t3'!K86+'t3'!L86+'t3'!M86+'t3'!N86+'t3'!O86+'t3'!P86)+('t12'!C86/12)</f>
        <v>0</v>
      </c>
      <c r="E86" s="339" t="str">
        <f t="shared" si="1"/>
        <v>OK</v>
      </c>
    </row>
    <row r="87" spans="1:5" ht="13.2" x14ac:dyDescent="0.25">
      <c r="A87" s="123" t="str">
        <f>'t1'!A87</f>
        <v>INGEGNERE DIRIG. CON INCARICO DI STRUTTURA SEMPLICE</v>
      </c>
      <c r="B87" s="95" t="str">
        <f>'t1'!B87</f>
        <v>PD0S45</v>
      </c>
      <c r="C87" s="323">
        <f>'t13'!AF87</f>
        <v>0</v>
      </c>
      <c r="D87" s="324">
        <f>('t3'!K87+'t3'!L87+'t3'!M87+'t3'!N87+'t3'!O87+'t3'!P87)+('t12'!C87/12)</f>
        <v>0</v>
      </c>
      <c r="E87" s="339" t="str">
        <f t="shared" si="1"/>
        <v>OK</v>
      </c>
    </row>
    <row r="88" spans="1:5" ht="13.2" x14ac:dyDescent="0.25">
      <c r="A88" s="123" t="str">
        <f>'t1'!A88</f>
        <v>INGEGNERE DIRIG. CON ALTRI INCAR.PROF.LI</v>
      </c>
      <c r="B88" s="95" t="str">
        <f>'t1'!B88</f>
        <v>PD0A45</v>
      </c>
      <c r="C88" s="323">
        <f>'t13'!AF88</f>
        <v>0</v>
      </c>
      <c r="D88" s="324">
        <f>('t3'!K88+'t3'!L88+'t3'!M88+'t3'!N88+'t3'!O88+'t3'!P88)+('t12'!C88/12)</f>
        <v>0</v>
      </c>
      <c r="E88" s="339" t="str">
        <f t="shared" si="1"/>
        <v>OK</v>
      </c>
    </row>
    <row r="89" spans="1:5" ht="13.2" x14ac:dyDescent="0.25">
      <c r="A89" s="123" t="str">
        <f>'t1'!A89</f>
        <v>INGEGNERE DIR. A T. DETERMINATO(ART.15-SEPTIES DLGS. 502/92)</v>
      </c>
      <c r="B89" s="95" t="str">
        <f>'t1'!B89</f>
        <v>PD0606</v>
      </c>
      <c r="C89" s="323">
        <f>'t13'!AF89</f>
        <v>0</v>
      </c>
      <c r="D89" s="324">
        <f>('t3'!K89+'t3'!L89+'t3'!M89+'t3'!N89+'t3'!O89+'t3'!P89)+('t12'!C89/12)</f>
        <v>0</v>
      </c>
      <c r="E89" s="339" t="str">
        <f t="shared" si="1"/>
        <v>OK</v>
      </c>
    </row>
    <row r="90" spans="1:5" ht="13.2" x14ac:dyDescent="0.25">
      <c r="A90" s="123" t="str">
        <f>'t1'!A90</f>
        <v>ARCHITETTI DIRIG. CON INCARICO DI STRUTTURA COMPLESSA</v>
      </c>
      <c r="B90" s="95" t="str">
        <f>'t1'!B90</f>
        <v>PD0004</v>
      </c>
      <c r="C90" s="323">
        <f>'t13'!AF90</f>
        <v>0</v>
      </c>
      <c r="D90" s="324">
        <f>('t3'!K90+'t3'!L90+'t3'!M90+'t3'!N90+'t3'!O90+'t3'!P90)+('t12'!C90/12)</f>
        <v>0</v>
      </c>
      <c r="E90" s="339" t="str">
        <f t="shared" si="1"/>
        <v>OK</v>
      </c>
    </row>
    <row r="91" spans="1:5" ht="13.2" x14ac:dyDescent="0.25">
      <c r="A91" s="123" t="str">
        <f>'t1'!A91</f>
        <v>ARCHITETTI DIRIG. CON INCARICO DI STRUTTURA SEMPLICE</v>
      </c>
      <c r="B91" s="95" t="str">
        <f>'t1'!B91</f>
        <v>PD0S03</v>
      </c>
      <c r="C91" s="323">
        <f>'t13'!AF91</f>
        <v>0</v>
      </c>
      <c r="D91" s="324">
        <f>('t3'!K91+'t3'!L91+'t3'!M91+'t3'!N91+'t3'!O91+'t3'!P91)+('t12'!C91/12)</f>
        <v>0</v>
      </c>
      <c r="E91" s="339" t="str">
        <f t="shared" si="1"/>
        <v>OK</v>
      </c>
    </row>
    <row r="92" spans="1:5" ht="13.2" x14ac:dyDescent="0.25">
      <c r="A92" s="123" t="str">
        <f>'t1'!A92</f>
        <v>ARCHITETTI DIRIG. CON ALTRI INCAR.PROF.LI</v>
      </c>
      <c r="B92" s="95" t="str">
        <f>'t1'!B92</f>
        <v>PD0A03</v>
      </c>
      <c r="C92" s="323">
        <f>'t13'!AF92</f>
        <v>0</v>
      </c>
      <c r="D92" s="324">
        <f>('t3'!K92+'t3'!L92+'t3'!M92+'t3'!N92+'t3'!O92+'t3'!P92)+('t12'!C92/12)</f>
        <v>0</v>
      </c>
      <c r="E92" s="339" t="str">
        <f t="shared" si="1"/>
        <v>OK</v>
      </c>
    </row>
    <row r="93" spans="1:5" ht="13.2" x14ac:dyDescent="0.25">
      <c r="A93" s="123" t="str">
        <f>'t1'!A93</f>
        <v>ARCHITETTI DIR. A T.DETERMINATO(ART. 15-SEPTIES DLGS.502/92)</v>
      </c>
      <c r="B93" s="95" t="str">
        <f>'t1'!B93</f>
        <v>PD0607</v>
      </c>
      <c r="C93" s="323">
        <f>'t13'!AF93</f>
        <v>0</v>
      </c>
      <c r="D93" s="324">
        <f>('t3'!K93+'t3'!L93+'t3'!M93+'t3'!N93+'t3'!O93+'t3'!P93)+('t12'!C93/12)</f>
        <v>0</v>
      </c>
      <c r="E93" s="339" t="str">
        <f t="shared" si="1"/>
        <v>OK</v>
      </c>
    </row>
    <row r="94" spans="1:5" ht="13.2" x14ac:dyDescent="0.25">
      <c r="A94" s="123" t="str">
        <f>'t1'!A94</f>
        <v>GEOLOGI DIRIG. CON INCARICO DI STRUTTURA COMPLESSA</v>
      </c>
      <c r="B94" s="95" t="str">
        <f>'t1'!B94</f>
        <v>PD0044</v>
      </c>
      <c r="C94" s="323">
        <f>'t13'!AF94</f>
        <v>0</v>
      </c>
      <c r="D94" s="324">
        <f>('t3'!K94+'t3'!L94+'t3'!M94+'t3'!N94+'t3'!O94+'t3'!P94)+('t12'!C94/12)</f>
        <v>0</v>
      </c>
      <c r="E94" s="339" t="str">
        <f t="shared" si="1"/>
        <v>OK</v>
      </c>
    </row>
    <row r="95" spans="1:5" ht="13.2" x14ac:dyDescent="0.25">
      <c r="A95" s="123" t="str">
        <f>'t1'!A95</f>
        <v>GEOLOGI DIRIG. CON INCARICO DI STRUTTURA SEMPLICE</v>
      </c>
      <c r="B95" s="95" t="str">
        <f>'t1'!B95</f>
        <v>PD0S43</v>
      </c>
      <c r="C95" s="323">
        <f>'t13'!AF95</f>
        <v>0</v>
      </c>
      <c r="D95" s="324">
        <f>('t3'!K95+'t3'!L95+'t3'!M95+'t3'!N95+'t3'!O95+'t3'!P95)+('t12'!C95/12)</f>
        <v>0</v>
      </c>
      <c r="E95" s="339" t="str">
        <f t="shared" si="1"/>
        <v>OK</v>
      </c>
    </row>
    <row r="96" spans="1:5" ht="13.2" x14ac:dyDescent="0.25">
      <c r="A96" s="123" t="str">
        <f>'t1'!A96</f>
        <v>GEOLOGI DIRIG. CON ALTRI INCAR.PROF.LI</v>
      </c>
      <c r="B96" s="95" t="str">
        <f>'t1'!B96</f>
        <v>PD0A43</v>
      </c>
      <c r="C96" s="323">
        <f>'t13'!AF96</f>
        <v>0</v>
      </c>
      <c r="D96" s="324">
        <f>('t3'!K96+'t3'!L96+'t3'!M96+'t3'!N96+'t3'!O96+'t3'!P96)+('t12'!C96/12)</f>
        <v>0</v>
      </c>
      <c r="E96" s="339" t="str">
        <f t="shared" si="1"/>
        <v>OK</v>
      </c>
    </row>
    <row r="97" spans="1:5" ht="13.2" x14ac:dyDescent="0.25">
      <c r="A97" s="123" t="str">
        <f>'t1'!A97</f>
        <v>GEOLOGI  DIR. A T. DETERMINATO(ART. 15-SEPTIES DLGS. 502/92)</v>
      </c>
      <c r="B97" s="95" t="str">
        <f>'t1'!B97</f>
        <v>PD0608</v>
      </c>
      <c r="C97" s="323">
        <f>'t13'!AF97</f>
        <v>0</v>
      </c>
      <c r="D97" s="324">
        <f>('t3'!K97+'t3'!L97+'t3'!M97+'t3'!N97+'t3'!O97+'t3'!P97)+('t12'!C97/12)</f>
        <v>0</v>
      </c>
      <c r="E97" s="339" t="str">
        <f t="shared" si="1"/>
        <v>OK</v>
      </c>
    </row>
    <row r="98" spans="1:5" ht="13.2" x14ac:dyDescent="0.25">
      <c r="A98" s="123" t="str">
        <f>'t1'!A98</f>
        <v>ANALISTI DIRIG. CON INCARICO DI STRUTTURA COMPLESSA</v>
      </c>
      <c r="B98" s="95" t="str">
        <f>'t1'!B98</f>
        <v>TD0002</v>
      </c>
      <c r="C98" s="323">
        <f>'t13'!AF98</f>
        <v>0</v>
      </c>
      <c r="D98" s="324">
        <f>('t3'!K98+'t3'!L98+'t3'!M98+'t3'!N98+'t3'!O98+'t3'!P98)+('t12'!C98/12)</f>
        <v>0</v>
      </c>
      <c r="E98" s="339" t="str">
        <f t="shared" si="1"/>
        <v>OK</v>
      </c>
    </row>
    <row r="99" spans="1:5" ht="13.2" x14ac:dyDescent="0.25">
      <c r="A99" s="123" t="str">
        <f>'t1'!A99</f>
        <v>ANALISTI DIRIG. CON INCARICO DI STRUTTURA SEMPLICE</v>
      </c>
      <c r="B99" s="95" t="str">
        <f>'t1'!B99</f>
        <v>TD0S01</v>
      </c>
      <c r="C99" s="323">
        <f>'t13'!AF99</f>
        <v>0</v>
      </c>
      <c r="D99" s="324">
        <f>('t3'!K99+'t3'!L99+'t3'!M99+'t3'!N99+'t3'!O99+'t3'!P99)+('t12'!C99/12)</f>
        <v>0</v>
      </c>
      <c r="E99" s="339" t="str">
        <f t="shared" si="1"/>
        <v>OK</v>
      </c>
    </row>
    <row r="100" spans="1:5" ht="13.2" x14ac:dyDescent="0.25">
      <c r="A100" s="123" t="str">
        <f>'t1'!A100</f>
        <v>ANALISTI DIRIG. CON ALTRI INCAR.PROF.LI</v>
      </c>
      <c r="B100" s="95" t="str">
        <f>'t1'!B100</f>
        <v>TD0A01</v>
      </c>
      <c r="C100" s="323">
        <f>'t13'!AF100</f>
        <v>0</v>
      </c>
      <c r="D100" s="324">
        <f>('t3'!K100+'t3'!L100+'t3'!M100+'t3'!N100+'t3'!O100+'t3'!P100)+('t12'!C100/12)</f>
        <v>0</v>
      </c>
      <c r="E100" s="339" t="str">
        <f t="shared" si="1"/>
        <v>OK</v>
      </c>
    </row>
    <row r="101" spans="1:5" ht="13.2" x14ac:dyDescent="0.25">
      <c r="A101" s="123" t="str">
        <f>'t1'!A101</f>
        <v>ANALISTI DIR. A T. DETERMINATO(ART. 15-SEPTIES DLGS. 502/92)</v>
      </c>
      <c r="B101" s="95" t="str">
        <f>'t1'!B101</f>
        <v>TD0609</v>
      </c>
      <c r="C101" s="323">
        <f>'t13'!AF101</f>
        <v>0</v>
      </c>
      <c r="D101" s="324">
        <f>('t3'!K101+'t3'!L101+'t3'!M101+'t3'!N101+'t3'!O101+'t3'!P101)+('t12'!C101/12)</f>
        <v>0</v>
      </c>
      <c r="E101" s="339" t="str">
        <f t="shared" si="1"/>
        <v>OK</v>
      </c>
    </row>
    <row r="102" spans="1:5" ht="13.2" x14ac:dyDescent="0.25">
      <c r="A102" s="123" t="str">
        <f>'t1'!A102</f>
        <v>STATISTICO DIRIG. CON INCARICO DI STRUTTURA COMPLESSA</v>
      </c>
      <c r="B102" s="95" t="str">
        <f>'t1'!B102</f>
        <v>TD0071</v>
      </c>
      <c r="C102" s="323">
        <f>'t13'!AF102</f>
        <v>0</v>
      </c>
      <c r="D102" s="324">
        <f>('t3'!K102+'t3'!L102+'t3'!M102+'t3'!N102+'t3'!O102+'t3'!P102)+('t12'!C102/12)</f>
        <v>0</v>
      </c>
      <c r="E102" s="339" t="str">
        <f t="shared" si="1"/>
        <v>OK</v>
      </c>
    </row>
    <row r="103" spans="1:5" ht="13.2" x14ac:dyDescent="0.25">
      <c r="A103" s="123" t="str">
        <f>'t1'!A103</f>
        <v>STATISTICO DIRIG. CON INCARICO DI STRUTTURA SEMPLICE</v>
      </c>
      <c r="B103" s="95" t="str">
        <f>'t1'!B103</f>
        <v>TD0S70</v>
      </c>
      <c r="C103" s="323">
        <f>'t13'!AF103</f>
        <v>0</v>
      </c>
      <c r="D103" s="324">
        <f>('t3'!K103+'t3'!L103+'t3'!M103+'t3'!N103+'t3'!O103+'t3'!P103)+('t12'!C103/12)</f>
        <v>0</v>
      </c>
      <c r="E103" s="339" t="str">
        <f t="shared" si="1"/>
        <v>OK</v>
      </c>
    </row>
    <row r="104" spans="1:5" ht="13.2" x14ac:dyDescent="0.25">
      <c r="A104" s="123" t="str">
        <f>'t1'!A104</f>
        <v>STATISTICO DIRIG. CON ALTRI INCAR.PROF.LI</v>
      </c>
      <c r="B104" s="95" t="str">
        <f>'t1'!B104</f>
        <v>TD0A70</v>
      </c>
      <c r="C104" s="323">
        <f>'t13'!AF104</f>
        <v>0</v>
      </c>
      <c r="D104" s="324">
        <f>('t3'!K104+'t3'!L104+'t3'!M104+'t3'!N104+'t3'!O104+'t3'!P104)+('t12'!C104/12)</f>
        <v>0</v>
      </c>
      <c r="E104" s="339" t="str">
        <f t="shared" si="1"/>
        <v>OK</v>
      </c>
    </row>
    <row r="105" spans="1:5" ht="13.2" x14ac:dyDescent="0.25">
      <c r="A105" s="123" t="str">
        <f>'t1'!A105</f>
        <v>STATISTICO DIR. A T.DETERMINATO(ART. 15-SEPTIES DLGS.502/92)</v>
      </c>
      <c r="B105" s="95" t="str">
        <f>'t1'!B105</f>
        <v>TD0610</v>
      </c>
      <c r="C105" s="323">
        <f>'t13'!AF105</f>
        <v>0</v>
      </c>
      <c r="D105" s="324">
        <f>('t3'!K105+'t3'!L105+'t3'!M105+'t3'!N105+'t3'!O105+'t3'!P105)+('t12'!C105/12)</f>
        <v>0</v>
      </c>
      <c r="E105" s="339" t="str">
        <f t="shared" si="1"/>
        <v>OK</v>
      </c>
    </row>
    <row r="106" spans="1:5" ht="13.2" x14ac:dyDescent="0.25">
      <c r="A106" s="123" t="str">
        <f>'t1'!A106</f>
        <v>SOCIOLOGO DIRIG. CON INCARICO DI STRUTTURA COMPLESSA</v>
      </c>
      <c r="B106" s="95" t="str">
        <f>'t1'!B106</f>
        <v>TD0068</v>
      </c>
      <c r="C106" s="323">
        <f>'t13'!AF106</f>
        <v>0</v>
      </c>
      <c r="D106" s="324">
        <f>('t3'!K106+'t3'!L106+'t3'!M106+'t3'!N106+'t3'!O106+'t3'!P106)+('t12'!C106/12)</f>
        <v>0</v>
      </c>
      <c r="E106" s="339" t="str">
        <f t="shared" si="1"/>
        <v>OK</v>
      </c>
    </row>
    <row r="107" spans="1:5" ht="13.2" x14ac:dyDescent="0.25">
      <c r="A107" s="123" t="str">
        <f>'t1'!A107</f>
        <v>SOCIOLOGO DIRIG. CON INCARICO DI STRUTTURA SEMPLICE</v>
      </c>
      <c r="B107" s="95" t="str">
        <f>'t1'!B107</f>
        <v>TD0S67</v>
      </c>
      <c r="C107" s="323">
        <f>'t13'!AF107</f>
        <v>0</v>
      </c>
      <c r="D107" s="324">
        <f>('t3'!K107+'t3'!L107+'t3'!M107+'t3'!N107+'t3'!O107+'t3'!P107)+('t12'!C107/12)</f>
        <v>0</v>
      </c>
      <c r="E107" s="339" t="str">
        <f t="shared" si="1"/>
        <v>OK</v>
      </c>
    </row>
    <row r="108" spans="1:5" ht="13.2" x14ac:dyDescent="0.25">
      <c r="A108" s="123" t="str">
        <f>'t1'!A108</f>
        <v>SOCIOLOGO DIRIG. CON ALTRI INCAR.PROF.LI</v>
      </c>
      <c r="B108" s="95" t="str">
        <f>'t1'!B108</f>
        <v>TD0A67</v>
      </c>
      <c r="C108" s="323">
        <f>'t13'!AF108</f>
        <v>0</v>
      </c>
      <c r="D108" s="324">
        <f>('t3'!K108+'t3'!L108+'t3'!M108+'t3'!N108+'t3'!O108+'t3'!P108)+('t12'!C108/12)</f>
        <v>0</v>
      </c>
      <c r="E108" s="339" t="str">
        <f t="shared" si="1"/>
        <v>OK</v>
      </c>
    </row>
    <row r="109" spans="1:5" ht="13.2" x14ac:dyDescent="0.25">
      <c r="A109" s="123" t="str">
        <f>'t1'!A109</f>
        <v>SOCIOLOGO DIR. A T. DETERMINATO(ART.15-SEPTIES DLGS. 502/92)</v>
      </c>
      <c r="B109" s="95" t="str">
        <f>'t1'!B109</f>
        <v>TD0611</v>
      </c>
      <c r="C109" s="323">
        <f>'t13'!AF109</f>
        <v>0</v>
      </c>
      <c r="D109" s="324">
        <f>('t3'!K109+'t3'!L109+'t3'!M109+'t3'!N109+'t3'!O109+'t3'!P109)+('t12'!C109/12)</f>
        <v>0</v>
      </c>
      <c r="E109" s="339" t="str">
        <f t="shared" si="1"/>
        <v>OK</v>
      </c>
    </row>
    <row r="110" spans="1:5" ht="13.2" x14ac:dyDescent="0.25">
      <c r="A110" s="123" t="str">
        <f>'t1'!A110</f>
        <v>DIR. AMBIENTALE CON INCARICO DI STRUTTURA COMPLESSA</v>
      </c>
      <c r="B110" s="95" t="str">
        <f>'t1'!B110</f>
        <v>TD0C02</v>
      </c>
      <c r="C110" s="323">
        <f>'t13'!AF110</f>
        <v>0</v>
      </c>
      <c r="D110" s="324">
        <f>('t3'!K110+'t3'!L110+'t3'!M110+'t3'!N110+'t3'!O110+'t3'!P110)+('t12'!C110/12)</f>
        <v>0</v>
      </c>
      <c r="E110" s="339" t="str">
        <f t="shared" si="1"/>
        <v>OK</v>
      </c>
    </row>
    <row r="111" spans="1:5" ht="13.2" x14ac:dyDescent="0.25">
      <c r="A111" s="123" t="str">
        <f>'t1'!A111</f>
        <v>DIR. AMBIENTALE CON INCARICO DI STRUTTURA SEMPLICE</v>
      </c>
      <c r="B111" s="95" t="str">
        <f>'t1'!B111</f>
        <v>TD0S02</v>
      </c>
      <c r="C111" s="323">
        <f>'t13'!AF111</f>
        <v>0</v>
      </c>
      <c r="D111" s="324">
        <f>('t3'!K111+'t3'!L111+'t3'!M111+'t3'!N111+'t3'!O111+'t3'!P111)+('t12'!C111/12)</f>
        <v>0</v>
      </c>
      <c r="E111" s="339" t="str">
        <f t="shared" si="1"/>
        <v>OK</v>
      </c>
    </row>
    <row r="112" spans="1:5" ht="13.2" x14ac:dyDescent="0.25">
      <c r="A112" s="123" t="str">
        <f>'t1'!A112</f>
        <v>DIR. AMBIENTALE CON ALTRI INCAR.PROF.LI</v>
      </c>
      <c r="B112" s="95" t="str">
        <f>'t1'!B112</f>
        <v>TD0A02</v>
      </c>
      <c r="C112" s="323">
        <f>'t13'!AF112</f>
        <v>0</v>
      </c>
      <c r="D112" s="324">
        <f>('t3'!K112+'t3'!L112+'t3'!M112+'t3'!N112+'t3'!O112+'t3'!P112)+('t12'!C112/12)</f>
        <v>0</v>
      </c>
      <c r="E112" s="339" t="str">
        <f t="shared" si="1"/>
        <v>OK</v>
      </c>
    </row>
    <row r="113" spans="1:5" ht="13.2" x14ac:dyDescent="0.25">
      <c r="A113" s="123" t="str">
        <f>'t1'!A113</f>
        <v>DIR. AMBIENTALE A T.DETERMINATO (ART.15-SEPTIES DLGS 502/92)</v>
      </c>
      <c r="B113" s="95" t="str">
        <f>'t1'!B113</f>
        <v>TD0810</v>
      </c>
      <c r="C113" s="323">
        <f>'t13'!AF113</f>
        <v>0</v>
      </c>
      <c r="D113" s="324">
        <f>('t3'!K113+'t3'!L113+'t3'!M113+'t3'!N113+'t3'!O113+'t3'!P113)+('t12'!C113/12)</f>
        <v>0</v>
      </c>
      <c r="E113" s="339" t="str">
        <f t="shared" si="1"/>
        <v>OK</v>
      </c>
    </row>
    <row r="114" spans="1:5" ht="13.2" x14ac:dyDescent="0.25">
      <c r="A114" s="123" t="str">
        <f>'t1'!A114</f>
        <v>DIRIGENTE AMM.VO CON INCARICO DI STRUTTURA COMPLESSA</v>
      </c>
      <c r="B114" s="95" t="str">
        <f>'t1'!B114</f>
        <v>AD0032</v>
      </c>
      <c r="C114" s="323">
        <f>'t13'!AF114</f>
        <v>0</v>
      </c>
      <c r="D114" s="324">
        <f>('t3'!K114+'t3'!L114+'t3'!M114+'t3'!N114+'t3'!O114+'t3'!P114)+('t12'!C114/12)</f>
        <v>0</v>
      </c>
      <c r="E114" s="339" t="str">
        <f t="shared" si="1"/>
        <v>OK</v>
      </c>
    </row>
    <row r="115" spans="1:5" ht="13.2" x14ac:dyDescent="0.25">
      <c r="A115" s="123" t="str">
        <f>'t1'!A115</f>
        <v>DIRIGENTE AMM.VO CON INCARICO DI STRUTTURA SEMPLICE</v>
      </c>
      <c r="B115" s="95" t="str">
        <f>'t1'!B115</f>
        <v>AD0S31</v>
      </c>
      <c r="C115" s="323">
        <f>'t13'!AF115</f>
        <v>0</v>
      </c>
      <c r="D115" s="324">
        <f>('t3'!K115+'t3'!L115+'t3'!M115+'t3'!N115+'t3'!O115+'t3'!P115)+('t12'!C115/12)</f>
        <v>0</v>
      </c>
      <c r="E115" s="339" t="str">
        <f t="shared" si="1"/>
        <v>OK</v>
      </c>
    </row>
    <row r="116" spans="1:5" ht="13.2" x14ac:dyDescent="0.25">
      <c r="A116" s="123" t="str">
        <f>'t1'!A116</f>
        <v>DIRIGENTE AMM.VO CON ALTRI INCAR.PROF.LI</v>
      </c>
      <c r="B116" s="95" t="str">
        <f>'t1'!B116</f>
        <v>AD0A31</v>
      </c>
      <c r="C116" s="323">
        <f>'t13'!AF116</f>
        <v>0</v>
      </c>
      <c r="D116" s="324">
        <f>('t3'!K116+'t3'!L116+'t3'!M116+'t3'!N116+'t3'!O116+'t3'!P116)+('t12'!C116/12)</f>
        <v>0</v>
      </c>
      <c r="E116" s="339" t="str">
        <f t="shared" si="1"/>
        <v>OK</v>
      </c>
    </row>
    <row r="117" spans="1:5" ht="13.2" x14ac:dyDescent="0.25">
      <c r="A117" s="123" t="str">
        <f>'t1'!A117</f>
        <v>DIRIG. AMM.VO A T. DETERMINATO (ART. 15-SEPTIES DLGS.502/92)</v>
      </c>
      <c r="B117" s="95" t="str">
        <f>'t1'!B117</f>
        <v>AD0612</v>
      </c>
      <c r="C117" s="323">
        <f>'t13'!AF117</f>
        <v>0</v>
      </c>
      <c r="D117" s="324">
        <f>('t3'!K117+'t3'!L117+'t3'!M117+'t3'!N117+'t3'!O117+'t3'!P117)+('t12'!C117/12)</f>
        <v>0</v>
      </c>
      <c r="E117" s="339" t="str">
        <f t="shared" si="1"/>
        <v>OK</v>
      </c>
    </row>
    <row r="118" spans="1:5" ht="13.2" x14ac:dyDescent="0.25">
      <c r="A118" s="123" t="str">
        <f>'t1'!A118</f>
        <v>RICERCATORE SANITARIO - DS</v>
      </c>
      <c r="B118" s="95" t="str">
        <f>'t1'!B118</f>
        <v>N18694</v>
      </c>
      <c r="C118" s="323">
        <f>'t13'!AF118</f>
        <v>0</v>
      </c>
      <c r="D118" s="324">
        <f>('t3'!K118+'t3'!L118+'t3'!M118+'t3'!N118+'t3'!O118+'t3'!P118)+('t12'!C118/12)</f>
        <v>0</v>
      </c>
      <c r="E118" s="339" t="str">
        <f t="shared" si="1"/>
        <v>OK</v>
      </c>
    </row>
    <row r="119" spans="1:5" ht="13.2" x14ac:dyDescent="0.25">
      <c r="A119" s="123" t="str">
        <f>'t1'!A119</f>
        <v>COLLABORATORE PROF.LE DI RICERCA SANITARIA - D</v>
      </c>
      <c r="B119" s="95" t="str">
        <f>'t1'!B119</f>
        <v>N16695</v>
      </c>
      <c r="C119" s="323">
        <f>'t13'!AF119</f>
        <v>0</v>
      </c>
      <c r="D119" s="324">
        <f>('t3'!K119+'t3'!L119+'t3'!M119+'t3'!N119+'t3'!O119+'t3'!P119)+('t12'!C119/12)</f>
        <v>0</v>
      </c>
      <c r="E119" s="339" t="str">
        <f t="shared" si="1"/>
        <v>OK</v>
      </c>
    </row>
    <row r="120" spans="1:5" ht="13.2" x14ac:dyDescent="0.25">
      <c r="A120" s="123" t="str">
        <f>'t1'!A120</f>
        <v>RUOLO SANITARIO - PROF. SANITARIE INFERMIERISTICHE E.Q.</v>
      </c>
      <c r="B120" s="95" t="str">
        <f>'t1'!B120</f>
        <v>SEQINF</v>
      </c>
      <c r="C120" s="323">
        <f>'t13'!AF120</f>
        <v>0</v>
      </c>
      <c r="D120" s="324">
        <f>('t3'!K120+'t3'!L120+'t3'!M120+'t3'!N120+'t3'!O120+'t3'!P120)+('t12'!C120/12)</f>
        <v>0</v>
      </c>
      <c r="E120" s="339" t="str">
        <f t="shared" si="1"/>
        <v>OK</v>
      </c>
    </row>
    <row r="121" spans="1:5" ht="13.2" x14ac:dyDescent="0.25">
      <c r="A121" s="123" t="str">
        <f>'t1'!A121</f>
        <v>RUOLO SANITARIO - PROF. SANITARIA OSTETRICA E.Q.</v>
      </c>
      <c r="B121" s="95" t="str">
        <f>'t1'!B121</f>
        <v>SEQOST</v>
      </c>
      <c r="C121" s="323">
        <f>'t13'!AF121</f>
        <v>0</v>
      </c>
      <c r="D121" s="324">
        <f>('t3'!K121+'t3'!L121+'t3'!M121+'t3'!N121+'t3'!O121+'t3'!P121)+('t12'!C121/12)</f>
        <v>0</v>
      </c>
      <c r="E121" s="339" t="str">
        <f t="shared" si="1"/>
        <v>OK</v>
      </c>
    </row>
    <row r="122" spans="1:5" ht="13.2" x14ac:dyDescent="0.25">
      <c r="A122" s="123" t="str">
        <f>'t1'!A122</f>
        <v>RUOLO SANITARIO - PROFESSIONI TECNICO SANITARIE E.Q.</v>
      </c>
      <c r="B122" s="95" t="str">
        <f>'t1'!B122</f>
        <v>SEQTCN</v>
      </c>
      <c r="C122" s="323">
        <f>'t13'!AF122</f>
        <v>0</v>
      </c>
      <c r="D122" s="324">
        <f>('t3'!K122+'t3'!L122+'t3'!M122+'t3'!N122+'t3'!O122+'t3'!P122)+('t12'!C122/12)</f>
        <v>0</v>
      </c>
      <c r="E122" s="339" t="str">
        <f t="shared" si="1"/>
        <v>OK</v>
      </c>
    </row>
    <row r="123" spans="1:5" ht="13.2" x14ac:dyDescent="0.25">
      <c r="A123" s="123" t="str">
        <f>'t1'!A123</f>
        <v>RUOLO SANITARIO - PROF. SANITARIE DELLA RIABILITAZIONE E.Q.</v>
      </c>
      <c r="B123" s="95" t="str">
        <f>'t1'!B123</f>
        <v>SEQRAB</v>
      </c>
      <c r="C123" s="323">
        <f>'t13'!AF123</f>
        <v>0</v>
      </c>
      <c r="D123" s="324">
        <f>('t3'!K123+'t3'!L123+'t3'!M123+'t3'!N123+'t3'!O123+'t3'!P123)+('t12'!C123/12)</f>
        <v>0</v>
      </c>
      <c r="E123" s="339" t="str">
        <f t="shared" si="1"/>
        <v>OK</v>
      </c>
    </row>
    <row r="124" spans="1:5" ht="13.2" x14ac:dyDescent="0.25">
      <c r="A124" s="123" t="str">
        <f>'t1'!A124</f>
        <v>RUOLO SANITARIO - PROF. SANITARIE DELLA PREVENZIONE E.Q.</v>
      </c>
      <c r="B124" s="95" t="str">
        <f>'t1'!B124</f>
        <v>SEQPRV</v>
      </c>
      <c r="C124" s="323">
        <f>'t13'!AF124</f>
        <v>0</v>
      </c>
      <c r="D124" s="324">
        <f>('t3'!K124+'t3'!L124+'t3'!M124+'t3'!N124+'t3'!O124+'t3'!P124)+('t12'!C124/12)</f>
        <v>0</v>
      </c>
      <c r="E124" s="339" t="str">
        <f t="shared" si="1"/>
        <v>OK</v>
      </c>
    </row>
    <row r="125" spans="1:5" ht="13.2" x14ac:dyDescent="0.25">
      <c r="A125" s="123" t="str">
        <f>'t1'!A125</f>
        <v>RUOLO SANITARIO - PROF. SAN. INFERM. SENIOR ESAURIMENTO E.Q.</v>
      </c>
      <c r="B125" s="95" t="str">
        <f>'t1'!B125</f>
        <v>SEQINE</v>
      </c>
      <c r="C125" s="323">
        <f>'t13'!AF125</f>
        <v>0</v>
      </c>
      <c r="D125" s="324">
        <f>('t3'!K125+'t3'!L125+'t3'!M125+'t3'!N125+'t3'!O125+'t3'!P125)+('t12'!C125/12)</f>
        <v>0</v>
      </c>
      <c r="E125" s="339" t="str">
        <f t="shared" si="1"/>
        <v>OK</v>
      </c>
    </row>
    <row r="126" spans="1:5" ht="13.2" x14ac:dyDescent="0.25">
      <c r="A126" s="123" t="str">
        <f>'t1'!A126</f>
        <v>RUOLO SANITARIO - ALTRI PROF. SAN. SENIOR A ESAURIMENTO E.Q.</v>
      </c>
      <c r="B126" s="95" t="str">
        <f>'t1'!B126</f>
        <v>SEQASE</v>
      </c>
      <c r="C126" s="323">
        <f>'t13'!AF126</f>
        <v>0</v>
      </c>
      <c r="D126" s="324">
        <f>('t3'!K126+'t3'!L126+'t3'!M126+'t3'!N126+'t3'!O126+'t3'!P126)+('t12'!C126/12)</f>
        <v>0</v>
      </c>
      <c r="E126" s="339" t="str">
        <f t="shared" si="1"/>
        <v>OK</v>
      </c>
    </row>
    <row r="127" spans="1:5" ht="13.2" x14ac:dyDescent="0.25">
      <c r="A127" s="123" t="str">
        <f>'t1'!A127</f>
        <v>RUOLO SOCIOSANITARIO - ASSISTENTE SOCIALE E.Q.</v>
      </c>
      <c r="B127" s="95" t="str">
        <f>'t1'!B127</f>
        <v>KEQASC</v>
      </c>
      <c r="C127" s="323">
        <f>'t13'!AF127</f>
        <v>0</v>
      </c>
      <c r="D127" s="324">
        <f>('t3'!K127+'t3'!L127+'t3'!M127+'t3'!N127+'t3'!O127+'t3'!P127)+('t12'!C127/12)</f>
        <v>0</v>
      </c>
      <c r="E127" s="339" t="str">
        <f t="shared" si="1"/>
        <v>OK</v>
      </c>
    </row>
    <row r="128" spans="1:5" ht="13.2" x14ac:dyDescent="0.25">
      <c r="A128" s="123" t="str">
        <f>'t1'!A128</f>
        <v>RUOLO SOCIOSANITARIO - ASSIST. SOC. SENIOR ESAURIMENTO E.Q.</v>
      </c>
      <c r="B128" s="95" t="str">
        <f>'t1'!B128</f>
        <v>KEQSCE</v>
      </c>
      <c r="C128" s="323">
        <f>'t13'!AF128</f>
        <v>0</v>
      </c>
      <c r="D128" s="324">
        <f>('t3'!K128+'t3'!L128+'t3'!M128+'t3'!N128+'t3'!O128+'t3'!P128)+('t12'!C128/12)</f>
        <v>0</v>
      </c>
      <c r="E128" s="339" t="str">
        <f t="shared" si="1"/>
        <v>OK</v>
      </c>
    </row>
    <row r="129" spans="1:5" ht="13.2" x14ac:dyDescent="0.25">
      <c r="A129" s="123" t="str">
        <f>'t1'!A129</f>
        <v>RUOLO PROFESSIONALE - SPECIALISTA DELLA COMUNIC. ISTIT. E.Q.</v>
      </c>
      <c r="B129" s="95" t="str">
        <f>'t1'!B129</f>
        <v>PEQ871</v>
      </c>
      <c r="C129" s="323">
        <f>'t13'!AF129</f>
        <v>0</v>
      </c>
      <c r="D129" s="324">
        <f>('t3'!K129+'t3'!L129+'t3'!M129+'t3'!N129+'t3'!O129+'t3'!P129)+('t12'!C129/12)</f>
        <v>0</v>
      </c>
      <c r="E129" s="339" t="str">
        <f t="shared" si="1"/>
        <v>OK</v>
      </c>
    </row>
    <row r="130" spans="1:5" ht="13.2" x14ac:dyDescent="0.25">
      <c r="A130" s="123" t="str">
        <f>'t1'!A130</f>
        <v>RUOLO PROFESSIONALE - SPECIALISTA RAPPORTI CON I MEDIA E.Q.</v>
      </c>
      <c r="B130" s="95" t="str">
        <f>'t1'!B130</f>
        <v>PEQ872</v>
      </c>
      <c r="C130" s="323">
        <f>'t13'!AF130</f>
        <v>0</v>
      </c>
      <c r="D130" s="324">
        <f>('t3'!K130+'t3'!L130+'t3'!M130+'t3'!N130+'t3'!O130+'t3'!P130)+('t12'!C130/12)</f>
        <v>0</v>
      </c>
      <c r="E130" s="339" t="str">
        <f t="shared" si="1"/>
        <v>OK</v>
      </c>
    </row>
    <row r="131" spans="1:5" ht="13.2" x14ac:dyDescent="0.25">
      <c r="A131" s="123" t="str">
        <f>'t1'!A131</f>
        <v>RUOLO PROFESSIONALE - ASSISTENTE RELIGIOSO E.Q.</v>
      </c>
      <c r="B131" s="95" t="str">
        <f>'t1'!B131</f>
        <v>PEQ006</v>
      </c>
      <c r="C131" s="323">
        <f>'t13'!AF131</f>
        <v>0</v>
      </c>
      <c r="D131" s="324">
        <f>('t3'!K131+'t3'!L131+'t3'!M131+'t3'!N131+'t3'!O131+'t3'!P131)+('t12'!C131/12)</f>
        <v>0</v>
      </c>
      <c r="E131" s="339" t="str">
        <f>IF(OR((NOT(C131)),(AND(C131&gt;=0,D131&gt;0))),"OK","ERRORE")</f>
        <v>OK</v>
      </c>
    </row>
    <row r="132" spans="1:5" ht="13.2" x14ac:dyDescent="0.25">
      <c r="A132" s="123" t="str">
        <f>'t1'!A132</f>
        <v>RUOLO TECNICO - COLLABORATORE TECNICO PROFESSIONALE E.Q.</v>
      </c>
      <c r="B132" s="95" t="str">
        <f>'t1'!B132</f>
        <v>TEQ027</v>
      </c>
      <c r="C132" s="323">
        <f>'t13'!AF132</f>
        <v>0</v>
      </c>
      <c r="D132" s="324">
        <f>('t3'!K132+'t3'!L132+'t3'!M132+'t3'!N132+'t3'!O132+'t3'!P132)+('t12'!C132/12)</f>
        <v>0</v>
      </c>
      <c r="E132" s="339" t="str">
        <f>IF(OR((NOT(C132)),(AND(C132&gt;=0,D132&gt;0))),"OK","ERRORE")</f>
        <v>OK</v>
      </c>
    </row>
    <row r="133" spans="1:5" ht="13.2" x14ac:dyDescent="0.25">
      <c r="A133" s="123" t="str">
        <f>'t1'!A133</f>
        <v>RUOLO TECNICO - COLLAB. TEC. PROF. SENIOR A ESAURIMENTO E.Q.</v>
      </c>
      <c r="B133" s="95" t="str">
        <f>'t1'!B133</f>
        <v>TEQCTS</v>
      </c>
      <c r="C133" s="323">
        <f>'t13'!AF133</f>
        <v>0</v>
      </c>
      <c r="D133" s="324">
        <f>('t3'!K133+'t3'!L133+'t3'!M133+'t3'!N133+'t3'!O133+'t3'!P133)+('t12'!C133/12)</f>
        <v>0</v>
      </c>
      <c r="E133" s="339" t="str">
        <f>IF(OR((NOT(C133)),(AND(C133&gt;=0,D133&gt;0))),"OK","ERRORE")</f>
        <v>OK</v>
      </c>
    </row>
    <row r="134" spans="1:5" ht="13.2" x14ac:dyDescent="0.25">
      <c r="A134" s="123" t="str">
        <f>'t1'!A134</f>
        <v>RUOLO AMMINISTRATIVO - COLLAB. AMMINISTRATIVO PROFESS. E.Q.</v>
      </c>
      <c r="B134" s="95" t="str">
        <f>'t1'!B134</f>
        <v>AEQ029</v>
      </c>
      <c r="C134" s="323">
        <f>'t13'!AF134</f>
        <v>0</v>
      </c>
      <c r="D134" s="324">
        <f>('t3'!K134+'t3'!L134+'t3'!M134+'t3'!N134+'t3'!O134+'t3'!P134)+('t12'!C134/12)</f>
        <v>0</v>
      </c>
      <c r="E134" s="339" t="str">
        <f>IF(OR((NOT(C134)),(AND(C134&gt;=0,D134&gt;0))),"OK","ERRORE")</f>
        <v>OK</v>
      </c>
    </row>
    <row r="135" spans="1:5" ht="13.2" x14ac:dyDescent="0.25">
      <c r="A135" s="123" t="str">
        <f>'t1'!A135</f>
        <v>RUOLO AMM.VO - COLLAB. AMM.VO PROF. SENIOR ESAURIMENTO E.Q.</v>
      </c>
      <c r="B135" s="95" t="str">
        <f>'t1'!B135</f>
        <v>AEQCAS</v>
      </c>
      <c r="C135" s="323">
        <f>'t13'!AF135</f>
        <v>0</v>
      </c>
      <c r="D135" s="324">
        <f>('t3'!K135+'t3'!L135+'t3'!M135+'t3'!N135+'t3'!O135+'t3'!P135)+('t12'!C135/12)</f>
        <v>0</v>
      </c>
      <c r="E135" s="339" t="str">
        <f>IF(OR((NOT(C135)),(AND(C135&gt;=0,D135&gt;0))),"OK","ERRORE")</f>
        <v>OK</v>
      </c>
    </row>
    <row r="136" spans="1:5" ht="13.2" x14ac:dyDescent="0.25">
      <c r="A136" s="123" t="str">
        <f>'t1'!A136</f>
        <v>RUOLO SANITARIO - PROF. SANITARIE INFERMIERISTICHE</v>
      </c>
      <c r="B136" s="95" t="str">
        <f>'t1'!B136</f>
        <v>SPFINF</v>
      </c>
      <c r="C136" s="323">
        <f>'t13'!AF136</f>
        <v>0</v>
      </c>
      <c r="D136" s="324">
        <f>('t3'!K136+'t3'!L136+'t3'!M136+'t3'!N136+'t3'!O136+'t3'!P136)+('t12'!C136/12)</f>
        <v>0</v>
      </c>
      <c r="E136" s="339" t="str">
        <f t="shared" si="1"/>
        <v>OK</v>
      </c>
    </row>
    <row r="137" spans="1:5" ht="13.2" x14ac:dyDescent="0.25">
      <c r="A137" s="123" t="str">
        <f>'t1'!A137</f>
        <v>RUOLO SANITARIO - PROF. SANITARIA OSTETRICA</v>
      </c>
      <c r="B137" s="95" t="str">
        <f>'t1'!B137</f>
        <v>SPFOST</v>
      </c>
      <c r="C137" s="323">
        <f>'t13'!AF137</f>
        <v>0</v>
      </c>
      <c r="D137" s="324">
        <f>('t3'!K137+'t3'!L137+'t3'!M137+'t3'!N137+'t3'!O137+'t3'!P137)+('t12'!C137/12)</f>
        <v>0</v>
      </c>
      <c r="E137" s="339" t="str">
        <f t="shared" si="1"/>
        <v>OK</v>
      </c>
    </row>
    <row r="138" spans="1:5" ht="13.2" x14ac:dyDescent="0.25">
      <c r="A138" s="123" t="str">
        <f>'t1'!A138</f>
        <v>RUOLO SANITARIO - PROFESSIONI TECNICO SANITARIE</v>
      </c>
      <c r="B138" s="95" t="str">
        <f>'t1'!B138</f>
        <v>SPFTCN</v>
      </c>
      <c r="C138" s="323">
        <f>'t13'!AF138</f>
        <v>0</v>
      </c>
      <c r="D138" s="324">
        <f>('t3'!K138+'t3'!L138+'t3'!M138+'t3'!N138+'t3'!O138+'t3'!P138)+('t12'!C138/12)</f>
        <v>0</v>
      </c>
      <c r="E138" s="339" t="str">
        <f t="shared" si="1"/>
        <v>OK</v>
      </c>
    </row>
    <row r="139" spans="1:5" ht="13.2" x14ac:dyDescent="0.25">
      <c r="A139" s="123" t="str">
        <f>'t1'!A139</f>
        <v>RUOLO SANITARIO - PROF. SANITARIE DELLA RIABILITAZIONE</v>
      </c>
      <c r="B139" s="95" t="str">
        <f>'t1'!B139</f>
        <v>SPFRAB</v>
      </c>
      <c r="C139" s="323">
        <f>'t13'!AF139</f>
        <v>0</v>
      </c>
      <c r="D139" s="324">
        <f>('t3'!K139+'t3'!L139+'t3'!M139+'t3'!N139+'t3'!O139+'t3'!P139)+('t12'!C139/12)</f>
        <v>0</v>
      </c>
      <c r="E139" s="339" t="str">
        <f t="shared" si="1"/>
        <v>OK</v>
      </c>
    </row>
    <row r="140" spans="1:5" ht="13.2" x14ac:dyDescent="0.25">
      <c r="A140" s="123" t="str">
        <f>'t1'!A140</f>
        <v>RUOLO SANITARIO - PROF. SANITARIE DELLA PREVENZIONE</v>
      </c>
      <c r="B140" s="95" t="str">
        <f>'t1'!B140</f>
        <v>SPFPRV</v>
      </c>
      <c r="C140" s="323">
        <f>'t13'!AF140</f>
        <v>0</v>
      </c>
      <c r="D140" s="324">
        <f>('t3'!K140+'t3'!L140+'t3'!M140+'t3'!N140+'t3'!O140+'t3'!P140)+('t12'!C140/12)</f>
        <v>0</v>
      </c>
      <c r="E140" s="339" t="str">
        <f t="shared" ref="E140:E165" si="2">IF(OR((NOT(C140)),(AND(C140&gt;=0,D140&gt;0))),"OK","ERRORE")</f>
        <v>OK</v>
      </c>
    </row>
    <row r="141" spans="1:5" ht="13.2" x14ac:dyDescent="0.25">
      <c r="A141" s="123" t="str">
        <f>'t1'!A141</f>
        <v>RUOLO SANITARIO - PROF. SAN. INFERMIER. SENIOR A ESAURIMENTO</v>
      </c>
      <c r="B141" s="95" t="str">
        <f>'t1'!B141</f>
        <v>SPFINE</v>
      </c>
      <c r="C141" s="323">
        <f>'t13'!AF141</f>
        <v>0</v>
      </c>
      <c r="D141" s="324">
        <f>('t3'!K141+'t3'!L141+'t3'!M141+'t3'!N141+'t3'!O141+'t3'!P141)+('t12'!C141/12)</f>
        <v>0</v>
      </c>
      <c r="E141" s="339" t="str">
        <f t="shared" si="2"/>
        <v>OK</v>
      </c>
    </row>
    <row r="142" spans="1:5" ht="13.2" x14ac:dyDescent="0.25">
      <c r="A142" s="123" t="str">
        <f>'t1'!A142</f>
        <v>RUOLO SANITARIO - ALTRI PROFILI SANIT. SENIOR A ESAURIMENTO</v>
      </c>
      <c r="B142" s="95" t="str">
        <f>'t1'!B142</f>
        <v>SPFASE</v>
      </c>
      <c r="C142" s="323">
        <f>'t13'!AF142</f>
        <v>0</v>
      </c>
      <c r="D142" s="324">
        <f>('t3'!K142+'t3'!L142+'t3'!M142+'t3'!N142+'t3'!O142+'t3'!P142)+('t12'!C142/12)</f>
        <v>0</v>
      </c>
      <c r="E142" s="339" t="str">
        <f t="shared" si="2"/>
        <v>OK</v>
      </c>
    </row>
    <row r="143" spans="1:5" ht="13.2" x14ac:dyDescent="0.25">
      <c r="A143" s="123" t="str">
        <f>'t1'!A143</f>
        <v>RUOLO SOCIOSANITARIO - ASSISTENTE SOCIALE</v>
      </c>
      <c r="B143" s="95" t="str">
        <f>'t1'!B143</f>
        <v>KPFASC</v>
      </c>
      <c r="C143" s="323">
        <f>'t13'!AF143</f>
        <v>0</v>
      </c>
      <c r="D143" s="324">
        <f>('t3'!K143+'t3'!L143+'t3'!M143+'t3'!N143+'t3'!O143+'t3'!P143)+('t12'!C143/12)</f>
        <v>0</v>
      </c>
      <c r="E143" s="339" t="str">
        <f t="shared" si="2"/>
        <v>OK</v>
      </c>
    </row>
    <row r="144" spans="1:5" ht="13.2" x14ac:dyDescent="0.25">
      <c r="A144" s="123" t="str">
        <f>'t1'!A144</f>
        <v>RUOLO SOCIOSANITARIO - ASSISTENTE SOC. SENIOR AD ESAURIMENTO</v>
      </c>
      <c r="B144" s="95" t="str">
        <f>'t1'!B144</f>
        <v>KPFSCE</v>
      </c>
      <c r="C144" s="323">
        <f>'t13'!AF144</f>
        <v>0</v>
      </c>
      <c r="D144" s="324">
        <f>('t3'!K144+'t3'!L144+'t3'!M144+'t3'!N144+'t3'!O144+'t3'!P144)+('t12'!C144/12)</f>
        <v>0</v>
      </c>
      <c r="E144" s="339" t="str">
        <f t="shared" si="2"/>
        <v>OK</v>
      </c>
    </row>
    <row r="145" spans="1:5" ht="13.2" x14ac:dyDescent="0.25">
      <c r="A145" s="123" t="str">
        <f>'t1'!A145</f>
        <v>RUOLO PROFESSIONALE - SPECIALISTA DELLA COMUNIC. ISTIT.</v>
      </c>
      <c r="B145" s="95" t="str">
        <f>'t1'!B145</f>
        <v>PPF871</v>
      </c>
      <c r="C145" s="323">
        <f>'t13'!AF145</f>
        <v>0</v>
      </c>
      <c r="D145" s="324">
        <f>('t3'!K145+'t3'!L145+'t3'!M145+'t3'!N145+'t3'!O145+'t3'!P145)+('t12'!C145/12)</f>
        <v>0</v>
      </c>
      <c r="E145" s="339" t="str">
        <f t="shared" si="2"/>
        <v>OK</v>
      </c>
    </row>
    <row r="146" spans="1:5" ht="13.2" x14ac:dyDescent="0.25">
      <c r="A146" s="123" t="str">
        <f>'t1'!A146</f>
        <v>RUOLO PROFESSIONALE - SPECIALISTA RAPPORTI CON I MEDIA</v>
      </c>
      <c r="B146" s="95" t="str">
        <f>'t1'!B146</f>
        <v>PPF872</v>
      </c>
      <c r="C146" s="323">
        <f>'t13'!AF146</f>
        <v>0</v>
      </c>
      <c r="D146" s="324">
        <f>('t3'!K146+'t3'!L146+'t3'!M146+'t3'!N146+'t3'!O146+'t3'!P146)+('t12'!C146/12)</f>
        <v>0</v>
      </c>
      <c r="E146" s="339" t="str">
        <f t="shared" si="2"/>
        <v>OK</v>
      </c>
    </row>
    <row r="147" spans="1:5" ht="13.2" x14ac:dyDescent="0.25">
      <c r="A147" s="123" t="str">
        <f>'t1'!A147</f>
        <v>RUOLO PROFESSIONALE - ASSISTENTE RELIGIOSO</v>
      </c>
      <c r="B147" s="95" t="str">
        <f>'t1'!B147</f>
        <v>PPF006</v>
      </c>
      <c r="C147" s="323">
        <f>'t13'!AF147</f>
        <v>0</v>
      </c>
      <c r="D147" s="324">
        <f>('t3'!K147+'t3'!L147+'t3'!M147+'t3'!N147+'t3'!O147+'t3'!P147)+('t12'!C147/12)</f>
        <v>0</v>
      </c>
      <c r="E147" s="339" t="str">
        <f t="shared" si="2"/>
        <v>OK</v>
      </c>
    </row>
    <row r="148" spans="1:5" ht="13.2" x14ac:dyDescent="0.25">
      <c r="A148" s="123" t="str">
        <f>'t1'!A148</f>
        <v>RUOLO TECNICO - COLLABORATORE TECNICO PROFESSIONALE</v>
      </c>
      <c r="B148" s="95" t="str">
        <f>'t1'!B148</f>
        <v>TPF026</v>
      </c>
      <c r="C148" s="323">
        <f>'t13'!AF148</f>
        <v>0</v>
      </c>
      <c r="D148" s="324">
        <f>('t3'!K148+'t3'!L148+'t3'!M148+'t3'!N148+'t3'!O148+'t3'!P148)+('t12'!C148/12)</f>
        <v>0</v>
      </c>
      <c r="E148" s="339" t="str">
        <f t="shared" si="2"/>
        <v>OK</v>
      </c>
    </row>
    <row r="149" spans="1:5" ht="13.2" x14ac:dyDescent="0.25">
      <c r="A149" s="123" t="str">
        <f>'t1'!A149</f>
        <v>RUOLO TECNICO - COLLAB. TECNICO PROF. SENIOR AD ESAURIMENTO</v>
      </c>
      <c r="B149" s="95" t="str">
        <f>'t1'!B149</f>
        <v>TPFCTS</v>
      </c>
      <c r="C149" s="323">
        <f>'t13'!AF149</f>
        <v>0</v>
      </c>
      <c r="D149" s="324">
        <f>('t3'!K149+'t3'!L149+'t3'!M149+'t3'!N149+'t3'!O149+'t3'!P149)+('t12'!C149/12)</f>
        <v>0</v>
      </c>
      <c r="E149" s="339" t="str">
        <f t="shared" si="2"/>
        <v>OK</v>
      </c>
    </row>
    <row r="150" spans="1:5" ht="13.2" x14ac:dyDescent="0.25">
      <c r="A150" s="123" t="str">
        <f>'t1'!A150</f>
        <v>RUOLO AMMINISTRATIVO - COLLAB. AMMINISTRATIVO PROFESS.</v>
      </c>
      <c r="B150" s="95" t="str">
        <f>'t1'!B150</f>
        <v>APF028</v>
      </c>
      <c r="C150" s="323">
        <f>'t13'!AF150</f>
        <v>0</v>
      </c>
      <c r="D150" s="324">
        <f>('t3'!K150+'t3'!L150+'t3'!M150+'t3'!N150+'t3'!O150+'t3'!P150)+('t12'!C150/12)</f>
        <v>0</v>
      </c>
      <c r="E150" s="339" t="str">
        <f t="shared" si="2"/>
        <v>OK</v>
      </c>
    </row>
    <row r="151" spans="1:5" ht="13.2" x14ac:dyDescent="0.25">
      <c r="A151" s="123" t="str">
        <f>'t1'!A151</f>
        <v>RUOLO AMM.VO - COLLAB. AMM.VO PROFESS. SENIOR AD ESAURIMENTO</v>
      </c>
      <c r="B151" s="95" t="str">
        <f>'t1'!B151</f>
        <v>APFCAS</v>
      </c>
      <c r="C151" s="323">
        <f>'t13'!AF151</f>
        <v>0</v>
      </c>
      <c r="D151" s="324">
        <f>('t3'!K151+'t3'!L151+'t3'!M151+'t3'!N151+'t3'!O151+'t3'!P151)+('t12'!C151/12)</f>
        <v>0</v>
      </c>
      <c r="E151" s="339" t="str">
        <f t="shared" si="2"/>
        <v>OK</v>
      </c>
    </row>
    <row r="152" spans="1:5" ht="13.2" x14ac:dyDescent="0.25">
      <c r="A152" s="123" t="str">
        <f>'t1'!A152</f>
        <v>RUOLO SANITARIO - PROFILI AREA ASSITENTI AD ESAURIMENTO</v>
      </c>
      <c r="B152" s="95" t="str">
        <f>'t1'!B152</f>
        <v>SAT162</v>
      </c>
      <c r="C152" s="323">
        <f>'t13'!AF152</f>
        <v>0</v>
      </c>
      <c r="D152" s="324">
        <f>('t3'!K152+'t3'!L152+'t3'!M152+'t3'!N152+'t3'!O152+'t3'!P152)+('t12'!C152/12)</f>
        <v>0</v>
      </c>
      <c r="E152" s="339" t="str">
        <f t="shared" si="2"/>
        <v>OK</v>
      </c>
    </row>
    <row r="153" spans="1:5" ht="13.2" x14ac:dyDescent="0.25">
      <c r="A153" s="123" t="str">
        <f>'t1'!A153</f>
        <v>RUOLO SOCIOSANITARIO - OPERATORE SOCIOSANITARIO SENIOR</v>
      </c>
      <c r="B153" s="95" t="str">
        <f>'t1'!B153</f>
        <v>KAT660</v>
      </c>
      <c r="C153" s="323">
        <f>'t13'!AF153</f>
        <v>0</v>
      </c>
      <c r="D153" s="324">
        <f>('t3'!K153+'t3'!L153+'t3'!M153+'t3'!N153+'t3'!O153+'t3'!P153)+('t12'!C153/12)</f>
        <v>0</v>
      </c>
      <c r="E153" s="339" t="str">
        <f t="shared" si="2"/>
        <v>OK</v>
      </c>
    </row>
    <row r="154" spans="1:5" ht="13.2" x14ac:dyDescent="0.25">
      <c r="A154" s="123" t="str">
        <f>'t1'!A154</f>
        <v>RUOLO SOCIOSANITARIO - PROFILI AREA ASSITENTI AD ESAURIMENTO</v>
      </c>
      <c r="B154" s="95" t="str">
        <f>'t1'!B154</f>
        <v>KAT162</v>
      </c>
      <c r="C154" s="323">
        <f>'t13'!AF154</f>
        <v>0</v>
      </c>
      <c r="D154" s="324">
        <f>('t3'!K154+'t3'!L154+'t3'!M154+'t3'!N154+'t3'!O154+'t3'!P154)+('t12'!C154/12)</f>
        <v>0</v>
      </c>
      <c r="E154" s="339" t="str">
        <f t="shared" si="2"/>
        <v>OK</v>
      </c>
    </row>
    <row r="155" spans="1:5" ht="13.2" x14ac:dyDescent="0.25">
      <c r="A155" s="123" t="str">
        <f>'t1'!A155</f>
        <v>RUOLO PROFESSIONALE - ASSISTENTE DELLINFORMAZIONE</v>
      </c>
      <c r="B155" s="95" t="str">
        <f>'t1'!B155</f>
        <v>PATINZ</v>
      </c>
      <c r="C155" s="323">
        <f>'t13'!AF155</f>
        <v>0</v>
      </c>
      <c r="D155" s="324">
        <f>('t3'!K155+'t3'!L155+'t3'!M155+'t3'!N155+'t3'!O155+'t3'!P155)+('t12'!C155/12)</f>
        <v>0</v>
      </c>
      <c r="E155" s="339" t="str">
        <f t="shared" si="2"/>
        <v>OK</v>
      </c>
    </row>
    <row r="156" spans="1:5" ht="13.2" x14ac:dyDescent="0.25">
      <c r="A156" s="123" t="str">
        <f>'t1'!A156</f>
        <v>RUOLO TECNICO - ASSISTENTE INFORMATICO</v>
      </c>
      <c r="B156" s="95" t="str">
        <f>'t1'!B156</f>
        <v>TATIFC</v>
      </c>
      <c r="C156" s="323">
        <f>'t13'!AF156</f>
        <v>0</v>
      </c>
      <c r="D156" s="324">
        <f>('t3'!K156+'t3'!L156+'t3'!M156+'t3'!N156+'t3'!O156+'t3'!P156)+('t12'!C156/12)</f>
        <v>0</v>
      </c>
      <c r="E156" s="339" t="str">
        <f t="shared" si="2"/>
        <v>OK</v>
      </c>
    </row>
    <row r="157" spans="1:5" ht="13.2" x14ac:dyDescent="0.25">
      <c r="A157" s="123" t="str">
        <f>'t1'!A157</f>
        <v>RUOLO TECNICO - ASSISTENTE TECNICO</v>
      </c>
      <c r="B157" s="95" t="str">
        <f>'t1'!B157</f>
        <v>TAT119</v>
      </c>
      <c r="C157" s="323">
        <f>'t13'!AF157</f>
        <v>0</v>
      </c>
      <c r="D157" s="324">
        <f>('t3'!K157+'t3'!L157+'t3'!M157+'t3'!N157+'t3'!O157+'t3'!P157)+('t12'!C157/12)</f>
        <v>0</v>
      </c>
      <c r="E157" s="339" t="str">
        <f t="shared" si="2"/>
        <v>OK</v>
      </c>
    </row>
    <row r="158" spans="1:5" ht="13.2" x14ac:dyDescent="0.25">
      <c r="A158" s="123" t="str">
        <f>'t1'!A158</f>
        <v>RUOLO TECNICO - PROFILI AREA ASSITENTI AD ESAURIMENTO</v>
      </c>
      <c r="B158" s="95" t="str">
        <f>'t1'!B158</f>
        <v>TAT162</v>
      </c>
      <c r="C158" s="323">
        <f>'t13'!AF158</f>
        <v>0</v>
      </c>
      <c r="D158" s="324">
        <f>('t3'!K158+'t3'!L158+'t3'!M158+'t3'!N158+'t3'!O158+'t3'!P158)+('t12'!C158/12)</f>
        <v>0</v>
      </c>
      <c r="E158" s="339" t="str">
        <f t="shared" ref="E158:E162" si="3">IF(OR((NOT(C158)),(AND(C158&gt;=0,D158&gt;0))),"OK","ERRORE")</f>
        <v>OK</v>
      </c>
    </row>
    <row r="159" spans="1:5" ht="13.2" x14ac:dyDescent="0.25">
      <c r="A159" s="123" t="str">
        <f>'t1'!A159</f>
        <v>RUOLO AMMINISTRATIVO - ASSISTENTE AMMINISTRATIVO</v>
      </c>
      <c r="B159" s="95" t="str">
        <f>'t1'!B159</f>
        <v>AAT117</v>
      </c>
      <c r="C159" s="323">
        <f>'t13'!AF159</f>
        <v>0</v>
      </c>
      <c r="D159" s="324">
        <f>('t3'!K159+'t3'!L159+'t3'!M159+'t3'!N159+'t3'!O159+'t3'!P159)+('t12'!C159/12)</f>
        <v>0</v>
      </c>
      <c r="E159" s="339" t="str">
        <f t="shared" si="3"/>
        <v>OK</v>
      </c>
    </row>
    <row r="160" spans="1:5" ht="13.2" x14ac:dyDescent="0.25">
      <c r="A160" s="123" t="str">
        <f>'t1'!A160</f>
        <v>RUOLO SOCIOSANITARIO - OPERATORE SOCIOSANITARIO</v>
      </c>
      <c r="B160" s="95" t="str">
        <f>'t1'!B160</f>
        <v>KOP660</v>
      </c>
      <c r="C160" s="323">
        <f>'t13'!AF160</f>
        <v>0</v>
      </c>
      <c r="D160" s="324">
        <f>('t3'!K160+'t3'!L160+'t3'!M160+'t3'!N160+'t3'!O160+'t3'!P160)+('t12'!C160/12)</f>
        <v>0</v>
      </c>
      <c r="E160" s="339" t="str">
        <f t="shared" si="3"/>
        <v>OK</v>
      </c>
    </row>
    <row r="161" spans="1:5" ht="13.2" x14ac:dyDescent="0.25">
      <c r="A161" s="123" t="str">
        <f>'t1'!A161</f>
        <v>RUOLO TECNICO - OPERATORE TECNICO SPECIALIZZATO</v>
      </c>
      <c r="B161" s="95" t="str">
        <f>'t1'!B161</f>
        <v>TOP059</v>
      </c>
      <c r="C161" s="323">
        <f>'t13'!AF161</f>
        <v>0</v>
      </c>
      <c r="D161" s="324">
        <f>('t3'!K161+'t3'!L161+'t3'!M161+'t3'!N161+'t3'!O161+'t3'!P161)+('t12'!C161/12)</f>
        <v>0</v>
      </c>
      <c r="E161" s="339" t="str">
        <f t="shared" si="3"/>
        <v>OK</v>
      </c>
    </row>
    <row r="162" spans="1:5" ht="13.2" x14ac:dyDescent="0.25">
      <c r="A162" s="123" t="str">
        <f>'t1'!A162</f>
        <v>RUOLO AMMINISTRATIVO - COADIUTORE AMMINISTRATIVO SENIOR</v>
      </c>
      <c r="B162" s="95" t="str">
        <f>'t1'!B162</f>
        <v>AOP870</v>
      </c>
      <c r="C162" s="323">
        <f>'t13'!AF162</f>
        <v>0</v>
      </c>
      <c r="D162" s="324">
        <f>('t3'!K162+'t3'!L162+'t3'!M162+'t3'!N162+'t3'!O162+'t3'!P162)+('t12'!C162/12)</f>
        <v>0</v>
      </c>
      <c r="E162" s="339" t="str">
        <f t="shared" si="3"/>
        <v>OK</v>
      </c>
    </row>
    <row r="163" spans="1:5" ht="13.2" x14ac:dyDescent="0.25">
      <c r="A163" s="123" t="str">
        <f>'t1'!A163</f>
        <v>PROFILI AREA DEGLI OPERATORI AD ESAURIMENTO</v>
      </c>
      <c r="B163" s="95" t="str">
        <f>'t1'!B163</f>
        <v>0OP269</v>
      </c>
      <c r="C163" s="323">
        <f>'t13'!AF163</f>
        <v>0</v>
      </c>
      <c r="D163" s="324">
        <f>('t3'!K163+'t3'!L163+'t3'!M163+'t3'!N163+'t3'!O163+'t3'!P163)+('t12'!C163/12)</f>
        <v>0</v>
      </c>
      <c r="E163" s="339" t="str">
        <f t="shared" si="2"/>
        <v>OK</v>
      </c>
    </row>
    <row r="164" spans="1:5" ht="13.2" x14ac:dyDescent="0.25">
      <c r="A164" s="123" t="str">
        <f>'t1'!A164</f>
        <v>RUOLO TECNICO - OPERATORE TECNICO</v>
      </c>
      <c r="B164" s="95" t="str">
        <f>'t1'!B164</f>
        <v>TPT092</v>
      </c>
      <c r="C164" s="323">
        <f>'t13'!AF164</f>
        <v>0</v>
      </c>
      <c r="D164" s="324">
        <f>('t3'!K164+'t3'!L164+'t3'!M164+'t3'!N164+'t3'!O164+'t3'!P164)+('t12'!C164/12)</f>
        <v>0</v>
      </c>
      <c r="E164" s="339" t="str">
        <f t="shared" si="2"/>
        <v>OK</v>
      </c>
    </row>
    <row r="165" spans="1:5" ht="13.2" x14ac:dyDescent="0.25">
      <c r="A165" s="123" t="str">
        <f>'t1'!A165</f>
        <v>RUOLO AMMINISTRATIVO - COADIUTORE AMMINISTRATIVO</v>
      </c>
      <c r="B165" s="95" t="str">
        <f>'t1'!B165</f>
        <v>APT017</v>
      </c>
      <c r="C165" s="323">
        <f>'t13'!AF165</f>
        <v>0</v>
      </c>
      <c r="D165" s="324">
        <f>('t3'!K165+'t3'!L165+'t3'!M165+'t3'!N165+'t3'!O165+'t3'!P165)+('t12'!C165/12)</f>
        <v>0</v>
      </c>
      <c r="E165" s="339" t="str">
        <f t="shared" si="2"/>
        <v>OK</v>
      </c>
    </row>
    <row r="166" spans="1:5" ht="13.2" x14ac:dyDescent="0.25">
      <c r="A166" s="123" t="str">
        <f>'t1'!A166</f>
        <v>PROFILI AREA PERSONALE DI SUPPORTO AD ESAURIMENTO</v>
      </c>
      <c r="B166" s="95" t="str">
        <f>'t1'!B166</f>
        <v>0PTSPR</v>
      </c>
      <c r="C166" s="323">
        <f>'t13'!AF166</f>
        <v>0</v>
      </c>
      <c r="D166" s="324">
        <f>('t3'!K166+'t3'!L166+'t3'!M166+'t3'!N166+'t3'!O166+'t3'!P166)+('t12'!C166/12)</f>
        <v>0</v>
      </c>
      <c r="E166" s="339" t="str">
        <f>IF(OR((NOT(C166)),(AND(C166&gt;=0,D166&gt;0))),"OK","ERRORE")</f>
        <v>OK</v>
      </c>
    </row>
    <row r="167" spans="1:5" ht="13.2" x14ac:dyDescent="0.25">
      <c r="A167" s="123" t="str">
        <f>'t1'!A167</f>
        <v>CONTRATTISTI</v>
      </c>
      <c r="B167" s="95" t="str">
        <f>'t1'!B167</f>
        <v>000061</v>
      </c>
      <c r="C167" s="323">
        <f>'t13'!AF167</f>
        <v>0</v>
      </c>
      <c r="D167" s="324">
        <f>('t3'!K167+'t3'!L167+'t3'!M167+'t3'!N167+'t3'!O167+'t3'!P167)+('t12'!C167/12)</f>
        <v>0</v>
      </c>
      <c r="E167" s="339" t="str">
        <f>IF(OR((NOT(C167)),(AND(C167&gt;=0,D167&gt;0))),"OK","ERRORE")</f>
        <v>OK</v>
      </c>
    </row>
  </sheetData>
  <sheetProtection algorithmName="SHA-512" hashValue="cvyK5pw7OtXRl4pfG/Azdqx5mvOOwpalfyB3JrTtlnFf1NCFW2A/0c5n/mNVwZHyhPWiPBdRFVoXSq2xeOAYTA==" saltValue="tm+LDy/ZswsnERodglTglA==" spinCount="100000" sheet="1" formatColumns="0" selectLockedCells="1" selectUnlockedCells="1"/>
  <mergeCells count="2">
    <mergeCell ref="A1:E1"/>
    <mergeCell ref="C2:E2"/>
  </mergeCells>
  <phoneticPr fontId="30" type="noConversion"/>
  <printOptions horizontalCentered="1" verticalCentered="1"/>
  <pageMargins left="0.19685039370078741" right="0.19685039370078741" top="0.19685039370078741" bottom="0.15748031496062992" header="0.15748031496062992" footer="0.15748031496062992"/>
  <pageSetup paperSize="9" scale="82" orientation="landscape" horizontalDpi="0" verticalDpi="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oglio48"/>
  <dimension ref="A1:M167"/>
  <sheetViews>
    <sheetView showGridLines="0" workbookViewId="0">
      <pane xSplit="2" ySplit="5" topLeftCell="C163"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48.7109375" style="3" customWidth="1"/>
    <col min="2" max="2" width="10" style="2" customWidth="1"/>
    <col min="3" max="8" width="12.28515625" style="2" customWidth="1"/>
    <col min="9" max="9" width="13.7109375" style="2" customWidth="1"/>
    <col min="10" max="11" width="16.7109375" style="2" hidden="1" customWidth="1"/>
    <col min="12" max="12" width="76.140625" customWidth="1"/>
  </cols>
  <sheetData>
    <row r="1" spans="1:13" s="3" customFormat="1" ht="43.5" customHeight="1" x14ac:dyDescent="0.2">
      <c r="A1" s="2002" t="str">
        <f>'t1'!A1</f>
        <v>SERVIZIO SANITARIO NAZIONALE - anno 2023</v>
      </c>
      <c r="B1" s="2002"/>
      <c r="C1" s="2002"/>
      <c r="D1" s="2002"/>
      <c r="E1" s="2002"/>
      <c r="F1" s="2002"/>
      <c r="G1" s="2002"/>
      <c r="H1" s="2002"/>
      <c r="I1" s="2002"/>
      <c r="J1" s="2002"/>
      <c r="K1" s="2002"/>
      <c r="M1"/>
    </row>
    <row r="2" spans="1:13" s="3" customFormat="1" ht="12.75" customHeight="1" x14ac:dyDescent="0.2">
      <c r="D2" s="2007"/>
      <c r="E2" s="2007"/>
      <c r="F2" s="2007"/>
      <c r="G2" s="2007"/>
      <c r="H2" s="2007"/>
      <c r="I2" s="2007"/>
      <c r="J2" s="2007"/>
      <c r="K2" s="2007"/>
      <c r="M2"/>
    </row>
    <row r="3" spans="1:13" s="3" customFormat="1" ht="21" customHeight="1" x14ac:dyDescent="0.25">
      <c r="A3" s="179" t="s">
        <v>810</v>
      </c>
      <c r="B3" s="2"/>
      <c r="C3" s="2"/>
    </row>
    <row r="4" spans="1:13" ht="40.799999999999997" x14ac:dyDescent="0.2">
      <c r="A4" s="165" t="s">
        <v>415</v>
      </c>
      <c r="B4" s="166" t="s">
        <v>380</v>
      </c>
      <c r="C4" s="166" t="s">
        <v>240</v>
      </c>
      <c r="D4" s="166" t="s">
        <v>239</v>
      </c>
      <c r="E4" s="166" t="s">
        <v>208</v>
      </c>
      <c r="F4" s="166" t="s">
        <v>242</v>
      </c>
      <c r="G4" s="166" t="s">
        <v>243</v>
      </c>
      <c r="H4" s="166" t="s">
        <v>241</v>
      </c>
      <c r="I4" s="580" t="s">
        <v>246</v>
      </c>
      <c r="J4" s="580" t="s">
        <v>245</v>
      </c>
      <c r="K4" s="580" t="s">
        <v>244</v>
      </c>
      <c r="L4" s="580" t="s">
        <v>811</v>
      </c>
    </row>
    <row r="5" spans="1:13" s="182" customFormat="1" ht="18" customHeight="1" x14ac:dyDescent="0.2">
      <c r="A5" s="164"/>
      <c r="B5" s="177"/>
      <c r="C5" s="177" t="s">
        <v>382</v>
      </c>
      <c r="D5" s="177" t="s">
        <v>383</v>
      </c>
      <c r="E5" s="177" t="s">
        <v>384</v>
      </c>
      <c r="F5" s="177" t="s">
        <v>385</v>
      </c>
      <c r="G5" s="177" t="s">
        <v>386</v>
      </c>
      <c r="H5" s="177" t="s">
        <v>404</v>
      </c>
      <c r="I5" s="177"/>
      <c r="J5" s="620" t="s">
        <v>816</v>
      </c>
      <c r="K5" s="620" t="s">
        <v>937</v>
      </c>
      <c r="L5" s="621"/>
    </row>
    <row r="6" spans="1:13" ht="13.2" x14ac:dyDescent="0.25">
      <c r="A6" s="123" t="str">
        <f>'t1'!A6</f>
        <v>DIRETTORE GENERALE</v>
      </c>
      <c r="B6" s="95" t="str">
        <f>'t1'!B6</f>
        <v>0D0097</v>
      </c>
      <c r="C6" s="323">
        <f>'t11'!W8+'t11'!X8</f>
        <v>0</v>
      </c>
      <c r="D6" s="323">
        <f>'t1'!K6+'t1'!L6</f>
        <v>0</v>
      </c>
      <c r="E6" s="323">
        <f>'t3'!K6+'t3'!L6+'t3'!M6+'t3'!N6+'t3'!O6+'t3'!P6</f>
        <v>0</v>
      </c>
      <c r="F6" s="323">
        <f>'t4'!FI15</f>
        <v>0</v>
      </c>
      <c r="G6" s="321">
        <f>'t4'!C177</f>
        <v>0</v>
      </c>
      <c r="H6" s="323">
        <f>'t5'!U7+'t5'!V7</f>
        <v>0</v>
      </c>
      <c r="I6" s="339" t="str">
        <f>IF(AND(J6="OK",K6="OK"),"OK","ERRORE")</f>
        <v>OK</v>
      </c>
      <c r="J6" s="847" t="str">
        <f>IF(AND(C6&gt;0,D6=0,E6=0,F6=0,G6=0,H6=0),"KO","OK")</f>
        <v>OK</v>
      </c>
      <c r="K6" s="847" t="str">
        <f>IF(AND(C6=0,OR(D6&gt;0,E6&gt;0,F6&gt;0,G6&gt;0,H6&gt;0)),"KO","OK")</f>
        <v>OK</v>
      </c>
      <c r="L6" s="622"/>
    </row>
    <row r="7" spans="1:13" ht="13.2" x14ac:dyDescent="0.25">
      <c r="A7" s="123" t="str">
        <f>'t1'!A7</f>
        <v>DIRETTORE SANITARIO</v>
      </c>
      <c r="B7" s="95" t="str">
        <f>'t1'!B7</f>
        <v>0D0482</v>
      </c>
      <c r="C7" s="323">
        <f>'t11'!W9+'t11'!X9</f>
        <v>0</v>
      </c>
      <c r="D7" s="323">
        <f>'t1'!K7+'t1'!L7</f>
        <v>0</v>
      </c>
      <c r="E7" s="323">
        <f>'t3'!K7+'t3'!L7+'t3'!M7+'t3'!N7+'t3'!O7+'t3'!P7</f>
        <v>0</v>
      </c>
      <c r="F7" s="323">
        <f>'t4'!FI16</f>
        <v>0</v>
      </c>
      <c r="G7" s="321">
        <f>'t4'!D177</f>
        <v>0</v>
      </c>
      <c r="H7" s="323">
        <f>'t5'!U8+'t5'!V8</f>
        <v>0</v>
      </c>
      <c r="I7" s="339" t="str">
        <f t="shared" ref="I7:I70" si="0">IF(AND(J7="OK",K7="OK"),"OK","ERRORE")</f>
        <v>OK</v>
      </c>
      <c r="J7" s="847" t="str">
        <f t="shared" ref="J7:J70" si="1">IF(AND(C7&gt;0,D7=0,E7=0,F7=0,G7=0,H7=0),"KO","OK")</f>
        <v>OK</v>
      </c>
      <c r="K7" s="847" t="str">
        <f t="shared" ref="K7:K70" si="2">IF(AND(C7=0,OR(D7&gt;0,E7&gt;0,F7&gt;0,G7&gt;0,H7&gt;0)),"KO","OK")</f>
        <v>OK</v>
      </c>
      <c r="L7" s="622"/>
    </row>
    <row r="8" spans="1:13" ht="13.2" x14ac:dyDescent="0.25">
      <c r="A8" s="123" t="str">
        <f>'t1'!A8</f>
        <v>DIRETTORE AMMINISTRATIVO</v>
      </c>
      <c r="B8" s="95" t="str">
        <f>'t1'!B8</f>
        <v>0D0163</v>
      </c>
      <c r="C8" s="323">
        <f>'t11'!W10+'t11'!X10</f>
        <v>0</v>
      </c>
      <c r="D8" s="323">
        <f>'t1'!K8+'t1'!L8</f>
        <v>0</v>
      </c>
      <c r="E8" s="323">
        <f>'t3'!K8+'t3'!L8+'t3'!M8+'t3'!N8+'t3'!O8+'t3'!P8</f>
        <v>0</v>
      </c>
      <c r="F8" s="323">
        <f>'t4'!FI17</f>
        <v>0</v>
      </c>
      <c r="G8" s="321">
        <f>'t4'!E177</f>
        <v>0</v>
      </c>
      <c r="H8" s="323">
        <f>'t5'!U9+'t5'!V9</f>
        <v>0</v>
      </c>
      <c r="I8" s="339" t="str">
        <f t="shared" si="0"/>
        <v>OK</v>
      </c>
      <c r="J8" s="847" t="str">
        <f t="shared" si="1"/>
        <v>OK</v>
      </c>
      <c r="K8" s="847" t="str">
        <f t="shared" si="2"/>
        <v>OK</v>
      </c>
      <c r="L8" s="622"/>
    </row>
    <row r="9" spans="1:13" ht="13.2" x14ac:dyDescent="0.25">
      <c r="A9" s="123" t="str">
        <f>'t1'!A9</f>
        <v>DIRETTORE DEI SERVIZI SOCIALI</v>
      </c>
      <c r="B9" s="95" t="str">
        <f>'t1'!B9</f>
        <v>0D0484</v>
      </c>
      <c r="C9" s="323">
        <f>'t11'!W11+'t11'!X11</f>
        <v>0</v>
      </c>
      <c r="D9" s="323">
        <f>'t1'!K9+'t1'!L9</f>
        <v>0</v>
      </c>
      <c r="E9" s="323">
        <f>'t3'!K9+'t3'!L9+'t3'!M9+'t3'!N9+'t3'!O9+'t3'!P9</f>
        <v>0</v>
      </c>
      <c r="F9" s="323">
        <f>'t4'!FI18</f>
        <v>0</v>
      </c>
      <c r="G9" s="321">
        <f>'t4'!F177</f>
        <v>0</v>
      </c>
      <c r="H9" s="323">
        <f>'t5'!U10+'t5'!V10</f>
        <v>0</v>
      </c>
      <c r="I9" s="339" t="str">
        <f t="shared" si="0"/>
        <v>OK</v>
      </c>
      <c r="J9" s="847" t="str">
        <f t="shared" si="1"/>
        <v>OK</v>
      </c>
      <c r="K9" s="847" t="str">
        <f t="shared" si="2"/>
        <v>OK</v>
      </c>
      <c r="L9" s="622"/>
    </row>
    <row r="10" spans="1:13" ht="13.2" x14ac:dyDescent="0.25">
      <c r="A10" s="123" t="str">
        <f>'t1'!A10</f>
        <v>DIR. MEDICO CON INC. STRUTTURA COMPLESSA (RAPP. ESCLUSIVO)</v>
      </c>
      <c r="B10" s="95" t="str">
        <f>'t1'!B10</f>
        <v>SD0E33</v>
      </c>
      <c r="C10" s="323">
        <f>'t11'!W12+'t11'!X12</f>
        <v>0</v>
      </c>
      <c r="D10" s="323">
        <f>'t1'!K10+'t1'!L10</f>
        <v>0</v>
      </c>
      <c r="E10" s="323">
        <f>'t3'!K10+'t3'!L10+'t3'!M10+'t3'!N10+'t3'!O10+'t3'!P10</f>
        <v>0</v>
      </c>
      <c r="F10" s="323">
        <f>'t4'!FI19</f>
        <v>0</v>
      </c>
      <c r="G10" s="321">
        <f>'t4'!G177</f>
        <v>0</v>
      </c>
      <c r="H10" s="323">
        <f>'t5'!U11+'t5'!V11</f>
        <v>0</v>
      </c>
      <c r="I10" s="339" t="str">
        <f t="shared" si="0"/>
        <v>OK</v>
      </c>
      <c r="J10" s="847" t="str">
        <f t="shared" si="1"/>
        <v>OK</v>
      </c>
      <c r="K10" s="847" t="str">
        <f t="shared" si="2"/>
        <v>OK</v>
      </c>
      <c r="L10" s="622"/>
    </row>
    <row r="11" spans="1:13" ht="13.2" x14ac:dyDescent="0.25">
      <c r="A11" s="123" t="str">
        <f>'t1'!A11</f>
        <v>DIR. MEDICO CON INC. DI STRUTTURA COMPLESSA (RAPP. NON ESCL.</v>
      </c>
      <c r="B11" s="95" t="str">
        <f>'t1'!B11</f>
        <v>SD0N33</v>
      </c>
      <c r="C11" s="323">
        <f>'t11'!W13+'t11'!X13</f>
        <v>0</v>
      </c>
      <c r="D11" s="323">
        <f>'t1'!K11+'t1'!L11</f>
        <v>0</v>
      </c>
      <c r="E11" s="323">
        <f>'t3'!K11+'t3'!L11+'t3'!M11+'t3'!N11+'t3'!O11+'t3'!P11</f>
        <v>0</v>
      </c>
      <c r="F11" s="323">
        <f>'t4'!FI20</f>
        <v>0</v>
      </c>
      <c r="G11" s="321">
        <f>'t4'!H177</f>
        <v>0</v>
      </c>
      <c r="H11" s="323">
        <f>'t5'!U12+'t5'!V12</f>
        <v>0</v>
      </c>
      <c r="I11" s="339" t="str">
        <f t="shared" si="0"/>
        <v>OK</v>
      </c>
      <c r="J11" s="847" t="str">
        <f t="shared" si="1"/>
        <v>OK</v>
      </c>
      <c r="K11" s="847" t="str">
        <f t="shared" si="2"/>
        <v>OK</v>
      </c>
      <c r="L11" s="622"/>
    </row>
    <row r="12" spans="1:13" ht="13.2" x14ac:dyDescent="0.25">
      <c r="A12" s="123" t="str">
        <f>'t1'!A12</f>
        <v>DIR. MEDICO CON INCARICO DI STRUTTURA SEMPLICE (RAPP. ESCLUS</v>
      </c>
      <c r="B12" s="95" t="str">
        <f>'t1'!B12</f>
        <v>SD0E34</v>
      </c>
      <c r="C12" s="323">
        <f>'t11'!W14+'t11'!X14</f>
        <v>0</v>
      </c>
      <c r="D12" s="323">
        <f>'t1'!K12+'t1'!L12</f>
        <v>0</v>
      </c>
      <c r="E12" s="323">
        <f>'t3'!K12+'t3'!L12+'t3'!M12+'t3'!N12+'t3'!O12+'t3'!P12</f>
        <v>0</v>
      </c>
      <c r="F12" s="323">
        <f>'t4'!FI21</f>
        <v>0</v>
      </c>
      <c r="G12" s="321">
        <f>'t4'!I177</f>
        <v>0</v>
      </c>
      <c r="H12" s="323">
        <f>'t5'!U13+'t5'!V13</f>
        <v>0</v>
      </c>
      <c r="I12" s="339" t="str">
        <f t="shared" si="0"/>
        <v>OK</v>
      </c>
      <c r="J12" s="847" t="str">
        <f t="shared" si="1"/>
        <v>OK</v>
      </c>
      <c r="K12" s="847" t="str">
        <f t="shared" si="2"/>
        <v>OK</v>
      </c>
      <c r="L12" s="622"/>
    </row>
    <row r="13" spans="1:13" ht="13.2" x14ac:dyDescent="0.25">
      <c r="A13" s="123" t="str">
        <f>'t1'!A13</f>
        <v>DIR. MEDICO CON INCARICO STRUTTURA SEMPLICE (RAPP. NON ESCL.</v>
      </c>
      <c r="B13" s="95" t="str">
        <f>'t1'!B13</f>
        <v>SD0N34</v>
      </c>
      <c r="C13" s="323">
        <f>'t11'!W15+'t11'!X15</f>
        <v>0</v>
      </c>
      <c r="D13" s="323">
        <f>'t1'!K13+'t1'!L13</f>
        <v>0</v>
      </c>
      <c r="E13" s="323">
        <f>'t3'!K13+'t3'!L13+'t3'!M13+'t3'!N13+'t3'!O13+'t3'!P13</f>
        <v>0</v>
      </c>
      <c r="F13" s="323">
        <f>'t4'!FI22</f>
        <v>0</v>
      </c>
      <c r="G13" s="321">
        <f>'t4'!J177</f>
        <v>0</v>
      </c>
      <c r="H13" s="323">
        <f>'t5'!U14+'t5'!V14</f>
        <v>0</v>
      </c>
      <c r="I13" s="339" t="str">
        <f t="shared" si="0"/>
        <v>OK</v>
      </c>
      <c r="J13" s="847" t="str">
        <f t="shared" si="1"/>
        <v>OK</v>
      </c>
      <c r="K13" s="847" t="str">
        <f t="shared" si="2"/>
        <v>OK</v>
      </c>
      <c r="L13" s="622"/>
    </row>
    <row r="14" spans="1:13" ht="13.2" x14ac:dyDescent="0.25">
      <c r="A14" s="123" t="str">
        <f>'t1'!A14</f>
        <v>DIRIGENTI MEDICI CON ALTRI INCAR. PROF.LI (RAPP. ESCLUSIVO)</v>
      </c>
      <c r="B14" s="95" t="str">
        <f>'t1'!B14</f>
        <v>SD0035</v>
      </c>
      <c r="C14" s="323">
        <f>'t11'!W16+'t11'!X16</f>
        <v>0</v>
      </c>
      <c r="D14" s="323">
        <f>'t1'!K14+'t1'!L14</f>
        <v>0</v>
      </c>
      <c r="E14" s="323">
        <f>'t3'!K14+'t3'!L14+'t3'!M14+'t3'!N14+'t3'!O14+'t3'!P14</f>
        <v>0</v>
      </c>
      <c r="F14" s="323">
        <f>'t4'!FI23</f>
        <v>0</v>
      </c>
      <c r="G14" s="321">
        <f>'t4'!K177</f>
        <v>0</v>
      </c>
      <c r="H14" s="323">
        <f>'t5'!U15+'t5'!V15</f>
        <v>0</v>
      </c>
      <c r="I14" s="339" t="str">
        <f t="shared" si="0"/>
        <v>OK</v>
      </c>
      <c r="J14" s="847" t="str">
        <f t="shared" si="1"/>
        <v>OK</v>
      </c>
      <c r="K14" s="847" t="str">
        <f t="shared" si="2"/>
        <v>OK</v>
      </c>
      <c r="L14" s="622"/>
    </row>
    <row r="15" spans="1:13" ht="13.2" x14ac:dyDescent="0.25">
      <c r="A15" s="123" t="str">
        <f>'t1'!A15</f>
        <v>DIRIGENTI MEDICI CON ALTRI INCAR. PROF.LI (RAPP. NON ESCL.)</v>
      </c>
      <c r="B15" s="95" t="str">
        <f>'t1'!B15</f>
        <v>SD0036</v>
      </c>
      <c r="C15" s="323">
        <f>'t11'!W17+'t11'!X17</f>
        <v>0</v>
      </c>
      <c r="D15" s="323">
        <f>'t1'!K15+'t1'!L15</f>
        <v>0</v>
      </c>
      <c r="E15" s="323">
        <f>'t3'!K15+'t3'!L15+'t3'!M15+'t3'!N15+'t3'!O15+'t3'!P15</f>
        <v>0</v>
      </c>
      <c r="F15" s="323">
        <f>'t4'!FI24</f>
        <v>0</v>
      </c>
      <c r="G15" s="321">
        <f>'t4'!L177</f>
        <v>0</v>
      </c>
      <c r="H15" s="323">
        <f>'t5'!U16+'t5'!V16</f>
        <v>0</v>
      </c>
      <c r="I15" s="339" t="str">
        <f t="shared" si="0"/>
        <v>OK</v>
      </c>
      <c r="J15" s="847" t="str">
        <f t="shared" si="1"/>
        <v>OK</v>
      </c>
      <c r="K15" s="847" t="str">
        <f t="shared" si="2"/>
        <v>OK</v>
      </c>
      <c r="L15" s="622"/>
    </row>
    <row r="16" spans="1:13" ht="13.2" x14ac:dyDescent="0.25">
      <c r="A16" s="123" t="str">
        <f>'t1'!A16</f>
        <v>DIR. MEDICI A T.  DETERMINATO(ART. 15-SEPTIES D.LGS. 502/92)</v>
      </c>
      <c r="B16" s="95" t="str">
        <f>'t1'!B16</f>
        <v>SD0597</v>
      </c>
      <c r="C16" s="323">
        <f>'t11'!W18+'t11'!X18</f>
        <v>0</v>
      </c>
      <c r="D16" s="323">
        <f>'t1'!K16+'t1'!L16</f>
        <v>0</v>
      </c>
      <c r="E16" s="323">
        <f>'t3'!K16+'t3'!L16+'t3'!M16+'t3'!N16+'t3'!O16+'t3'!P16</f>
        <v>0</v>
      </c>
      <c r="F16" s="323">
        <f>'t4'!FI25</f>
        <v>0</v>
      </c>
      <c r="G16" s="321">
        <f>'t4'!M177</f>
        <v>0</v>
      </c>
      <c r="H16" s="323">
        <f>'t5'!U17+'t5'!V17</f>
        <v>0</v>
      </c>
      <c r="I16" s="339" t="str">
        <f t="shared" si="0"/>
        <v>OK</v>
      </c>
      <c r="J16" s="847" t="str">
        <f t="shared" si="1"/>
        <v>OK</v>
      </c>
      <c r="K16" s="847" t="str">
        <f t="shared" si="2"/>
        <v>OK</v>
      </c>
      <c r="L16" s="622"/>
    </row>
    <row r="17" spans="1:12" ht="13.2" x14ac:dyDescent="0.25">
      <c r="A17" s="123" t="str">
        <f>'t1'!A17</f>
        <v>VETERINARI CON INC. DI STRUTTURA COMPLESSA (RAPP.ESCLUSIVO)</v>
      </c>
      <c r="B17" s="95" t="str">
        <f>'t1'!B17</f>
        <v>SD0E74</v>
      </c>
      <c r="C17" s="323">
        <f>'t11'!W19+'t11'!X19</f>
        <v>0</v>
      </c>
      <c r="D17" s="323">
        <f>'t1'!K17+'t1'!L17</f>
        <v>0</v>
      </c>
      <c r="E17" s="323">
        <f>'t3'!K17+'t3'!L17+'t3'!M17+'t3'!N17+'t3'!O17+'t3'!P17</f>
        <v>0</v>
      </c>
      <c r="F17" s="323">
        <f>'t4'!FI26</f>
        <v>0</v>
      </c>
      <c r="G17" s="321">
        <f>'t4'!N177</f>
        <v>0</v>
      </c>
      <c r="H17" s="323">
        <f>'t5'!U18+'t5'!V18</f>
        <v>0</v>
      </c>
      <c r="I17" s="339" t="str">
        <f t="shared" si="0"/>
        <v>OK</v>
      </c>
      <c r="J17" s="847" t="str">
        <f t="shared" si="1"/>
        <v>OK</v>
      </c>
      <c r="K17" s="847" t="str">
        <f t="shared" si="2"/>
        <v>OK</v>
      </c>
      <c r="L17" s="622"/>
    </row>
    <row r="18" spans="1:12" ht="13.2" x14ac:dyDescent="0.25">
      <c r="A18" s="123" t="str">
        <f>'t1'!A18</f>
        <v>VETERINARI CON INC. DI STRUTTURA COMPLESSA (RAPP. NON ESCL.)</v>
      </c>
      <c r="B18" s="95" t="str">
        <f>'t1'!B18</f>
        <v>SD0N74</v>
      </c>
      <c r="C18" s="323">
        <f>'t11'!W20+'t11'!X20</f>
        <v>0</v>
      </c>
      <c r="D18" s="323">
        <f>'t1'!K18+'t1'!L18</f>
        <v>0</v>
      </c>
      <c r="E18" s="323">
        <f>'t3'!K18+'t3'!L18+'t3'!M18+'t3'!N18+'t3'!O18+'t3'!P18</f>
        <v>0</v>
      </c>
      <c r="F18" s="323">
        <f>'t4'!FI27</f>
        <v>0</v>
      </c>
      <c r="G18" s="321">
        <f>'t4'!O177</f>
        <v>0</v>
      </c>
      <c r="H18" s="323">
        <f>'t5'!U19+'t5'!V19</f>
        <v>0</v>
      </c>
      <c r="I18" s="339" t="str">
        <f t="shared" si="0"/>
        <v>OK</v>
      </c>
      <c r="J18" s="847" t="str">
        <f t="shared" si="1"/>
        <v>OK</v>
      </c>
      <c r="K18" s="847" t="str">
        <f t="shared" si="2"/>
        <v>OK</v>
      </c>
      <c r="L18" s="622"/>
    </row>
    <row r="19" spans="1:12" ht="13.2" x14ac:dyDescent="0.25">
      <c r="A19" s="123" t="str">
        <f>'t1'!A19</f>
        <v>VETERINARI CON INC. DI STRUTTURA SEMPLICE (RAPP. ESCLUSIVO)</v>
      </c>
      <c r="B19" s="95" t="str">
        <f>'t1'!B19</f>
        <v>SD0E73</v>
      </c>
      <c r="C19" s="323">
        <f>'t11'!W21+'t11'!X21</f>
        <v>0</v>
      </c>
      <c r="D19" s="323">
        <f>'t1'!K19+'t1'!L19</f>
        <v>0</v>
      </c>
      <c r="E19" s="323">
        <f>'t3'!K19+'t3'!L19+'t3'!M19+'t3'!N19+'t3'!O19+'t3'!P19</f>
        <v>0</v>
      </c>
      <c r="F19" s="323">
        <f>'t4'!FI28</f>
        <v>0</v>
      </c>
      <c r="G19" s="321">
        <f>'t4'!P177</f>
        <v>0</v>
      </c>
      <c r="H19" s="323">
        <f>'t5'!U20+'t5'!V20</f>
        <v>0</v>
      </c>
      <c r="I19" s="339" t="str">
        <f t="shared" si="0"/>
        <v>OK</v>
      </c>
      <c r="J19" s="847" t="str">
        <f t="shared" si="1"/>
        <v>OK</v>
      </c>
      <c r="K19" s="847" t="str">
        <f t="shared" si="2"/>
        <v>OK</v>
      </c>
      <c r="L19" s="622"/>
    </row>
    <row r="20" spans="1:12" ht="13.2" x14ac:dyDescent="0.25">
      <c r="A20" s="123" t="str">
        <f>'t1'!A20</f>
        <v>VETERINARI CON INC. DI STRUTTURA SEMPLICE (RAPP. NON ESCL.)</v>
      </c>
      <c r="B20" s="95" t="str">
        <f>'t1'!B20</f>
        <v>SD0N73</v>
      </c>
      <c r="C20" s="323">
        <f>'t11'!W22+'t11'!X22</f>
        <v>0</v>
      </c>
      <c r="D20" s="323">
        <f>'t1'!K20+'t1'!L20</f>
        <v>0</v>
      </c>
      <c r="E20" s="323">
        <f>'t3'!K20+'t3'!L20+'t3'!M20+'t3'!N20+'t3'!O20+'t3'!P20</f>
        <v>0</v>
      </c>
      <c r="F20" s="323">
        <f>'t4'!FI29</f>
        <v>0</v>
      </c>
      <c r="G20" s="321">
        <f>'t4'!Q177</f>
        <v>0</v>
      </c>
      <c r="H20" s="323">
        <f>'t5'!U21+'t5'!V21</f>
        <v>0</v>
      </c>
      <c r="I20" s="339" t="str">
        <f t="shared" si="0"/>
        <v>OK</v>
      </c>
      <c r="J20" s="847" t="str">
        <f t="shared" si="1"/>
        <v>OK</v>
      </c>
      <c r="K20" s="847" t="str">
        <f t="shared" si="2"/>
        <v>OK</v>
      </c>
      <c r="L20" s="622"/>
    </row>
    <row r="21" spans="1:12" ht="13.2" x14ac:dyDescent="0.25">
      <c r="A21" s="123" t="str">
        <f>'t1'!A21</f>
        <v>VETERINARI CON ALTRI INCAR. PROF.LI (RAPP. ESCLUSIVO)</v>
      </c>
      <c r="B21" s="95" t="str">
        <f>'t1'!B21</f>
        <v>SD0A73</v>
      </c>
      <c r="C21" s="323">
        <f>'t11'!W23+'t11'!X23</f>
        <v>0</v>
      </c>
      <c r="D21" s="323">
        <f>'t1'!K21+'t1'!L21</f>
        <v>0</v>
      </c>
      <c r="E21" s="323">
        <f>'t3'!K21+'t3'!L21+'t3'!M21+'t3'!N21+'t3'!O21+'t3'!P21</f>
        <v>0</v>
      </c>
      <c r="F21" s="323">
        <f>'t4'!FI30</f>
        <v>0</v>
      </c>
      <c r="G21" s="321">
        <f>'t4'!R177</f>
        <v>0</v>
      </c>
      <c r="H21" s="323">
        <f>'t5'!U22+'t5'!V22</f>
        <v>0</v>
      </c>
      <c r="I21" s="339" t="str">
        <f t="shared" si="0"/>
        <v>OK</v>
      </c>
      <c r="J21" s="847" t="str">
        <f t="shared" si="1"/>
        <v>OK</v>
      </c>
      <c r="K21" s="847" t="str">
        <f t="shared" si="2"/>
        <v>OK</v>
      </c>
      <c r="L21" s="622"/>
    </row>
    <row r="22" spans="1:12" ht="13.2" x14ac:dyDescent="0.25">
      <c r="A22" s="123" t="str">
        <f>'t1'!A22</f>
        <v>VETERINARI CON ALTRI INCAR. PROF.LI (RAPP. NON ESCL.)</v>
      </c>
      <c r="B22" s="95" t="str">
        <f>'t1'!B22</f>
        <v>SD0072</v>
      </c>
      <c r="C22" s="323">
        <f>'t11'!W24+'t11'!X24</f>
        <v>0</v>
      </c>
      <c r="D22" s="323">
        <f>'t1'!K22+'t1'!L22</f>
        <v>0</v>
      </c>
      <c r="E22" s="323">
        <f>'t3'!K22+'t3'!L22+'t3'!M22+'t3'!N22+'t3'!O22+'t3'!P22</f>
        <v>0</v>
      </c>
      <c r="F22" s="323">
        <f>'t4'!FI31</f>
        <v>0</v>
      </c>
      <c r="G22" s="321">
        <f>'t4'!S177</f>
        <v>0</v>
      </c>
      <c r="H22" s="323">
        <f>'t5'!U23+'t5'!V23</f>
        <v>0</v>
      </c>
      <c r="I22" s="339" t="str">
        <f t="shared" si="0"/>
        <v>OK</v>
      </c>
      <c r="J22" s="847" t="str">
        <f t="shared" si="1"/>
        <v>OK</v>
      </c>
      <c r="K22" s="847" t="str">
        <f t="shared" si="2"/>
        <v>OK</v>
      </c>
      <c r="L22" s="622"/>
    </row>
    <row r="23" spans="1:12" ht="13.2" x14ac:dyDescent="0.25">
      <c r="A23" s="123" t="str">
        <f>'t1'!A23</f>
        <v>VETERINARI A T. DETERMINATO (ART. 15-SEPTIES D.LGS. 502/92)</v>
      </c>
      <c r="B23" s="95" t="str">
        <f>'t1'!B23</f>
        <v>SD0598</v>
      </c>
      <c r="C23" s="323">
        <f>'t11'!W25+'t11'!X25</f>
        <v>0</v>
      </c>
      <c r="D23" s="323">
        <f>'t1'!K23+'t1'!L23</f>
        <v>0</v>
      </c>
      <c r="E23" s="323">
        <f>'t3'!K23+'t3'!L23+'t3'!M23+'t3'!N23+'t3'!O23+'t3'!P23</f>
        <v>0</v>
      </c>
      <c r="F23" s="323">
        <f>'t4'!FI32</f>
        <v>0</v>
      </c>
      <c r="G23" s="321">
        <f>'t4'!T177</f>
        <v>0</v>
      </c>
      <c r="H23" s="323">
        <f>'t5'!U24+'t5'!V24</f>
        <v>0</v>
      </c>
      <c r="I23" s="339" t="str">
        <f t="shared" si="0"/>
        <v>OK</v>
      </c>
      <c r="J23" s="847" t="str">
        <f t="shared" si="1"/>
        <v>OK</v>
      </c>
      <c r="K23" s="847" t="str">
        <f t="shared" si="2"/>
        <v>OK</v>
      </c>
      <c r="L23" s="622"/>
    </row>
    <row r="24" spans="1:12" ht="13.2" x14ac:dyDescent="0.25">
      <c r="A24" s="123" t="str">
        <f>'t1'!A24</f>
        <v>ODONTOIATRI CON INC. DI STRUTTURA COMPLESSA (RAPP. ESCL.)</v>
      </c>
      <c r="B24" s="95" t="str">
        <f>'t1'!B24</f>
        <v>SD0E49</v>
      </c>
      <c r="C24" s="323">
        <f>'t11'!W26+'t11'!X26</f>
        <v>0</v>
      </c>
      <c r="D24" s="323">
        <f>'t1'!K24+'t1'!L24</f>
        <v>0</v>
      </c>
      <c r="E24" s="323">
        <f>'t3'!K24+'t3'!L24+'t3'!M24+'t3'!N24+'t3'!O24+'t3'!P24</f>
        <v>0</v>
      </c>
      <c r="F24" s="323">
        <f>'t4'!FI33</f>
        <v>0</v>
      </c>
      <c r="G24" s="321">
        <f>'t4'!U177</f>
        <v>0</v>
      </c>
      <c r="H24" s="323">
        <f>'t5'!U25+'t5'!V25</f>
        <v>0</v>
      </c>
      <c r="I24" s="339" t="str">
        <f t="shared" si="0"/>
        <v>OK</v>
      </c>
      <c r="J24" s="847" t="str">
        <f t="shared" si="1"/>
        <v>OK</v>
      </c>
      <c r="K24" s="847" t="str">
        <f t="shared" si="2"/>
        <v>OK</v>
      </c>
      <c r="L24" s="622"/>
    </row>
    <row r="25" spans="1:12" ht="13.2" x14ac:dyDescent="0.25">
      <c r="A25" s="123" t="str">
        <f>'t1'!A25</f>
        <v>ODONTOIATRI CON INC. DI STRUTTURA COMPLESSA (RAPP. NON ESCL.</v>
      </c>
      <c r="B25" s="95" t="str">
        <f>'t1'!B25</f>
        <v>SD0N49</v>
      </c>
      <c r="C25" s="323">
        <f>'t11'!W27+'t11'!X27</f>
        <v>0</v>
      </c>
      <c r="D25" s="323">
        <f>'t1'!K25+'t1'!L25</f>
        <v>0</v>
      </c>
      <c r="E25" s="323">
        <f>'t3'!K25+'t3'!L25+'t3'!M25+'t3'!N25+'t3'!O25+'t3'!P25</f>
        <v>0</v>
      </c>
      <c r="F25" s="323">
        <f>'t4'!FI34</f>
        <v>0</v>
      </c>
      <c r="G25" s="321">
        <f>'t4'!V177</f>
        <v>0</v>
      </c>
      <c r="H25" s="323">
        <f>'t5'!U26+'t5'!V26</f>
        <v>0</v>
      </c>
      <c r="I25" s="339" t="str">
        <f t="shared" si="0"/>
        <v>OK</v>
      </c>
      <c r="J25" s="847" t="str">
        <f t="shared" si="1"/>
        <v>OK</v>
      </c>
      <c r="K25" s="847" t="str">
        <f t="shared" si="2"/>
        <v>OK</v>
      </c>
      <c r="L25" s="622"/>
    </row>
    <row r="26" spans="1:12" ht="13.2" x14ac:dyDescent="0.25">
      <c r="A26" s="123" t="str">
        <f>'t1'!A26</f>
        <v>ODONTOIATRI CON INC. DI STRUTTURA SEMPLICE (RAPP. ESCLUSIVO)</v>
      </c>
      <c r="B26" s="95" t="str">
        <f>'t1'!B26</f>
        <v>SD0E48</v>
      </c>
      <c r="C26" s="323">
        <f>'t11'!W28+'t11'!X28</f>
        <v>0</v>
      </c>
      <c r="D26" s="323">
        <f>'t1'!K26+'t1'!L26</f>
        <v>0</v>
      </c>
      <c r="E26" s="323">
        <f>'t3'!K26+'t3'!L26+'t3'!M26+'t3'!N26+'t3'!O26+'t3'!P26</f>
        <v>0</v>
      </c>
      <c r="F26" s="323">
        <f>'t4'!FI35</f>
        <v>0</v>
      </c>
      <c r="G26" s="321">
        <f>'t4'!W177</f>
        <v>0</v>
      </c>
      <c r="H26" s="323">
        <f>'t5'!U27+'t5'!V27</f>
        <v>0</v>
      </c>
      <c r="I26" s="339" t="str">
        <f t="shared" si="0"/>
        <v>OK</v>
      </c>
      <c r="J26" s="847" t="str">
        <f t="shared" si="1"/>
        <v>OK</v>
      </c>
      <c r="K26" s="847" t="str">
        <f t="shared" si="2"/>
        <v>OK</v>
      </c>
      <c r="L26" s="622"/>
    </row>
    <row r="27" spans="1:12" ht="13.2" x14ac:dyDescent="0.25">
      <c r="A27" s="123" t="str">
        <f>'t1'!A27</f>
        <v>ODONTOIATRI CON INC. DI STRUTTURA SEMPLICE (RAPP. NON ESCL.)</v>
      </c>
      <c r="B27" s="95" t="str">
        <f>'t1'!B27</f>
        <v>SD0N48</v>
      </c>
      <c r="C27" s="323">
        <f>'t11'!W29+'t11'!X29</f>
        <v>0</v>
      </c>
      <c r="D27" s="323">
        <f>'t1'!K27+'t1'!L27</f>
        <v>0</v>
      </c>
      <c r="E27" s="323">
        <f>'t3'!K27+'t3'!L27+'t3'!M27+'t3'!N27+'t3'!O27+'t3'!P27</f>
        <v>0</v>
      </c>
      <c r="F27" s="323">
        <f>'t4'!FI36</f>
        <v>0</v>
      </c>
      <c r="G27" s="321">
        <f>'t4'!X177</f>
        <v>0</v>
      </c>
      <c r="H27" s="323">
        <f>'t5'!U28+'t5'!V28</f>
        <v>0</v>
      </c>
      <c r="I27" s="339" t="str">
        <f t="shared" si="0"/>
        <v>OK</v>
      </c>
      <c r="J27" s="847" t="str">
        <f t="shared" si="1"/>
        <v>OK</v>
      </c>
      <c r="K27" s="847" t="str">
        <f t="shared" si="2"/>
        <v>OK</v>
      </c>
      <c r="L27" s="622"/>
    </row>
    <row r="28" spans="1:12" ht="13.2" x14ac:dyDescent="0.25">
      <c r="A28" s="123" t="str">
        <f>'t1'!A28</f>
        <v>ODONTOIATRI CON ALTRI INCAR. PROF.LI (RAPP. ESCLUSIVO)</v>
      </c>
      <c r="B28" s="95" t="str">
        <f>'t1'!B28</f>
        <v>SD0A48</v>
      </c>
      <c r="C28" s="323">
        <f>'t11'!W30+'t11'!X30</f>
        <v>0</v>
      </c>
      <c r="D28" s="323">
        <f>'t1'!K28+'t1'!L28</f>
        <v>0</v>
      </c>
      <c r="E28" s="323">
        <f>'t3'!K28+'t3'!L28+'t3'!M28+'t3'!N28+'t3'!O28+'t3'!P28</f>
        <v>0</v>
      </c>
      <c r="F28" s="323">
        <f>'t4'!FI37</f>
        <v>0</v>
      </c>
      <c r="G28" s="321">
        <f>'t4'!Y177</f>
        <v>0</v>
      </c>
      <c r="H28" s="323">
        <f>'t5'!U29+'t5'!V29</f>
        <v>0</v>
      </c>
      <c r="I28" s="339" t="str">
        <f t="shared" si="0"/>
        <v>OK</v>
      </c>
      <c r="J28" s="847" t="str">
        <f t="shared" si="1"/>
        <v>OK</v>
      </c>
      <c r="K28" s="847" t="str">
        <f t="shared" si="2"/>
        <v>OK</v>
      </c>
      <c r="L28" s="622"/>
    </row>
    <row r="29" spans="1:12" ht="13.2" x14ac:dyDescent="0.25">
      <c r="A29" s="123" t="str">
        <f>'t1'!A29</f>
        <v>ODONTOIATRI CON ALTRI INCAR. PROF.LI (RAPP. NON ESCL.)</v>
      </c>
      <c r="B29" s="95" t="str">
        <f>'t1'!B29</f>
        <v>SD0047</v>
      </c>
      <c r="C29" s="323">
        <f>'t11'!W31+'t11'!X31</f>
        <v>0</v>
      </c>
      <c r="D29" s="323">
        <f>'t1'!K29+'t1'!L29</f>
        <v>0</v>
      </c>
      <c r="E29" s="323">
        <f>'t3'!K29+'t3'!L29+'t3'!M29+'t3'!N29+'t3'!O29+'t3'!P29</f>
        <v>0</v>
      </c>
      <c r="F29" s="323">
        <f>'t4'!FI38</f>
        <v>0</v>
      </c>
      <c r="G29" s="321">
        <f>'t4'!Z177</f>
        <v>0</v>
      </c>
      <c r="H29" s="323">
        <f>'t5'!U30+'t5'!V30</f>
        <v>0</v>
      </c>
      <c r="I29" s="339" t="str">
        <f t="shared" si="0"/>
        <v>OK</v>
      </c>
      <c r="J29" s="847" t="str">
        <f t="shared" si="1"/>
        <v>OK</v>
      </c>
      <c r="K29" s="847" t="str">
        <f t="shared" si="2"/>
        <v>OK</v>
      </c>
      <c r="L29" s="622"/>
    </row>
    <row r="30" spans="1:12" ht="13.2" x14ac:dyDescent="0.25">
      <c r="A30" s="123" t="str">
        <f>'t1'!A30</f>
        <v>ODONTOIATRI A T. DETERMINATO (ART. 15-SEPTIES D.LGS. 502/92)</v>
      </c>
      <c r="B30" s="95" t="str">
        <f>'t1'!B30</f>
        <v>SD0599</v>
      </c>
      <c r="C30" s="323">
        <f>'t11'!W32+'t11'!X32</f>
        <v>0</v>
      </c>
      <c r="D30" s="323">
        <f>'t1'!K30+'t1'!L30</f>
        <v>0</v>
      </c>
      <c r="E30" s="323">
        <f>'t3'!K30+'t3'!L30+'t3'!M30+'t3'!N30+'t3'!O30+'t3'!P30</f>
        <v>0</v>
      </c>
      <c r="F30" s="323">
        <f>'t4'!FI39</f>
        <v>0</v>
      </c>
      <c r="G30" s="321">
        <f>'t4'!AA177</f>
        <v>0</v>
      </c>
      <c r="H30" s="323">
        <f>'t5'!U31+'t5'!V31</f>
        <v>0</v>
      </c>
      <c r="I30" s="339" t="str">
        <f t="shared" si="0"/>
        <v>OK</v>
      </c>
      <c r="J30" s="847" t="str">
        <f t="shared" si="1"/>
        <v>OK</v>
      </c>
      <c r="K30" s="847" t="str">
        <f t="shared" si="2"/>
        <v>OK</v>
      </c>
      <c r="L30" s="622"/>
    </row>
    <row r="31" spans="1:12" ht="13.2" x14ac:dyDescent="0.25">
      <c r="A31" s="123" t="str">
        <f>'t1'!A31</f>
        <v>FARMACISTI CON INC. DI STRUTTURA COMPLESSA (RAPP. ESCLUSIVO)</v>
      </c>
      <c r="B31" s="95" t="str">
        <f>'t1'!B31</f>
        <v>SD0E39</v>
      </c>
      <c r="C31" s="323">
        <f>'t11'!W33+'t11'!X33</f>
        <v>0</v>
      </c>
      <c r="D31" s="323">
        <f>'t1'!K31+'t1'!L31</f>
        <v>0</v>
      </c>
      <c r="E31" s="323">
        <f>'t3'!K31+'t3'!L31+'t3'!M31+'t3'!N31+'t3'!O31+'t3'!P31</f>
        <v>0</v>
      </c>
      <c r="F31" s="323">
        <f>'t4'!FI40</f>
        <v>0</v>
      </c>
      <c r="G31" s="321">
        <f>'t4'!AB177</f>
        <v>0</v>
      </c>
      <c r="H31" s="323">
        <f>'t5'!U32+'t5'!V32</f>
        <v>0</v>
      </c>
      <c r="I31" s="339" t="str">
        <f t="shared" si="0"/>
        <v>OK</v>
      </c>
      <c r="J31" s="847" t="str">
        <f t="shared" si="1"/>
        <v>OK</v>
      </c>
      <c r="K31" s="847" t="str">
        <f t="shared" si="2"/>
        <v>OK</v>
      </c>
      <c r="L31" s="622"/>
    </row>
    <row r="32" spans="1:12" ht="13.2" x14ac:dyDescent="0.25">
      <c r="A32" s="123" t="str">
        <f>'t1'!A32</f>
        <v>FARMACISTI CON INC. DI STRUTTURA COMPLESSA (RAPP. NON ESCL.)</v>
      </c>
      <c r="B32" s="95" t="str">
        <f>'t1'!B32</f>
        <v>SD0N39</v>
      </c>
      <c r="C32" s="323">
        <f>'t11'!W34+'t11'!X34</f>
        <v>0</v>
      </c>
      <c r="D32" s="323">
        <f>'t1'!K32+'t1'!L32</f>
        <v>0</v>
      </c>
      <c r="E32" s="323">
        <f>'t3'!K32+'t3'!L32+'t3'!M32+'t3'!N32+'t3'!O32+'t3'!P32</f>
        <v>0</v>
      </c>
      <c r="F32" s="323">
        <f>'t4'!FI41</f>
        <v>0</v>
      </c>
      <c r="G32" s="321">
        <f>'t4'!AC177</f>
        <v>0</v>
      </c>
      <c r="H32" s="323">
        <f>'t5'!U33+'t5'!V33</f>
        <v>0</v>
      </c>
      <c r="I32" s="339" t="str">
        <f t="shared" si="0"/>
        <v>OK</v>
      </c>
      <c r="J32" s="847" t="str">
        <f t="shared" si="1"/>
        <v>OK</v>
      </c>
      <c r="K32" s="847" t="str">
        <f t="shared" si="2"/>
        <v>OK</v>
      </c>
      <c r="L32" s="622"/>
    </row>
    <row r="33" spans="1:12" ht="13.2" x14ac:dyDescent="0.25">
      <c r="A33" s="123" t="str">
        <f>'t1'!A33</f>
        <v>FARMACISTI CON INC. DI STRUTTURA SEMPLICE (RAPP. ESCLUSIVO)</v>
      </c>
      <c r="B33" s="95" t="str">
        <f>'t1'!B33</f>
        <v>SD0E38</v>
      </c>
      <c r="C33" s="323">
        <f>'t11'!W35+'t11'!X35</f>
        <v>0</v>
      </c>
      <c r="D33" s="323">
        <f>'t1'!K33+'t1'!L33</f>
        <v>0</v>
      </c>
      <c r="E33" s="323">
        <f>'t3'!K33+'t3'!L33+'t3'!M33+'t3'!N33+'t3'!O33+'t3'!P33</f>
        <v>0</v>
      </c>
      <c r="F33" s="323">
        <f>'t4'!FI42</f>
        <v>0</v>
      </c>
      <c r="G33" s="321">
        <f>'t4'!AD177</f>
        <v>0</v>
      </c>
      <c r="H33" s="323">
        <f>'t5'!U34+'t5'!V34</f>
        <v>0</v>
      </c>
      <c r="I33" s="339" t="str">
        <f t="shared" si="0"/>
        <v>OK</v>
      </c>
      <c r="J33" s="847" t="str">
        <f t="shared" si="1"/>
        <v>OK</v>
      </c>
      <c r="K33" s="847" t="str">
        <f t="shared" si="2"/>
        <v>OK</v>
      </c>
      <c r="L33" s="622"/>
    </row>
    <row r="34" spans="1:12" ht="13.2" x14ac:dyDescent="0.25">
      <c r="A34" s="123" t="str">
        <f>'t1'!A34</f>
        <v>FARMACISTI CON INC. DI STRUTTURA SEMPLICE (RAPP. NON ESCL.)</v>
      </c>
      <c r="B34" s="95" t="str">
        <f>'t1'!B34</f>
        <v>SD0N38</v>
      </c>
      <c r="C34" s="323">
        <f>'t11'!W36+'t11'!X36</f>
        <v>0</v>
      </c>
      <c r="D34" s="323">
        <f>'t1'!K34+'t1'!L34</f>
        <v>0</v>
      </c>
      <c r="E34" s="323">
        <f>'t3'!K34+'t3'!L34+'t3'!M34+'t3'!N34+'t3'!O34+'t3'!P34</f>
        <v>0</v>
      </c>
      <c r="F34" s="323">
        <f>'t4'!FI43</f>
        <v>0</v>
      </c>
      <c r="G34" s="321">
        <f>'t4'!AE177</f>
        <v>0</v>
      </c>
      <c r="H34" s="323">
        <f>'t5'!U35+'t5'!V35</f>
        <v>0</v>
      </c>
      <c r="I34" s="339" t="str">
        <f t="shared" si="0"/>
        <v>OK</v>
      </c>
      <c r="J34" s="847" t="str">
        <f t="shared" si="1"/>
        <v>OK</v>
      </c>
      <c r="K34" s="847" t="str">
        <f t="shared" si="2"/>
        <v>OK</v>
      </c>
      <c r="L34" s="622"/>
    </row>
    <row r="35" spans="1:12" ht="13.2" x14ac:dyDescent="0.25">
      <c r="A35" s="123" t="str">
        <f>'t1'!A35</f>
        <v>FARMACISTI CON ALTRI INCAR. PROF.LI (RAPP. ESCLUSIVO)</v>
      </c>
      <c r="B35" s="95" t="str">
        <f>'t1'!B35</f>
        <v>SD0A38</v>
      </c>
      <c r="C35" s="323">
        <f>'t11'!W37+'t11'!X37</f>
        <v>0</v>
      </c>
      <c r="D35" s="323">
        <f>'t1'!K35+'t1'!L35</f>
        <v>0</v>
      </c>
      <c r="E35" s="323">
        <f>'t3'!K35+'t3'!L35+'t3'!M35+'t3'!N35+'t3'!O35+'t3'!P35</f>
        <v>0</v>
      </c>
      <c r="F35" s="323">
        <f>'t4'!FI44</f>
        <v>0</v>
      </c>
      <c r="G35" s="321">
        <f>'t4'!AF177</f>
        <v>0</v>
      </c>
      <c r="H35" s="323">
        <f>'t5'!U36+'t5'!V36</f>
        <v>0</v>
      </c>
      <c r="I35" s="339" t="str">
        <f t="shared" si="0"/>
        <v>OK</v>
      </c>
      <c r="J35" s="847" t="str">
        <f t="shared" si="1"/>
        <v>OK</v>
      </c>
      <c r="K35" s="847" t="str">
        <f t="shared" si="2"/>
        <v>OK</v>
      </c>
      <c r="L35" s="622"/>
    </row>
    <row r="36" spans="1:12" ht="13.2" x14ac:dyDescent="0.25">
      <c r="A36" s="123" t="str">
        <f>'t1'!A36</f>
        <v>FARMACISTI CON ALTRI INCAR. PROF.LI (RAPP. NON ESCL.)</v>
      </c>
      <c r="B36" s="95" t="str">
        <f>'t1'!B36</f>
        <v>SD0037</v>
      </c>
      <c r="C36" s="323">
        <f>'t11'!W38+'t11'!X38</f>
        <v>0</v>
      </c>
      <c r="D36" s="323">
        <f>'t1'!K36+'t1'!L36</f>
        <v>0</v>
      </c>
      <c r="E36" s="323">
        <f>'t3'!K36+'t3'!L36+'t3'!M36+'t3'!N36+'t3'!O36+'t3'!P36</f>
        <v>0</v>
      </c>
      <c r="F36" s="323">
        <f>'t4'!FI45</f>
        <v>0</v>
      </c>
      <c r="G36" s="321">
        <f>'t4'!AG177</f>
        <v>0</v>
      </c>
      <c r="H36" s="323">
        <f>'t5'!U37+'t5'!V37</f>
        <v>0</v>
      </c>
      <c r="I36" s="339" t="str">
        <f t="shared" si="0"/>
        <v>OK</v>
      </c>
      <c r="J36" s="847" t="str">
        <f t="shared" si="1"/>
        <v>OK</v>
      </c>
      <c r="K36" s="847" t="str">
        <f t="shared" si="2"/>
        <v>OK</v>
      </c>
      <c r="L36" s="622"/>
    </row>
    <row r="37" spans="1:12" ht="13.2" x14ac:dyDescent="0.25">
      <c r="A37" s="123" t="str">
        <f>'t1'!A37</f>
        <v>FARMACISTI A T. DETERMINATO (ART. 15-SEPTIES D.LGS. 502/92)</v>
      </c>
      <c r="B37" s="95" t="str">
        <f>'t1'!B37</f>
        <v>SD0600</v>
      </c>
      <c r="C37" s="323">
        <f>'t11'!W39+'t11'!X39</f>
        <v>0</v>
      </c>
      <c r="D37" s="323">
        <f>'t1'!K37+'t1'!L37</f>
        <v>0</v>
      </c>
      <c r="E37" s="323">
        <f>'t3'!K37+'t3'!L37+'t3'!M37+'t3'!N37+'t3'!O37+'t3'!P37</f>
        <v>0</v>
      </c>
      <c r="F37" s="323">
        <f>'t4'!FI46</f>
        <v>0</v>
      </c>
      <c r="G37" s="321">
        <f>'t4'!AH177</f>
        <v>0</v>
      </c>
      <c r="H37" s="323">
        <f>'t5'!U38+'t5'!V38</f>
        <v>0</v>
      </c>
      <c r="I37" s="339" t="str">
        <f t="shared" si="0"/>
        <v>OK</v>
      </c>
      <c r="J37" s="847" t="str">
        <f t="shared" si="1"/>
        <v>OK</v>
      </c>
      <c r="K37" s="847" t="str">
        <f t="shared" si="2"/>
        <v>OK</v>
      </c>
      <c r="L37" s="622"/>
    </row>
    <row r="38" spans="1:12" ht="13.2" x14ac:dyDescent="0.25">
      <c r="A38" s="123" t="str">
        <f>'t1'!A38</f>
        <v>BIOLOGI CON INC. DI STRUTTURA COMPLESSA (RAPP. ESCLUSIVO)</v>
      </c>
      <c r="B38" s="95" t="str">
        <f>'t1'!B38</f>
        <v>SD0E13</v>
      </c>
      <c r="C38" s="323">
        <f>'t11'!W40+'t11'!X40</f>
        <v>0</v>
      </c>
      <c r="D38" s="323">
        <f>'t1'!K38+'t1'!L38</f>
        <v>0</v>
      </c>
      <c r="E38" s="323">
        <f>'t3'!K38+'t3'!L38+'t3'!M38+'t3'!N38+'t3'!O38+'t3'!P38</f>
        <v>0</v>
      </c>
      <c r="F38" s="323">
        <f>'t4'!FI47</f>
        <v>0</v>
      </c>
      <c r="G38" s="321">
        <f>'t4'!AI177</f>
        <v>0</v>
      </c>
      <c r="H38" s="323">
        <f>'t5'!U39+'t5'!V39</f>
        <v>0</v>
      </c>
      <c r="I38" s="339" t="str">
        <f t="shared" si="0"/>
        <v>OK</v>
      </c>
      <c r="J38" s="847" t="str">
        <f t="shared" si="1"/>
        <v>OK</v>
      </c>
      <c r="K38" s="847" t="str">
        <f t="shared" si="2"/>
        <v>OK</v>
      </c>
      <c r="L38" s="622"/>
    </row>
    <row r="39" spans="1:12" ht="13.2" x14ac:dyDescent="0.25">
      <c r="A39" s="123" t="str">
        <f>'t1'!A39</f>
        <v>BIOLOGI CON INC. DI STRUTTURA COMPLESSA (RAPP. NON ESCL.)</v>
      </c>
      <c r="B39" s="95" t="str">
        <f>'t1'!B39</f>
        <v>SD0N13</v>
      </c>
      <c r="C39" s="323">
        <f>'t11'!W41+'t11'!X41</f>
        <v>0</v>
      </c>
      <c r="D39" s="323">
        <f>'t1'!K39+'t1'!L39</f>
        <v>0</v>
      </c>
      <c r="E39" s="323">
        <f>'t3'!K39+'t3'!L39+'t3'!M39+'t3'!N39+'t3'!O39+'t3'!P39</f>
        <v>0</v>
      </c>
      <c r="F39" s="323">
        <f>'t4'!FI48</f>
        <v>0</v>
      </c>
      <c r="G39" s="321">
        <f>'t4'!AJ177</f>
        <v>0</v>
      </c>
      <c r="H39" s="323">
        <f>'t5'!U40+'t5'!V40</f>
        <v>0</v>
      </c>
      <c r="I39" s="339" t="str">
        <f t="shared" si="0"/>
        <v>OK</v>
      </c>
      <c r="J39" s="847" t="str">
        <f t="shared" si="1"/>
        <v>OK</v>
      </c>
      <c r="K39" s="847" t="str">
        <f t="shared" si="2"/>
        <v>OK</v>
      </c>
      <c r="L39" s="622"/>
    </row>
    <row r="40" spans="1:12" ht="13.2" x14ac:dyDescent="0.25">
      <c r="A40" s="123" t="str">
        <f>'t1'!A40</f>
        <v>BIOLOGI CON INC. DI STRUTTURA SEMPLICE (RAPP. ESCLUSIVO)</v>
      </c>
      <c r="B40" s="95" t="str">
        <f>'t1'!B40</f>
        <v>SD0E12</v>
      </c>
      <c r="C40" s="323">
        <f>'t11'!W42+'t11'!X42</f>
        <v>0</v>
      </c>
      <c r="D40" s="323">
        <f>'t1'!K40+'t1'!L40</f>
        <v>0</v>
      </c>
      <c r="E40" s="323">
        <f>'t3'!K40+'t3'!L40+'t3'!M40+'t3'!N40+'t3'!O40+'t3'!P40</f>
        <v>0</v>
      </c>
      <c r="F40" s="323">
        <f>'t4'!FI49</f>
        <v>0</v>
      </c>
      <c r="G40" s="321">
        <f>'t4'!AK177</f>
        <v>0</v>
      </c>
      <c r="H40" s="323">
        <f>'t5'!U41+'t5'!V41</f>
        <v>0</v>
      </c>
      <c r="I40" s="339" t="str">
        <f t="shared" si="0"/>
        <v>OK</v>
      </c>
      <c r="J40" s="847" t="str">
        <f t="shared" si="1"/>
        <v>OK</v>
      </c>
      <c r="K40" s="847" t="str">
        <f t="shared" si="2"/>
        <v>OK</v>
      </c>
      <c r="L40" s="622"/>
    </row>
    <row r="41" spans="1:12" ht="13.2" x14ac:dyDescent="0.25">
      <c r="A41" s="123" t="str">
        <f>'t1'!A41</f>
        <v>BIOLOGI CON INC. DI STRUTTURA SEMPLICE (RAPP. NON ESCL.)</v>
      </c>
      <c r="B41" s="95" t="str">
        <f>'t1'!B41</f>
        <v>SD0N12</v>
      </c>
      <c r="C41" s="323">
        <f>'t11'!W43+'t11'!X43</f>
        <v>0</v>
      </c>
      <c r="D41" s="323">
        <f>'t1'!K41+'t1'!L41</f>
        <v>0</v>
      </c>
      <c r="E41" s="323">
        <f>'t3'!K41+'t3'!L41+'t3'!M41+'t3'!N41+'t3'!O41+'t3'!P41</f>
        <v>0</v>
      </c>
      <c r="F41" s="323">
        <f>'t4'!FI50</f>
        <v>0</v>
      </c>
      <c r="G41" s="321">
        <f>'t4'!AL177</f>
        <v>0</v>
      </c>
      <c r="H41" s="323">
        <f>'t5'!U42+'t5'!V42</f>
        <v>0</v>
      </c>
      <c r="I41" s="339" t="str">
        <f t="shared" si="0"/>
        <v>OK</v>
      </c>
      <c r="J41" s="847" t="str">
        <f t="shared" si="1"/>
        <v>OK</v>
      </c>
      <c r="K41" s="847" t="str">
        <f t="shared" si="2"/>
        <v>OK</v>
      </c>
      <c r="L41" s="622"/>
    </row>
    <row r="42" spans="1:12" ht="13.2" x14ac:dyDescent="0.25">
      <c r="A42" s="123" t="str">
        <f>'t1'!A42</f>
        <v>BIOLOGI CON ALTRI INCAR. PROF.LI (RAPP. ESCLUSIVO)</v>
      </c>
      <c r="B42" s="95" t="str">
        <f>'t1'!B42</f>
        <v>SD0A12</v>
      </c>
      <c r="C42" s="323">
        <f>'t11'!W44+'t11'!X44</f>
        <v>0</v>
      </c>
      <c r="D42" s="323">
        <f>'t1'!K42+'t1'!L42</f>
        <v>0</v>
      </c>
      <c r="E42" s="323">
        <f>'t3'!K42+'t3'!L42+'t3'!M42+'t3'!N42+'t3'!O42+'t3'!P42</f>
        <v>0</v>
      </c>
      <c r="F42" s="323">
        <f>'t4'!FI51</f>
        <v>0</v>
      </c>
      <c r="G42" s="321">
        <f>'t4'!AM177</f>
        <v>0</v>
      </c>
      <c r="H42" s="323">
        <f>'t5'!U43+'t5'!V43</f>
        <v>0</v>
      </c>
      <c r="I42" s="339" t="str">
        <f t="shared" si="0"/>
        <v>OK</v>
      </c>
      <c r="J42" s="847" t="str">
        <f t="shared" si="1"/>
        <v>OK</v>
      </c>
      <c r="K42" s="847" t="str">
        <f t="shared" si="2"/>
        <v>OK</v>
      </c>
      <c r="L42" s="622"/>
    </row>
    <row r="43" spans="1:12" ht="13.2" x14ac:dyDescent="0.25">
      <c r="A43" s="123" t="str">
        <f>'t1'!A43</f>
        <v>BIOLOGI CON ALTRI INCAR. PROF.LI (RAPP. NON ESCL.)</v>
      </c>
      <c r="B43" s="95" t="str">
        <f>'t1'!B43</f>
        <v>SD0011</v>
      </c>
      <c r="C43" s="323">
        <f>'t11'!W45+'t11'!X45</f>
        <v>0</v>
      </c>
      <c r="D43" s="323">
        <f>'t1'!K43+'t1'!L43</f>
        <v>0</v>
      </c>
      <c r="E43" s="323">
        <f>'t3'!K43+'t3'!L43+'t3'!M43+'t3'!N43+'t3'!O43+'t3'!P43</f>
        <v>0</v>
      </c>
      <c r="F43" s="323">
        <f>'t4'!FI52</f>
        <v>0</v>
      </c>
      <c r="G43" s="321">
        <f>'t4'!AN177</f>
        <v>0</v>
      </c>
      <c r="H43" s="323">
        <f>'t5'!U44+'t5'!V44</f>
        <v>0</v>
      </c>
      <c r="I43" s="339" t="str">
        <f t="shared" si="0"/>
        <v>OK</v>
      </c>
      <c r="J43" s="847" t="str">
        <f t="shared" si="1"/>
        <v>OK</v>
      </c>
      <c r="K43" s="847" t="str">
        <f t="shared" si="2"/>
        <v>OK</v>
      </c>
      <c r="L43" s="622"/>
    </row>
    <row r="44" spans="1:12" ht="13.2" x14ac:dyDescent="0.25">
      <c r="A44" s="123" t="str">
        <f>'t1'!A44</f>
        <v>BIOLOGI A T. DETERMINATO (ART. 15-SEPTIES D.LGS. 502/92)</v>
      </c>
      <c r="B44" s="95" t="str">
        <f>'t1'!B44</f>
        <v>SD0601</v>
      </c>
      <c r="C44" s="323">
        <f>'t11'!W46+'t11'!X46</f>
        <v>0</v>
      </c>
      <c r="D44" s="323">
        <f>'t1'!K44+'t1'!L44</f>
        <v>0</v>
      </c>
      <c r="E44" s="323">
        <f>'t3'!K44+'t3'!L44+'t3'!M44+'t3'!N44+'t3'!O44+'t3'!P44</f>
        <v>0</v>
      </c>
      <c r="F44" s="323">
        <f>'t4'!FI53</f>
        <v>0</v>
      </c>
      <c r="G44" s="321">
        <f>'t4'!AO177</f>
        <v>0</v>
      </c>
      <c r="H44" s="323">
        <f>'t5'!U45+'t5'!V45</f>
        <v>0</v>
      </c>
      <c r="I44" s="339" t="str">
        <f t="shared" si="0"/>
        <v>OK</v>
      </c>
      <c r="J44" s="847" t="str">
        <f t="shared" si="1"/>
        <v>OK</v>
      </c>
      <c r="K44" s="847" t="str">
        <f t="shared" si="2"/>
        <v>OK</v>
      </c>
      <c r="L44" s="622"/>
    </row>
    <row r="45" spans="1:12" ht="13.2" x14ac:dyDescent="0.25">
      <c r="A45" s="123" t="str">
        <f>'t1'!A45</f>
        <v>CHIMICI CON INC. DI STRUTTURA COMPLESSA (RAPP. ESCLUSIVO)</v>
      </c>
      <c r="B45" s="95" t="str">
        <f>'t1'!B45</f>
        <v>SD0E16</v>
      </c>
      <c r="C45" s="323">
        <f>'t11'!W47+'t11'!X47</f>
        <v>0</v>
      </c>
      <c r="D45" s="323">
        <f>'t1'!K45+'t1'!L45</f>
        <v>0</v>
      </c>
      <c r="E45" s="323">
        <f>'t3'!K45+'t3'!L45+'t3'!M45+'t3'!N45+'t3'!O45+'t3'!P45</f>
        <v>0</v>
      </c>
      <c r="F45" s="323">
        <f>'t4'!FI54</f>
        <v>0</v>
      </c>
      <c r="G45" s="321">
        <f>'t4'!AP177</f>
        <v>0</v>
      </c>
      <c r="H45" s="323">
        <f>'t5'!U46+'t5'!V46</f>
        <v>0</v>
      </c>
      <c r="I45" s="339" t="str">
        <f t="shared" si="0"/>
        <v>OK</v>
      </c>
      <c r="J45" s="847" t="str">
        <f t="shared" si="1"/>
        <v>OK</v>
      </c>
      <c r="K45" s="847" t="str">
        <f t="shared" si="2"/>
        <v>OK</v>
      </c>
      <c r="L45" s="622"/>
    </row>
    <row r="46" spans="1:12" ht="13.2" x14ac:dyDescent="0.25">
      <c r="A46" s="123" t="str">
        <f>'t1'!A46</f>
        <v>CHIMICI CON INC. DI STRUTTURA COMPLESSA (RAPP.NON ESCL.)</v>
      </c>
      <c r="B46" s="95" t="str">
        <f>'t1'!B46</f>
        <v>SD0N16</v>
      </c>
      <c r="C46" s="323">
        <f>'t11'!W48+'t11'!X48</f>
        <v>0</v>
      </c>
      <c r="D46" s="323">
        <f>'t1'!K46+'t1'!L46</f>
        <v>0</v>
      </c>
      <c r="E46" s="323">
        <f>'t3'!K46+'t3'!L46+'t3'!M46+'t3'!N46+'t3'!O46+'t3'!P46</f>
        <v>0</v>
      </c>
      <c r="F46" s="323">
        <f>'t4'!FI55</f>
        <v>0</v>
      </c>
      <c r="G46" s="321">
        <f>'t4'!AQ177</f>
        <v>0</v>
      </c>
      <c r="H46" s="323">
        <f>'t5'!U47+'t5'!V47</f>
        <v>0</v>
      </c>
      <c r="I46" s="339" t="str">
        <f t="shared" si="0"/>
        <v>OK</v>
      </c>
      <c r="J46" s="847" t="str">
        <f t="shared" si="1"/>
        <v>OK</v>
      </c>
      <c r="K46" s="847" t="str">
        <f t="shared" si="2"/>
        <v>OK</v>
      </c>
      <c r="L46" s="622"/>
    </row>
    <row r="47" spans="1:12" ht="13.2" x14ac:dyDescent="0.25">
      <c r="A47" s="123" t="str">
        <f>'t1'!A47</f>
        <v>CHIMICI CON INC. DI STRUTTURA SEMPLICE (RAPP. ESCLUSIVO)</v>
      </c>
      <c r="B47" s="95" t="str">
        <f>'t1'!B47</f>
        <v>SD0E15</v>
      </c>
      <c r="C47" s="323">
        <f>'t11'!W49+'t11'!X49</f>
        <v>0</v>
      </c>
      <c r="D47" s="323">
        <f>'t1'!K47+'t1'!L47</f>
        <v>0</v>
      </c>
      <c r="E47" s="323">
        <f>'t3'!K47+'t3'!L47+'t3'!M47+'t3'!N47+'t3'!O47+'t3'!P47</f>
        <v>0</v>
      </c>
      <c r="F47" s="323">
        <f>'t4'!FI56</f>
        <v>0</v>
      </c>
      <c r="G47" s="321">
        <f>'t4'!AR177</f>
        <v>0</v>
      </c>
      <c r="H47" s="323">
        <f>'t5'!U48+'t5'!V48</f>
        <v>0</v>
      </c>
      <c r="I47" s="339" t="str">
        <f t="shared" si="0"/>
        <v>OK</v>
      </c>
      <c r="J47" s="847" t="str">
        <f t="shared" si="1"/>
        <v>OK</v>
      </c>
      <c r="K47" s="847" t="str">
        <f t="shared" si="2"/>
        <v>OK</v>
      </c>
      <c r="L47" s="622"/>
    </row>
    <row r="48" spans="1:12" ht="13.2" x14ac:dyDescent="0.25">
      <c r="A48" s="123" t="str">
        <f>'t1'!A48</f>
        <v>CHIMICI CON INC. DI STRUTTURA SEMPLICE (RAPP. NON ESCL.)</v>
      </c>
      <c r="B48" s="95" t="str">
        <f>'t1'!B48</f>
        <v>SD0N15</v>
      </c>
      <c r="C48" s="323">
        <f>'t11'!W50+'t11'!X50</f>
        <v>0</v>
      </c>
      <c r="D48" s="323">
        <f>'t1'!K48+'t1'!L48</f>
        <v>0</v>
      </c>
      <c r="E48" s="323">
        <f>'t3'!K48+'t3'!L48+'t3'!M48+'t3'!N48+'t3'!O48+'t3'!P48</f>
        <v>0</v>
      </c>
      <c r="F48" s="323">
        <f>'t4'!FI57</f>
        <v>0</v>
      </c>
      <c r="G48" s="321">
        <f>'t4'!AS177</f>
        <v>0</v>
      </c>
      <c r="H48" s="323">
        <f>'t5'!U49+'t5'!V49</f>
        <v>0</v>
      </c>
      <c r="I48" s="339" t="str">
        <f t="shared" si="0"/>
        <v>OK</v>
      </c>
      <c r="J48" s="847" t="str">
        <f t="shared" si="1"/>
        <v>OK</v>
      </c>
      <c r="K48" s="847" t="str">
        <f t="shared" si="2"/>
        <v>OK</v>
      </c>
      <c r="L48" s="622"/>
    </row>
    <row r="49" spans="1:12" ht="13.2" x14ac:dyDescent="0.25">
      <c r="A49" s="123" t="str">
        <f>'t1'!A49</f>
        <v>CHIMICI CON ALTRI INCAR. PROF.LI (RAPP. ESCLUSIVO)</v>
      </c>
      <c r="B49" s="95" t="str">
        <f>'t1'!B49</f>
        <v>SD0A15</v>
      </c>
      <c r="C49" s="323">
        <f>'t11'!W51+'t11'!X51</f>
        <v>0</v>
      </c>
      <c r="D49" s="323">
        <f>'t1'!K49+'t1'!L49</f>
        <v>0</v>
      </c>
      <c r="E49" s="323">
        <f>'t3'!K49+'t3'!L49+'t3'!M49+'t3'!N49+'t3'!O49+'t3'!P49</f>
        <v>0</v>
      </c>
      <c r="F49" s="323">
        <f>'t4'!FI58</f>
        <v>0</v>
      </c>
      <c r="G49" s="321">
        <f>'t4'!AT177</f>
        <v>0</v>
      </c>
      <c r="H49" s="323">
        <f>'t5'!U50+'t5'!V50</f>
        <v>0</v>
      </c>
      <c r="I49" s="339" t="str">
        <f t="shared" si="0"/>
        <v>OK</v>
      </c>
      <c r="J49" s="847" t="str">
        <f t="shared" si="1"/>
        <v>OK</v>
      </c>
      <c r="K49" s="847" t="str">
        <f t="shared" si="2"/>
        <v>OK</v>
      </c>
      <c r="L49" s="622"/>
    </row>
    <row r="50" spans="1:12" ht="13.2" x14ac:dyDescent="0.25">
      <c r="A50" s="123" t="str">
        <f>'t1'!A50</f>
        <v>CHIMICI CON ALTRI INCAR. PROF.LI (RAPP. NON ESCL.)</v>
      </c>
      <c r="B50" s="95" t="str">
        <f>'t1'!B50</f>
        <v>SD0014</v>
      </c>
      <c r="C50" s="323">
        <f>'t11'!W52+'t11'!X52</f>
        <v>0</v>
      </c>
      <c r="D50" s="323">
        <f>'t1'!K50+'t1'!L50</f>
        <v>0</v>
      </c>
      <c r="E50" s="323">
        <f>'t3'!K50+'t3'!L50+'t3'!M50+'t3'!N50+'t3'!O50+'t3'!P50</f>
        <v>0</v>
      </c>
      <c r="F50" s="323">
        <f>'t4'!FI59</f>
        <v>0</v>
      </c>
      <c r="G50" s="321">
        <f>'t4'!AU177</f>
        <v>0</v>
      </c>
      <c r="H50" s="323">
        <f>'t5'!U51+'t5'!V51</f>
        <v>0</v>
      </c>
      <c r="I50" s="339" t="str">
        <f t="shared" si="0"/>
        <v>OK</v>
      </c>
      <c r="J50" s="847" t="str">
        <f t="shared" si="1"/>
        <v>OK</v>
      </c>
      <c r="K50" s="847" t="str">
        <f t="shared" si="2"/>
        <v>OK</v>
      </c>
      <c r="L50" s="622"/>
    </row>
    <row r="51" spans="1:12" ht="13.2" x14ac:dyDescent="0.25">
      <c r="A51" s="123" t="str">
        <f>'t1'!A51</f>
        <v>CHIMICI A T. DETERMINATO (ART. 15-SEPTIES D.LGS. 502/92)</v>
      </c>
      <c r="B51" s="95" t="str">
        <f>'t1'!B51</f>
        <v>SD0602</v>
      </c>
      <c r="C51" s="323">
        <f>'t11'!W53+'t11'!X53</f>
        <v>0</v>
      </c>
      <c r="D51" s="323">
        <f>'t1'!K51+'t1'!L51</f>
        <v>0</v>
      </c>
      <c r="E51" s="323">
        <f>'t3'!K51+'t3'!L51+'t3'!M51+'t3'!N51+'t3'!O51+'t3'!P51</f>
        <v>0</v>
      </c>
      <c r="F51" s="323">
        <f>'t4'!FI60</f>
        <v>0</v>
      </c>
      <c r="G51" s="321">
        <f>'t4'!AV177</f>
        <v>0</v>
      </c>
      <c r="H51" s="323">
        <f>'t5'!U52+'t5'!V52</f>
        <v>0</v>
      </c>
      <c r="I51" s="339" t="str">
        <f t="shared" si="0"/>
        <v>OK</v>
      </c>
      <c r="J51" s="847" t="str">
        <f t="shared" si="1"/>
        <v>OK</v>
      </c>
      <c r="K51" s="847" t="str">
        <f t="shared" si="2"/>
        <v>OK</v>
      </c>
      <c r="L51" s="622"/>
    </row>
    <row r="52" spans="1:12" ht="13.2" x14ac:dyDescent="0.25">
      <c r="A52" s="123" t="str">
        <f>'t1'!A52</f>
        <v>FISICI CON INC. DI STRUTTURA COMPLESSA (RAPP. ESCLUSIVO)</v>
      </c>
      <c r="B52" s="95" t="str">
        <f>'t1'!B52</f>
        <v>SD0E42</v>
      </c>
      <c r="C52" s="323">
        <f>'t11'!W54+'t11'!X54</f>
        <v>0</v>
      </c>
      <c r="D52" s="323">
        <f>'t1'!K52+'t1'!L52</f>
        <v>0</v>
      </c>
      <c r="E52" s="323">
        <f>'t3'!K52+'t3'!L52+'t3'!M52+'t3'!N52+'t3'!O52+'t3'!P52</f>
        <v>0</v>
      </c>
      <c r="F52" s="323">
        <f>'t4'!FI61</f>
        <v>0</v>
      </c>
      <c r="G52" s="321">
        <f>'t4'!AW177</f>
        <v>0</v>
      </c>
      <c r="H52" s="323">
        <f>'t5'!U53+'t5'!V53</f>
        <v>0</v>
      </c>
      <c r="I52" s="339" t="str">
        <f t="shared" si="0"/>
        <v>OK</v>
      </c>
      <c r="J52" s="847" t="str">
        <f t="shared" si="1"/>
        <v>OK</v>
      </c>
      <c r="K52" s="847" t="str">
        <f t="shared" si="2"/>
        <v>OK</v>
      </c>
      <c r="L52" s="622"/>
    </row>
    <row r="53" spans="1:12" ht="13.2" x14ac:dyDescent="0.25">
      <c r="A53" s="123" t="str">
        <f>'t1'!A53</f>
        <v>FISICI CON INC. DI STRUTTURA COMPLESSA (RAPP. NON ESCL.)</v>
      </c>
      <c r="B53" s="95" t="str">
        <f>'t1'!B53</f>
        <v>SD0N42</v>
      </c>
      <c r="C53" s="323">
        <f>'t11'!W55+'t11'!X55</f>
        <v>0</v>
      </c>
      <c r="D53" s="323">
        <f>'t1'!K53+'t1'!L53</f>
        <v>0</v>
      </c>
      <c r="E53" s="323">
        <f>'t3'!K53+'t3'!L53+'t3'!M53+'t3'!N53+'t3'!O53+'t3'!P53</f>
        <v>0</v>
      </c>
      <c r="F53" s="323">
        <f>'t4'!FI62</f>
        <v>0</v>
      </c>
      <c r="G53" s="321">
        <f>'t4'!AX177</f>
        <v>0</v>
      </c>
      <c r="H53" s="323">
        <f>'t5'!U54+'t5'!V54</f>
        <v>0</v>
      </c>
      <c r="I53" s="339" t="str">
        <f t="shared" si="0"/>
        <v>OK</v>
      </c>
      <c r="J53" s="847" t="str">
        <f t="shared" si="1"/>
        <v>OK</v>
      </c>
      <c r="K53" s="847" t="str">
        <f t="shared" si="2"/>
        <v>OK</v>
      </c>
      <c r="L53" s="622"/>
    </row>
    <row r="54" spans="1:12" ht="13.2" x14ac:dyDescent="0.25">
      <c r="A54" s="123" t="str">
        <f>'t1'!A54</f>
        <v>FISICI CON INC. DI STRUTTURA SEMPLICE (RAPP. ESCLUSIVO)</v>
      </c>
      <c r="B54" s="95" t="str">
        <f>'t1'!B54</f>
        <v>SD0E41</v>
      </c>
      <c r="C54" s="323">
        <f>'t11'!W56+'t11'!X56</f>
        <v>0</v>
      </c>
      <c r="D54" s="323">
        <f>'t1'!K54+'t1'!L54</f>
        <v>0</v>
      </c>
      <c r="E54" s="323">
        <f>'t3'!K54+'t3'!L54+'t3'!M54+'t3'!N54+'t3'!O54+'t3'!P54</f>
        <v>0</v>
      </c>
      <c r="F54" s="323">
        <f>'t4'!FI63</f>
        <v>0</v>
      </c>
      <c r="G54" s="321">
        <f>'t4'!AY177</f>
        <v>0</v>
      </c>
      <c r="H54" s="323">
        <f>'t5'!U55+'t5'!V55</f>
        <v>0</v>
      </c>
      <c r="I54" s="339" t="str">
        <f t="shared" si="0"/>
        <v>OK</v>
      </c>
      <c r="J54" s="847" t="str">
        <f t="shared" si="1"/>
        <v>OK</v>
      </c>
      <c r="K54" s="847" t="str">
        <f t="shared" si="2"/>
        <v>OK</v>
      </c>
      <c r="L54" s="622"/>
    </row>
    <row r="55" spans="1:12" ht="13.2" x14ac:dyDescent="0.25">
      <c r="A55" s="123" t="str">
        <f>'t1'!A55</f>
        <v>FISICI CON INC. DI STRUTTURA SEMPLICE (RAPP. NON ESCL.)</v>
      </c>
      <c r="B55" s="95" t="str">
        <f>'t1'!B55</f>
        <v>SD0N41</v>
      </c>
      <c r="C55" s="323">
        <f>'t11'!W57+'t11'!X57</f>
        <v>0</v>
      </c>
      <c r="D55" s="323">
        <f>'t1'!K55+'t1'!L55</f>
        <v>0</v>
      </c>
      <c r="E55" s="323">
        <f>'t3'!K55+'t3'!L55+'t3'!M55+'t3'!N55+'t3'!O55+'t3'!P55</f>
        <v>0</v>
      </c>
      <c r="F55" s="323">
        <f>'t4'!FI64</f>
        <v>0</v>
      </c>
      <c r="G55" s="321">
        <f>'t4'!AZ177</f>
        <v>0</v>
      </c>
      <c r="H55" s="323">
        <f>'t5'!U56+'t5'!V56</f>
        <v>0</v>
      </c>
      <c r="I55" s="339" t="str">
        <f t="shared" si="0"/>
        <v>OK</v>
      </c>
      <c r="J55" s="847" t="str">
        <f t="shared" si="1"/>
        <v>OK</v>
      </c>
      <c r="K55" s="847" t="str">
        <f t="shared" si="2"/>
        <v>OK</v>
      </c>
      <c r="L55" s="622"/>
    </row>
    <row r="56" spans="1:12" ht="13.2" x14ac:dyDescent="0.25">
      <c r="A56" s="123" t="str">
        <f>'t1'!A56</f>
        <v>FISICI CON ALTRI INCAR. PROF.LI (RAPP. ESCLUSIVO)</v>
      </c>
      <c r="B56" s="95" t="str">
        <f>'t1'!B56</f>
        <v>SD0A41</v>
      </c>
      <c r="C56" s="323">
        <f>'t11'!W58+'t11'!X58</f>
        <v>0</v>
      </c>
      <c r="D56" s="323">
        <f>'t1'!K56+'t1'!L56</f>
        <v>0</v>
      </c>
      <c r="E56" s="323">
        <f>'t3'!K56+'t3'!L56+'t3'!M56+'t3'!N56+'t3'!O56+'t3'!P56</f>
        <v>0</v>
      </c>
      <c r="F56" s="323">
        <f>'t4'!FI65</f>
        <v>0</v>
      </c>
      <c r="G56" s="321">
        <f>'t4'!BA177</f>
        <v>0</v>
      </c>
      <c r="H56" s="323">
        <f>'t5'!U57+'t5'!V57</f>
        <v>0</v>
      </c>
      <c r="I56" s="339" t="str">
        <f t="shared" si="0"/>
        <v>OK</v>
      </c>
      <c r="J56" s="847" t="str">
        <f t="shared" si="1"/>
        <v>OK</v>
      </c>
      <c r="K56" s="847" t="str">
        <f t="shared" si="2"/>
        <v>OK</v>
      </c>
      <c r="L56" s="622"/>
    </row>
    <row r="57" spans="1:12" ht="13.2" x14ac:dyDescent="0.25">
      <c r="A57" s="123" t="str">
        <f>'t1'!A57</f>
        <v>FISICI CON ALTRI INCAR. PROF.LI (RAPP. NON ESCL.)</v>
      </c>
      <c r="B57" s="95" t="str">
        <f>'t1'!B57</f>
        <v>SD0040</v>
      </c>
      <c r="C57" s="323">
        <f>'t11'!W59+'t11'!X59</f>
        <v>0</v>
      </c>
      <c r="D57" s="323">
        <f>'t1'!K57+'t1'!L57</f>
        <v>0</v>
      </c>
      <c r="E57" s="323">
        <f>'t3'!K57+'t3'!L57+'t3'!M57+'t3'!N57+'t3'!O57+'t3'!P57</f>
        <v>0</v>
      </c>
      <c r="F57" s="323">
        <f>'t4'!FI66</f>
        <v>0</v>
      </c>
      <c r="G57" s="321">
        <f>'t4'!BB177</f>
        <v>0</v>
      </c>
      <c r="H57" s="323">
        <f>'t5'!U58+'t5'!V58</f>
        <v>0</v>
      </c>
      <c r="I57" s="339" t="str">
        <f t="shared" si="0"/>
        <v>OK</v>
      </c>
      <c r="J57" s="847" t="str">
        <f t="shared" si="1"/>
        <v>OK</v>
      </c>
      <c r="K57" s="847" t="str">
        <f t="shared" si="2"/>
        <v>OK</v>
      </c>
      <c r="L57" s="622"/>
    </row>
    <row r="58" spans="1:12" ht="13.2" x14ac:dyDescent="0.25">
      <c r="A58" s="123" t="str">
        <f>'t1'!A58</f>
        <v>FISICI A T. DETERMINATO (ART. 15-SEPTIES D.LGS. 502/92)</v>
      </c>
      <c r="B58" s="95" t="str">
        <f>'t1'!B58</f>
        <v>SD0603</v>
      </c>
      <c r="C58" s="323">
        <f>'t11'!W60+'t11'!X60</f>
        <v>0</v>
      </c>
      <c r="D58" s="323">
        <f>'t1'!K58+'t1'!L58</f>
        <v>0</v>
      </c>
      <c r="E58" s="323">
        <f>'t3'!K58+'t3'!L58+'t3'!M58+'t3'!N58+'t3'!O58+'t3'!P58</f>
        <v>0</v>
      </c>
      <c r="F58" s="323">
        <f>'t4'!FI67</f>
        <v>0</v>
      </c>
      <c r="G58" s="321">
        <f>'t4'!BC177</f>
        <v>0</v>
      </c>
      <c r="H58" s="323">
        <f>'t5'!U59+'t5'!V59</f>
        <v>0</v>
      </c>
      <c r="I58" s="339" t="str">
        <f t="shared" si="0"/>
        <v>OK</v>
      </c>
      <c r="J58" s="847" t="str">
        <f t="shared" si="1"/>
        <v>OK</v>
      </c>
      <c r="K58" s="847" t="str">
        <f t="shared" si="2"/>
        <v>OK</v>
      </c>
      <c r="L58" s="622"/>
    </row>
    <row r="59" spans="1:12" ht="13.2" x14ac:dyDescent="0.25">
      <c r="A59" s="123" t="str">
        <f>'t1'!A59</f>
        <v>PSICOLOGI CON INC. DI STRUTTURA COMPLESSA (RAPP. ESCLUSIVO)</v>
      </c>
      <c r="B59" s="95" t="str">
        <f>'t1'!B59</f>
        <v>SD0E66</v>
      </c>
      <c r="C59" s="323">
        <f>'t11'!W61+'t11'!X61</f>
        <v>0</v>
      </c>
      <c r="D59" s="323">
        <f>'t1'!K59+'t1'!L59</f>
        <v>0</v>
      </c>
      <c r="E59" s="323">
        <f>'t3'!K59+'t3'!L59+'t3'!M59+'t3'!N59+'t3'!O59+'t3'!P59</f>
        <v>0</v>
      </c>
      <c r="F59" s="323">
        <f>'t4'!FI68</f>
        <v>0</v>
      </c>
      <c r="G59" s="321">
        <f>'t4'!BD177</f>
        <v>0</v>
      </c>
      <c r="H59" s="323">
        <f>'t5'!U60+'t5'!V60</f>
        <v>0</v>
      </c>
      <c r="I59" s="339" t="str">
        <f t="shared" si="0"/>
        <v>OK</v>
      </c>
      <c r="J59" s="847" t="str">
        <f t="shared" si="1"/>
        <v>OK</v>
      </c>
      <c r="K59" s="847" t="str">
        <f t="shared" si="2"/>
        <v>OK</v>
      </c>
      <c r="L59" s="622"/>
    </row>
    <row r="60" spans="1:12" ht="13.2" x14ac:dyDescent="0.25">
      <c r="A60" s="123" t="str">
        <f>'t1'!A60</f>
        <v>PSICOLOGI CON INC. DI STRUTTURA COMPLESSA (RAPP. NON ESCL.)</v>
      </c>
      <c r="B60" s="95" t="str">
        <f>'t1'!B60</f>
        <v>SD0N66</v>
      </c>
      <c r="C60" s="323">
        <f>'t11'!W62+'t11'!X62</f>
        <v>0</v>
      </c>
      <c r="D60" s="323">
        <f>'t1'!K60+'t1'!L60</f>
        <v>0</v>
      </c>
      <c r="E60" s="323">
        <f>'t3'!K60+'t3'!L60+'t3'!M60+'t3'!N60+'t3'!O60+'t3'!P60</f>
        <v>0</v>
      </c>
      <c r="F60" s="323">
        <f>'t4'!FI69</f>
        <v>0</v>
      </c>
      <c r="G60" s="321">
        <f>'t4'!BE177</f>
        <v>0</v>
      </c>
      <c r="H60" s="323">
        <f>'t5'!U61+'t5'!V61</f>
        <v>0</v>
      </c>
      <c r="I60" s="339" t="str">
        <f t="shared" si="0"/>
        <v>OK</v>
      </c>
      <c r="J60" s="847" t="str">
        <f t="shared" si="1"/>
        <v>OK</v>
      </c>
      <c r="K60" s="847" t="str">
        <f t="shared" si="2"/>
        <v>OK</v>
      </c>
      <c r="L60" s="622"/>
    </row>
    <row r="61" spans="1:12" ht="13.2" x14ac:dyDescent="0.25">
      <c r="A61" s="123" t="str">
        <f>'t1'!A61</f>
        <v>PSICOLOGI CON INC. DI STRUTTURA SEMPLICE (RAPP. ESCLUSIVO)</v>
      </c>
      <c r="B61" s="95" t="str">
        <f>'t1'!B61</f>
        <v>SD0E65</v>
      </c>
      <c r="C61" s="323">
        <f>'t11'!W63+'t11'!X63</f>
        <v>0</v>
      </c>
      <c r="D61" s="323">
        <f>'t1'!K61+'t1'!L61</f>
        <v>0</v>
      </c>
      <c r="E61" s="323">
        <f>'t3'!K61+'t3'!L61+'t3'!M61+'t3'!N61+'t3'!O61+'t3'!P61</f>
        <v>0</v>
      </c>
      <c r="F61" s="323">
        <f>'t4'!FI70</f>
        <v>0</v>
      </c>
      <c r="G61" s="321">
        <f>'t4'!BF177</f>
        <v>0</v>
      </c>
      <c r="H61" s="323">
        <f>'t5'!U62+'t5'!V62</f>
        <v>0</v>
      </c>
      <c r="I61" s="339" t="str">
        <f t="shared" si="0"/>
        <v>OK</v>
      </c>
      <c r="J61" s="847" t="str">
        <f t="shared" si="1"/>
        <v>OK</v>
      </c>
      <c r="K61" s="847" t="str">
        <f t="shared" si="2"/>
        <v>OK</v>
      </c>
      <c r="L61" s="622"/>
    </row>
    <row r="62" spans="1:12" ht="13.2" x14ac:dyDescent="0.25">
      <c r="A62" s="123" t="str">
        <f>'t1'!A62</f>
        <v>PSICOLOGI CON INC. DI STRUTTURA SEMPLICE (RAPP. NON ESCL.)</v>
      </c>
      <c r="B62" s="95" t="str">
        <f>'t1'!B62</f>
        <v>SD0N65</v>
      </c>
      <c r="C62" s="323">
        <f>'t11'!W64+'t11'!X64</f>
        <v>0</v>
      </c>
      <c r="D62" s="323">
        <f>'t1'!K62+'t1'!L62</f>
        <v>0</v>
      </c>
      <c r="E62" s="323">
        <f>'t3'!K62+'t3'!L62+'t3'!M62+'t3'!N62+'t3'!O62+'t3'!P62</f>
        <v>0</v>
      </c>
      <c r="F62" s="323">
        <f>'t4'!FI71</f>
        <v>0</v>
      </c>
      <c r="G62" s="321">
        <f>'t4'!BG177</f>
        <v>0</v>
      </c>
      <c r="H62" s="323">
        <f>'t5'!U63+'t5'!V63</f>
        <v>0</v>
      </c>
      <c r="I62" s="339" t="str">
        <f t="shared" si="0"/>
        <v>OK</v>
      </c>
      <c r="J62" s="847" t="str">
        <f t="shared" si="1"/>
        <v>OK</v>
      </c>
      <c r="K62" s="847" t="str">
        <f t="shared" si="2"/>
        <v>OK</v>
      </c>
      <c r="L62" s="622"/>
    </row>
    <row r="63" spans="1:12" ht="13.2" x14ac:dyDescent="0.25">
      <c r="A63" s="123" t="str">
        <f>'t1'!A63</f>
        <v>PSICOLOGI CON ALTRI INCAR. PROF.LI (RAPP. ESCLUSIVO)</v>
      </c>
      <c r="B63" s="95" t="str">
        <f>'t1'!B63</f>
        <v>SD0A65</v>
      </c>
      <c r="C63" s="323">
        <f>'t11'!W65+'t11'!X65</f>
        <v>0</v>
      </c>
      <c r="D63" s="323">
        <f>'t1'!K63+'t1'!L63</f>
        <v>0</v>
      </c>
      <c r="E63" s="323">
        <f>'t3'!K63+'t3'!L63+'t3'!M63+'t3'!N63+'t3'!O63+'t3'!P63</f>
        <v>0</v>
      </c>
      <c r="F63" s="323">
        <f>'t4'!FI72</f>
        <v>0</v>
      </c>
      <c r="G63" s="321">
        <f>'t4'!BH177</f>
        <v>0</v>
      </c>
      <c r="H63" s="323">
        <f>'t5'!U64+'t5'!V64</f>
        <v>0</v>
      </c>
      <c r="I63" s="339" t="str">
        <f t="shared" si="0"/>
        <v>OK</v>
      </c>
      <c r="J63" s="847" t="str">
        <f t="shared" si="1"/>
        <v>OK</v>
      </c>
      <c r="K63" s="847" t="str">
        <f t="shared" si="2"/>
        <v>OK</v>
      </c>
      <c r="L63" s="622"/>
    </row>
    <row r="64" spans="1:12" ht="13.2" x14ac:dyDescent="0.25">
      <c r="A64" s="123" t="str">
        <f>'t1'!A64</f>
        <v>PSICOLOGI CON ALTRI INCAR. PROF.LI (RAPP. NON ESCL.)</v>
      </c>
      <c r="B64" s="95" t="str">
        <f>'t1'!B64</f>
        <v>SD0064</v>
      </c>
      <c r="C64" s="323">
        <f>'t11'!W66+'t11'!X66</f>
        <v>0</v>
      </c>
      <c r="D64" s="323">
        <f>'t1'!K64+'t1'!L64</f>
        <v>0</v>
      </c>
      <c r="E64" s="323">
        <f>'t3'!K64+'t3'!L64+'t3'!M64+'t3'!N64+'t3'!O64+'t3'!P64</f>
        <v>0</v>
      </c>
      <c r="F64" s="323">
        <f>'t4'!FI73</f>
        <v>0</v>
      </c>
      <c r="G64" s="321">
        <f>'t4'!BI177</f>
        <v>0</v>
      </c>
      <c r="H64" s="323">
        <f>'t5'!U65+'t5'!V65</f>
        <v>0</v>
      </c>
      <c r="I64" s="339" t="str">
        <f t="shared" si="0"/>
        <v>OK</v>
      </c>
      <c r="J64" s="847" t="str">
        <f t="shared" si="1"/>
        <v>OK</v>
      </c>
      <c r="K64" s="847" t="str">
        <f t="shared" si="2"/>
        <v>OK</v>
      </c>
      <c r="L64" s="622"/>
    </row>
    <row r="65" spans="1:12" ht="13.2" x14ac:dyDescent="0.25">
      <c r="A65" s="123" t="str">
        <f>'t1'!A65</f>
        <v>PSICOLOGI A T. DETERMINATO (ART. 15-SEPTIES D.LGS. 502/92)</v>
      </c>
      <c r="B65" s="95" t="str">
        <f>'t1'!B65</f>
        <v>SD0604</v>
      </c>
      <c r="C65" s="323">
        <f>'t11'!W67+'t11'!X67</f>
        <v>0</v>
      </c>
      <c r="D65" s="323">
        <f>'t1'!K65+'t1'!L65</f>
        <v>0</v>
      </c>
      <c r="E65" s="323">
        <f>'t3'!K65+'t3'!L65+'t3'!M65+'t3'!N65+'t3'!O65+'t3'!P65</f>
        <v>0</v>
      </c>
      <c r="F65" s="323">
        <f>'t4'!FI74</f>
        <v>0</v>
      </c>
      <c r="G65" s="321">
        <f>'t4'!BJ177</f>
        <v>0</v>
      </c>
      <c r="H65" s="323">
        <f>'t5'!U66+'t5'!V66</f>
        <v>0</v>
      </c>
      <c r="I65" s="339" t="str">
        <f t="shared" si="0"/>
        <v>OK</v>
      </c>
      <c r="J65" s="847" t="str">
        <f t="shared" si="1"/>
        <v>OK</v>
      </c>
      <c r="K65" s="847" t="str">
        <f t="shared" si="2"/>
        <v>OK</v>
      </c>
      <c r="L65" s="622"/>
    </row>
    <row r="66" spans="1:12" ht="13.2" x14ac:dyDescent="0.25">
      <c r="A66" s="123" t="str">
        <f>'t1'!A66</f>
        <v>DIRIGENTE PROF. SANIT. INFERM/OSTETRICA (INC. STRUT. COMPL.)</v>
      </c>
      <c r="B66" s="95" t="str">
        <f>'t1'!B66</f>
        <v>SD0CO1</v>
      </c>
      <c r="C66" s="323">
        <f>'t11'!W68+'t11'!X68</f>
        <v>0</v>
      </c>
      <c r="D66" s="323">
        <f>'t1'!K66+'t1'!L66</f>
        <v>0</v>
      </c>
      <c r="E66" s="323">
        <f>'t3'!K66+'t3'!L66+'t3'!M66+'t3'!N66+'t3'!O66+'t3'!P66</f>
        <v>0</v>
      </c>
      <c r="F66" s="323">
        <f>'t4'!FI75</f>
        <v>0</v>
      </c>
      <c r="G66" s="321">
        <f>'t4'!BK177</f>
        <v>0</v>
      </c>
      <c r="H66" s="323">
        <f>'t5'!U67+'t5'!V67</f>
        <v>0</v>
      </c>
      <c r="I66" s="339" t="str">
        <f t="shared" si="0"/>
        <v>OK</v>
      </c>
      <c r="J66" s="847" t="str">
        <f t="shared" si="1"/>
        <v>OK</v>
      </c>
      <c r="K66" s="847" t="str">
        <f t="shared" si="2"/>
        <v>OK</v>
      </c>
      <c r="L66" s="622"/>
    </row>
    <row r="67" spans="1:12" ht="13.2" x14ac:dyDescent="0.25">
      <c r="A67" s="123" t="str">
        <f>'t1'!A67</f>
        <v>DIRIGENTE PROF. SANIT. INFERM/OSTETRICA (INC. STRUT. SEMPL.)</v>
      </c>
      <c r="B67" s="95" t="str">
        <f>'t1'!B67</f>
        <v>SD0SE1</v>
      </c>
      <c r="C67" s="323">
        <f>'t11'!W69+'t11'!X69</f>
        <v>0</v>
      </c>
      <c r="D67" s="323">
        <f>'t1'!K67+'t1'!L67</f>
        <v>0</v>
      </c>
      <c r="E67" s="323">
        <f>'t3'!K67+'t3'!L67+'t3'!M67+'t3'!N67+'t3'!O67+'t3'!P67</f>
        <v>0</v>
      </c>
      <c r="F67" s="323">
        <f>'t4'!FI76</f>
        <v>0</v>
      </c>
      <c r="G67" s="321">
        <f>'t4'!BL177</f>
        <v>0</v>
      </c>
      <c r="H67" s="323">
        <f>'t5'!U68+'t5'!V68</f>
        <v>0</v>
      </c>
      <c r="I67" s="339" t="str">
        <f t="shared" si="0"/>
        <v>OK</v>
      </c>
      <c r="J67" s="847" t="str">
        <f t="shared" si="1"/>
        <v>OK</v>
      </c>
      <c r="K67" s="847" t="str">
        <f t="shared" si="2"/>
        <v>OK</v>
      </c>
      <c r="L67" s="622"/>
    </row>
    <row r="68" spans="1:12" ht="13.2" x14ac:dyDescent="0.25">
      <c r="A68" s="123" t="str">
        <f>'t1'!A68</f>
        <v>DIRIGENTE PROF. SANIT. INFERM/OSTETRICA (ALTRI INC. PROF.LI)</v>
      </c>
      <c r="B68" s="95" t="str">
        <f>'t1'!B68</f>
        <v>SD0AI1</v>
      </c>
      <c r="C68" s="323">
        <f>'t11'!W70+'t11'!X70</f>
        <v>0</v>
      </c>
      <c r="D68" s="323">
        <f>'t1'!K68+'t1'!L68</f>
        <v>0</v>
      </c>
      <c r="E68" s="323">
        <f>'t3'!K68+'t3'!L68+'t3'!M68+'t3'!N68+'t3'!O68+'t3'!P68</f>
        <v>0</v>
      </c>
      <c r="F68" s="323">
        <f>'t4'!FI77</f>
        <v>0</v>
      </c>
      <c r="G68" s="321">
        <f>'t4'!BM177</f>
        <v>0</v>
      </c>
      <c r="H68" s="323">
        <f>'t5'!U69+'t5'!V69</f>
        <v>0</v>
      </c>
      <c r="I68" s="339" t="str">
        <f t="shared" si="0"/>
        <v>OK</v>
      </c>
      <c r="J68" s="847" t="str">
        <f t="shared" si="1"/>
        <v>OK</v>
      </c>
      <c r="K68" s="847" t="str">
        <f t="shared" si="2"/>
        <v>OK</v>
      </c>
      <c r="L68" s="622"/>
    </row>
    <row r="69" spans="1:12" ht="13.2" x14ac:dyDescent="0.25">
      <c r="A69" s="123" t="str">
        <f>'t1'!A69</f>
        <v>DIR. PROF.SAN.INFERM/OSTET T.DET.ART.15-SEPTIES DLGS 502/92</v>
      </c>
      <c r="B69" s="95" t="str">
        <f>'t1'!B69</f>
        <v>SD048B</v>
      </c>
      <c r="C69" s="323">
        <f>'t11'!W71+'t11'!X71</f>
        <v>0</v>
      </c>
      <c r="D69" s="323">
        <f>'t1'!K69+'t1'!L69</f>
        <v>0</v>
      </c>
      <c r="E69" s="323">
        <f>'t3'!K69+'t3'!L69+'t3'!M69+'t3'!N69+'t3'!O69+'t3'!P69</f>
        <v>0</v>
      </c>
      <c r="F69" s="323">
        <f>'t4'!FI78</f>
        <v>0</v>
      </c>
      <c r="G69" s="321">
        <f>'t4'!BN177</f>
        <v>0</v>
      </c>
      <c r="H69" s="323">
        <f>'t5'!U70+'t5'!V70</f>
        <v>0</v>
      </c>
      <c r="I69" s="339" t="str">
        <f t="shared" si="0"/>
        <v>OK</v>
      </c>
      <c r="J69" s="847" t="str">
        <f t="shared" si="1"/>
        <v>OK</v>
      </c>
      <c r="K69" s="847" t="str">
        <f t="shared" si="2"/>
        <v>OK</v>
      </c>
      <c r="L69" s="622"/>
    </row>
    <row r="70" spans="1:12" ht="13.2" x14ac:dyDescent="0.25">
      <c r="A70" s="123" t="str">
        <f>'t1'!A70</f>
        <v>DIRIGENTE PROF. SANIT. RIABILITATIVE (INC. STRUT. COMPL.)</v>
      </c>
      <c r="B70" s="95" t="str">
        <f>'t1'!B70</f>
        <v>SD0CO2</v>
      </c>
      <c r="C70" s="323">
        <f>'t11'!W72+'t11'!X72</f>
        <v>0</v>
      </c>
      <c r="D70" s="323">
        <f>'t1'!K70+'t1'!L70</f>
        <v>0</v>
      </c>
      <c r="E70" s="323">
        <f>'t3'!K70+'t3'!L70+'t3'!M70+'t3'!N70+'t3'!O70+'t3'!P70</f>
        <v>0</v>
      </c>
      <c r="F70" s="323">
        <f>'t4'!FI79</f>
        <v>0</v>
      </c>
      <c r="G70" s="321">
        <f>'t4'!BO177</f>
        <v>0</v>
      </c>
      <c r="H70" s="323">
        <f>'t5'!U71+'t5'!V71</f>
        <v>0</v>
      </c>
      <c r="I70" s="339" t="str">
        <f t="shared" si="0"/>
        <v>OK</v>
      </c>
      <c r="J70" s="847" t="str">
        <f t="shared" si="1"/>
        <v>OK</v>
      </c>
      <c r="K70" s="847" t="str">
        <f t="shared" si="2"/>
        <v>OK</v>
      </c>
      <c r="L70" s="622"/>
    </row>
    <row r="71" spans="1:12" ht="13.2" x14ac:dyDescent="0.25">
      <c r="A71" s="123" t="str">
        <f>'t1'!A71</f>
        <v>DIRIGENTE PROF. SANIT. RIABILITATIVE (INC. STRUT. SEMPL.)</v>
      </c>
      <c r="B71" s="95" t="str">
        <f>'t1'!B71</f>
        <v>SD0SE2</v>
      </c>
      <c r="C71" s="323">
        <f>'t11'!W73+'t11'!X73</f>
        <v>0</v>
      </c>
      <c r="D71" s="323">
        <f>'t1'!K71+'t1'!L71</f>
        <v>0</v>
      </c>
      <c r="E71" s="323">
        <f>'t3'!K71+'t3'!L71+'t3'!M71+'t3'!N71+'t3'!O71+'t3'!P71</f>
        <v>0</v>
      </c>
      <c r="F71" s="323">
        <f>'t4'!FI80</f>
        <v>0</v>
      </c>
      <c r="G71" s="321">
        <f>'t4'!BP177</f>
        <v>0</v>
      </c>
      <c r="H71" s="323">
        <f>'t5'!U72+'t5'!V72</f>
        <v>0</v>
      </c>
      <c r="I71" s="339" t="str">
        <f t="shared" ref="I71:I134" si="3">IF(AND(J71="OK",K71="OK"),"OK","ERRORE")</f>
        <v>OK</v>
      </c>
      <c r="J71" s="847" t="str">
        <f t="shared" ref="J71:J134" si="4">IF(AND(C71&gt;0,D71=0,E71=0,F71=0,G71=0,H71=0),"KO","OK")</f>
        <v>OK</v>
      </c>
      <c r="K71" s="847" t="str">
        <f t="shared" ref="K71:K134" si="5">IF(AND(C71=0,OR(D71&gt;0,E71&gt;0,F71&gt;0,G71&gt;0,H71&gt;0)),"KO","OK")</f>
        <v>OK</v>
      </c>
      <c r="L71" s="622"/>
    </row>
    <row r="72" spans="1:12" ht="13.2" x14ac:dyDescent="0.25">
      <c r="A72" s="123" t="str">
        <f>'t1'!A72</f>
        <v>DIRIGENTE PROF. SANIT. RIABILITATIVE (ALTRI INC. PROF.LI)</v>
      </c>
      <c r="B72" s="95" t="str">
        <f>'t1'!B72</f>
        <v>SD0AI2</v>
      </c>
      <c r="C72" s="323">
        <f>'t11'!W74+'t11'!X74</f>
        <v>0</v>
      </c>
      <c r="D72" s="323">
        <f>'t1'!K72+'t1'!L72</f>
        <v>0</v>
      </c>
      <c r="E72" s="323">
        <f>'t3'!K72+'t3'!L72+'t3'!M72+'t3'!N72+'t3'!O72+'t3'!P72</f>
        <v>0</v>
      </c>
      <c r="F72" s="323">
        <f>'t4'!FI81</f>
        <v>0</v>
      </c>
      <c r="G72" s="321">
        <f>'t4'!BQ177</f>
        <v>0</v>
      </c>
      <c r="H72" s="323">
        <f>'t5'!U73+'t5'!V73</f>
        <v>0</v>
      </c>
      <c r="I72" s="339" t="str">
        <f t="shared" si="3"/>
        <v>OK</v>
      </c>
      <c r="J72" s="847" t="str">
        <f t="shared" si="4"/>
        <v>OK</v>
      </c>
      <c r="K72" s="847" t="str">
        <f t="shared" si="5"/>
        <v>OK</v>
      </c>
      <c r="L72" s="622"/>
    </row>
    <row r="73" spans="1:12" ht="13.2" x14ac:dyDescent="0.25">
      <c r="A73" s="123" t="str">
        <f>'t1'!A73</f>
        <v>DIR. PROF. SAN. RIABILITAT. T.DET.ART.15-SEPTIES DLGS 502/92</v>
      </c>
      <c r="B73" s="95" t="str">
        <f>'t1'!B73</f>
        <v>SD048C</v>
      </c>
      <c r="C73" s="323">
        <f>'t11'!W75+'t11'!X75</f>
        <v>0</v>
      </c>
      <c r="D73" s="323">
        <f>'t1'!K73+'t1'!L73</f>
        <v>0</v>
      </c>
      <c r="E73" s="323">
        <f>'t3'!K73+'t3'!L73+'t3'!M73+'t3'!N73+'t3'!O73+'t3'!P73</f>
        <v>0</v>
      </c>
      <c r="F73" s="323">
        <f>'t4'!FI82</f>
        <v>0</v>
      </c>
      <c r="G73" s="321">
        <f>'t4'!BR177</f>
        <v>0</v>
      </c>
      <c r="H73" s="323">
        <f>'t5'!U74+'t5'!V74</f>
        <v>0</v>
      </c>
      <c r="I73" s="339" t="str">
        <f t="shared" si="3"/>
        <v>OK</v>
      </c>
      <c r="J73" s="847" t="str">
        <f t="shared" si="4"/>
        <v>OK</v>
      </c>
      <c r="K73" s="847" t="str">
        <f t="shared" si="5"/>
        <v>OK</v>
      </c>
      <c r="L73" s="622"/>
    </row>
    <row r="74" spans="1:12" ht="13.2" x14ac:dyDescent="0.25">
      <c r="A74" s="123" t="str">
        <f>'t1'!A74</f>
        <v>DIRIGENTE PROF. TECNICO SANITARIE (INC. STRUT. COMPL.)</v>
      </c>
      <c r="B74" s="95" t="str">
        <f>'t1'!B74</f>
        <v>SD0CO3</v>
      </c>
      <c r="C74" s="323">
        <f>'t11'!W76+'t11'!X76</f>
        <v>0</v>
      </c>
      <c r="D74" s="323">
        <f>'t1'!K74+'t1'!L74</f>
        <v>0</v>
      </c>
      <c r="E74" s="323">
        <f>'t3'!K74+'t3'!L74+'t3'!M74+'t3'!N74+'t3'!O74+'t3'!P74</f>
        <v>0</v>
      </c>
      <c r="F74" s="323">
        <f>'t4'!FI83</f>
        <v>0</v>
      </c>
      <c r="G74" s="321">
        <f>'t4'!BS177</f>
        <v>0</v>
      </c>
      <c r="H74" s="323">
        <f>'t5'!U75+'t5'!V75</f>
        <v>0</v>
      </c>
      <c r="I74" s="339" t="str">
        <f t="shared" si="3"/>
        <v>OK</v>
      </c>
      <c r="J74" s="847" t="str">
        <f t="shared" si="4"/>
        <v>OK</v>
      </c>
      <c r="K74" s="847" t="str">
        <f t="shared" si="5"/>
        <v>OK</v>
      </c>
      <c r="L74" s="622"/>
    </row>
    <row r="75" spans="1:12" ht="13.2" x14ac:dyDescent="0.25">
      <c r="A75" s="123" t="str">
        <f>'t1'!A75</f>
        <v>DIRIGENTE PROF. TECNICO SANITARIE (INC. STRUT. SEMPL.)</v>
      </c>
      <c r="B75" s="95" t="str">
        <f>'t1'!B75</f>
        <v>SD0SE3</v>
      </c>
      <c r="C75" s="323">
        <f>'t11'!W77+'t11'!X77</f>
        <v>0</v>
      </c>
      <c r="D75" s="323">
        <f>'t1'!K75+'t1'!L75</f>
        <v>0</v>
      </c>
      <c r="E75" s="323">
        <f>'t3'!K75+'t3'!L75+'t3'!M75+'t3'!N75+'t3'!O75+'t3'!P75</f>
        <v>0</v>
      </c>
      <c r="F75" s="323">
        <f>'t4'!FI84</f>
        <v>0</v>
      </c>
      <c r="G75" s="321">
        <f>'t4'!BT177</f>
        <v>0</v>
      </c>
      <c r="H75" s="323">
        <f>'t5'!U76+'t5'!V76</f>
        <v>0</v>
      </c>
      <c r="I75" s="339" t="str">
        <f t="shared" si="3"/>
        <v>OK</v>
      </c>
      <c r="J75" s="847" t="str">
        <f t="shared" si="4"/>
        <v>OK</v>
      </c>
      <c r="K75" s="847" t="str">
        <f t="shared" si="5"/>
        <v>OK</v>
      </c>
      <c r="L75" s="622"/>
    </row>
    <row r="76" spans="1:12" ht="13.2" x14ac:dyDescent="0.25">
      <c r="A76" s="123" t="str">
        <f>'t1'!A76</f>
        <v>DIRIGENTE PROF. TECNICO SANITARIE (ALTRI INC. PROF.LI)</v>
      </c>
      <c r="B76" s="95" t="str">
        <f>'t1'!B76</f>
        <v>SD0AI3</v>
      </c>
      <c r="C76" s="323">
        <f>'t11'!W78+'t11'!X78</f>
        <v>0</v>
      </c>
      <c r="D76" s="323">
        <f>'t1'!K76+'t1'!L76</f>
        <v>0</v>
      </c>
      <c r="E76" s="323">
        <f>'t3'!K76+'t3'!L76+'t3'!M76+'t3'!N76+'t3'!O76+'t3'!P76</f>
        <v>0</v>
      </c>
      <c r="F76" s="323">
        <f>'t4'!FI85</f>
        <v>0</v>
      </c>
      <c r="G76" s="321">
        <f>'t4'!BU177</f>
        <v>0</v>
      </c>
      <c r="H76" s="323">
        <f>'t5'!U77+'t5'!V77</f>
        <v>0</v>
      </c>
      <c r="I76" s="339" t="str">
        <f t="shared" si="3"/>
        <v>OK</v>
      </c>
      <c r="J76" s="847" t="str">
        <f t="shared" si="4"/>
        <v>OK</v>
      </c>
      <c r="K76" s="847" t="str">
        <f t="shared" si="5"/>
        <v>OK</v>
      </c>
      <c r="L76" s="622"/>
    </row>
    <row r="77" spans="1:12" ht="13.2" x14ac:dyDescent="0.25">
      <c r="A77" s="123" t="str">
        <f>'t1'!A77</f>
        <v>DIR. PROF.TECNICO SANITARIE T.DET.ART.15-SEPTIES DLGS 502/92</v>
      </c>
      <c r="B77" s="95" t="str">
        <f>'t1'!B77</f>
        <v>SD048D</v>
      </c>
      <c r="C77" s="323">
        <f>'t11'!W79+'t11'!X79</f>
        <v>0</v>
      </c>
      <c r="D77" s="323">
        <f>'t1'!K77+'t1'!L77</f>
        <v>0</v>
      </c>
      <c r="E77" s="323">
        <f>'t3'!K77+'t3'!L77+'t3'!M77+'t3'!N77+'t3'!O77+'t3'!P77</f>
        <v>0</v>
      </c>
      <c r="F77" s="323">
        <f>'t4'!FI86</f>
        <v>0</v>
      </c>
      <c r="G77" s="321">
        <f>'t4'!BV177</f>
        <v>0</v>
      </c>
      <c r="H77" s="323">
        <f>'t5'!U78+'t5'!V78</f>
        <v>0</v>
      </c>
      <c r="I77" s="339" t="str">
        <f t="shared" si="3"/>
        <v>OK</v>
      </c>
      <c r="J77" s="847" t="str">
        <f t="shared" si="4"/>
        <v>OK</v>
      </c>
      <c r="K77" s="847" t="str">
        <f t="shared" si="5"/>
        <v>OK</v>
      </c>
      <c r="L77" s="622"/>
    </row>
    <row r="78" spans="1:12" ht="13.2" x14ac:dyDescent="0.25">
      <c r="A78" s="123" t="str">
        <f>'t1'!A78</f>
        <v>DIRIGENTE PROF.TECNICHE DELLA PREVENZIONE (INC.STRUT.COMPL.)</v>
      </c>
      <c r="B78" s="95" t="str">
        <f>'t1'!B78</f>
        <v>SD0CO4</v>
      </c>
      <c r="C78" s="323">
        <f>'t11'!W80+'t11'!X80</f>
        <v>0</v>
      </c>
      <c r="D78" s="323">
        <f>'t1'!K78+'t1'!L78</f>
        <v>0</v>
      </c>
      <c r="E78" s="323">
        <f>'t3'!K78+'t3'!L78+'t3'!M78+'t3'!N78+'t3'!O78+'t3'!P78</f>
        <v>0</v>
      </c>
      <c r="F78" s="323">
        <f>'t4'!FI87</f>
        <v>0</v>
      </c>
      <c r="G78" s="321">
        <f>'t4'!BW177</f>
        <v>0</v>
      </c>
      <c r="H78" s="323">
        <f>'t5'!U79+'t5'!V79</f>
        <v>0</v>
      </c>
      <c r="I78" s="339" t="str">
        <f t="shared" si="3"/>
        <v>OK</v>
      </c>
      <c r="J78" s="847" t="str">
        <f t="shared" si="4"/>
        <v>OK</v>
      </c>
      <c r="K78" s="847" t="str">
        <f t="shared" si="5"/>
        <v>OK</v>
      </c>
      <c r="L78" s="622"/>
    </row>
    <row r="79" spans="1:12" ht="13.2" x14ac:dyDescent="0.25">
      <c r="A79" s="123" t="str">
        <f>'t1'!A79</f>
        <v>DIRIGENTE PROF.TECNICHE DELLA PREVENZIONE (INC.STRUT.SEMPL.)</v>
      </c>
      <c r="B79" s="95" t="str">
        <f>'t1'!B79</f>
        <v>SD0SE4</v>
      </c>
      <c r="C79" s="323">
        <f>'t11'!W81+'t11'!X81</f>
        <v>0</v>
      </c>
      <c r="D79" s="323">
        <f>'t1'!K79+'t1'!L79</f>
        <v>0</v>
      </c>
      <c r="E79" s="323">
        <f>'t3'!K79+'t3'!L79+'t3'!M79+'t3'!N79+'t3'!O79+'t3'!P79</f>
        <v>0</v>
      </c>
      <c r="F79" s="323">
        <f>'t4'!FI88</f>
        <v>0</v>
      </c>
      <c r="G79" s="321">
        <f>'t4'!BX177</f>
        <v>0</v>
      </c>
      <c r="H79" s="323">
        <f>'t5'!U80+'t5'!V80</f>
        <v>0</v>
      </c>
      <c r="I79" s="339" t="str">
        <f t="shared" si="3"/>
        <v>OK</v>
      </c>
      <c r="J79" s="847" t="str">
        <f t="shared" si="4"/>
        <v>OK</v>
      </c>
      <c r="K79" s="847" t="str">
        <f t="shared" si="5"/>
        <v>OK</v>
      </c>
      <c r="L79" s="622"/>
    </row>
    <row r="80" spans="1:12" ht="13.2" x14ac:dyDescent="0.25">
      <c r="A80" s="123" t="str">
        <f>'t1'!A80</f>
        <v>DIRIGENTE PROF.TECNICHE DELLA PREVENZIONE(ALTRI INC.PROF.LI)</v>
      </c>
      <c r="B80" s="95" t="str">
        <f>'t1'!B80</f>
        <v>SD0AI4</v>
      </c>
      <c r="C80" s="323">
        <f>'t11'!W82+'t11'!X82</f>
        <v>0</v>
      </c>
      <c r="D80" s="323">
        <f>'t1'!K80+'t1'!L80</f>
        <v>0</v>
      </c>
      <c r="E80" s="323">
        <f>'t3'!K80+'t3'!L80+'t3'!M80+'t3'!N80+'t3'!O80+'t3'!P80</f>
        <v>0</v>
      </c>
      <c r="F80" s="323">
        <f>'t4'!FI89</f>
        <v>0</v>
      </c>
      <c r="G80" s="321">
        <f>'t4'!BY177</f>
        <v>0</v>
      </c>
      <c r="H80" s="323">
        <f>'t5'!U81+'t5'!V81</f>
        <v>0</v>
      </c>
      <c r="I80" s="339" t="str">
        <f t="shared" si="3"/>
        <v>OK</v>
      </c>
      <c r="J80" s="847" t="str">
        <f t="shared" si="4"/>
        <v>OK</v>
      </c>
      <c r="K80" s="847" t="str">
        <f t="shared" si="5"/>
        <v>OK</v>
      </c>
      <c r="L80" s="622"/>
    </row>
    <row r="81" spans="1:12" ht="13.2" x14ac:dyDescent="0.25">
      <c r="A81" s="123" t="str">
        <f>'t1'!A81</f>
        <v>DIR. PROF.TECNICHE PREVENZ. T.DET.ART.15-SEPTIES DLGS 502/92</v>
      </c>
      <c r="B81" s="95" t="str">
        <f>'t1'!B81</f>
        <v>SD048E</v>
      </c>
      <c r="C81" s="323">
        <f>'t11'!W83+'t11'!X83</f>
        <v>0</v>
      </c>
      <c r="D81" s="323">
        <f>'t1'!K81+'t1'!L81</f>
        <v>0</v>
      </c>
      <c r="E81" s="323">
        <f>'t3'!K81+'t3'!L81+'t3'!M81+'t3'!N81+'t3'!O81+'t3'!P81</f>
        <v>0</v>
      </c>
      <c r="F81" s="323">
        <f>'t4'!FI90</f>
        <v>0</v>
      </c>
      <c r="G81" s="321">
        <f>'t4'!BZ177</f>
        <v>0</v>
      </c>
      <c r="H81" s="323">
        <f>'t5'!U82+'t5'!V82</f>
        <v>0</v>
      </c>
      <c r="I81" s="339" t="str">
        <f t="shared" si="3"/>
        <v>OK</v>
      </c>
      <c r="J81" s="847" t="str">
        <f t="shared" si="4"/>
        <v>OK</v>
      </c>
      <c r="K81" s="847" t="str">
        <f t="shared" si="5"/>
        <v>OK</v>
      </c>
      <c r="L81" s="622"/>
    </row>
    <row r="82" spans="1:12" ht="13.2" x14ac:dyDescent="0.25">
      <c r="A82" s="123" t="str">
        <f>'t1'!A82</f>
        <v>AVVOCATO DIRIG. CON INCARICO DI STRUTTURA COMPLESSA</v>
      </c>
      <c r="B82" s="95" t="str">
        <f>'t1'!B82</f>
        <v>PD0010</v>
      </c>
      <c r="C82" s="323">
        <f>'t11'!W84+'t11'!X84</f>
        <v>0</v>
      </c>
      <c r="D82" s="323">
        <f>'t1'!K82+'t1'!L82</f>
        <v>0</v>
      </c>
      <c r="E82" s="323">
        <f>'t3'!K82+'t3'!L82+'t3'!M82+'t3'!N82+'t3'!O82+'t3'!P82</f>
        <v>0</v>
      </c>
      <c r="F82" s="323">
        <f>'t4'!FI91</f>
        <v>0</v>
      </c>
      <c r="G82" s="321">
        <f>'t4'!CA177</f>
        <v>0</v>
      </c>
      <c r="H82" s="323">
        <f>'t5'!U83+'t5'!V83</f>
        <v>0</v>
      </c>
      <c r="I82" s="339" t="str">
        <f t="shared" si="3"/>
        <v>OK</v>
      </c>
      <c r="J82" s="847" t="str">
        <f t="shared" si="4"/>
        <v>OK</v>
      </c>
      <c r="K82" s="847" t="str">
        <f t="shared" si="5"/>
        <v>OK</v>
      </c>
      <c r="L82" s="622"/>
    </row>
    <row r="83" spans="1:12" ht="13.2" x14ac:dyDescent="0.25">
      <c r="A83" s="123" t="str">
        <f>'t1'!A83</f>
        <v>AVVOCATO DIRIG. CON INCARICO DI STRUTTURA SEMPLICE</v>
      </c>
      <c r="B83" s="95" t="str">
        <f>'t1'!B83</f>
        <v>PD0S09</v>
      </c>
      <c r="C83" s="323">
        <f>'t11'!W85+'t11'!X85</f>
        <v>0</v>
      </c>
      <c r="D83" s="323">
        <f>'t1'!K83+'t1'!L83</f>
        <v>0</v>
      </c>
      <c r="E83" s="323">
        <f>'t3'!K83+'t3'!L83+'t3'!M83+'t3'!N83+'t3'!O83+'t3'!P83</f>
        <v>0</v>
      </c>
      <c r="F83" s="323">
        <f>'t4'!FI92</f>
        <v>0</v>
      </c>
      <c r="G83" s="321">
        <f>'t4'!CB177</f>
        <v>0</v>
      </c>
      <c r="H83" s="323">
        <f>'t5'!U84+'t5'!V84</f>
        <v>0</v>
      </c>
      <c r="I83" s="339" t="str">
        <f t="shared" si="3"/>
        <v>OK</v>
      </c>
      <c r="J83" s="847" t="str">
        <f t="shared" si="4"/>
        <v>OK</v>
      </c>
      <c r="K83" s="847" t="str">
        <f t="shared" si="5"/>
        <v>OK</v>
      </c>
      <c r="L83" s="622"/>
    </row>
    <row r="84" spans="1:12" ht="13.2" x14ac:dyDescent="0.25">
      <c r="A84" s="123" t="str">
        <f>'t1'!A84</f>
        <v>AVVOCATO DIRIG. CON ALTRI INCAR.PROF.LI</v>
      </c>
      <c r="B84" s="95" t="str">
        <f>'t1'!B84</f>
        <v>PD0A09</v>
      </c>
      <c r="C84" s="323">
        <f>'t11'!W86+'t11'!X86</f>
        <v>0</v>
      </c>
      <c r="D84" s="323">
        <f>'t1'!K84+'t1'!L84</f>
        <v>0</v>
      </c>
      <c r="E84" s="323">
        <f>'t3'!K84+'t3'!L84+'t3'!M84+'t3'!N84+'t3'!O84+'t3'!P84</f>
        <v>0</v>
      </c>
      <c r="F84" s="323">
        <f>'t4'!FI93</f>
        <v>0</v>
      </c>
      <c r="G84" s="321">
        <f>'t4'!CC177</f>
        <v>0</v>
      </c>
      <c r="H84" s="323">
        <f>'t5'!U85+'t5'!V85</f>
        <v>0</v>
      </c>
      <c r="I84" s="339" t="str">
        <f t="shared" si="3"/>
        <v>OK</v>
      </c>
      <c r="J84" s="847" t="str">
        <f t="shared" si="4"/>
        <v>OK</v>
      </c>
      <c r="K84" s="847" t="str">
        <f t="shared" si="5"/>
        <v>OK</v>
      </c>
      <c r="L84" s="622"/>
    </row>
    <row r="85" spans="1:12" ht="13.2" x14ac:dyDescent="0.25">
      <c r="A85" s="123" t="str">
        <f>'t1'!A85</f>
        <v>AVVOCATO DIR. A T. DETERMINATO(ART. 15-SEPTIES DLGS. 502/92)</v>
      </c>
      <c r="B85" s="95" t="str">
        <f>'t1'!B85</f>
        <v>PD0605</v>
      </c>
      <c r="C85" s="323">
        <f>'t11'!W87+'t11'!X87</f>
        <v>0</v>
      </c>
      <c r="D85" s="323">
        <f>'t1'!K85+'t1'!L85</f>
        <v>0</v>
      </c>
      <c r="E85" s="323">
        <f>'t3'!K85+'t3'!L85+'t3'!M85+'t3'!N85+'t3'!O85+'t3'!P85</f>
        <v>0</v>
      </c>
      <c r="F85" s="323">
        <f>'t4'!FI94</f>
        <v>0</v>
      </c>
      <c r="G85" s="321">
        <f>'t4'!CD177</f>
        <v>0</v>
      </c>
      <c r="H85" s="323">
        <f>'t5'!U86+'t5'!V86</f>
        <v>0</v>
      </c>
      <c r="I85" s="339" t="str">
        <f t="shared" si="3"/>
        <v>OK</v>
      </c>
      <c r="J85" s="847" t="str">
        <f t="shared" si="4"/>
        <v>OK</v>
      </c>
      <c r="K85" s="847" t="str">
        <f t="shared" si="5"/>
        <v>OK</v>
      </c>
      <c r="L85" s="622"/>
    </row>
    <row r="86" spans="1:12" ht="13.2" x14ac:dyDescent="0.25">
      <c r="A86" s="123" t="str">
        <f>'t1'!A86</f>
        <v>INGEGNERE DIRIG. CON INCARICO DI STRUTTURA COMPLESSA</v>
      </c>
      <c r="B86" s="95" t="str">
        <f>'t1'!B86</f>
        <v>PD0046</v>
      </c>
      <c r="C86" s="323">
        <f>'t11'!W88+'t11'!X88</f>
        <v>0</v>
      </c>
      <c r="D86" s="323">
        <f>'t1'!K86+'t1'!L86</f>
        <v>0</v>
      </c>
      <c r="E86" s="323">
        <f>'t3'!K86+'t3'!L86+'t3'!M86+'t3'!N86+'t3'!O86+'t3'!P86</f>
        <v>0</v>
      </c>
      <c r="F86" s="323">
        <f>'t4'!FI95</f>
        <v>0</v>
      </c>
      <c r="G86" s="321">
        <f>'t4'!CE177</f>
        <v>0</v>
      </c>
      <c r="H86" s="323">
        <f>'t5'!U87+'t5'!V87</f>
        <v>0</v>
      </c>
      <c r="I86" s="339" t="str">
        <f t="shared" si="3"/>
        <v>OK</v>
      </c>
      <c r="J86" s="847" t="str">
        <f t="shared" si="4"/>
        <v>OK</v>
      </c>
      <c r="K86" s="847" t="str">
        <f t="shared" si="5"/>
        <v>OK</v>
      </c>
      <c r="L86" s="622"/>
    </row>
    <row r="87" spans="1:12" ht="13.2" x14ac:dyDescent="0.25">
      <c r="A87" s="123" t="str">
        <f>'t1'!A87</f>
        <v>INGEGNERE DIRIG. CON INCARICO DI STRUTTURA SEMPLICE</v>
      </c>
      <c r="B87" s="95" t="str">
        <f>'t1'!B87</f>
        <v>PD0S45</v>
      </c>
      <c r="C87" s="323">
        <f>'t11'!W89+'t11'!X89</f>
        <v>0</v>
      </c>
      <c r="D87" s="323">
        <f>'t1'!K87+'t1'!L87</f>
        <v>0</v>
      </c>
      <c r="E87" s="323">
        <f>'t3'!K87+'t3'!L87+'t3'!M87+'t3'!N87+'t3'!O87+'t3'!P87</f>
        <v>0</v>
      </c>
      <c r="F87" s="323">
        <f>'t4'!FI96</f>
        <v>0</v>
      </c>
      <c r="G87" s="321">
        <f>'t4'!CF177</f>
        <v>0</v>
      </c>
      <c r="H87" s="323">
        <f>'t5'!U88+'t5'!V88</f>
        <v>0</v>
      </c>
      <c r="I87" s="339" t="str">
        <f t="shared" si="3"/>
        <v>OK</v>
      </c>
      <c r="J87" s="847" t="str">
        <f t="shared" si="4"/>
        <v>OK</v>
      </c>
      <c r="K87" s="847" t="str">
        <f t="shared" si="5"/>
        <v>OK</v>
      </c>
      <c r="L87" s="622"/>
    </row>
    <row r="88" spans="1:12" ht="13.2" x14ac:dyDescent="0.25">
      <c r="A88" s="123" t="str">
        <f>'t1'!A88</f>
        <v>INGEGNERE DIRIG. CON ALTRI INCAR.PROF.LI</v>
      </c>
      <c r="B88" s="95" t="str">
        <f>'t1'!B88</f>
        <v>PD0A45</v>
      </c>
      <c r="C88" s="323">
        <f>'t11'!W90+'t11'!X90</f>
        <v>0</v>
      </c>
      <c r="D88" s="323">
        <f>'t1'!K88+'t1'!L88</f>
        <v>0</v>
      </c>
      <c r="E88" s="323">
        <f>'t3'!K88+'t3'!L88+'t3'!M88+'t3'!N88+'t3'!O88+'t3'!P88</f>
        <v>0</v>
      </c>
      <c r="F88" s="323">
        <f>'t4'!FI97</f>
        <v>0</v>
      </c>
      <c r="G88" s="321">
        <f>'t4'!CG177</f>
        <v>0</v>
      </c>
      <c r="H88" s="323">
        <f>'t5'!U89+'t5'!V89</f>
        <v>0</v>
      </c>
      <c r="I88" s="339" t="str">
        <f t="shared" si="3"/>
        <v>OK</v>
      </c>
      <c r="J88" s="847" t="str">
        <f t="shared" si="4"/>
        <v>OK</v>
      </c>
      <c r="K88" s="847" t="str">
        <f t="shared" si="5"/>
        <v>OK</v>
      </c>
      <c r="L88" s="622"/>
    </row>
    <row r="89" spans="1:12" ht="13.2" x14ac:dyDescent="0.25">
      <c r="A89" s="123" t="str">
        <f>'t1'!A89</f>
        <v>INGEGNERE DIR. A T. DETERMINATO(ART.15-SEPTIES DLGS. 502/92)</v>
      </c>
      <c r="B89" s="95" t="str">
        <f>'t1'!B89</f>
        <v>PD0606</v>
      </c>
      <c r="C89" s="323">
        <f>'t11'!W91+'t11'!X91</f>
        <v>0</v>
      </c>
      <c r="D89" s="323">
        <f>'t1'!K89+'t1'!L89</f>
        <v>0</v>
      </c>
      <c r="E89" s="323">
        <f>'t3'!K89+'t3'!L89+'t3'!M89+'t3'!N89+'t3'!O89+'t3'!P89</f>
        <v>0</v>
      </c>
      <c r="F89" s="323">
        <f>'t4'!FI98</f>
        <v>0</v>
      </c>
      <c r="G89" s="321">
        <f>'t4'!CH177</f>
        <v>0</v>
      </c>
      <c r="H89" s="323">
        <f>'t5'!U90+'t5'!V90</f>
        <v>0</v>
      </c>
      <c r="I89" s="339" t="str">
        <f t="shared" si="3"/>
        <v>OK</v>
      </c>
      <c r="J89" s="847" t="str">
        <f t="shared" si="4"/>
        <v>OK</v>
      </c>
      <c r="K89" s="847" t="str">
        <f t="shared" si="5"/>
        <v>OK</v>
      </c>
      <c r="L89" s="622"/>
    </row>
    <row r="90" spans="1:12" ht="13.2" x14ac:dyDescent="0.25">
      <c r="A90" s="123" t="str">
        <f>'t1'!A90</f>
        <v>ARCHITETTI DIRIG. CON INCARICO DI STRUTTURA COMPLESSA</v>
      </c>
      <c r="B90" s="95" t="str">
        <f>'t1'!B90</f>
        <v>PD0004</v>
      </c>
      <c r="C90" s="323">
        <f>'t11'!W92+'t11'!X92</f>
        <v>0</v>
      </c>
      <c r="D90" s="323">
        <f>'t1'!K90+'t1'!L90</f>
        <v>0</v>
      </c>
      <c r="E90" s="323">
        <f>'t3'!K90+'t3'!L90+'t3'!M90+'t3'!N90+'t3'!O90+'t3'!P90</f>
        <v>0</v>
      </c>
      <c r="F90" s="323">
        <f>'t4'!FI99</f>
        <v>0</v>
      </c>
      <c r="G90" s="321">
        <f>'t4'!CI177</f>
        <v>0</v>
      </c>
      <c r="H90" s="323">
        <f>'t5'!U91+'t5'!V91</f>
        <v>0</v>
      </c>
      <c r="I90" s="339" t="str">
        <f t="shared" si="3"/>
        <v>OK</v>
      </c>
      <c r="J90" s="847" t="str">
        <f t="shared" si="4"/>
        <v>OK</v>
      </c>
      <c r="K90" s="847" t="str">
        <f t="shared" si="5"/>
        <v>OK</v>
      </c>
      <c r="L90" s="622"/>
    </row>
    <row r="91" spans="1:12" ht="13.2" x14ac:dyDescent="0.25">
      <c r="A91" s="123" t="str">
        <f>'t1'!A91</f>
        <v>ARCHITETTI DIRIG. CON INCARICO DI STRUTTURA SEMPLICE</v>
      </c>
      <c r="B91" s="95" t="str">
        <f>'t1'!B91</f>
        <v>PD0S03</v>
      </c>
      <c r="C91" s="323">
        <f>'t11'!W93+'t11'!X93</f>
        <v>0</v>
      </c>
      <c r="D91" s="323">
        <f>'t1'!K91+'t1'!L91</f>
        <v>0</v>
      </c>
      <c r="E91" s="323">
        <f>'t3'!K91+'t3'!L91+'t3'!M91+'t3'!N91+'t3'!O91+'t3'!P91</f>
        <v>0</v>
      </c>
      <c r="F91" s="323">
        <f>'t4'!FI100</f>
        <v>0</v>
      </c>
      <c r="G91" s="321">
        <f>'t4'!CJ177</f>
        <v>0</v>
      </c>
      <c r="H91" s="323">
        <f>'t5'!U92+'t5'!V92</f>
        <v>0</v>
      </c>
      <c r="I91" s="339" t="str">
        <f t="shared" si="3"/>
        <v>OK</v>
      </c>
      <c r="J91" s="847" t="str">
        <f t="shared" si="4"/>
        <v>OK</v>
      </c>
      <c r="K91" s="847" t="str">
        <f t="shared" si="5"/>
        <v>OK</v>
      </c>
      <c r="L91" s="622"/>
    </row>
    <row r="92" spans="1:12" ht="13.2" x14ac:dyDescent="0.25">
      <c r="A92" s="123" t="str">
        <f>'t1'!A92</f>
        <v>ARCHITETTI DIRIG. CON ALTRI INCAR.PROF.LI</v>
      </c>
      <c r="B92" s="95" t="str">
        <f>'t1'!B92</f>
        <v>PD0A03</v>
      </c>
      <c r="C92" s="323">
        <f>'t11'!W94+'t11'!X94</f>
        <v>0</v>
      </c>
      <c r="D92" s="323">
        <f>'t1'!K92+'t1'!L92</f>
        <v>0</v>
      </c>
      <c r="E92" s="323">
        <f>'t3'!K92+'t3'!L92+'t3'!M92+'t3'!N92+'t3'!O92+'t3'!P92</f>
        <v>0</v>
      </c>
      <c r="F92" s="323">
        <f>'t4'!FI101</f>
        <v>0</v>
      </c>
      <c r="G92" s="321">
        <f>'t4'!CK177</f>
        <v>0</v>
      </c>
      <c r="H92" s="323">
        <f>'t5'!U93+'t5'!V93</f>
        <v>0</v>
      </c>
      <c r="I92" s="339" t="str">
        <f t="shared" si="3"/>
        <v>OK</v>
      </c>
      <c r="J92" s="847" t="str">
        <f t="shared" si="4"/>
        <v>OK</v>
      </c>
      <c r="K92" s="847" t="str">
        <f t="shared" si="5"/>
        <v>OK</v>
      </c>
      <c r="L92" s="622"/>
    </row>
    <row r="93" spans="1:12" ht="13.2" x14ac:dyDescent="0.25">
      <c r="A93" s="123" t="str">
        <f>'t1'!A93</f>
        <v>ARCHITETTI DIR. A T.DETERMINATO(ART. 15-SEPTIES DLGS.502/92)</v>
      </c>
      <c r="B93" s="95" t="str">
        <f>'t1'!B93</f>
        <v>PD0607</v>
      </c>
      <c r="C93" s="323">
        <f>'t11'!W95+'t11'!X95</f>
        <v>0</v>
      </c>
      <c r="D93" s="323">
        <f>'t1'!K93+'t1'!L93</f>
        <v>0</v>
      </c>
      <c r="E93" s="323">
        <f>'t3'!K93+'t3'!L93+'t3'!M93+'t3'!N93+'t3'!O93+'t3'!P93</f>
        <v>0</v>
      </c>
      <c r="F93" s="323">
        <f>'t4'!FI102</f>
        <v>0</v>
      </c>
      <c r="G93" s="321">
        <f>'t4'!CL177</f>
        <v>0</v>
      </c>
      <c r="H93" s="323">
        <f>'t5'!U94+'t5'!V94</f>
        <v>0</v>
      </c>
      <c r="I93" s="339" t="str">
        <f t="shared" si="3"/>
        <v>OK</v>
      </c>
      <c r="J93" s="847" t="str">
        <f t="shared" si="4"/>
        <v>OK</v>
      </c>
      <c r="K93" s="847" t="str">
        <f t="shared" si="5"/>
        <v>OK</v>
      </c>
      <c r="L93" s="622"/>
    </row>
    <row r="94" spans="1:12" ht="13.2" x14ac:dyDescent="0.25">
      <c r="A94" s="123" t="str">
        <f>'t1'!A94</f>
        <v>GEOLOGI DIRIG. CON INCARICO DI STRUTTURA COMPLESSA</v>
      </c>
      <c r="B94" s="95" t="str">
        <f>'t1'!B94</f>
        <v>PD0044</v>
      </c>
      <c r="C94" s="323">
        <f>'t11'!W96+'t11'!X96</f>
        <v>0</v>
      </c>
      <c r="D94" s="323">
        <f>'t1'!K94+'t1'!L94</f>
        <v>0</v>
      </c>
      <c r="E94" s="323">
        <f>'t3'!K94+'t3'!L94+'t3'!M94+'t3'!N94+'t3'!O94+'t3'!P94</f>
        <v>0</v>
      </c>
      <c r="F94" s="323">
        <f>'t4'!FI103</f>
        <v>0</v>
      </c>
      <c r="G94" s="321">
        <f>'t4'!CM177</f>
        <v>0</v>
      </c>
      <c r="H94" s="323">
        <f>'t5'!U95+'t5'!V95</f>
        <v>0</v>
      </c>
      <c r="I94" s="339" t="str">
        <f t="shared" si="3"/>
        <v>OK</v>
      </c>
      <c r="J94" s="847" t="str">
        <f t="shared" si="4"/>
        <v>OK</v>
      </c>
      <c r="K94" s="847" t="str">
        <f t="shared" si="5"/>
        <v>OK</v>
      </c>
      <c r="L94" s="622"/>
    </row>
    <row r="95" spans="1:12" ht="13.2" x14ac:dyDescent="0.25">
      <c r="A95" s="123" t="str">
        <f>'t1'!A95</f>
        <v>GEOLOGI DIRIG. CON INCARICO DI STRUTTURA SEMPLICE</v>
      </c>
      <c r="B95" s="95" t="str">
        <f>'t1'!B95</f>
        <v>PD0S43</v>
      </c>
      <c r="C95" s="323">
        <f>'t11'!W97+'t11'!X97</f>
        <v>0</v>
      </c>
      <c r="D95" s="323">
        <f>'t1'!K95+'t1'!L95</f>
        <v>0</v>
      </c>
      <c r="E95" s="323">
        <f>'t3'!K95+'t3'!L95+'t3'!M95+'t3'!N95+'t3'!O95+'t3'!P95</f>
        <v>0</v>
      </c>
      <c r="F95" s="323">
        <f>'t4'!FI104</f>
        <v>0</v>
      </c>
      <c r="G95" s="321">
        <f>'t4'!CN177</f>
        <v>0</v>
      </c>
      <c r="H95" s="323">
        <f>'t5'!U96+'t5'!V96</f>
        <v>0</v>
      </c>
      <c r="I95" s="339" t="str">
        <f t="shared" si="3"/>
        <v>OK</v>
      </c>
      <c r="J95" s="847" t="str">
        <f t="shared" si="4"/>
        <v>OK</v>
      </c>
      <c r="K95" s="847" t="str">
        <f t="shared" si="5"/>
        <v>OK</v>
      </c>
      <c r="L95" s="622"/>
    </row>
    <row r="96" spans="1:12" ht="13.2" x14ac:dyDescent="0.25">
      <c r="A96" s="123" t="str">
        <f>'t1'!A96</f>
        <v>GEOLOGI DIRIG. CON ALTRI INCAR.PROF.LI</v>
      </c>
      <c r="B96" s="95" t="str">
        <f>'t1'!B96</f>
        <v>PD0A43</v>
      </c>
      <c r="C96" s="323">
        <f>'t11'!W98+'t11'!X98</f>
        <v>0</v>
      </c>
      <c r="D96" s="323">
        <f>'t1'!K96+'t1'!L96</f>
        <v>0</v>
      </c>
      <c r="E96" s="323">
        <f>'t3'!K96+'t3'!L96+'t3'!M96+'t3'!N96+'t3'!O96+'t3'!P96</f>
        <v>0</v>
      </c>
      <c r="F96" s="323">
        <f>'t4'!FI105</f>
        <v>0</v>
      </c>
      <c r="G96" s="321">
        <f>'t4'!CO177</f>
        <v>0</v>
      </c>
      <c r="H96" s="323">
        <f>'t5'!U97+'t5'!V97</f>
        <v>0</v>
      </c>
      <c r="I96" s="339" t="str">
        <f t="shared" si="3"/>
        <v>OK</v>
      </c>
      <c r="J96" s="847" t="str">
        <f t="shared" si="4"/>
        <v>OK</v>
      </c>
      <c r="K96" s="847" t="str">
        <f t="shared" si="5"/>
        <v>OK</v>
      </c>
      <c r="L96" s="622"/>
    </row>
    <row r="97" spans="1:12" ht="13.2" x14ac:dyDescent="0.25">
      <c r="A97" s="123" t="str">
        <f>'t1'!A97</f>
        <v>GEOLOGI  DIR. A T. DETERMINATO(ART. 15-SEPTIES DLGS. 502/92)</v>
      </c>
      <c r="B97" s="95" t="str">
        <f>'t1'!B97</f>
        <v>PD0608</v>
      </c>
      <c r="C97" s="323">
        <f>'t11'!W99+'t11'!X99</f>
        <v>0</v>
      </c>
      <c r="D97" s="323">
        <f>'t1'!K97+'t1'!L97</f>
        <v>0</v>
      </c>
      <c r="E97" s="323">
        <f>'t3'!K97+'t3'!L97+'t3'!M97+'t3'!N97+'t3'!O97+'t3'!P97</f>
        <v>0</v>
      </c>
      <c r="F97" s="323">
        <f>'t4'!FI106</f>
        <v>0</v>
      </c>
      <c r="G97" s="321">
        <f>'t4'!CP177</f>
        <v>0</v>
      </c>
      <c r="H97" s="323">
        <f>'t5'!U98+'t5'!V98</f>
        <v>0</v>
      </c>
      <c r="I97" s="339" t="str">
        <f t="shared" si="3"/>
        <v>OK</v>
      </c>
      <c r="J97" s="847" t="str">
        <f t="shared" si="4"/>
        <v>OK</v>
      </c>
      <c r="K97" s="847" t="str">
        <f t="shared" si="5"/>
        <v>OK</v>
      </c>
      <c r="L97" s="622"/>
    </row>
    <row r="98" spans="1:12" ht="13.2" x14ac:dyDescent="0.25">
      <c r="A98" s="123" t="str">
        <f>'t1'!A98</f>
        <v>ANALISTI DIRIG. CON INCARICO DI STRUTTURA COMPLESSA</v>
      </c>
      <c r="B98" s="95" t="str">
        <f>'t1'!B98</f>
        <v>TD0002</v>
      </c>
      <c r="C98" s="323">
        <f>'t11'!W100+'t11'!X100</f>
        <v>0</v>
      </c>
      <c r="D98" s="323">
        <f>'t1'!K98+'t1'!L98</f>
        <v>0</v>
      </c>
      <c r="E98" s="323">
        <f>'t3'!K98+'t3'!L98+'t3'!M98+'t3'!N98+'t3'!O98+'t3'!P98</f>
        <v>0</v>
      </c>
      <c r="F98" s="323">
        <f>'t4'!FI107</f>
        <v>0</v>
      </c>
      <c r="G98" s="321">
        <f>'t4'!CQ177</f>
        <v>0</v>
      </c>
      <c r="H98" s="323">
        <f>'t5'!U99+'t5'!V99</f>
        <v>0</v>
      </c>
      <c r="I98" s="339" t="str">
        <f t="shared" si="3"/>
        <v>OK</v>
      </c>
      <c r="J98" s="847" t="str">
        <f t="shared" si="4"/>
        <v>OK</v>
      </c>
      <c r="K98" s="847" t="str">
        <f t="shared" si="5"/>
        <v>OK</v>
      </c>
      <c r="L98" s="622"/>
    </row>
    <row r="99" spans="1:12" ht="13.2" x14ac:dyDescent="0.25">
      <c r="A99" s="123" t="str">
        <f>'t1'!A99</f>
        <v>ANALISTI DIRIG. CON INCARICO DI STRUTTURA SEMPLICE</v>
      </c>
      <c r="B99" s="95" t="str">
        <f>'t1'!B99</f>
        <v>TD0S01</v>
      </c>
      <c r="C99" s="323">
        <f>'t11'!W101+'t11'!X101</f>
        <v>0</v>
      </c>
      <c r="D99" s="323">
        <f>'t1'!K99+'t1'!L99</f>
        <v>0</v>
      </c>
      <c r="E99" s="323">
        <f>'t3'!K99+'t3'!L99+'t3'!M99+'t3'!N99+'t3'!O99+'t3'!P99</f>
        <v>0</v>
      </c>
      <c r="F99" s="323">
        <f>'t4'!FI108</f>
        <v>0</v>
      </c>
      <c r="G99" s="321">
        <f>'t4'!CR177</f>
        <v>0</v>
      </c>
      <c r="H99" s="323">
        <f>'t5'!U100+'t5'!V100</f>
        <v>0</v>
      </c>
      <c r="I99" s="339" t="str">
        <f t="shared" si="3"/>
        <v>OK</v>
      </c>
      <c r="J99" s="847" t="str">
        <f t="shared" si="4"/>
        <v>OK</v>
      </c>
      <c r="K99" s="847" t="str">
        <f t="shared" si="5"/>
        <v>OK</v>
      </c>
      <c r="L99" s="622"/>
    </row>
    <row r="100" spans="1:12" ht="13.2" x14ac:dyDescent="0.25">
      <c r="A100" s="123" t="str">
        <f>'t1'!A100</f>
        <v>ANALISTI DIRIG. CON ALTRI INCAR.PROF.LI</v>
      </c>
      <c r="B100" s="95" t="str">
        <f>'t1'!B100</f>
        <v>TD0A01</v>
      </c>
      <c r="C100" s="323">
        <f>'t11'!W102+'t11'!X102</f>
        <v>0</v>
      </c>
      <c r="D100" s="323">
        <f>'t1'!K100+'t1'!L100</f>
        <v>0</v>
      </c>
      <c r="E100" s="323">
        <f>'t3'!K100+'t3'!L100+'t3'!M100+'t3'!N100+'t3'!O100+'t3'!P100</f>
        <v>0</v>
      </c>
      <c r="F100" s="323">
        <f>'t4'!FI109</f>
        <v>0</v>
      </c>
      <c r="G100" s="321">
        <f>'t4'!CS177</f>
        <v>0</v>
      </c>
      <c r="H100" s="323">
        <f>'t5'!U101+'t5'!V101</f>
        <v>0</v>
      </c>
      <c r="I100" s="339" t="str">
        <f t="shared" si="3"/>
        <v>OK</v>
      </c>
      <c r="J100" s="847" t="str">
        <f t="shared" si="4"/>
        <v>OK</v>
      </c>
      <c r="K100" s="847" t="str">
        <f t="shared" si="5"/>
        <v>OK</v>
      </c>
      <c r="L100" s="622"/>
    </row>
    <row r="101" spans="1:12" ht="13.2" x14ac:dyDescent="0.25">
      <c r="A101" s="123" t="str">
        <f>'t1'!A101</f>
        <v>ANALISTI DIR. A T. DETERMINATO(ART. 15-SEPTIES DLGS. 502/92)</v>
      </c>
      <c r="B101" s="95" t="str">
        <f>'t1'!B101</f>
        <v>TD0609</v>
      </c>
      <c r="C101" s="323">
        <f>'t11'!W103+'t11'!X103</f>
        <v>0</v>
      </c>
      <c r="D101" s="323">
        <f>'t1'!K101+'t1'!L101</f>
        <v>0</v>
      </c>
      <c r="E101" s="323">
        <f>'t3'!K101+'t3'!L101+'t3'!M101+'t3'!N101+'t3'!O101+'t3'!P101</f>
        <v>0</v>
      </c>
      <c r="F101" s="323">
        <f>'t4'!FI110</f>
        <v>0</v>
      </c>
      <c r="G101" s="321">
        <f>'t4'!CT177</f>
        <v>0</v>
      </c>
      <c r="H101" s="323">
        <f>'t5'!U102+'t5'!V102</f>
        <v>0</v>
      </c>
      <c r="I101" s="339" t="str">
        <f t="shared" si="3"/>
        <v>OK</v>
      </c>
      <c r="J101" s="847" t="str">
        <f t="shared" si="4"/>
        <v>OK</v>
      </c>
      <c r="K101" s="847" t="str">
        <f t="shared" si="5"/>
        <v>OK</v>
      </c>
      <c r="L101" s="622"/>
    </row>
    <row r="102" spans="1:12" ht="13.2" x14ac:dyDescent="0.25">
      <c r="A102" s="123" t="str">
        <f>'t1'!A102</f>
        <v>STATISTICO DIRIG. CON INCARICO DI STRUTTURA COMPLESSA</v>
      </c>
      <c r="B102" s="95" t="str">
        <f>'t1'!B102</f>
        <v>TD0071</v>
      </c>
      <c r="C102" s="323">
        <f>'t11'!W104+'t11'!X104</f>
        <v>0</v>
      </c>
      <c r="D102" s="323">
        <f>'t1'!K102+'t1'!L102</f>
        <v>0</v>
      </c>
      <c r="E102" s="323">
        <f>'t3'!K102+'t3'!L102+'t3'!M102+'t3'!N102+'t3'!O102+'t3'!P102</f>
        <v>0</v>
      </c>
      <c r="F102" s="323">
        <f>'t4'!FI111</f>
        <v>0</v>
      </c>
      <c r="G102" s="321">
        <f>'t4'!CU177</f>
        <v>0</v>
      </c>
      <c r="H102" s="323">
        <f>'t5'!U103+'t5'!V103</f>
        <v>0</v>
      </c>
      <c r="I102" s="339" t="str">
        <f t="shared" si="3"/>
        <v>OK</v>
      </c>
      <c r="J102" s="847" t="str">
        <f t="shared" si="4"/>
        <v>OK</v>
      </c>
      <c r="K102" s="847" t="str">
        <f t="shared" si="5"/>
        <v>OK</v>
      </c>
      <c r="L102" s="622"/>
    </row>
    <row r="103" spans="1:12" ht="13.2" x14ac:dyDescent="0.25">
      <c r="A103" s="123" t="str">
        <f>'t1'!A103</f>
        <v>STATISTICO DIRIG. CON INCARICO DI STRUTTURA SEMPLICE</v>
      </c>
      <c r="B103" s="95" t="str">
        <f>'t1'!B103</f>
        <v>TD0S70</v>
      </c>
      <c r="C103" s="323">
        <f>'t11'!W105+'t11'!X105</f>
        <v>0</v>
      </c>
      <c r="D103" s="323">
        <f>'t1'!K103+'t1'!L103</f>
        <v>0</v>
      </c>
      <c r="E103" s="323">
        <f>'t3'!K103+'t3'!L103+'t3'!M103+'t3'!N103+'t3'!O103+'t3'!P103</f>
        <v>0</v>
      </c>
      <c r="F103" s="323">
        <f>'t4'!FI112</f>
        <v>0</v>
      </c>
      <c r="G103" s="321">
        <f>'t4'!CV177</f>
        <v>0</v>
      </c>
      <c r="H103" s="323">
        <f>'t5'!U104+'t5'!V104</f>
        <v>0</v>
      </c>
      <c r="I103" s="339" t="str">
        <f t="shared" si="3"/>
        <v>OK</v>
      </c>
      <c r="J103" s="847" t="str">
        <f t="shared" si="4"/>
        <v>OK</v>
      </c>
      <c r="K103" s="847" t="str">
        <f t="shared" si="5"/>
        <v>OK</v>
      </c>
      <c r="L103" s="622"/>
    </row>
    <row r="104" spans="1:12" ht="13.2" x14ac:dyDescent="0.25">
      <c r="A104" s="123" t="str">
        <f>'t1'!A104</f>
        <v>STATISTICO DIRIG. CON ALTRI INCAR.PROF.LI</v>
      </c>
      <c r="B104" s="95" t="str">
        <f>'t1'!B104</f>
        <v>TD0A70</v>
      </c>
      <c r="C104" s="323">
        <f>'t11'!W106+'t11'!X106</f>
        <v>0</v>
      </c>
      <c r="D104" s="323">
        <f>'t1'!K104+'t1'!L104</f>
        <v>0</v>
      </c>
      <c r="E104" s="323">
        <f>'t3'!K104+'t3'!L104+'t3'!M104+'t3'!N104+'t3'!O104+'t3'!P104</f>
        <v>0</v>
      </c>
      <c r="F104" s="323">
        <f>'t4'!FI113</f>
        <v>0</v>
      </c>
      <c r="G104" s="321">
        <f>'t4'!CW177</f>
        <v>0</v>
      </c>
      <c r="H104" s="323">
        <f>'t5'!U105+'t5'!V105</f>
        <v>0</v>
      </c>
      <c r="I104" s="339" t="str">
        <f t="shared" si="3"/>
        <v>OK</v>
      </c>
      <c r="J104" s="847" t="str">
        <f t="shared" si="4"/>
        <v>OK</v>
      </c>
      <c r="K104" s="847" t="str">
        <f t="shared" si="5"/>
        <v>OK</v>
      </c>
      <c r="L104" s="622"/>
    </row>
    <row r="105" spans="1:12" ht="13.2" x14ac:dyDescent="0.25">
      <c r="A105" s="123" t="str">
        <f>'t1'!A105</f>
        <v>STATISTICO DIR. A T.DETERMINATO(ART. 15-SEPTIES DLGS.502/92)</v>
      </c>
      <c r="B105" s="95" t="str">
        <f>'t1'!B105</f>
        <v>TD0610</v>
      </c>
      <c r="C105" s="323">
        <f>'t11'!W107+'t11'!X107</f>
        <v>0</v>
      </c>
      <c r="D105" s="323">
        <f>'t1'!K105+'t1'!L105</f>
        <v>0</v>
      </c>
      <c r="E105" s="323">
        <f>'t3'!K105+'t3'!L105+'t3'!M105+'t3'!N105+'t3'!O105+'t3'!P105</f>
        <v>0</v>
      </c>
      <c r="F105" s="323">
        <f>'t4'!FI114</f>
        <v>0</v>
      </c>
      <c r="G105" s="321">
        <f>'t4'!CX177</f>
        <v>0</v>
      </c>
      <c r="H105" s="323">
        <f>'t5'!U106+'t5'!V106</f>
        <v>0</v>
      </c>
      <c r="I105" s="339" t="str">
        <f t="shared" si="3"/>
        <v>OK</v>
      </c>
      <c r="J105" s="847" t="str">
        <f t="shared" si="4"/>
        <v>OK</v>
      </c>
      <c r="K105" s="847" t="str">
        <f t="shared" si="5"/>
        <v>OK</v>
      </c>
      <c r="L105" s="622"/>
    </row>
    <row r="106" spans="1:12" ht="13.2" x14ac:dyDescent="0.25">
      <c r="A106" s="123" t="str">
        <f>'t1'!A106</f>
        <v>SOCIOLOGO DIRIG. CON INCARICO DI STRUTTURA COMPLESSA</v>
      </c>
      <c r="B106" s="95" t="str">
        <f>'t1'!B106</f>
        <v>TD0068</v>
      </c>
      <c r="C106" s="323">
        <f>'t11'!W108+'t11'!X108</f>
        <v>0</v>
      </c>
      <c r="D106" s="323">
        <f>'t1'!K106+'t1'!L106</f>
        <v>0</v>
      </c>
      <c r="E106" s="323">
        <f>'t3'!K106+'t3'!L106+'t3'!M106+'t3'!N106+'t3'!O106+'t3'!P106</f>
        <v>0</v>
      </c>
      <c r="F106" s="323">
        <f>'t4'!FI115</f>
        <v>0</v>
      </c>
      <c r="G106" s="321">
        <f>'t4'!CY177</f>
        <v>0</v>
      </c>
      <c r="H106" s="323">
        <f>'t5'!U107+'t5'!V107</f>
        <v>0</v>
      </c>
      <c r="I106" s="339" t="str">
        <f t="shared" si="3"/>
        <v>OK</v>
      </c>
      <c r="J106" s="847" t="str">
        <f t="shared" si="4"/>
        <v>OK</v>
      </c>
      <c r="K106" s="847" t="str">
        <f t="shared" si="5"/>
        <v>OK</v>
      </c>
      <c r="L106" s="622"/>
    </row>
    <row r="107" spans="1:12" ht="13.2" x14ac:dyDescent="0.25">
      <c r="A107" s="123" t="str">
        <f>'t1'!A107</f>
        <v>SOCIOLOGO DIRIG. CON INCARICO DI STRUTTURA SEMPLICE</v>
      </c>
      <c r="B107" s="95" t="str">
        <f>'t1'!B107</f>
        <v>TD0S67</v>
      </c>
      <c r="C107" s="323">
        <f>'t11'!W109+'t11'!X109</f>
        <v>0</v>
      </c>
      <c r="D107" s="323">
        <f>'t1'!K107+'t1'!L107</f>
        <v>0</v>
      </c>
      <c r="E107" s="323">
        <f>'t3'!K107+'t3'!L107+'t3'!M107+'t3'!N107+'t3'!O107+'t3'!P107</f>
        <v>0</v>
      </c>
      <c r="F107" s="323">
        <f>'t4'!FI116</f>
        <v>0</v>
      </c>
      <c r="G107" s="321">
        <f>'t4'!CZ177</f>
        <v>0</v>
      </c>
      <c r="H107" s="323">
        <f>'t5'!U108+'t5'!V108</f>
        <v>0</v>
      </c>
      <c r="I107" s="339" t="str">
        <f t="shared" si="3"/>
        <v>OK</v>
      </c>
      <c r="J107" s="847" t="str">
        <f t="shared" si="4"/>
        <v>OK</v>
      </c>
      <c r="K107" s="847" t="str">
        <f t="shared" si="5"/>
        <v>OK</v>
      </c>
      <c r="L107" s="622"/>
    </row>
    <row r="108" spans="1:12" ht="13.2" x14ac:dyDescent="0.25">
      <c r="A108" s="123" t="str">
        <f>'t1'!A108</f>
        <v>SOCIOLOGO DIRIG. CON ALTRI INCAR.PROF.LI</v>
      </c>
      <c r="B108" s="95" t="str">
        <f>'t1'!B108</f>
        <v>TD0A67</v>
      </c>
      <c r="C108" s="323">
        <f>'t11'!W110+'t11'!X110</f>
        <v>0</v>
      </c>
      <c r="D108" s="323">
        <f>'t1'!K108+'t1'!L108</f>
        <v>0</v>
      </c>
      <c r="E108" s="323">
        <f>'t3'!K108+'t3'!L108+'t3'!M108+'t3'!N108+'t3'!O108+'t3'!P108</f>
        <v>0</v>
      </c>
      <c r="F108" s="323">
        <f>'t4'!FI117</f>
        <v>0</v>
      </c>
      <c r="G108" s="321">
        <f>'t4'!DA177</f>
        <v>0</v>
      </c>
      <c r="H108" s="323">
        <f>'t5'!U109+'t5'!V109</f>
        <v>0</v>
      </c>
      <c r="I108" s="339" t="str">
        <f t="shared" si="3"/>
        <v>OK</v>
      </c>
      <c r="J108" s="847" t="str">
        <f t="shared" si="4"/>
        <v>OK</v>
      </c>
      <c r="K108" s="847" t="str">
        <f t="shared" si="5"/>
        <v>OK</v>
      </c>
      <c r="L108" s="622"/>
    </row>
    <row r="109" spans="1:12" ht="13.2" x14ac:dyDescent="0.25">
      <c r="A109" s="123" t="str">
        <f>'t1'!A109</f>
        <v>SOCIOLOGO DIR. A T. DETERMINATO(ART.15-SEPTIES DLGS. 502/92)</v>
      </c>
      <c r="B109" s="95" t="str">
        <f>'t1'!B109</f>
        <v>TD0611</v>
      </c>
      <c r="C109" s="323">
        <f>'t11'!W111+'t11'!X111</f>
        <v>0</v>
      </c>
      <c r="D109" s="323">
        <f>'t1'!K109+'t1'!L109</f>
        <v>0</v>
      </c>
      <c r="E109" s="323">
        <f>'t3'!K109+'t3'!L109+'t3'!M109+'t3'!N109+'t3'!O109+'t3'!P109</f>
        <v>0</v>
      </c>
      <c r="F109" s="323">
        <f>'t4'!FI118</f>
        <v>0</v>
      </c>
      <c r="G109" s="321">
        <f>'t4'!DB177</f>
        <v>0</v>
      </c>
      <c r="H109" s="323">
        <f>'t5'!U110+'t5'!V110</f>
        <v>0</v>
      </c>
      <c r="I109" s="339" t="str">
        <f t="shared" si="3"/>
        <v>OK</v>
      </c>
      <c r="J109" s="847" t="str">
        <f t="shared" si="4"/>
        <v>OK</v>
      </c>
      <c r="K109" s="847" t="str">
        <f t="shared" si="5"/>
        <v>OK</v>
      </c>
      <c r="L109" s="622"/>
    </row>
    <row r="110" spans="1:12" ht="13.2" x14ac:dyDescent="0.25">
      <c r="A110" s="123" t="str">
        <f>'t1'!A110</f>
        <v>DIR. AMBIENTALE CON INCARICO DI STRUTTURA COMPLESSA</v>
      </c>
      <c r="B110" s="95" t="str">
        <f>'t1'!B110</f>
        <v>TD0C02</v>
      </c>
      <c r="C110" s="323">
        <f>'t11'!W112+'t11'!X112</f>
        <v>0</v>
      </c>
      <c r="D110" s="323">
        <f>'t1'!K110+'t1'!L110</f>
        <v>0</v>
      </c>
      <c r="E110" s="323">
        <f>'t3'!K110+'t3'!L110+'t3'!M110+'t3'!N110+'t3'!O110+'t3'!P110</f>
        <v>0</v>
      </c>
      <c r="F110" s="323">
        <f>'t4'!FI119</f>
        <v>0</v>
      </c>
      <c r="G110" s="321">
        <f>'t4'!DC177</f>
        <v>0</v>
      </c>
      <c r="H110" s="323">
        <f>'t5'!U111+'t5'!V111</f>
        <v>0</v>
      </c>
      <c r="I110" s="339" t="str">
        <f t="shared" si="3"/>
        <v>OK</v>
      </c>
      <c r="J110" s="847" t="str">
        <f t="shared" si="4"/>
        <v>OK</v>
      </c>
      <c r="K110" s="847" t="str">
        <f t="shared" si="5"/>
        <v>OK</v>
      </c>
      <c r="L110" s="622"/>
    </row>
    <row r="111" spans="1:12" ht="13.2" x14ac:dyDescent="0.25">
      <c r="A111" s="123" t="str">
        <f>'t1'!A111</f>
        <v>DIR. AMBIENTALE CON INCARICO DI STRUTTURA SEMPLICE</v>
      </c>
      <c r="B111" s="95" t="str">
        <f>'t1'!B111</f>
        <v>TD0S02</v>
      </c>
      <c r="C111" s="323">
        <f>'t11'!W113+'t11'!X113</f>
        <v>0</v>
      </c>
      <c r="D111" s="323">
        <f>'t1'!K111+'t1'!L111</f>
        <v>0</v>
      </c>
      <c r="E111" s="323">
        <f>'t3'!K111+'t3'!L111+'t3'!M111+'t3'!N111+'t3'!O111+'t3'!P111</f>
        <v>0</v>
      </c>
      <c r="F111" s="323">
        <f>'t4'!FI120</f>
        <v>0</v>
      </c>
      <c r="G111" s="321">
        <f>'t4'!DD177</f>
        <v>0</v>
      </c>
      <c r="H111" s="323">
        <f>'t5'!U112+'t5'!V112</f>
        <v>0</v>
      </c>
      <c r="I111" s="339" t="str">
        <f t="shared" si="3"/>
        <v>OK</v>
      </c>
      <c r="J111" s="847" t="str">
        <f t="shared" si="4"/>
        <v>OK</v>
      </c>
      <c r="K111" s="847" t="str">
        <f t="shared" si="5"/>
        <v>OK</v>
      </c>
      <c r="L111" s="622"/>
    </row>
    <row r="112" spans="1:12" ht="13.2" x14ac:dyDescent="0.25">
      <c r="A112" s="123" t="str">
        <f>'t1'!A112</f>
        <v>DIR. AMBIENTALE CON ALTRI INCAR.PROF.LI</v>
      </c>
      <c r="B112" s="95" t="str">
        <f>'t1'!B112</f>
        <v>TD0A02</v>
      </c>
      <c r="C112" s="323">
        <f>'t11'!W114+'t11'!X114</f>
        <v>0</v>
      </c>
      <c r="D112" s="323">
        <f>'t1'!K112+'t1'!L112</f>
        <v>0</v>
      </c>
      <c r="E112" s="323">
        <f>'t3'!K112+'t3'!L112+'t3'!M112+'t3'!N112+'t3'!O112+'t3'!P112</f>
        <v>0</v>
      </c>
      <c r="F112" s="323">
        <f>'t4'!FI121</f>
        <v>0</v>
      </c>
      <c r="G112" s="321">
        <f>'t4'!DE177</f>
        <v>0</v>
      </c>
      <c r="H112" s="323">
        <f>'t5'!U113+'t5'!V113</f>
        <v>0</v>
      </c>
      <c r="I112" s="339" t="str">
        <f t="shared" si="3"/>
        <v>OK</v>
      </c>
      <c r="J112" s="847" t="str">
        <f t="shared" si="4"/>
        <v>OK</v>
      </c>
      <c r="K112" s="847" t="str">
        <f t="shared" si="5"/>
        <v>OK</v>
      </c>
      <c r="L112" s="622"/>
    </row>
    <row r="113" spans="1:12" ht="13.2" x14ac:dyDescent="0.25">
      <c r="A113" s="123" t="str">
        <f>'t1'!A113</f>
        <v>DIR. AMBIENTALE A T.DETERMINATO (ART.15-SEPTIES DLGS 502/92)</v>
      </c>
      <c r="B113" s="95" t="str">
        <f>'t1'!B113</f>
        <v>TD0810</v>
      </c>
      <c r="C113" s="323">
        <f>'t11'!W115+'t11'!X115</f>
        <v>0</v>
      </c>
      <c r="D113" s="323">
        <f>'t1'!K113+'t1'!L113</f>
        <v>0</v>
      </c>
      <c r="E113" s="323">
        <f>'t3'!K113+'t3'!L113+'t3'!M113+'t3'!N113+'t3'!O113+'t3'!P113</f>
        <v>0</v>
      </c>
      <c r="F113" s="323">
        <f>'t4'!FI122</f>
        <v>0</v>
      </c>
      <c r="G113" s="321">
        <f>'t4'!DF177</f>
        <v>0</v>
      </c>
      <c r="H113" s="323">
        <f>'t5'!U114+'t5'!V114</f>
        <v>0</v>
      </c>
      <c r="I113" s="339" t="str">
        <f t="shared" si="3"/>
        <v>OK</v>
      </c>
      <c r="J113" s="847" t="str">
        <f t="shared" si="4"/>
        <v>OK</v>
      </c>
      <c r="K113" s="847" t="str">
        <f t="shared" si="5"/>
        <v>OK</v>
      </c>
      <c r="L113" s="622"/>
    </row>
    <row r="114" spans="1:12" ht="13.2" x14ac:dyDescent="0.25">
      <c r="A114" s="123" t="str">
        <f>'t1'!A114</f>
        <v>DIRIGENTE AMM.VO CON INCARICO DI STRUTTURA COMPLESSA</v>
      </c>
      <c r="B114" s="95" t="str">
        <f>'t1'!B114</f>
        <v>AD0032</v>
      </c>
      <c r="C114" s="323">
        <f>'t11'!W116+'t11'!X116</f>
        <v>0</v>
      </c>
      <c r="D114" s="323">
        <f>'t1'!K114+'t1'!L114</f>
        <v>0</v>
      </c>
      <c r="E114" s="323">
        <f>'t3'!K114+'t3'!L114+'t3'!M114+'t3'!N114+'t3'!O114+'t3'!P114</f>
        <v>0</v>
      </c>
      <c r="F114" s="323">
        <f>'t4'!FI123</f>
        <v>0</v>
      </c>
      <c r="G114" s="321">
        <f>'t4'!DG177</f>
        <v>0</v>
      </c>
      <c r="H114" s="323">
        <f>'t5'!U115+'t5'!V115</f>
        <v>0</v>
      </c>
      <c r="I114" s="339" t="str">
        <f t="shared" si="3"/>
        <v>OK</v>
      </c>
      <c r="J114" s="847" t="str">
        <f t="shared" si="4"/>
        <v>OK</v>
      </c>
      <c r="K114" s="847" t="str">
        <f t="shared" si="5"/>
        <v>OK</v>
      </c>
      <c r="L114" s="622"/>
    </row>
    <row r="115" spans="1:12" ht="13.2" x14ac:dyDescent="0.25">
      <c r="A115" s="123" t="str">
        <f>'t1'!A115</f>
        <v>DIRIGENTE AMM.VO CON INCARICO DI STRUTTURA SEMPLICE</v>
      </c>
      <c r="B115" s="95" t="str">
        <f>'t1'!B115</f>
        <v>AD0S31</v>
      </c>
      <c r="C115" s="323">
        <f>'t11'!W117+'t11'!X117</f>
        <v>0</v>
      </c>
      <c r="D115" s="323">
        <f>'t1'!K115+'t1'!L115</f>
        <v>0</v>
      </c>
      <c r="E115" s="323">
        <f>'t3'!K115+'t3'!L115+'t3'!M115+'t3'!N115+'t3'!O115+'t3'!P115</f>
        <v>0</v>
      </c>
      <c r="F115" s="323">
        <f>'t4'!FI124</f>
        <v>0</v>
      </c>
      <c r="G115" s="321">
        <f>'t4'!DH177</f>
        <v>0</v>
      </c>
      <c r="H115" s="323">
        <f>'t5'!U116+'t5'!V116</f>
        <v>0</v>
      </c>
      <c r="I115" s="339" t="str">
        <f t="shared" si="3"/>
        <v>OK</v>
      </c>
      <c r="J115" s="847" t="str">
        <f t="shared" si="4"/>
        <v>OK</v>
      </c>
      <c r="K115" s="847" t="str">
        <f t="shared" si="5"/>
        <v>OK</v>
      </c>
      <c r="L115" s="622"/>
    </row>
    <row r="116" spans="1:12" ht="13.2" x14ac:dyDescent="0.25">
      <c r="A116" s="123" t="str">
        <f>'t1'!A116</f>
        <v>DIRIGENTE AMM.VO CON ALTRI INCAR.PROF.LI</v>
      </c>
      <c r="B116" s="95" t="str">
        <f>'t1'!B116</f>
        <v>AD0A31</v>
      </c>
      <c r="C116" s="323">
        <f>'t11'!W118+'t11'!X118</f>
        <v>0</v>
      </c>
      <c r="D116" s="323">
        <f>'t1'!K116+'t1'!L116</f>
        <v>0</v>
      </c>
      <c r="E116" s="323">
        <f>'t3'!K116+'t3'!L116+'t3'!M116+'t3'!N116+'t3'!O116+'t3'!P116</f>
        <v>0</v>
      </c>
      <c r="F116" s="323">
        <f>'t4'!FI125</f>
        <v>0</v>
      </c>
      <c r="G116" s="321">
        <f>'t4'!DI177</f>
        <v>0</v>
      </c>
      <c r="H116" s="323">
        <f>'t5'!U117+'t5'!V117</f>
        <v>0</v>
      </c>
      <c r="I116" s="339" t="str">
        <f t="shared" si="3"/>
        <v>OK</v>
      </c>
      <c r="J116" s="847" t="str">
        <f t="shared" si="4"/>
        <v>OK</v>
      </c>
      <c r="K116" s="847" t="str">
        <f t="shared" si="5"/>
        <v>OK</v>
      </c>
      <c r="L116" s="622"/>
    </row>
    <row r="117" spans="1:12" ht="13.2" x14ac:dyDescent="0.25">
      <c r="A117" s="123" t="str">
        <f>'t1'!A117</f>
        <v>DIRIG. AMM.VO A T. DETERMINATO (ART. 15-SEPTIES DLGS.502/92)</v>
      </c>
      <c r="B117" s="95" t="str">
        <f>'t1'!B117</f>
        <v>AD0612</v>
      </c>
      <c r="C117" s="323">
        <f>'t11'!W119+'t11'!X119</f>
        <v>0</v>
      </c>
      <c r="D117" s="323">
        <f>'t1'!K117+'t1'!L117</f>
        <v>0</v>
      </c>
      <c r="E117" s="323">
        <f>'t3'!K117+'t3'!L117+'t3'!M117+'t3'!N117+'t3'!O117+'t3'!P117</f>
        <v>0</v>
      </c>
      <c r="F117" s="323">
        <f>'t4'!FI126</f>
        <v>0</v>
      </c>
      <c r="G117" s="321">
        <f>'t4'!DJ177</f>
        <v>0</v>
      </c>
      <c r="H117" s="323">
        <f>'t5'!U118+'t5'!V118</f>
        <v>0</v>
      </c>
      <c r="I117" s="339" t="str">
        <f t="shared" si="3"/>
        <v>OK</v>
      </c>
      <c r="J117" s="847" t="str">
        <f t="shared" si="4"/>
        <v>OK</v>
      </c>
      <c r="K117" s="847" t="str">
        <f t="shared" si="5"/>
        <v>OK</v>
      </c>
      <c r="L117" s="622"/>
    </row>
    <row r="118" spans="1:12" ht="13.2" x14ac:dyDescent="0.25">
      <c r="A118" s="123" t="str">
        <f>'t1'!A118</f>
        <v>RICERCATORE SANITARIO - DS</v>
      </c>
      <c r="B118" s="95" t="str">
        <f>'t1'!B118</f>
        <v>N18694</v>
      </c>
      <c r="C118" s="323">
        <f>'t11'!W120+'t11'!X120</f>
        <v>0</v>
      </c>
      <c r="D118" s="323">
        <f>'t1'!K118+'t1'!L118</f>
        <v>0</v>
      </c>
      <c r="E118" s="323">
        <f>'t3'!K118+'t3'!L118+'t3'!M118+'t3'!N118+'t3'!O118+'t3'!P118</f>
        <v>0</v>
      </c>
      <c r="F118" s="323">
        <f>'t4'!FI127</f>
        <v>0</v>
      </c>
      <c r="G118" s="321">
        <f>'t4'!DK177</f>
        <v>0</v>
      </c>
      <c r="H118" s="323">
        <f>'t5'!U119+'t5'!V119</f>
        <v>0</v>
      </c>
      <c r="I118" s="339" t="str">
        <f t="shared" si="3"/>
        <v>OK</v>
      </c>
      <c r="J118" s="847" t="str">
        <f t="shared" si="4"/>
        <v>OK</v>
      </c>
      <c r="K118" s="847" t="str">
        <f t="shared" si="5"/>
        <v>OK</v>
      </c>
      <c r="L118" s="622"/>
    </row>
    <row r="119" spans="1:12" ht="13.2" x14ac:dyDescent="0.25">
      <c r="A119" s="123" t="str">
        <f>'t1'!A119</f>
        <v>COLLABORATORE PROF.LE DI RICERCA SANITARIA - D</v>
      </c>
      <c r="B119" s="95" t="str">
        <f>'t1'!B119</f>
        <v>N16695</v>
      </c>
      <c r="C119" s="323">
        <f>'t11'!W121+'t11'!X121</f>
        <v>0</v>
      </c>
      <c r="D119" s="323">
        <f>'t1'!K119+'t1'!L119</f>
        <v>0</v>
      </c>
      <c r="E119" s="323">
        <f>'t3'!K119+'t3'!L119+'t3'!M119+'t3'!N119+'t3'!O119+'t3'!P119</f>
        <v>0</v>
      </c>
      <c r="F119" s="323">
        <f>'t4'!FI128</f>
        <v>0</v>
      </c>
      <c r="G119" s="321">
        <f>'t4'!DL177</f>
        <v>0</v>
      </c>
      <c r="H119" s="323">
        <f>'t5'!U120+'t5'!V120</f>
        <v>0</v>
      </c>
      <c r="I119" s="339" t="str">
        <f t="shared" si="3"/>
        <v>OK</v>
      </c>
      <c r="J119" s="847" t="str">
        <f t="shared" si="4"/>
        <v>OK</v>
      </c>
      <c r="K119" s="847" t="str">
        <f t="shared" si="5"/>
        <v>OK</v>
      </c>
      <c r="L119" s="622"/>
    </row>
    <row r="120" spans="1:12" ht="13.2" x14ac:dyDescent="0.25">
      <c r="A120" s="123" t="str">
        <f>'t1'!A120</f>
        <v>RUOLO SANITARIO - PROF. SANITARIE INFERMIERISTICHE E.Q.</v>
      </c>
      <c r="B120" s="95" t="str">
        <f>'t1'!B120</f>
        <v>SEQINF</v>
      </c>
      <c r="C120" s="323">
        <f>'t11'!W122+'t11'!X122</f>
        <v>0</v>
      </c>
      <c r="D120" s="323">
        <f>'t1'!K120+'t1'!L120</f>
        <v>0</v>
      </c>
      <c r="E120" s="323">
        <f>'t3'!K120+'t3'!L120+'t3'!M120+'t3'!N120+'t3'!O120+'t3'!P120</f>
        <v>0</v>
      </c>
      <c r="F120" s="323">
        <f>'t4'!FI129</f>
        <v>0</v>
      </c>
      <c r="G120" s="321">
        <f>'t4'!DM177</f>
        <v>0</v>
      </c>
      <c r="H120" s="323">
        <f>'t5'!U121+'t5'!V121</f>
        <v>0</v>
      </c>
      <c r="I120" s="339" t="str">
        <f t="shared" si="3"/>
        <v>OK</v>
      </c>
      <c r="J120" s="847" t="str">
        <f t="shared" si="4"/>
        <v>OK</v>
      </c>
      <c r="K120" s="847" t="str">
        <f t="shared" si="5"/>
        <v>OK</v>
      </c>
      <c r="L120" s="622"/>
    </row>
    <row r="121" spans="1:12" ht="13.2" x14ac:dyDescent="0.25">
      <c r="A121" s="123" t="str">
        <f>'t1'!A121</f>
        <v>RUOLO SANITARIO - PROF. SANITARIA OSTETRICA E.Q.</v>
      </c>
      <c r="B121" s="95" t="str">
        <f>'t1'!B121</f>
        <v>SEQOST</v>
      </c>
      <c r="C121" s="323">
        <f>'t11'!W123+'t11'!X123</f>
        <v>0</v>
      </c>
      <c r="D121" s="323">
        <f>'t1'!K121+'t1'!L121</f>
        <v>0</v>
      </c>
      <c r="E121" s="323">
        <f>'t3'!K121+'t3'!L121+'t3'!M121+'t3'!N121+'t3'!O121+'t3'!P121</f>
        <v>0</v>
      </c>
      <c r="F121" s="323">
        <f>'t4'!FI130</f>
        <v>0</v>
      </c>
      <c r="G121" s="321">
        <f>'t4'!DN177</f>
        <v>0</v>
      </c>
      <c r="H121" s="323">
        <f>'t5'!U122+'t5'!V122</f>
        <v>0</v>
      </c>
      <c r="I121" s="339" t="str">
        <f t="shared" si="3"/>
        <v>OK</v>
      </c>
      <c r="J121" s="847" t="str">
        <f t="shared" si="4"/>
        <v>OK</v>
      </c>
      <c r="K121" s="847" t="str">
        <f t="shared" si="5"/>
        <v>OK</v>
      </c>
      <c r="L121" s="622"/>
    </row>
    <row r="122" spans="1:12" ht="13.2" x14ac:dyDescent="0.25">
      <c r="A122" s="123" t="str">
        <f>'t1'!A122</f>
        <v>RUOLO SANITARIO - PROFESSIONI TECNICO SANITARIE E.Q.</v>
      </c>
      <c r="B122" s="95" t="str">
        <f>'t1'!B122</f>
        <v>SEQTCN</v>
      </c>
      <c r="C122" s="323">
        <f>'t11'!W124+'t11'!X124</f>
        <v>0</v>
      </c>
      <c r="D122" s="323">
        <f>'t1'!K122+'t1'!L122</f>
        <v>0</v>
      </c>
      <c r="E122" s="323">
        <f>'t3'!K122+'t3'!L122+'t3'!M122+'t3'!N122+'t3'!O122+'t3'!P122</f>
        <v>0</v>
      </c>
      <c r="F122" s="323">
        <f>'t4'!FI131</f>
        <v>0</v>
      </c>
      <c r="G122" s="321">
        <f>'t4'!DO177</f>
        <v>0</v>
      </c>
      <c r="H122" s="323">
        <f>'t5'!U123+'t5'!V123</f>
        <v>0</v>
      </c>
      <c r="I122" s="339" t="str">
        <f t="shared" si="3"/>
        <v>OK</v>
      </c>
      <c r="J122" s="847" t="str">
        <f t="shared" si="4"/>
        <v>OK</v>
      </c>
      <c r="K122" s="847" t="str">
        <f t="shared" si="5"/>
        <v>OK</v>
      </c>
      <c r="L122" s="622"/>
    </row>
    <row r="123" spans="1:12" ht="13.2" x14ac:dyDescent="0.25">
      <c r="A123" s="123" t="str">
        <f>'t1'!A123</f>
        <v>RUOLO SANITARIO - PROF. SANITARIE DELLA RIABILITAZIONE E.Q.</v>
      </c>
      <c r="B123" s="95" t="str">
        <f>'t1'!B123</f>
        <v>SEQRAB</v>
      </c>
      <c r="C123" s="323">
        <f>'t11'!W125+'t11'!X125</f>
        <v>0</v>
      </c>
      <c r="D123" s="323">
        <f>'t1'!K123+'t1'!L123</f>
        <v>0</v>
      </c>
      <c r="E123" s="323">
        <f>'t3'!K123+'t3'!L123+'t3'!M123+'t3'!N123+'t3'!O123+'t3'!P123</f>
        <v>0</v>
      </c>
      <c r="F123" s="323">
        <f>'t4'!FI132</f>
        <v>0</v>
      </c>
      <c r="G123" s="321">
        <f>'t4'!DP177</f>
        <v>0</v>
      </c>
      <c r="H123" s="323">
        <f>'t5'!U124+'t5'!V124</f>
        <v>0</v>
      </c>
      <c r="I123" s="339" t="str">
        <f t="shared" si="3"/>
        <v>OK</v>
      </c>
      <c r="J123" s="847" t="str">
        <f t="shared" si="4"/>
        <v>OK</v>
      </c>
      <c r="K123" s="847" t="str">
        <f t="shared" si="5"/>
        <v>OK</v>
      </c>
      <c r="L123" s="622"/>
    </row>
    <row r="124" spans="1:12" ht="13.2" x14ac:dyDescent="0.25">
      <c r="A124" s="123" t="str">
        <f>'t1'!A124</f>
        <v>RUOLO SANITARIO - PROF. SANITARIE DELLA PREVENZIONE E.Q.</v>
      </c>
      <c r="B124" s="95" t="str">
        <f>'t1'!B124</f>
        <v>SEQPRV</v>
      </c>
      <c r="C124" s="323">
        <f>'t11'!W126+'t11'!X126</f>
        <v>0</v>
      </c>
      <c r="D124" s="323">
        <f>'t1'!K124+'t1'!L124</f>
        <v>0</v>
      </c>
      <c r="E124" s="323">
        <f>'t3'!K124+'t3'!L124+'t3'!M124+'t3'!N124+'t3'!O124+'t3'!P124</f>
        <v>0</v>
      </c>
      <c r="F124" s="323">
        <f>'t4'!FI133</f>
        <v>0</v>
      </c>
      <c r="G124" s="321">
        <f>'t4'!DQ177</f>
        <v>0</v>
      </c>
      <c r="H124" s="323">
        <f>'t5'!U125+'t5'!V125</f>
        <v>0</v>
      </c>
      <c r="I124" s="339" t="str">
        <f t="shared" si="3"/>
        <v>OK</v>
      </c>
      <c r="J124" s="847" t="str">
        <f t="shared" si="4"/>
        <v>OK</v>
      </c>
      <c r="K124" s="847" t="str">
        <f t="shared" si="5"/>
        <v>OK</v>
      </c>
      <c r="L124" s="622"/>
    </row>
    <row r="125" spans="1:12" ht="13.2" x14ac:dyDescent="0.25">
      <c r="A125" s="123" t="str">
        <f>'t1'!A125</f>
        <v>RUOLO SANITARIO - PROF. SAN. INFERM. SENIOR ESAURIMENTO E.Q.</v>
      </c>
      <c r="B125" s="95" t="str">
        <f>'t1'!B125</f>
        <v>SEQINE</v>
      </c>
      <c r="C125" s="323">
        <f>'t11'!W127+'t11'!X127</f>
        <v>0</v>
      </c>
      <c r="D125" s="323">
        <f>'t1'!K125+'t1'!L125</f>
        <v>0</v>
      </c>
      <c r="E125" s="323">
        <f>'t3'!K125+'t3'!L125+'t3'!M125+'t3'!N125+'t3'!O125+'t3'!P125</f>
        <v>0</v>
      </c>
      <c r="F125" s="323">
        <f>'t4'!FI134</f>
        <v>0</v>
      </c>
      <c r="G125" s="321">
        <f>'t4'!DR177</f>
        <v>0</v>
      </c>
      <c r="H125" s="323">
        <f>'t5'!U126+'t5'!V126</f>
        <v>0</v>
      </c>
      <c r="I125" s="339" t="str">
        <f t="shared" si="3"/>
        <v>OK</v>
      </c>
      <c r="J125" s="847" t="str">
        <f t="shared" si="4"/>
        <v>OK</v>
      </c>
      <c r="K125" s="847" t="str">
        <f t="shared" si="5"/>
        <v>OK</v>
      </c>
      <c r="L125" s="622"/>
    </row>
    <row r="126" spans="1:12" ht="13.2" x14ac:dyDescent="0.25">
      <c r="A126" s="123" t="str">
        <f>'t1'!A126</f>
        <v>RUOLO SANITARIO - ALTRI PROF. SAN. SENIOR A ESAURIMENTO E.Q.</v>
      </c>
      <c r="B126" s="95" t="str">
        <f>'t1'!B126</f>
        <v>SEQASE</v>
      </c>
      <c r="C126" s="323">
        <f>'t11'!W128+'t11'!X128</f>
        <v>0</v>
      </c>
      <c r="D126" s="323">
        <f>'t1'!K126+'t1'!L126</f>
        <v>0</v>
      </c>
      <c r="E126" s="323">
        <f>'t3'!K126+'t3'!L126+'t3'!M126+'t3'!N126+'t3'!O126+'t3'!P126</f>
        <v>0</v>
      </c>
      <c r="F126" s="323">
        <f>'t4'!FI135</f>
        <v>0</v>
      </c>
      <c r="G126" s="321">
        <f>'t4'!DS177</f>
        <v>0</v>
      </c>
      <c r="H126" s="323">
        <f>'t5'!U127+'t5'!V127</f>
        <v>0</v>
      </c>
      <c r="I126" s="339" t="str">
        <f t="shared" si="3"/>
        <v>OK</v>
      </c>
      <c r="J126" s="847" t="str">
        <f t="shared" si="4"/>
        <v>OK</v>
      </c>
      <c r="K126" s="847" t="str">
        <f t="shared" si="5"/>
        <v>OK</v>
      </c>
      <c r="L126" s="622"/>
    </row>
    <row r="127" spans="1:12" ht="13.2" x14ac:dyDescent="0.25">
      <c r="A127" s="123" t="str">
        <f>'t1'!A127</f>
        <v>RUOLO SOCIOSANITARIO - ASSISTENTE SOCIALE E.Q.</v>
      </c>
      <c r="B127" s="95" t="str">
        <f>'t1'!B127</f>
        <v>KEQASC</v>
      </c>
      <c r="C127" s="323">
        <f>'t11'!W129+'t11'!X129</f>
        <v>0</v>
      </c>
      <c r="D127" s="323">
        <f>'t1'!K127+'t1'!L127</f>
        <v>0</v>
      </c>
      <c r="E127" s="323">
        <f>'t3'!K127+'t3'!L127+'t3'!M127+'t3'!N127+'t3'!O127+'t3'!P127</f>
        <v>0</v>
      </c>
      <c r="F127" s="323">
        <f>'t4'!FI136</f>
        <v>0</v>
      </c>
      <c r="G127" s="321">
        <f>'t4'!DT177</f>
        <v>0</v>
      </c>
      <c r="H127" s="323">
        <f>'t5'!U128+'t5'!V128</f>
        <v>0</v>
      </c>
      <c r="I127" s="339" t="str">
        <f t="shared" si="3"/>
        <v>OK</v>
      </c>
      <c r="J127" s="847" t="str">
        <f t="shared" si="4"/>
        <v>OK</v>
      </c>
      <c r="K127" s="847" t="str">
        <f t="shared" si="5"/>
        <v>OK</v>
      </c>
      <c r="L127" s="622"/>
    </row>
    <row r="128" spans="1:12" ht="13.2" x14ac:dyDescent="0.25">
      <c r="A128" s="123" t="str">
        <f>'t1'!A128</f>
        <v>RUOLO SOCIOSANITARIO - ASSIST. SOC. SENIOR ESAURIMENTO E.Q.</v>
      </c>
      <c r="B128" s="95" t="str">
        <f>'t1'!B128</f>
        <v>KEQSCE</v>
      </c>
      <c r="C128" s="323">
        <f>'t11'!W130+'t11'!X130</f>
        <v>0</v>
      </c>
      <c r="D128" s="323">
        <f>'t1'!K128+'t1'!L128</f>
        <v>0</v>
      </c>
      <c r="E128" s="323">
        <f>'t3'!K128+'t3'!L128+'t3'!M128+'t3'!N128+'t3'!O128+'t3'!P128</f>
        <v>0</v>
      </c>
      <c r="F128" s="323">
        <f>'t4'!FI137</f>
        <v>0</v>
      </c>
      <c r="G128" s="321">
        <f>'t4'!DU177</f>
        <v>0</v>
      </c>
      <c r="H128" s="323">
        <f>'t5'!U129+'t5'!V129</f>
        <v>0</v>
      </c>
      <c r="I128" s="339" t="str">
        <f t="shared" si="3"/>
        <v>OK</v>
      </c>
      <c r="J128" s="847" t="str">
        <f t="shared" si="4"/>
        <v>OK</v>
      </c>
      <c r="K128" s="847" t="str">
        <f t="shared" si="5"/>
        <v>OK</v>
      </c>
      <c r="L128" s="622"/>
    </row>
    <row r="129" spans="1:12" ht="13.2" x14ac:dyDescent="0.25">
      <c r="A129" s="123" t="str">
        <f>'t1'!A129</f>
        <v>RUOLO PROFESSIONALE - SPECIALISTA DELLA COMUNIC. ISTIT. E.Q.</v>
      </c>
      <c r="B129" s="95" t="str">
        <f>'t1'!B129</f>
        <v>PEQ871</v>
      </c>
      <c r="C129" s="323">
        <f>'t11'!W131+'t11'!X131</f>
        <v>0</v>
      </c>
      <c r="D129" s="323">
        <f>'t1'!K129+'t1'!L129</f>
        <v>0</v>
      </c>
      <c r="E129" s="323">
        <f>'t3'!K129+'t3'!L129+'t3'!M129+'t3'!N129+'t3'!O129+'t3'!P129</f>
        <v>0</v>
      </c>
      <c r="F129" s="323">
        <f>'t4'!FI138</f>
        <v>0</v>
      </c>
      <c r="G129" s="321">
        <f>'t4'!DV177</f>
        <v>0</v>
      </c>
      <c r="H129" s="323">
        <f>'t5'!U130+'t5'!V130</f>
        <v>0</v>
      </c>
      <c r="I129" s="339" t="str">
        <f t="shared" si="3"/>
        <v>OK</v>
      </c>
      <c r="J129" s="847" t="str">
        <f t="shared" si="4"/>
        <v>OK</v>
      </c>
      <c r="K129" s="847" t="str">
        <f t="shared" si="5"/>
        <v>OK</v>
      </c>
      <c r="L129" s="622"/>
    </row>
    <row r="130" spans="1:12" ht="13.2" x14ac:dyDescent="0.25">
      <c r="A130" s="123" t="str">
        <f>'t1'!A130</f>
        <v>RUOLO PROFESSIONALE - SPECIALISTA RAPPORTI CON I MEDIA E.Q.</v>
      </c>
      <c r="B130" s="95" t="str">
        <f>'t1'!B130</f>
        <v>PEQ872</v>
      </c>
      <c r="C130" s="323">
        <f>'t11'!W132+'t11'!X132</f>
        <v>0</v>
      </c>
      <c r="D130" s="323">
        <f>'t1'!K130+'t1'!L130</f>
        <v>0</v>
      </c>
      <c r="E130" s="323">
        <f>'t3'!K130+'t3'!L130+'t3'!M130+'t3'!N130+'t3'!O130+'t3'!P130</f>
        <v>0</v>
      </c>
      <c r="F130" s="323">
        <f>'t4'!FI139</f>
        <v>0</v>
      </c>
      <c r="G130" s="321">
        <f>'t4'!DW177</f>
        <v>0</v>
      </c>
      <c r="H130" s="323">
        <f>'t5'!U131+'t5'!V131</f>
        <v>0</v>
      </c>
      <c r="I130" s="339" t="str">
        <f t="shared" si="3"/>
        <v>OK</v>
      </c>
      <c r="J130" s="847" t="str">
        <f t="shared" si="4"/>
        <v>OK</v>
      </c>
      <c r="K130" s="847" t="str">
        <f t="shared" si="5"/>
        <v>OK</v>
      </c>
      <c r="L130" s="622"/>
    </row>
    <row r="131" spans="1:12" ht="13.2" x14ac:dyDescent="0.25">
      <c r="A131" s="123" t="str">
        <f>'t1'!A131</f>
        <v>RUOLO PROFESSIONALE - ASSISTENTE RELIGIOSO E.Q.</v>
      </c>
      <c r="B131" s="95" t="str">
        <f>'t1'!B131</f>
        <v>PEQ006</v>
      </c>
      <c r="C131" s="323">
        <f>'t11'!W133+'t11'!X133</f>
        <v>0</v>
      </c>
      <c r="D131" s="323">
        <f>'t1'!K131+'t1'!L131</f>
        <v>0</v>
      </c>
      <c r="E131" s="323">
        <f>'t3'!K131+'t3'!L131+'t3'!M131+'t3'!N131+'t3'!O131+'t3'!P131</f>
        <v>0</v>
      </c>
      <c r="F131" s="323">
        <f>'t4'!FI140</f>
        <v>0</v>
      </c>
      <c r="G131" s="321">
        <f>'t4'!DX177</f>
        <v>0</v>
      </c>
      <c r="H131" s="323">
        <f>'t5'!U132+'t5'!V132</f>
        <v>0</v>
      </c>
      <c r="I131" s="339" t="str">
        <f t="shared" si="3"/>
        <v>OK</v>
      </c>
      <c r="J131" s="847" t="str">
        <f t="shared" si="4"/>
        <v>OK</v>
      </c>
      <c r="K131" s="847" t="str">
        <f t="shared" si="5"/>
        <v>OK</v>
      </c>
      <c r="L131" s="622"/>
    </row>
    <row r="132" spans="1:12" ht="13.2" x14ac:dyDescent="0.25">
      <c r="A132" s="123" t="str">
        <f>'t1'!A132</f>
        <v>RUOLO TECNICO - COLLABORATORE TECNICO PROFESSIONALE E.Q.</v>
      </c>
      <c r="B132" s="95" t="str">
        <f>'t1'!B132</f>
        <v>TEQ027</v>
      </c>
      <c r="C132" s="323">
        <f>'t11'!W134+'t11'!X134</f>
        <v>0</v>
      </c>
      <c r="D132" s="323">
        <f>'t1'!K132+'t1'!L132</f>
        <v>0</v>
      </c>
      <c r="E132" s="323">
        <f>'t3'!K132+'t3'!L132+'t3'!M132+'t3'!N132+'t3'!O132+'t3'!P132</f>
        <v>0</v>
      </c>
      <c r="F132" s="323">
        <f>'t4'!FI141</f>
        <v>0</v>
      </c>
      <c r="G132" s="321">
        <f>'t4'!DY177</f>
        <v>0</v>
      </c>
      <c r="H132" s="323">
        <f>'t5'!U133+'t5'!V133</f>
        <v>0</v>
      </c>
      <c r="I132" s="339" t="str">
        <f t="shared" si="3"/>
        <v>OK</v>
      </c>
      <c r="J132" s="847" t="str">
        <f t="shared" si="4"/>
        <v>OK</v>
      </c>
      <c r="K132" s="847" t="str">
        <f t="shared" si="5"/>
        <v>OK</v>
      </c>
      <c r="L132" s="622"/>
    </row>
    <row r="133" spans="1:12" ht="13.2" x14ac:dyDescent="0.25">
      <c r="A133" s="123" t="str">
        <f>'t1'!A133</f>
        <v>RUOLO TECNICO - COLLAB. TEC. PROF. SENIOR A ESAURIMENTO E.Q.</v>
      </c>
      <c r="B133" s="95" t="str">
        <f>'t1'!B133</f>
        <v>TEQCTS</v>
      </c>
      <c r="C133" s="323">
        <f>'t11'!W135+'t11'!X135</f>
        <v>0</v>
      </c>
      <c r="D133" s="323">
        <f>'t1'!K133+'t1'!L133</f>
        <v>0</v>
      </c>
      <c r="E133" s="323">
        <f>'t3'!K133+'t3'!L133+'t3'!M133+'t3'!N133+'t3'!O133+'t3'!P133</f>
        <v>0</v>
      </c>
      <c r="F133" s="323">
        <f>'t4'!FI142</f>
        <v>0</v>
      </c>
      <c r="G133" s="321">
        <f>'t4'!DZ177</f>
        <v>0</v>
      </c>
      <c r="H133" s="323">
        <f>'t5'!U134+'t5'!V134</f>
        <v>0</v>
      </c>
      <c r="I133" s="339" t="str">
        <f t="shared" si="3"/>
        <v>OK</v>
      </c>
      <c r="J133" s="847" t="str">
        <f t="shared" si="4"/>
        <v>OK</v>
      </c>
      <c r="K133" s="847" t="str">
        <f t="shared" si="5"/>
        <v>OK</v>
      </c>
      <c r="L133" s="622"/>
    </row>
    <row r="134" spans="1:12" ht="13.2" x14ac:dyDescent="0.25">
      <c r="A134" s="123" t="str">
        <f>'t1'!A134</f>
        <v>RUOLO AMMINISTRATIVO - COLLAB. AMMINISTRATIVO PROFESS. E.Q.</v>
      </c>
      <c r="B134" s="95" t="str">
        <f>'t1'!B134</f>
        <v>AEQ029</v>
      </c>
      <c r="C134" s="323">
        <f>'t11'!W136+'t11'!X136</f>
        <v>0</v>
      </c>
      <c r="D134" s="323">
        <f>'t1'!K134+'t1'!L134</f>
        <v>0</v>
      </c>
      <c r="E134" s="323">
        <f>'t3'!K134+'t3'!L134+'t3'!M134+'t3'!N134+'t3'!O134+'t3'!P134</f>
        <v>0</v>
      </c>
      <c r="F134" s="323">
        <f>'t4'!FI143</f>
        <v>0</v>
      </c>
      <c r="G134" s="321">
        <f>'t4'!EA177</f>
        <v>0</v>
      </c>
      <c r="H134" s="323">
        <f>'t5'!U135+'t5'!V135</f>
        <v>0</v>
      </c>
      <c r="I134" s="339" t="str">
        <f t="shared" si="3"/>
        <v>OK</v>
      </c>
      <c r="J134" s="847" t="str">
        <f t="shared" si="4"/>
        <v>OK</v>
      </c>
      <c r="K134" s="847" t="str">
        <f t="shared" si="5"/>
        <v>OK</v>
      </c>
      <c r="L134" s="622"/>
    </row>
    <row r="135" spans="1:12" ht="13.2" x14ac:dyDescent="0.25">
      <c r="A135" s="123" t="str">
        <f>'t1'!A135</f>
        <v>RUOLO AMM.VO - COLLAB. AMM.VO PROF. SENIOR ESAURIMENTO E.Q.</v>
      </c>
      <c r="B135" s="95" t="str">
        <f>'t1'!B135</f>
        <v>AEQCAS</v>
      </c>
      <c r="C135" s="323">
        <f>'t11'!W137+'t11'!X137</f>
        <v>0</v>
      </c>
      <c r="D135" s="323">
        <f>'t1'!K135+'t1'!L135</f>
        <v>0</v>
      </c>
      <c r="E135" s="323">
        <f>'t3'!K135+'t3'!L135+'t3'!M135+'t3'!N135+'t3'!O135+'t3'!P135</f>
        <v>0</v>
      </c>
      <c r="F135" s="323">
        <f>'t4'!FI144</f>
        <v>0</v>
      </c>
      <c r="G135" s="321">
        <f>'t4'!EB177</f>
        <v>0</v>
      </c>
      <c r="H135" s="323">
        <f>'t5'!U136+'t5'!V136</f>
        <v>0</v>
      </c>
      <c r="I135" s="339" t="str">
        <f t="shared" ref="I135:I167" si="6">IF(AND(J135="OK",K135="OK"),"OK","ERRORE")</f>
        <v>OK</v>
      </c>
      <c r="J135" s="847" t="str">
        <f t="shared" ref="J135:J167" si="7">IF(AND(C135&gt;0,D135=0,E135=0,F135=0,G135=0,H135=0),"KO","OK")</f>
        <v>OK</v>
      </c>
      <c r="K135" s="847" t="str">
        <f t="shared" ref="K135:K167" si="8">IF(AND(C135=0,OR(D135&gt;0,E135&gt;0,F135&gt;0,G135&gt;0,H135&gt;0)),"KO","OK")</f>
        <v>OK</v>
      </c>
      <c r="L135" s="622"/>
    </row>
    <row r="136" spans="1:12" ht="13.2" x14ac:dyDescent="0.25">
      <c r="A136" s="123" t="str">
        <f>'t1'!A136</f>
        <v>RUOLO SANITARIO - PROF. SANITARIE INFERMIERISTICHE</v>
      </c>
      <c r="B136" s="95" t="str">
        <f>'t1'!B136</f>
        <v>SPFINF</v>
      </c>
      <c r="C136" s="323">
        <f>'t11'!W138+'t11'!X138</f>
        <v>0</v>
      </c>
      <c r="D136" s="323">
        <f>'t1'!K136+'t1'!L136</f>
        <v>0</v>
      </c>
      <c r="E136" s="323">
        <f>'t3'!K136+'t3'!L136+'t3'!M136+'t3'!N136+'t3'!O136+'t3'!P136</f>
        <v>0</v>
      </c>
      <c r="F136" s="323">
        <f>'t4'!FI145</f>
        <v>0</v>
      </c>
      <c r="G136" s="321">
        <f>'t4'!EC177</f>
        <v>0</v>
      </c>
      <c r="H136" s="323">
        <f>'t5'!U137+'t5'!V137</f>
        <v>0</v>
      </c>
      <c r="I136" s="339" t="str">
        <f t="shared" si="6"/>
        <v>OK</v>
      </c>
      <c r="J136" s="847" t="str">
        <f t="shared" si="7"/>
        <v>OK</v>
      </c>
      <c r="K136" s="847" t="str">
        <f t="shared" si="8"/>
        <v>OK</v>
      </c>
      <c r="L136" s="622"/>
    </row>
    <row r="137" spans="1:12" ht="13.2" x14ac:dyDescent="0.25">
      <c r="A137" s="123" t="str">
        <f>'t1'!A137</f>
        <v>RUOLO SANITARIO - PROF. SANITARIA OSTETRICA</v>
      </c>
      <c r="B137" s="95" t="str">
        <f>'t1'!B137</f>
        <v>SPFOST</v>
      </c>
      <c r="C137" s="323">
        <f>'t11'!W139+'t11'!X139</f>
        <v>0</v>
      </c>
      <c r="D137" s="323">
        <f>'t1'!K137+'t1'!L137</f>
        <v>0</v>
      </c>
      <c r="E137" s="323">
        <f>'t3'!K137+'t3'!L137+'t3'!M137+'t3'!N137+'t3'!O137+'t3'!P137</f>
        <v>0</v>
      </c>
      <c r="F137" s="323">
        <f>'t4'!FI146</f>
        <v>0</v>
      </c>
      <c r="G137" s="321">
        <f>'t4'!ED177</f>
        <v>0</v>
      </c>
      <c r="H137" s="323">
        <f>'t5'!U138+'t5'!V138</f>
        <v>0</v>
      </c>
      <c r="I137" s="339" t="str">
        <f t="shared" si="6"/>
        <v>OK</v>
      </c>
      <c r="J137" s="847" t="str">
        <f t="shared" si="7"/>
        <v>OK</v>
      </c>
      <c r="K137" s="847" t="str">
        <f t="shared" si="8"/>
        <v>OK</v>
      </c>
      <c r="L137" s="622"/>
    </row>
    <row r="138" spans="1:12" ht="13.2" x14ac:dyDescent="0.25">
      <c r="A138" s="123" t="str">
        <f>'t1'!A138</f>
        <v>RUOLO SANITARIO - PROFESSIONI TECNICO SANITARIE</v>
      </c>
      <c r="B138" s="95" t="str">
        <f>'t1'!B138</f>
        <v>SPFTCN</v>
      </c>
      <c r="C138" s="323">
        <f>'t11'!W140+'t11'!X140</f>
        <v>0</v>
      </c>
      <c r="D138" s="323">
        <f>'t1'!K138+'t1'!L138</f>
        <v>0</v>
      </c>
      <c r="E138" s="323">
        <f>'t3'!K138+'t3'!L138+'t3'!M138+'t3'!N138+'t3'!O138+'t3'!P138</f>
        <v>0</v>
      </c>
      <c r="F138" s="323">
        <f>'t4'!FI147</f>
        <v>0</v>
      </c>
      <c r="G138" s="321">
        <f>'t4'!EE177</f>
        <v>0</v>
      </c>
      <c r="H138" s="323">
        <f>'t5'!U139+'t5'!V139</f>
        <v>0</v>
      </c>
      <c r="I138" s="339" t="str">
        <f t="shared" si="6"/>
        <v>OK</v>
      </c>
      <c r="J138" s="847" t="str">
        <f t="shared" si="7"/>
        <v>OK</v>
      </c>
      <c r="K138" s="847" t="str">
        <f t="shared" si="8"/>
        <v>OK</v>
      </c>
      <c r="L138" s="622"/>
    </row>
    <row r="139" spans="1:12" ht="13.2" x14ac:dyDescent="0.25">
      <c r="A139" s="123" t="str">
        <f>'t1'!A139</f>
        <v>RUOLO SANITARIO - PROF. SANITARIE DELLA RIABILITAZIONE</v>
      </c>
      <c r="B139" s="95" t="str">
        <f>'t1'!B139</f>
        <v>SPFRAB</v>
      </c>
      <c r="C139" s="323">
        <f>'t11'!W141+'t11'!X141</f>
        <v>0</v>
      </c>
      <c r="D139" s="323">
        <f>'t1'!K139+'t1'!L139</f>
        <v>0</v>
      </c>
      <c r="E139" s="323">
        <f>'t3'!K139+'t3'!L139+'t3'!M139+'t3'!N139+'t3'!O139+'t3'!P139</f>
        <v>0</v>
      </c>
      <c r="F139" s="323">
        <f>'t4'!FI148</f>
        <v>0</v>
      </c>
      <c r="G139" s="321">
        <f>'t4'!EF177</f>
        <v>0</v>
      </c>
      <c r="H139" s="323">
        <f>'t5'!U140+'t5'!V140</f>
        <v>0</v>
      </c>
      <c r="I139" s="339" t="str">
        <f t="shared" si="6"/>
        <v>OK</v>
      </c>
      <c r="J139" s="847" t="str">
        <f t="shared" si="7"/>
        <v>OK</v>
      </c>
      <c r="K139" s="847" t="str">
        <f t="shared" si="8"/>
        <v>OK</v>
      </c>
      <c r="L139" s="622"/>
    </row>
    <row r="140" spans="1:12" ht="13.2" x14ac:dyDescent="0.25">
      <c r="A140" s="123" t="str">
        <f>'t1'!A140</f>
        <v>RUOLO SANITARIO - PROF. SANITARIE DELLA PREVENZIONE</v>
      </c>
      <c r="B140" s="95" t="str">
        <f>'t1'!B140</f>
        <v>SPFPRV</v>
      </c>
      <c r="C140" s="323">
        <f>'t11'!W142+'t11'!X142</f>
        <v>0</v>
      </c>
      <c r="D140" s="323">
        <f>'t1'!K140+'t1'!L140</f>
        <v>0</v>
      </c>
      <c r="E140" s="323">
        <f>'t3'!K140+'t3'!L140+'t3'!M140+'t3'!N140+'t3'!O140+'t3'!P140</f>
        <v>0</v>
      </c>
      <c r="F140" s="323">
        <f>'t4'!FI149</f>
        <v>0</v>
      </c>
      <c r="G140" s="321">
        <f>'t4'!EG177</f>
        <v>0</v>
      </c>
      <c r="H140" s="323">
        <f>'t5'!U141+'t5'!V141</f>
        <v>0</v>
      </c>
      <c r="I140" s="339" t="str">
        <f t="shared" si="6"/>
        <v>OK</v>
      </c>
      <c r="J140" s="847" t="str">
        <f t="shared" si="7"/>
        <v>OK</v>
      </c>
      <c r="K140" s="847" t="str">
        <f t="shared" si="8"/>
        <v>OK</v>
      </c>
      <c r="L140" s="622"/>
    </row>
    <row r="141" spans="1:12" ht="13.2" x14ac:dyDescent="0.25">
      <c r="A141" s="123" t="str">
        <f>'t1'!A141</f>
        <v>RUOLO SANITARIO - PROF. SAN. INFERMIER. SENIOR A ESAURIMENTO</v>
      </c>
      <c r="B141" s="95" t="str">
        <f>'t1'!B141</f>
        <v>SPFINE</v>
      </c>
      <c r="C141" s="323">
        <f>'t11'!W143+'t11'!X143</f>
        <v>0</v>
      </c>
      <c r="D141" s="323">
        <f>'t1'!K141+'t1'!L141</f>
        <v>0</v>
      </c>
      <c r="E141" s="323">
        <f>'t3'!K141+'t3'!L141+'t3'!M141+'t3'!N141+'t3'!O141+'t3'!P141</f>
        <v>0</v>
      </c>
      <c r="F141" s="323">
        <f>'t4'!FI150</f>
        <v>0</v>
      </c>
      <c r="G141" s="321">
        <f>'t4'!EH177</f>
        <v>0</v>
      </c>
      <c r="H141" s="323">
        <f>'t5'!U142+'t5'!V142</f>
        <v>0</v>
      </c>
      <c r="I141" s="339" t="str">
        <f t="shared" si="6"/>
        <v>OK</v>
      </c>
      <c r="J141" s="847" t="str">
        <f t="shared" si="7"/>
        <v>OK</v>
      </c>
      <c r="K141" s="847" t="str">
        <f t="shared" si="8"/>
        <v>OK</v>
      </c>
      <c r="L141" s="622"/>
    </row>
    <row r="142" spans="1:12" ht="13.2" x14ac:dyDescent="0.25">
      <c r="A142" s="123" t="str">
        <f>'t1'!A142</f>
        <v>RUOLO SANITARIO - ALTRI PROFILI SANIT. SENIOR A ESAURIMENTO</v>
      </c>
      <c r="B142" s="95" t="str">
        <f>'t1'!B142</f>
        <v>SPFASE</v>
      </c>
      <c r="C142" s="323">
        <f>'t11'!W144+'t11'!X144</f>
        <v>0</v>
      </c>
      <c r="D142" s="323">
        <f>'t1'!K142+'t1'!L142</f>
        <v>0</v>
      </c>
      <c r="E142" s="323">
        <f>'t3'!K142+'t3'!L142+'t3'!M142+'t3'!N142+'t3'!O142+'t3'!P142</f>
        <v>0</v>
      </c>
      <c r="F142" s="323">
        <f>'t4'!FI151</f>
        <v>0</v>
      </c>
      <c r="G142" s="321">
        <f>'t4'!EI177</f>
        <v>0</v>
      </c>
      <c r="H142" s="323">
        <f>'t5'!U143+'t5'!V143</f>
        <v>0</v>
      </c>
      <c r="I142" s="339" t="str">
        <f t="shared" si="6"/>
        <v>OK</v>
      </c>
      <c r="J142" s="847" t="str">
        <f t="shared" si="7"/>
        <v>OK</v>
      </c>
      <c r="K142" s="847" t="str">
        <f t="shared" si="8"/>
        <v>OK</v>
      </c>
      <c r="L142" s="622"/>
    </row>
    <row r="143" spans="1:12" ht="13.2" x14ac:dyDescent="0.25">
      <c r="A143" s="123" t="str">
        <f>'t1'!A143</f>
        <v>RUOLO SOCIOSANITARIO - ASSISTENTE SOCIALE</v>
      </c>
      <c r="B143" s="95" t="str">
        <f>'t1'!B143</f>
        <v>KPFASC</v>
      </c>
      <c r="C143" s="323">
        <f>'t11'!W145+'t11'!X145</f>
        <v>0</v>
      </c>
      <c r="D143" s="323">
        <f>'t1'!K143+'t1'!L143</f>
        <v>0</v>
      </c>
      <c r="E143" s="323">
        <f>'t3'!K143+'t3'!L143+'t3'!M143+'t3'!N143+'t3'!O143+'t3'!P143</f>
        <v>0</v>
      </c>
      <c r="F143" s="323">
        <f>'t4'!FI152</f>
        <v>0</v>
      </c>
      <c r="G143" s="321">
        <f>'t4'!EJ177</f>
        <v>0</v>
      </c>
      <c r="H143" s="323">
        <f>'t5'!U144+'t5'!V144</f>
        <v>0</v>
      </c>
      <c r="I143" s="339" t="str">
        <f t="shared" si="6"/>
        <v>OK</v>
      </c>
      <c r="J143" s="847" t="str">
        <f t="shared" si="7"/>
        <v>OK</v>
      </c>
      <c r="K143" s="847" t="str">
        <f t="shared" si="8"/>
        <v>OK</v>
      </c>
      <c r="L143" s="622"/>
    </row>
    <row r="144" spans="1:12" ht="13.2" x14ac:dyDescent="0.25">
      <c r="A144" s="123" t="str">
        <f>'t1'!A144</f>
        <v>RUOLO SOCIOSANITARIO - ASSISTENTE SOC. SENIOR AD ESAURIMENTO</v>
      </c>
      <c r="B144" s="95" t="str">
        <f>'t1'!B144</f>
        <v>KPFSCE</v>
      </c>
      <c r="C144" s="323">
        <f>'t11'!W146+'t11'!X146</f>
        <v>0</v>
      </c>
      <c r="D144" s="323">
        <f>'t1'!K144+'t1'!L144</f>
        <v>0</v>
      </c>
      <c r="E144" s="323">
        <f>'t3'!K144+'t3'!L144+'t3'!M144+'t3'!N144+'t3'!O144+'t3'!P144</f>
        <v>0</v>
      </c>
      <c r="F144" s="323">
        <f>'t4'!FI153</f>
        <v>0</v>
      </c>
      <c r="G144" s="922">
        <f>'t4'!EK177</f>
        <v>0</v>
      </c>
      <c r="H144" s="323">
        <f>'t5'!U145+'t5'!V145</f>
        <v>0</v>
      </c>
      <c r="I144" s="339" t="str">
        <f t="shared" si="6"/>
        <v>OK</v>
      </c>
      <c r="J144" s="847" t="str">
        <f t="shared" si="7"/>
        <v>OK</v>
      </c>
      <c r="K144" s="847" t="str">
        <f t="shared" si="8"/>
        <v>OK</v>
      </c>
      <c r="L144" s="622"/>
    </row>
    <row r="145" spans="1:12" ht="13.2" x14ac:dyDescent="0.25">
      <c r="A145" s="123" t="str">
        <f>'t1'!A145</f>
        <v>RUOLO PROFESSIONALE - SPECIALISTA DELLA COMUNIC. ISTIT.</v>
      </c>
      <c r="B145" s="95" t="str">
        <f>'t1'!B145</f>
        <v>PPF871</v>
      </c>
      <c r="C145" s="323">
        <f>'t11'!W147+'t11'!X147</f>
        <v>0</v>
      </c>
      <c r="D145" s="323">
        <f>'t1'!K145+'t1'!L145</f>
        <v>0</v>
      </c>
      <c r="E145" s="323">
        <f>'t3'!K145+'t3'!L145+'t3'!M145+'t3'!N145+'t3'!O145+'t3'!P145</f>
        <v>0</v>
      </c>
      <c r="F145" s="323">
        <f>'t4'!FI154</f>
        <v>0</v>
      </c>
      <c r="G145" s="922">
        <f>'t4'!EL177</f>
        <v>0</v>
      </c>
      <c r="H145" s="323">
        <f>'t5'!U146+'t5'!V146</f>
        <v>0</v>
      </c>
      <c r="I145" s="339" t="str">
        <f t="shared" si="6"/>
        <v>OK</v>
      </c>
      <c r="J145" s="847" t="str">
        <f t="shared" si="7"/>
        <v>OK</v>
      </c>
      <c r="K145" s="847" t="str">
        <f t="shared" si="8"/>
        <v>OK</v>
      </c>
      <c r="L145" s="622"/>
    </row>
    <row r="146" spans="1:12" ht="13.2" x14ac:dyDescent="0.25">
      <c r="A146" s="123" t="str">
        <f>'t1'!A146</f>
        <v>RUOLO PROFESSIONALE - SPECIALISTA RAPPORTI CON I MEDIA</v>
      </c>
      <c r="B146" s="95" t="str">
        <f>'t1'!B146</f>
        <v>PPF872</v>
      </c>
      <c r="C146" s="323">
        <f>'t11'!W148+'t11'!X148</f>
        <v>0</v>
      </c>
      <c r="D146" s="323">
        <f>'t1'!K146+'t1'!L146</f>
        <v>0</v>
      </c>
      <c r="E146" s="323">
        <f>'t3'!K146+'t3'!L146+'t3'!M146+'t3'!N146+'t3'!O146+'t3'!P146</f>
        <v>0</v>
      </c>
      <c r="F146" s="323">
        <f>'t4'!FI155</f>
        <v>0</v>
      </c>
      <c r="G146" s="922">
        <f>'t4'!EM177</f>
        <v>0</v>
      </c>
      <c r="H146" s="323">
        <f>'t5'!U147+'t5'!V147</f>
        <v>0</v>
      </c>
      <c r="I146" s="339" t="str">
        <f t="shared" si="6"/>
        <v>OK</v>
      </c>
      <c r="J146" s="847" t="str">
        <f t="shared" si="7"/>
        <v>OK</v>
      </c>
      <c r="K146" s="847" t="str">
        <f t="shared" si="8"/>
        <v>OK</v>
      </c>
      <c r="L146" s="622"/>
    </row>
    <row r="147" spans="1:12" ht="13.2" x14ac:dyDescent="0.25">
      <c r="A147" s="123" t="str">
        <f>'t1'!A147</f>
        <v>RUOLO PROFESSIONALE - ASSISTENTE RELIGIOSO</v>
      </c>
      <c r="B147" s="95" t="str">
        <f>'t1'!B147</f>
        <v>PPF006</v>
      </c>
      <c r="C147" s="323">
        <f>'t11'!W149+'t11'!X149</f>
        <v>0</v>
      </c>
      <c r="D147" s="323">
        <f>'t1'!K147+'t1'!L147</f>
        <v>0</v>
      </c>
      <c r="E147" s="323">
        <f>'t3'!K147+'t3'!L147+'t3'!M147+'t3'!N147+'t3'!O147+'t3'!P147</f>
        <v>0</v>
      </c>
      <c r="F147" s="323">
        <f>'t4'!FI156</f>
        <v>0</v>
      </c>
      <c r="G147" s="922">
        <f>'t4'!FH177</f>
        <v>0</v>
      </c>
      <c r="H147" s="323">
        <f>'t5'!U148+'t5'!V148</f>
        <v>0</v>
      </c>
      <c r="I147" s="339" t="str">
        <f t="shared" si="6"/>
        <v>OK</v>
      </c>
      <c r="J147" s="847" t="str">
        <f t="shared" si="7"/>
        <v>OK</v>
      </c>
      <c r="K147" s="847" t="str">
        <f t="shared" si="8"/>
        <v>OK</v>
      </c>
      <c r="L147" s="622"/>
    </row>
    <row r="148" spans="1:12" ht="13.2" x14ac:dyDescent="0.25">
      <c r="A148" s="123" t="str">
        <f>'t1'!A148</f>
        <v>RUOLO TECNICO - COLLABORATORE TECNICO PROFESSIONALE</v>
      </c>
      <c r="B148" s="95" t="str">
        <f>'t1'!B148</f>
        <v>TPF026</v>
      </c>
      <c r="C148" s="323">
        <f>'t11'!W150+'t11'!X150</f>
        <v>0</v>
      </c>
      <c r="D148" s="323">
        <f>'t1'!K148+'t1'!L148</f>
        <v>0</v>
      </c>
      <c r="E148" s="323">
        <f>'t3'!K148+'t3'!L148+'t3'!M148+'t3'!N148+'t3'!O148+'t3'!P148</f>
        <v>0</v>
      </c>
      <c r="F148" s="323">
        <f>'t4'!FI157</f>
        <v>0</v>
      </c>
      <c r="G148" s="922">
        <f>'t4'!EO177</f>
        <v>0</v>
      </c>
      <c r="H148" s="323">
        <f>'t5'!U149+'t5'!V149</f>
        <v>0</v>
      </c>
      <c r="I148" s="339" t="str">
        <f t="shared" si="6"/>
        <v>OK</v>
      </c>
      <c r="J148" s="847" t="str">
        <f t="shared" si="7"/>
        <v>OK</v>
      </c>
      <c r="K148" s="847" t="str">
        <f t="shared" si="8"/>
        <v>OK</v>
      </c>
      <c r="L148" s="622"/>
    </row>
    <row r="149" spans="1:12" ht="13.2" x14ac:dyDescent="0.25">
      <c r="A149" s="123" t="str">
        <f>'t1'!A149</f>
        <v>RUOLO TECNICO - COLLAB. TECNICO PROF. SENIOR AD ESAURIMENTO</v>
      </c>
      <c r="B149" s="95" t="str">
        <f>'t1'!B149</f>
        <v>TPFCTS</v>
      </c>
      <c r="C149" s="323">
        <f>'t11'!W151+'t11'!X151</f>
        <v>0</v>
      </c>
      <c r="D149" s="323">
        <f>'t1'!K149+'t1'!L149</f>
        <v>0</v>
      </c>
      <c r="E149" s="323">
        <f>'t3'!K149+'t3'!L149+'t3'!M149+'t3'!N149+'t3'!O149+'t3'!P149</f>
        <v>0</v>
      </c>
      <c r="F149" s="323">
        <f>'t4'!FI158</f>
        <v>0</v>
      </c>
      <c r="G149" s="922">
        <f>'t4'!EP177</f>
        <v>0</v>
      </c>
      <c r="H149" s="323">
        <f>'t5'!U150+'t5'!V150</f>
        <v>0</v>
      </c>
      <c r="I149" s="339" t="str">
        <f t="shared" si="6"/>
        <v>OK</v>
      </c>
      <c r="J149" s="847" t="str">
        <f t="shared" si="7"/>
        <v>OK</v>
      </c>
      <c r="K149" s="847" t="str">
        <f t="shared" si="8"/>
        <v>OK</v>
      </c>
      <c r="L149" s="622"/>
    </row>
    <row r="150" spans="1:12" ht="13.2" x14ac:dyDescent="0.25">
      <c r="A150" s="123" t="str">
        <f>'t1'!A150</f>
        <v>RUOLO AMMINISTRATIVO - COLLAB. AMMINISTRATIVO PROFESS.</v>
      </c>
      <c r="B150" s="95" t="str">
        <f>'t1'!B150</f>
        <v>APF028</v>
      </c>
      <c r="C150" s="323">
        <f>'t11'!W152+'t11'!X152</f>
        <v>0</v>
      </c>
      <c r="D150" s="323">
        <f>'t1'!K150+'t1'!L150</f>
        <v>0</v>
      </c>
      <c r="E150" s="323">
        <f>'t3'!K150+'t3'!L150+'t3'!M150+'t3'!N150+'t3'!O150+'t3'!P150</f>
        <v>0</v>
      </c>
      <c r="F150" s="323">
        <f>'t4'!FI159</f>
        <v>0</v>
      </c>
      <c r="G150" s="922">
        <f>'t4'!EQ177</f>
        <v>0</v>
      </c>
      <c r="H150" s="323">
        <f>'t5'!U151+'t5'!V151</f>
        <v>0</v>
      </c>
      <c r="I150" s="339" t="str">
        <f t="shared" si="6"/>
        <v>OK</v>
      </c>
      <c r="J150" s="847" t="str">
        <f t="shared" si="7"/>
        <v>OK</v>
      </c>
      <c r="K150" s="847" t="str">
        <f t="shared" si="8"/>
        <v>OK</v>
      </c>
      <c r="L150" s="622"/>
    </row>
    <row r="151" spans="1:12" ht="13.2" x14ac:dyDescent="0.25">
      <c r="A151" s="123" t="str">
        <f>'t1'!A151</f>
        <v>RUOLO AMM.VO - COLLAB. AMM.VO PROFESS. SENIOR AD ESAURIMENTO</v>
      </c>
      <c r="B151" s="95" t="str">
        <f>'t1'!B151</f>
        <v>APFCAS</v>
      </c>
      <c r="C151" s="323">
        <f>'t11'!W153+'t11'!X153</f>
        <v>0</v>
      </c>
      <c r="D151" s="323">
        <f>'t1'!K151+'t1'!L151</f>
        <v>0</v>
      </c>
      <c r="E151" s="323">
        <f>'t3'!K151+'t3'!L151+'t3'!M151+'t3'!N151+'t3'!O151+'t3'!P151</f>
        <v>0</v>
      </c>
      <c r="F151" s="323">
        <f>'t4'!FI160</f>
        <v>0</v>
      </c>
      <c r="G151" s="922">
        <f>'t4'!ER177</f>
        <v>0</v>
      </c>
      <c r="H151" s="323">
        <f>'t5'!U152+'t5'!V152</f>
        <v>0</v>
      </c>
      <c r="I151" s="339" t="str">
        <f t="shared" si="6"/>
        <v>OK</v>
      </c>
      <c r="J151" s="847" t="str">
        <f t="shared" si="7"/>
        <v>OK</v>
      </c>
      <c r="K151" s="847" t="str">
        <f t="shared" si="8"/>
        <v>OK</v>
      </c>
      <c r="L151" s="622"/>
    </row>
    <row r="152" spans="1:12" ht="13.2" x14ac:dyDescent="0.25">
      <c r="A152" s="123" t="str">
        <f>'t1'!A152</f>
        <v>RUOLO SANITARIO - PROFILI AREA ASSITENTI AD ESAURIMENTO</v>
      </c>
      <c r="B152" s="95" t="str">
        <f>'t1'!B152</f>
        <v>SAT162</v>
      </c>
      <c r="C152" s="323">
        <f>'t11'!W154+'t11'!X154</f>
        <v>0</v>
      </c>
      <c r="D152" s="323">
        <f>'t1'!K152+'t1'!L152</f>
        <v>0</v>
      </c>
      <c r="E152" s="323">
        <f>'t3'!K152+'t3'!L152+'t3'!M152+'t3'!N152+'t3'!O152+'t3'!P152</f>
        <v>0</v>
      </c>
      <c r="F152" s="323">
        <f>'t4'!FI161</f>
        <v>0</v>
      </c>
      <c r="G152" s="922">
        <f>'t4'!ES177</f>
        <v>0</v>
      </c>
      <c r="H152" s="323">
        <f>'t5'!U153+'t5'!V153</f>
        <v>0</v>
      </c>
      <c r="I152" s="339" t="str">
        <f t="shared" si="6"/>
        <v>OK</v>
      </c>
      <c r="J152" s="847" t="str">
        <f t="shared" si="7"/>
        <v>OK</v>
      </c>
      <c r="K152" s="847" t="str">
        <f t="shared" si="8"/>
        <v>OK</v>
      </c>
      <c r="L152" s="622"/>
    </row>
    <row r="153" spans="1:12" ht="13.2" x14ac:dyDescent="0.25">
      <c r="A153" s="123" t="str">
        <f>'t1'!A153</f>
        <v>RUOLO SOCIOSANITARIO - OPERATORE SOCIOSANITARIO SENIOR</v>
      </c>
      <c r="B153" s="95" t="str">
        <f>'t1'!B153</f>
        <v>KAT660</v>
      </c>
      <c r="C153" s="323">
        <f>'t11'!W155+'t11'!X155</f>
        <v>0</v>
      </c>
      <c r="D153" s="323">
        <f>'t1'!K153+'t1'!L153</f>
        <v>0</v>
      </c>
      <c r="E153" s="323">
        <f>'t3'!K153+'t3'!L153+'t3'!M153+'t3'!N153+'t3'!O153+'t3'!P153</f>
        <v>0</v>
      </c>
      <c r="F153" s="323">
        <f>'t4'!FI162</f>
        <v>0</v>
      </c>
      <c r="G153" s="922">
        <f>'t4'!ET177</f>
        <v>0</v>
      </c>
      <c r="H153" s="323">
        <f>'t5'!U154+'t5'!V154</f>
        <v>0</v>
      </c>
      <c r="I153" s="339" t="str">
        <f t="shared" si="6"/>
        <v>OK</v>
      </c>
      <c r="J153" s="847" t="str">
        <f t="shared" si="7"/>
        <v>OK</v>
      </c>
      <c r="K153" s="847" t="str">
        <f t="shared" si="8"/>
        <v>OK</v>
      </c>
      <c r="L153" s="622"/>
    </row>
    <row r="154" spans="1:12" ht="13.2" x14ac:dyDescent="0.25">
      <c r="A154" s="123" t="str">
        <f>'t1'!A154</f>
        <v>RUOLO SOCIOSANITARIO - PROFILI AREA ASSITENTI AD ESAURIMENTO</v>
      </c>
      <c r="B154" s="95" t="str">
        <f>'t1'!B154</f>
        <v>KAT162</v>
      </c>
      <c r="C154" s="323">
        <f>'t11'!W156+'t11'!X156</f>
        <v>0</v>
      </c>
      <c r="D154" s="323">
        <f>'t1'!K154+'t1'!L154</f>
        <v>0</v>
      </c>
      <c r="E154" s="323">
        <f>'t3'!K154+'t3'!L154+'t3'!M154+'t3'!N154+'t3'!O154+'t3'!P154</f>
        <v>0</v>
      </c>
      <c r="F154" s="323">
        <f>'t4'!FI163</f>
        <v>0</v>
      </c>
      <c r="G154" s="922">
        <f>'t4'!EU177</f>
        <v>0</v>
      </c>
      <c r="H154" s="323">
        <f>'t5'!U155+'t5'!V155</f>
        <v>0</v>
      </c>
      <c r="I154" s="339" t="str">
        <f t="shared" si="6"/>
        <v>OK</v>
      </c>
      <c r="J154" s="847" t="str">
        <f t="shared" si="7"/>
        <v>OK</v>
      </c>
      <c r="K154" s="847" t="str">
        <f t="shared" si="8"/>
        <v>OK</v>
      </c>
      <c r="L154" s="622"/>
    </row>
    <row r="155" spans="1:12" ht="13.2" x14ac:dyDescent="0.25">
      <c r="A155" s="123" t="str">
        <f>'t1'!A155</f>
        <v>RUOLO PROFESSIONALE - ASSISTENTE DELLINFORMAZIONE</v>
      </c>
      <c r="B155" s="95" t="str">
        <f>'t1'!B155</f>
        <v>PATINZ</v>
      </c>
      <c r="C155" s="323">
        <f>'t11'!W157+'t11'!X157</f>
        <v>0</v>
      </c>
      <c r="D155" s="323">
        <f>'t1'!K155+'t1'!L155</f>
        <v>0</v>
      </c>
      <c r="E155" s="323">
        <f>'t3'!K155+'t3'!L155+'t3'!M155+'t3'!N155+'t3'!O155+'t3'!P155</f>
        <v>0</v>
      </c>
      <c r="F155" s="323">
        <f>'t4'!FI164</f>
        <v>0</v>
      </c>
      <c r="G155" s="922">
        <f>'t4'!EV177</f>
        <v>0</v>
      </c>
      <c r="H155" s="323">
        <f>'t5'!U156+'t5'!V156</f>
        <v>0</v>
      </c>
      <c r="I155" s="339" t="str">
        <f t="shared" si="6"/>
        <v>OK</v>
      </c>
      <c r="J155" s="847" t="str">
        <f t="shared" si="7"/>
        <v>OK</v>
      </c>
      <c r="K155" s="847" t="str">
        <f t="shared" si="8"/>
        <v>OK</v>
      </c>
      <c r="L155" s="622"/>
    </row>
    <row r="156" spans="1:12" ht="13.2" x14ac:dyDescent="0.25">
      <c r="A156" s="123" t="str">
        <f>'t1'!A156</f>
        <v>RUOLO TECNICO - ASSISTENTE INFORMATICO</v>
      </c>
      <c r="B156" s="95" t="str">
        <f>'t1'!B156</f>
        <v>TATIFC</v>
      </c>
      <c r="C156" s="323">
        <f>'t11'!W158+'t11'!X158</f>
        <v>0</v>
      </c>
      <c r="D156" s="323">
        <f>'t1'!K156+'t1'!L156</f>
        <v>0</v>
      </c>
      <c r="E156" s="323">
        <f>'t3'!K156+'t3'!L156+'t3'!M156+'t3'!N156+'t3'!O156+'t3'!P156</f>
        <v>0</v>
      </c>
      <c r="F156" s="323">
        <f>'t4'!FI165</f>
        <v>0</v>
      </c>
      <c r="G156" s="922">
        <f>'t4'!EW177</f>
        <v>0</v>
      </c>
      <c r="H156" s="323">
        <f>'t5'!U157+'t5'!V157</f>
        <v>0</v>
      </c>
      <c r="I156" s="339" t="str">
        <f t="shared" si="6"/>
        <v>OK</v>
      </c>
      <c r="J156" s="847" t="str">
        <f t="shared" si="7"/>
        <v>OK</v>
      </c>
      <c r="K156" s="847" t="str">
        <f t="shared" si="8"/>
        <v>OK</v>
      </c>
      <c r="L156" s="622"/>
    </row>
    <row r="157" spans="1:12" ht="13.2" x14ac:dyDescent="0.25">
      <c r="A157" s="123" t="str">
        <f>'t1'!A157</f>
        <v>RUOLO TECNICO - ASSISTENTE TECNICO</v>
      </c>
      <c r="B157" s="95" t="str">
        <f>'t1'!B157</f>
        <v>TAT119</v>
      </c>
      <c r="C157" s="323">
        <f>'t11'!W159+'t11'!X159</f>
        <v>0</v>
      </c>
      <c r="D157" s="323">
        <f>'t1'!K157+'t1'!L157</f>
        <v>0</v>
      </c>
      <c r="E157" s="323">
        <f>'t3'!K157+'t3'!L157+'t3'!M157+'t3'!N157+'t3'!O157+'t3'!P157</f>
        <v>0</v>
      </c>
      <c r="F157" s="323">
        <f>'t4'!FI166</f>
        <v>0</v>
      </c>
      <c r="G157" s="922">
        <f>'t4'!EX177</f>
        <v>0</v>
      </c>
      <c r="H157" s="323">
        <f>'t5'!U158+'t5'!V158</f>
        <v>0</v>
      </c>
      <c r="I157" s="339" t="str">
        <f t="shared" si="6"/>
        <v>OK</v>
      </c>
      <c r="J157" s="847" t="str">
        <f t="shared" si="7"/>
        <v>OK</v>
      </c>
      <c r="K157" s="847" t="str">
        <f t="shared" si="8"/>
        <v>OK</v>
      </c>
      <c r="L157" s="622"/>
    </row>
    <row r="158" spans="1:12" ht="13.2" x14ac:dyDescent="0.25">
      <c r="A158" s="123" t="str">
        <f>'t1'!A158</f>
        <v>RUOLO TECNICO - PROFILI AREA ASSITENTI AD ESAURIMENTO</v>
      </c>
      <c r="B158" s="95" t="str">
        <f>'t1'!B158</f>
        <v>TAT162</v>
      </c>
      <c r="C158" s="323">
        <f>'t11'!W160+'t11'!X160</f>
        <v>0</v>
      </c>
      <c r="D158" s="323">
        <f>'t1'!K158+'t1'!L158</f>
        <v>0</v>
      </c>
      <c r="E158" s="323">
        <f>'t3'!K158+'t3'!L158+'t3'!M158+'t3'!N158+'t3'!O158+'t3'!P158</f>
        <v>0</v>
      </c>
      <c r="F158" s="323">
        <f>'t4'!FI167</f>
        <v>0</v>
      </c>
      <c r="G158" s="922">
        <f>'t4'!EY177</f>
        <v>0</v>
      </c>
      <c r="H158" s="323">
        <f>'t5'!U159+'t5'!V159</f>
        <v>0</v>
      </c>
      <c r="I158" s="339" t="str">
        <f t="shared" ref="I158:I162" si="9">IF(AND(J158="OK",K158="OK"),"OK","ERRORE")</f>
        <v>OK</v>
      </c>
      <c r="J158" s="847" t="str">
        <f t="shared" ref="J158:J162" si="10">IF(AND(C158&gt;0,D158=0,E158=0,F158=0,G158=0,H158=0),"KO","OK")</f>
        <v>OK</v>
      </c>
      <c r="K158" s="847" t="str">
        <f t="shared" ref="K158:K162" si="11">IF(AND(C158=0,OR(D158&gt;0,E158&gt;0,F158&gt;0,G158&gt;0,H158&gt;0)),"KO","OK")</f>
        <v>OK</v>
      </c>
      <c r="L158" s="622"/>
    </row>
    <row r="159" spans="1:12" ht="13.2" x14ac:dyDescent="0.25">
      <c r="A159" s="123" t="str">
        <f>'t1'!A159</f>
        <v>RUOLO AMMINISTRATIVO - ASSISTENTE AMMINISTRATIVO</v>
      </c>
      <c r="B159" s="95" t="str">
        <f>'t1'!B159</f>
        <v>AAT117</v>
      </c>
      <c r="C159" s="323">
        <f>'t11'!W161+'t11'!X161</f>
        <v>0</v>
      </c>
      <c r="D159" s="323">
        <f>'t1'!K159+'t1'!L159</f>
        <v>0</v>
      </c>
      <c r="E159" s="323">
        <f>'t3'!K159+'t3'!L159+'t3'!M159+'t3'!N159+'t3'!O159+'t3'!P159</f>
        <v>0</v>
      </c>
      <c r="F159" s="323">
        <f>'t4'!FI168</f>
        <v>0</v>
      </c>
      <c r="G159" s="922">
        <f>'t4'!EZ177</f>
        <v>0</v>
      </c>
      <c r="H159" s="323">
        <f>'t5'!U160+'t5'!V160</f>
        <v>0</v>
      </c>
      <c r="I159" s="339" t="str">
        <f t="shared" si="9"/>
        <v>OK</v>
      </c>
      <c r="J159" s="847" t="str">
        <f t="shared" si="10"/>
        <v>OK</v>
      </c>
      <c r="K159" s="847" t="str">
        <f t="shared" si="11"/>
        <v>OK</v>
      </c>
      <c r="L159" s="622"/>
    </row>
    <row r="160" spans="1:12" ht="13.2" x14ac:dyDescent="0.25">
      <c r="A160" s="123" t="str">
        <f>'t1'!A160</f>
        <v>RUOLO SOCIOSANITARIO - OPERATORE SOCIOSANITARIO</v>
      </c>
      <c r="B160" s="95" t="str">
        <f>'t1'!B160</f>
        <v>KOP660</v>
      </c>
      <c r="C160" s="323">
        <f>'t11'!W162+'t11'!X162</f>
        <v>0</v>
      </c>
      <c r="D160" s="323">
        <f>'t1'!K160+'t1'!L160</f>
        <v>0</v>
      </c>
      <c r="E160" s="323">
        <f>'t3'!K160+'t3'!L160+'t3'!M160+'t3'!N160+'t3'!O160+'t3'!P160</f>
        <v>0</v>
      </c>
      <c r="F160" s="323">
        <f>'t4'!FI169</f>
        <v>0</v>
      </c>
      <c r="G160" s="922">
        <f>'t4'!FA177</f>
        <v>0</v>
      </c>
      <c r="H160" s="323">
        <f>'t5'!U161+'t5'!V161</f>
        <v>0</v>
      </c>
      <c r="I160" s="339" t="str">
        <f t="shared" si="9"/>
        <v>OK</v>
      </c>
      <c r="J160" s="847" t="str">
        <f t="shared" si="10"/>
        <v>OK</v>
      </c>
      <c r="K160" s="847" t="str">
        <f t="shared" si="11"/>
        <v>OK</v>
      </c>
      <c r="L160" s="622"/>
    </row>
    <row r="161" spans="1:12" ht="13.2" x14ac:dyDescent="0.25">
      <c r="A161" s="123" t="str">
        <f>'t1'!A161</f>
        <v>RUOLO TECNICO - OPERATORE TECNICO SPECIALIZZATO</v>
      </c>
      <c r="B161" s="95" t="str">
        <f>'t1'!B161</f>
        <v>TOP059</v>
      </c>
      <c r="C161" s="323">
        <f>'t11'!W163+'t11'!X163</f>
        <v>0</v>
      </c>
      <c r="D161" s="323">
        <f>'t1'!K161+'t1'!L161</f>
        <v>0</v>
      </c>
      <c r="E161" s="323">
        <f>'t3'!K161+'t3'!L161+'t3'!M161+'t3'!N161+'t3'!O161+'t3'!P161</f>
        <v>0</v>
      </c>
      <c r="F161" s="323">
        <f>'t4'!FI170</f>
        <v>0</v>
      </c>
      <c r="G161" s="922">
        <f>'t4'!FB177</f>
        <v>0</v>
      </c>
      <c r="H161" s="323">
        <f>'t5'!U162+'t5'!V162</f>
        <v>0</v>
      </c>
      <c r="I161" s="339" t="str">
        <f t="shared" si="9"/>
        <v>OK</v>
      </c>
      <c r="J161" s="847" t="str">
        <f t="shared" si="10"/>
        <v>OK</v>
      </c>
      <c r="K161" s="847" t="str">
        <f t="shared" si="11"/>
        <v>OK</v>
      </c>
      <c r="L161" s="622"/>
    </row>
    <row r="162" spans="1:12" ht="13.2" x14ac:dyDescent="0.25">
      <c r="A162" s="123" t="str">
        <f>'t1'!A162</f>
        <v>RUOLO AMMINISTRATIVO - COADIUTORE AMMINISTRATIVO SENIOR</v>
      </c>
      <c r="B162" s="95" t="str">
        <f>'t1'!B162</f>
        <v>AOP870</v>
      </c>
      <c r="C162" s="323">
        <f>'t11'!W164+'t11'!X164</f>
        <v>0</v>
      </c>
      <c r="D162" s="323">
        <f>'t1'!K162+'t1'!L162</f>
        <v>0</v>
      </c>
      <c r="E162" s="323">
        <f>'t3'!K162+'t3'!L162+'t3'!M162+'t3'!N162+'t3'!O162+'t3'!P162</f>
        <v>0</v>
      </c>
      <c r="F162" s="323">
        <f>'t4'!FI171</f>
        <v>0</v>
      </c>
      <c r="G162" s="922">
        <f>'t4'!FC177</f>
        <v>0</v>
      </c>
      <c r="H162" s="323">
        <f>'t5'!U163+'t5'!V163</f>
        <v>0</v>
      </c>
      <c r="I162" s="339" t="str">
        <f t="shared" si="9"/>
        <v>OK</v>
      </c>
      <c r="J162" s="847" t="str">
        <f t="shared" si="10"/>
        <v>OK</v>
      </c>
      <c r="K162" s="847" t="str">
        <f t="shared" si="11"/>
        <v>OK</v>
      </c>
      <c r="L162" s="622"/>
    </row>
    <row r="163" spans="1:12" ht="13.2" x14ac:dyDescent="0.25">
      <c r="A163" s="123" t="str">
        <f>'t1'!A163</f>
        <v>PROFILI AREA DEGLI OPERATORI AD ESAURIMENTO</v>
      </c>
      <c r="B163" s="95" t="str">
        <f>'t1'!B163</f>
        <v>0OP269</v>
      </c>
      <c r="C163" s="323">
        <f>'t11'!W165+'t11'!X165</f>
        <v>0</v>
      </c>
      <c r="D163" s="323">
        <f>'t1'!K163+'t1'!L163</f>
        <v>0</v>
      </c>
      <c r="E163" s="323">
        <f>'t3'!K163+'t3'!L163+'t3'!M163+'t3'!N163+'t3'!O163+'t3'!P163</f>
        <v>0</v>
      </c>
      <c r="F163" s="323">
        <f>'t4'!FI172</f>
        <v>0</v>
      </c>
      <c r="G163" s="922">
        <f>'t4'!FD177</f>
        <v>0</v>
      </c>
      <c r="H163" s="323">
        <f>'t5'!U164+'t5'!V164</f>
        <v>0</v>
      </c>
      <c r="I163" s="339" t="str">
        <f t="shared" si="6"/>
        <v>OK</v>
      </c>
      <c r="J163" s="847" t="str">
        <f t="shared" si="7"/>
        <v>OK</v>
      </c>
      <c r="K163" s="847" t="str">
        <f t="shared" si="8"/>
        <v>OK</v>
      </c>
      <c r="L163" s="622"/>
    </row>
    <row r="164" spans="1:12" ht="13.2" x14ac:dyDescent="0.25">
      <c r="A164" s="123" t="str">
        <f>'t1'!A164</f>
        <v>RUOLO TECNICO - OPERATORE TECNICO</v>
      </c>
      <c r="B164" s="95" t="str">
        <f>'t1'!B164</f>
        <v>TPT092</v>
      </c>
      <c r="C164" s="323">
        <f>'t11'!W166+'t11'!X166</f>
        <v>0</v>
      </c>
      <c r="D164" s="323">
        <f>'t1'!K164+'t1'!L164</f>
        <v>0</v>
      </c>
      <c r="E164" s="323">
        <f>'t3'!K164+'t3'!L164+'t3'!M164+'t3'!N164+'t3'!O164+'t3'!P164</f>
        <v>0</v>
      </c>
      <c r="F164" s="323">
        <f>'t4'!FI173</f>
        <v>0</v>
      </c>
      <c r="G164" s="922">
        <f>'t4'!FE177</f>
        <v>0</v>
      </c>
      <c r="H164" s="323">
        <f>'t5'!U165+'t5'!V165</f>
        <v>0</v>
      </c>
      <c r="I164" s="339" t="str">
        <f t="shared" si="6"/>
        <v>OK</v>
      </c>
      <c r="J164" s="847" t="str">
        <f t="shared" si="7"/>
        <v>OK</v>
      </c>
      <c r="K164" s="847" t="str">
        <f t="shared" si="8"/>
        <v>OK</v>
      </c>
      <c r="L164" s="622"/>
    </row>
    <row r="165" spans="1:12" ht="13.2" x14ac:dyDescent="0.25">
      <c r="A165" s="123" t="str">
        <f>'t1'!A165</f>
        <v>RUOLO AMMINISTRATIVO - COADIUTORE AMMINISTRATIVO</v>
      </c>
      <c r="B165" s="95" t="str">
        <f>'t1'!B165</f>
        <v>APT017</v>
      </c>
      <c r="C165" s="323">
        <f>'t11'!W167+'t11'!X167</f>
        <v>0</v>
      </c>
      <c r="D165" s="323">
        <f>'t1'!K165+'t1'!L165</f>
        <v>0</v>
      </c>
      <c r="E165" s="323">
        <f>'t3'!K165+'t3'!L165+'t3'!M165+'t3'!N165+'t3'!O165+'t3'!P165</f>
        <v>0</v>
      </c>
      <c r="F165" s="323">
        <f>'t4'!FI174</f>
        <v>0</v>
      </c>
      <c r="G165" s="922">
        <f>'t4'!FF177</f>
        <v>0</v>
      </c>
      <c r="H165" s="323">
        <f>'t5'!U166+'t5'!V166</f>
        <v>0</v>
      </c>
      <c r="I165" s="339" t="str">
        <f t="shared" si="6"/>
        <v>OK</v>
      </c>
      <c r="J165" s="847" t="str">
        <f t="shared" si="7"/>
        <v>OK</v>
      </c>
      <c r="K165" s="847" t="str">
        <f t="shared" si="8"/>
        <v>OK</v>
      </c>
      <c r="L165" s="622"/>
    </row>
    <row r="166" spans="1:12" ht="13.2" x14ac:dyDescent="0.25">
      <c r="A166" s="123" t="str">
        <f>'t1'!A166</f>
        <v>PROFILI AREA PERSONALE DI SUPPORTO AD ESAURIMENTO</v>
      </c>
      <c r="B166" s="95" t="str">
        <f>'t1'!B166</f>
        <v>0PTSPR</v>
      </c>
      <c r="C166" s="323">
        <f>'t11'!W168+'t11'!X168</f>
        <v>0</v>
      </c>
      <c r="D166" s="323">
        <f>'t1'!K166+'t1'!L166</f>
        <v>0</v>
      </c>
      <c r="E166" s="323">
        <f>'t3'!K166+'t3'!L166+'t3'!M166+'t3'!N166+'t3'!O166+'t3'!P166</f>
        <v>0</v>
      </c>
      <c r="F166" s="323">
        <f>'t4'!FI175</f>
        <v>0</v>
      </c>
      <c r="G166" s="922">
        <f>'t4'!FG177</f>
        <v>0</v>
      </c>
      <c r="H166" s="323">
        <f>'t5'!U167+'t5'!V167</f>
        <v>0</v>
      </c>
      <c r="I166" s="339" t="str">
        <f t="shared" si="6"/>
        <v>OK</v>
      </c>
      <c r="J166" s="847" t="str">
        <f t="shared" si="7"/>
        <v>OK</v>
      </c>
      <c r="K166" s="847" t="str">
        <f t="shared" si="8"/>
        <v>OK</v>
      </c>
      <c r="L166" s="622"/>
    </row>
    <row r="167" spans="1:12" ht="13.2" x14ac:dyDescent="0.25">
      <c r="A167" s="123" t="str">
        <f>'t1'!A167</f>
        <v>CONTRATTISTI</v>
      </c>
      <c r="B167" s="95" t="str">
        <f>'t1'!B167</f>
        <v>000061</v>
      </c>
      <c r="C167" s="323">
        <f>'t11'!W169+'t11'!X169</f>
        <v>0</v>
      </c>
      <c r="D167" s="323">
        <f>'t1'!K167+'t1'!L167</f>
        <v>0</v>
      </c>
      <c r="E167" s="323">
        <f>'t3'!K167+'t3'!L167+'t3'!M167+'t3'!N167+'t3'!O167+'t3'!P167</f>
        <v>0</v>
      </c>
      <c r="F167" s="323">
        <f>'t4'!FI176</f>
        <v>0</v>
      </c>
      <c r="G167" s="922">
        <f>'t4'!FH177</f>
        <v>0</v>
      </c>
      <c r="H167" s="323">
        <f>'t5'!U168+'t5'!V168</f>
        <v>0</v>
      </c>
      <c r="I167" s="339" t="str">
        <f t="shared" si="6"/>
        <v>OK</v>
      </c>
      <c r="J167" s="847" t="str">
        <f t="shared" si="7"/>
        <v>OK</v>
      </c>
      <c r="K167" s="847" t="str">
        <f t="shared" si="8"/>
        <v>OK</v>
      </c>
      <c r="L167" s="622"/>
    </row>
  </sheetData>
  <sheetProtection algorithmName="SHA-512" hashValue="lUYfRAEjSiBfJV80pIH+3P5Vzj0mU41jA+odvf3kUzwRXYJVgvlRBLBoZ2eCe2Z1tl9mHKp3iHCf4Pj8j4uMrg==" saltValue="8XHN4xTkSkephd9IFZLa2g==" spinCount="100000" sheet="1" formatColumns="0" selectLockedCells="1" selectUnlockedCells="1"/>
  <mergeCells count="2">
    <mergeCell ref="A1:K1"/>
    <mergeCell ref="D2:K2"/>
  </mergeCells>
  <phoneticPr fontId="53" type="noConversion"/>
  <conditionalFormatting sqref="I6:I167">
    <cfRule type="containsText" dxfId="2" priority="1" stopIfTrue="1" operator="containsText" text="ERRORE">
      <formula>NOT(ISERROR(SEARCH("ERRORE",I6)))</formula>
    </cfRule>
  </conditionalFormatting>
  <printOptions horizontalCentered="1" verticalCentered="1"/>
  <pageMargins left="0.19685039370078741" right="0.19685039370078741" top="0.19685039370078741" bottom="0.15748031496062992" header="0.15748031496062992" footer="0.15748031496062992"/>
  <pageSetup paperSize="9" scale="8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oglio35"/>
  <dimension ref="A1:M167"/>
  <sheetViews>
    <sheetView showGridLines="0" workbookViewId="0">
      <pane xSplit="2" ySplit="5" topLeftCell="C6" activePane="bottomRight" state="frozen"/>
      <selection activeCell="A117" sqref="A117:IV119"/>
      <selection pane="topRight" activeCell="A117" sqref="A117:IV119"/>
      <selection pane="bottomLeft" activeCell="A117" sqref="A117:IV119"/>
      <selection pane="bottomRight" activeCell="B5" sqref="B5"/>
    </sheetView>
  </sheetViews>
  <sheetFormatPr defaultRowHeight="10.199999999999999" x14ac:dyDescent="0.2"/>
  <cols>
    <col min="1" max="1" width="52" style="3" customWidth="1"/>
    <col min="2" max="2" width="10" style="2" customWidth="1"/>
    <col min="3" max="4" width="17.7109375" style="2" customWidth="1"/>
    <col min="5" max="5" width="16.28515625" style="2" customWidth="1"/>
    <col min="6" max="6" width="15.7109375" style="98" customWidth="1"/>
    <col min="7" max="7" width="18.28515625" style="98" customWidth="1"/>
    <col min="8" max="8" width="16.28515625" style="2" customWidth="1"/>
    <col min="9" max="9" width="15.7109375" style="98" customWidth="1"/>
    <col min="10" max="10" width="18.28515625" style="2" customWidth="1"/>
  </cols>
  <sheetData>
    <row r="1" spans="1:13" s="3" customFormat="1" ht="43.5" customHeight="1" x14ac:dyDescent="0.2">
      <c r="A1" s="2002" t="str">
        <f>'t1'!A1</f>
        <v>SERVIZIO SANITARIO NAZIONALE - anno 2023</v>
      </c>
      <c r="B1" s="2002"/>
      <c r="C1" s="2002"/>
      <c r="D1" s="2002"/>
      <c r="E1" s="2002"/>
      <c r="F1" s="2002"/>
      <c r="G1" s="2002"/>
      <c r="H1" s="2002"/>
      <c r="I1" s="2002"/>
      <c r="J1" s="2002"/>
      <c r="M1"/>
    </row>
    <row r="2" spans="1:13" s="3" customFormat="1" ht="12.75" customHeight="1" x14ac:dyDescent="0.2">
      <c r="D2" s="2007"/>
      <c r="E2" s="2007"/>
      <c r="F2" s="2007"/>
      <c r="G2" s="2007"/>
      <c r="H2" s="2007"/>
      <c r="I2" s="2007"/>
      <c r="J2" s="2007"/>
      <c r="M2"/>
    </row>
    <row r="3" spans="1:13" s="3" customFormat="1" ht="21" customHeight="1" x14ac:dyDescent="0.25">
      <c r="A3" s="179" t="s">
        <v>781</v>
      </c>
      <c r="B3" s="2"/>
      <c r="C3" s="2"/>
    </row>
    <row r="4" spans="1:13" ht="30.6" x14ac:dyDescent="0.2">
      <c r="A4" s="614" t="s">
        <v>415</v>
      </c>
      <c r="B4" s="580" t="s">
        <v>380</v>
      </c>
      <c r="C4" s="580" t="s">
        <v>485</v>
      </c>
      <c r="D4" s="580" t="s">
        <v>173</v>
      </c>
      <c r="E4" s="580" t="s">
        <v>782</v>
      </c>
      <c r="F4" s="580" t="s">
        <v>788</v>
      </c>
      <c r="G4" s="580" t="s">
        <v>713</v>
      </c>
      <c r="H4" s="580" t="s">
        <v>783</v>
      </c>
      <c r="I4" s="580" t="s">
        <v>788</v>
      </c>
      <c r="J4" s="580" t="s">
        <v>784</v>
      </c>
    </row>
    <row r="5" spans="1:13" s="182" customFormat="1" x14ac:dyDescent="0.2">
      <c r="A5" s="164"/>
      <c r="B5" s="177"/>
      <c r="C5" s="177" t="s">
        <v>382</v>
      </c>
      <c r="D5" s="177" t="s">
        <v>383</v>
      </c>
      <c r="E5" s="177" t="s">
        <v>785</v>
      </c>
      <c r="F5" s="177" t="s">
        <v>789</v>
      </c>
      <c r="G5" s="177" t="s">
        <v>386</v>
      </c>
      <c r="H5" s="177" t="s">
        <v>786</v>
      </c>
      <c r="I5" s="177" t="s">
        <v>790</v>
      </c>
      <c r="J5" s="177"/>
    </row>
    <row r="6" spans="1:13" ht="13.2" x14ac:dyDescent="0.25">
      <c r="A6" s="123" t="str">
        <f>'t1'!A6</f>
        <v>DIRETTORE GENERALE</v>
      </c>
      <c r="B6" s="95" t="str">
        <f>'t1'!B6</f>
        <v>0D0097</v>
      </c>
      <c r="C6" s="615">
        <f>'t13'!AF6</f>
        <v>0</v>
      </c>
      <c r="D6" s="615">
        <f>'t13'!AC6</f>
        <v>0</v>
      </c>
      <c r="E6" s="616" t="str">
        <f>IF($C6=0," ",IF(D6=0," ",D6/$C6))</f>
        <v xml:space="preserve"> </v>
      </c>
      <c r="F6" s="95" t="str">
        <f>IF($C6=0," ",IF(D6=0," ",IF(E6&gt;0.2,"ERRORE","OK")))</f>
        <v xml:space="preserve"> </v>
      </c>
      <c r="G6" s="615">
        <f>'t13'!AD6</f>
        <v>0</v>
      </c>
      <c r="H6" s="616" t="str">
        <f>IF($C6=0," ",IF(G6=0," ",G6/$C6))</f>
        <v xml:space="preserve"> </v>
      </c>
      <c r="I6" s="95" t="str">
        <f>IF($C6=0," ",IF(G6=0," ",IF(H6&gt;0.2,"ERRORE","OK")))</f>
        <v xml:space="preserve"> </v>
      </c>
      <c r="J6" s="339" t="str">
        <f>IF(OR(F6="ERRORE",I6="ERRORE"),"ERRORE","OK")</f>
        <v>OK</v>
      </c>
    </row>
    <row r="7" spans="1:13" ht="13.2" x14ac:dyDescent="0.25">
      <c r="A7" s="123" t="str">
        <f>'t1'!A7</f>
        <v>DIRETTORE SANITARIO</v>
      </c>
      <c r="B7" s="95" t="str">
        <f>'t1'!B7</f>
        <v>0D0482</v>
      </c>
      <c r="C7" s="615">
        <f>'t13'!AF7</f>
        <v>0</v>
      </c>
      <c r="D7" s="615">
        <f>'t13'!AC7</f>
        <v>0</v>
      </c>
      <c r="E7" s="616" t="str">
        <f>IF($C7=0," ",IF(D7=0," ",D7/$C7))</f>
        <v xml:space="preserve"> </v>
      </c>
      <c r="F7" s="95" t="str">
        <f>IF($C7=0," ",IF(D7=0," ",IF(E7&gt;0.2,"ERRORE","OK")))</f>
        <v xml:space="preserve"> </v>
      </c>
      <c r="G7" s="615">
        <f>'t13'!AD7</f>
        <v>0</v>
      </c>
      <c r="H7" s="616" t="str">
        <f>IF($C7=0," ",IF(G7=0," ",G7/$C7))</f>
        <v xml:space="preserve"> </v>
      </c>
      <c r="I7" s="95" t="str">
        <f>IF($C7=0," ",IF(G7=0," ",IF(H7&gt;0.2,"ERRORE","OK")))</f>
        <v xml:space="preserve"> </v>
      </c>
      <c r="J7" s="339" t="str">
        <f>IF(OR(F7="ERRORE",I7="ERRORE"),"ERRORE","OK")</f>
        <v>OK</v>
      </c>
    </row>
    <row r="8" spans="1:13" ht="13.2" x14ac:dyDescent="0.25">
      <c r="A8" s="123" t="str">
        <f>'t1'!A8</f>
        <v>DIRETTORE AMMINISTRATIVO</v>
      </c>
      <c r="B8" s="95" t="str">
        <f>'t1'!B8</f>
        <v>0D0163</v>
      </c>
      <c r="C8" s="615">
        <f>'t13'!AF8</f>
        <v>0</v>
      </c>
      <c r="D8" s="615">
        <f>'t13'!AC8</f>
        <v>0</v>
      </c>
      <c r="E8" s="616" t="str">
        <f t="shared" ref="E8:E71" si="0">IF($C8=0," ",IF(D8=0," ",D8/$C8))</f>
        <v xml:space="preserve"> </v>
      </c>
      <c r="F8" s="95" t="str">
        <f t="shared" ref="F8:F71" si="1">IF($C8=0," ",IF(D8=0," ",IF(E8&gt;0.2,"ERRORE","OK")))</f>
        <v xml:space="preserve"> </v>
      </c>
      <c r="G8" s="615">
        <f>'t13'!AD8</f>
        <v>0</v>
      </c>
      <c r="H8" s="616" t="str">
        <f t="shared" ref="H8:H71" si="2">IF($C8=0," ",IF(G8=0," ",G8/$C8))</f>
        <v xml:space="preserve"> </v>
      </c>
      <c r="I8" s="95" t="str">
        <f t="shared" ref="I8:I71" si="3">IF($C8=0," ",IF(G8=0," ",IF(H8&gt;0.2,"ERRORE","OK")))</f>
        <v xml:space="preserve"> </v>
      </c>
      <c r="J8" s="339" t="str">
        <f t="shared" ref="J8:J71" si="4">IF(OR(F8="ERRORE",I8="ERRORE"),"ERRORE","OK")</f>
        <v>OK</v>
      </c>
    </row>
    <row r="9" spans="1:13" ht="13.2" x14ac:dyDescent="0.25">
      <c r="A9" s="123" t="str">
        <f>'t1'!A9</f>
        <v>DIRETTORE DEI SERVIZI SOCIALI</v>
      </c>
      <c r="B9" s="95" t="str">
        <f>'t1'!B9</f>
        <v>0D0484</v>
      </c>
      <c r="C9" s="615">
        <f>'t13'!AF9</f>
        <v>0</v>
      </c>
      <c r="D9" s="615">
        <f>'t13'!AC9</f>
        <v>0</v>
      </c>
      <c r="E9" s="616" t="str">
        <f t="shared" si="0"/>
        <v xml:space="preserve"> </v>
      </c>
      <c r="F9" s="95" t="str">
        <f t="shared" si="1"/>
        <v xml:space="preserve"> </v>
      </c>
      <c r="G9" s="615">
        <f>'t13'!AD9</f>
        <v>0</v>
      </c>
      <c r="H9" s="616" t="str">
        <f t="shared" si="2"/>
        <v xml:space="preserve"> </v>
      </c>
      <c r="I9" s="95" t="str">
        <f t="shared" si="3"/>
        <v xml:space="preserve"> </v>
      </c>
      <c r="J9" s="339" t="str">
        <f t="shared" si="4"/>
        <v>OK</v>
      </c>
    </row>
    <row r="10" spans="1:13" ht="13.2" x14ac:dyDescent="0.25">
      <c r="A10" s="123" t="str">
        <f>'t1'!A10</f>
        <v>DIR. MEDICO CON INC. STRUTTURA COMPLESSA (RAPP. ESCLUSIVO)</v>
      </c>
      <c r="B10" s="95" t="str">
        <f>'t1'!B10</f>
        <v>SD0E33</v>
      </c>
      <c r="C10" s="615">
        <f>'t13'!AF10</f>
        <v>0</v>
      </c>
      <c r="D10" s="615">
        <f>'t13'!AC10</f>
        <v>0</v>
      </c>
      <c r="E10" s="616" t="str">
        <f t="shared" si="0"/>
        <v xml:space="preserve"> </v>
      </c>
      <c r="F10" s="95" t="str">
        <f t="shared" si="1"/>
        <v xml:space="preserve"> </v>
      </c>
      <c r="G10" s="615">
        <f>'t13'!AD10</f>
        <v>0</v>
      </c>
      <c r="H10" s="616" t="str">
        <f t="shared" si="2"/>
        <v xml:space="preserve"> </v>
      </c>
      <c r="I10" s="95" t="str">
        <f t="shared" si="3"/>
        <v xml:space="preserve"> </v>
      </c>
      <c r="J10" s="339" t="str">
        <f t="shared" si="4"/>
        <v>OK</v>
      </c>
    </row>
    <row r="11" spans="1:13" ht="13.2" x14ac:dyDescent="0.25">
      <c r="A11" s="123" t="str">
        <f>'t1'!A11</f>
        <v>DIR. MEDICO CON INC. DI STRUTTURA COMPLESSA (RAPP. NON ESCL.</v>
      </c>
      <c r="B11" s="95" t="str">
        <f>'t1'!B11</f>
        <v>SD0N33</v>
      </c>
      <c r="C11" s="615">
        <f>'t13'!AF11</f>
        <v>0</v>
      </c>
      <c r="D11" s="615">
        <f>'t13'!AC11</f>
        <v>0</v>
      </c>
      <c r="E11" s="616" t="str">
        <f t="shared" si="0"/>
        <v xml:space="preserve"> </v>
      </c>
      <c r="F11" s="95" t="str">
        <f t="shared" si="1"/>
        <v xml:space="preserve"> </v>
      </c>
      <c r="G11" s="615">
        <f>'t13'!AD11</f>
        <v>0</v>
      </c>
      <c r="H11" s="616" t="str">
        <f t="shared" si="2"/>
        <v xml:space="preserve"> </v>
      </c>
      <c r="I11" s="95" t="str">
        <f t="shared" si="3"/>
        <v xml:space="preserve"> </v>
      </c>
      <c r="J11" s="339" t="str">
        <f t="shared" si="4"/>
        <v>OK</v>
      </c>
    </row>
    <row r="12" spans="1:13" ht="13.2" x14ac:dyDescent="0.25">
      <c r="A12" s="123" t="str">
        <f>'t1'!A12</f>
        <v>DIR. MEDICO CON INCARICO DI STRUTTURA SEMPLICE (RAPP. ESCLUS</v>
      </c>
      <c r="B12" s="95" t="str">
        <f>'t1'!B12</f>
        <v>SD0E34</v>
      </c>
      <c r="C12" s="615">
        <f>'t13'!AF12</f>
        <v>0</v>
      </c>
      <c r="D12" s="615">
        <f>'t13'!AC12</f>
        <v>0</v>
      </c>
      <c r="E12" s="616" t="str">
        <f t="shared" si="0"/>
        <v xml:space="preserve"> </v>
      </c>
      <c r="F12" s="95" t="str">
        <f t="shared" si="1"/>
        <v xml:space="preserve"> </v>
      </c>
      <c r="G12" s="615">
        <f>'t13'!AD12</f>
        <v>0</v>
      </c>
      <c r="H12" s="616" t="str">
        <f t="shared" si="2"/>
        <v xml:space="preserve"> </v>
      </c>
      <c r="I12" s="95" t="str">
        <f t="shared" si="3"/>
        <v xml:space="preserve"> </v>
      </c>
      <c r="J12" s="339" t="str">
        <f t="shared" si="4"/>
        <v>OK</v>
      </c>
    </row>
    <row r="13" spans="1:13" ht="13.2" x14ac:dyDescent="0.25">
      <c r="A13" s="123" t="str">
        <f>'t1'!A13</f>
        <v>DIR. MEDICO CON INCARICO STRUTTURA SEMPLICE (RAPP. NON ESCL.</v>
      </c>
      <c r="B13" s="95" t="str">
        <f>'t1'!B13</f>
        <v>SD0N34</v>
      </c>
      <c r="C13" s="615">
        <f>'t13'!AF13</f>
        <v>0</v>
      </c>
      <c r="D13" s="615">
        <f>'t13'!AC13</f>
        <v>0</v>
      </c>
      <c r="E13" s="616" t="str">
        <f t="shared" si="0"/>
        <v xml:space="preserve"> </v>
      </c>
      <c r="F13" s="95" t="str">
        <f t="shared" si="1"/>
        <v xml:space="preserve"> </v>
      </c>
      <c r="G13" s="615">
        <f>'t13'!AD13</f>
        <v>0</v>
      </c>
      <c r="H13" s="616" t="str">
        <f t="shared" si="2"/>
        <v xml:space="preserve"> </v>
      </c>
      <c r="I13" s="95" t="str">
        <f t="shared" si="3"/>
        <v xml:space="preserve"> </v>
      </c>
      <c r="J13" s="339" t="str">
        <f t="shared" si="4"/>
        <v>OK</v>
      </c>
    </row>
    <row r="14" spans="1:13" ht="13.2" x14ac:dyDescent="0.25">
      <c r="A14" s="123" t="str">
        <f>'t1'!A14</f>
        <v>DIRIGENTI MEDICI CON ALTRI INCAR. PROF.LI (RAPP. ESCLUSIVO)</v>
      </c>
      <c r="B14" s="95" t="str">
        <f>'t1'!B14</f>
        <v>SD0035</v>
      </c>
      <c r="C14" s="615">
        <f>'t13'!AF14</f>
        <v>0</v>
      </c>
      <c r="D14" s="615">
        <f>'t13'!AC14</f>
        <v>0</v>
      </c>
      <c r="E14" s="616" t="str">
        <f t="shared" si="0"/>
        <v xml:space="preserve"> </v>
      </c>
      <c r="F14" s="95" t="str">
        <f t="shared" si="1"/>
        <v xml:space="preserve"> </v>
      </c>
      <c r="G14" s="615">
        <f>'t13'!AD14</f>
        <v>0</v>
      </c>
      <c r="H14" s="616" t="str">
        <f t="shared" si="2"/>
        <v xml:space="preserve"> </v>
      </c>
      <c r="I14" s="95" t="str">
        <f t="shared" si="3"/>
        <v xml:space="preserve"> </v>
      </c>
      <c r="J14" s="339" t="str">
        <f t="shared" si="4"/>
        <v>OK</v>
      </c>
    </row>
    <row r="15" spans="1:13" ht="13.2" x14ac:dyDescent="0.25">
      <c r="A15" s="123" t="str">
        <f>'t1'!A15</f>
        <v>DIRIGENTI MEDICI CON ALTRI INCAR. PROF.LI (RAPP. NON ESCL.)</v>
      </c>
      <c r="B15" s="95" t="str">
        <f>'t1'!B15</f>
        <v>SD0036</v>
      </c>
      <c r="C15" s="615">
        <f>'t13'!AF15</f>
        <v>0</v>
      </c>
      <c r="D15" s="615">
        <f>'t13'!AC15</f>
        <v>0</v>
      </c>
      <c r="E15" s="616" t="str">
        <f t="shared" si="0"/>
        <v xml:space="preserve"> </v>
      </c>
      <c r="F15" s="95" t="str">
        <f t="shared" si="1"/>
        <v xml:space="preserve"> </v>
      </c>
      <c r="G15" s="615">
        <f>'t13'!AD15</f>
        <v>0</v>
      </c>
      <c r="H15" s="616" t="str">
        <f t="shared" si="2"/>
        <v xml:space="preserve"> </v>
      </c>
      <c r="I15" s="95" t="str">
        <f t="shared" si="3"/>
        <v xml:space="preserve"> </v>
      </c>
      <c r="J15" s="339" t="str">
        <f t="shared" si="4"/>
        <v>OK</v>
      </c>
    </row>
    <row r="16" spans="1:13" ht="13.2" x14ac:dyDescent="0.25">
      <c r="A16" s="123" t="str">
        <f>'t1'!A16</f>
        <v>DIR. MEDICI A T.  DETERMINATO(ART. 15-SEPTIES D.LGS. 502/92)</v>
      </c>
      <c r="B16" s="95" t="str">
        <f>'t1'!B16</f>
        <v>SD0597</v>
      </c>
      <c r="C16" s="615">
        <f>'t13'!AF16</f>
        <v>0</v>
      </c>
      <c r="D16" s="615">
        <f>'t13'!AC16</f>
        <v>0</v>
      </c>
      <c r="E16" s="616" t="str">
        <f t="shared" si="0"/>
        <v xml:space="preserve"> </v>
      </c>
      <c r="F16" s="95" t="str">
        <f t="shared" si="1"/>
        <v xml:space="preserve"> </v>
      </c>
      <c r="G16" s="615">
        <f>'t13'!AD16</f>
        <v>0</v>
      </c>
      <c r="H16" s="616" t="str">
        <f t="shared" si="2"/>
        <v xml:space="preserve"> </v>
      </c>
      <c r="I16" s="95" t="str">
        <f t="shared" si="3"/>
        <v xml:space="preserve"> </v>
      </c>
      <c r="J16" s="339" t="str">
        <f t="shared" si="4"/>
        <v>OK</v>
      </c>
    </row>
    <row r="17" spans="1:10" ht="13.2" x14ac:dyDescent="0.25">
      <c r="A17" s="123" t="str">
        <f>'t1'!A17</f>
        <v>VETERINARI CON INC. DI STRUTTURA COMPLESSA (RAPP.ESCLUSIVO)</v>
      </c>
      <c r="B17" s="95" t="str">
        <f>'t1'!B17</f>
        <v>SD0E74</v>
      </c>
      <c r="C17" s="615">
        <f>'t13'!AF17</f>
        <v>0</v>
      </c>
      <c r="D17" s="615">
        <f>'t13'!AC17</f>
        <v>0</v>
      </c>
      <c r="E17" s="616" t="str">
        <f t="shared" si="0"/>
        <v xml:space="preserve"> </v>
      </c>
      <c r="F17" s="95" t="str">
        <f t="shared" si="1"/>
        <v xml:space="preserve"> </v>
      </c>
      <c r="G17" s="615">
        <f>'t13'!AD17</f>
        <v>0</v>
      </c>
      <c r="H17" s="616" t="str">
        <f t="shared" si="2"/>
        <v xml:space="preserve"> </v>
      </c>
      <c r="I17" s="95" t="str">
        <f t="shared" si="3"/>
        <v xml:space="preserve"> </v>
      </c>
      <c r="J17" s="339" t="str">
        <f t="shared" si="4"/>
        <v>OK</v>
      </c>
    </row>
    <row r="18" spans="1:10" ht="13.2" x14ac:dyDescent="0.25">
      <c r="A18" s="123" t="str">
        <f>'t1'!A18</f>
        <v>VETERINARI CON INC. DI STRUTTURA COMPLESSA (RAPP. NON ESCL.)</v>
      </c>
      <c r="B18" s="95" t="str">
        <f>'t1'!B18</f>
        <v>SD0N74</v>
      </c>
      <c r="C18" s="615">
        <f>'t13'!AF18</f>
        <v>0</v>
      </c>
      <c r="D18" s="615">
        <f>'t13'!AC18</f>
        <v>0</v>
      </c>
      <c r="E18" s="616" t="str">
        <f t="shared" si="0"/>
        <v xml:space="preserve"> </v>
      </c>
      <c r="F18" s="95" t="str">
        <f t="shared" si="1"/>
        <v xml:space="preserve"> </v>
      </c>
      <c r="G18" s="615">
        <f>'t13'!AD18</f>
        <v>0</v>
      </c>
      <c r="H18" s="616" t="str">
        <f t="shared" si="2"/>
        <v xml:space="preserve"> </v>
      </c>
      <c r="I18" s="95" t="str">
        <f t="shared" si="3"/>
        <v xml:space="preserve"> </v>
      </c>
      <c r="J18" s="339" t="str">
        <f t="shared" si="4"/>
        <v>OK</v>
      </c>
    </row>
    <row r="19" spans="1:10" ht="13.2" x14ac:dyDescent="0.25">
      <c r="A19" s="123" t="str">
        <f>'t1'!A19</f>
        <v>VETERINARI CON INC. DI STRUTTURA SEMPLICE (RAPP. ESCLUSIVO)</v>
      </c>
      <c r="B19" s="95" t="str">
        <f>'t1'!B19</f>
        <v>SD0E73</v>
      </c>
      <c r="C19" s="615">
        <f>'t13'!AF19</f>
        <v>0</v>
      </c>
      <c r="D19" s="615">
        <f>'t13'!AC19</f>
        <v>0</v>
      </c>
      <c r="E19" s="616" t="str">
        <f t="shared" si="0"/>
        <v xml:space="preserve"> </v>
      </c>
      <c r="F19" s="95" t="str">
        <f t="shared" si="1"/>
        <v xml:space="preserve"> </v>
      </c>
      <c r="G19" s="615">
        <f>'t13'!AD19</f>
        <v>0</v>
      </c>
      <c r="H19" s="616" t="str">
        <f t="shared" si="2"/>
        <v xml:space="preserve"> </v>
      </c>
      <c r="I19" s="95" t="str">
        <f t="shared" si="3"/>
        <v xml:space="preserve"> </v>
      </c>
      <c r="J19" s="339" t="str">
        <f t="shared" si="4"/>
        <v>OK</v>
      </c>
    </row>
    <row r="20" spans="1:10" ht="13.2" x14ac:dyDescent="0.25">
      <c r="A20" s="123" t="str">
        <f>'t1'!A20</f>
        <v>VETERINARI CON INC. DI STRUTTURA SEMPLICE (RAPP. NON ESCL.)</v>
      </c>
      <c r="B20" s="95" t="str">
        <f>'t1'!B20</f>
        <v>SD0N73</v>
      </c>
      <c r="C20" s="615">
        <f>'t13'!AF20</f>
        <v>0</v>
      </c>
      <c r="D20" s="615">
        <f>'t13'!AC20</f>
        <v>0</v>
      </c>
      <c r="E20" s="616" t="str">
        <f t="shared" si="0"/>
        <v xml:space="preserve"> </v>
      </c>
      <c r="F20" s="95" t="str">
        <f t="shared" si="1"/>
        <v xml:space="preserve"> </v>
      </c>
      <c r="G20" s="615">
        <f>'t13'!AD20</f>
        <v>0</v>
      </c>
      <c r="H20" s="616" t="str">
        <f t="shared" si="2"/>
        <v xml:space="preserve"> </v>
      </c>
      <c r="I20" s="95" t="str">
        <f t="shared" si="3"/>
        <v xml:space="preserve"> </v>
      </c>
      <c r="J20" s="339" t="str">
        <f t="shared" si="4"/>
        <v>OK</v>
      </c>
    </row>
    <row r="21" spans="1:10" ht="13.2" x14ac:dyDescent="0.25">
      <c r="A21" s="123" t="str">
        <f>'t1'!A21</f>
        <v>VETERINARI CON ALTRI INCAR. PROF.LI (RAPP. ESCLUSIVO)</v>
      </c>
      <c r="B21" s="95" t="str">
        <f>'t1'!B21</f>
        <v>SD0A73</v>
      </c>
      <c r="C21" s="615">
        <f>'t13'!AF21</f>
        <v>0</v>
      </c>
      <c r="D21" s="615">
        <f>'t13'!AC21</f>
        <v>0</v>
      </c>
      <c r="E21" s="616" t="str">
        <f t="shared" si="0"/>
        <v xml:space="preserve"> </v>
      </c>
      <c r="F21" s="95" t="str">
        <f t="shared" si="1"/>
        <v xml:space="preserve"> </v>
      </c>
      <c r="G21" s="615">
        <f>'t13'!AD21</f>
        <v>0</v>
      </c>
      <c r="H21" s="616" t="str">
        <f t="shared" si="2"/>
        <v xml:space="preserve"> </v>
      </c>
      <c r="I21" s="95" t="str">
        <f t="shared" si="3"/>
        <v xml:space="preserve"> </v>
      </c>
      <c r="J21" s="339" t="str">
        <f t="shared" si="4"/>
        <v>OK</v>
      </c>
    </row>
    <row r="22" spans="1:10" ht="13.2" x14ac:dyDescent="0.25">
      <c r="A22" s="123" t="str">
        <f>'t1'!A22</f>
        <v>VETERINARI CON ALTRI INCAR. PROF.LI (RAPP. NON ESCL.)</v>
      </c>
      <c r="B22" s="95" t="str">
        <f>'t1'!B22</f>
        <v>SD0072</v>
      </c>
      <c r="C22" s="615">
        <f>'t13'!AF22</f>
        <v>0</v>
      </c>
      <c r="D22" s="615">
        <f>'t13'!AC22</f>
        <v>0</v>
      </c>
      <c r="E22" s="616" t="str">
        <f t="shared" si="0"/>
        <v xml:space="preserve"> </v>
      </c>
      <c r="F22" s="95" t="str">
        <f t="shared" si="1"/>
        <v xml:space="preserve"> </v>
      </c>
      <c r="G22" s="615">
        <f>'t13'!AD22</f>
        <v>0</v>
      </c>
      <c r="H22" s="616" t="str">
        <f t="shared" si="2"/>
        <v xml:space="preserve"> </v>
      </c>
      <c r="I22" s="95" t="str">
        <f t="shared" si="3"/>
        <v xml:space="preserve"> </v>
      </c>
      <c r="J22" s="339" t="str">
        <f t="shared" si="4"/>
        <v>OK</v>
      </c>
    </row>
    <row r="23" spans="1:10" ht="13.2" x14ac:dyDescent="0.25">
      <c r="A23" s="123" t="str">
        <f>'t1'!A23</f>
        <v>VETERINARI A T. DETERMINATO (ART. 15-SEPTIES D.LGS. 502/92)</v>
      </c>
      <c r="B23" s="95" t="str">
        <f>'t1'!B23</f>
        <v>SD0598</v>
      </c>
      <c r="C23" s="615">
        <f>'t13'!AF23</f>
        <v>0</v>
      </c>
      <c r="D23" s="615">
        <f>'t13'!AC23</f>
        <v>0</v>
      </c>
      <c r="E23" s="616" t="str">
        <f t="shared" si="0"/>
        <v xml:space="preserve"> </v>
      </c>
      <c r="F23" s="95" t="str">
        <f t="shared" si="1"/>
        <v xml:space="preserve"> </v>
      </c>
      <c r="G23" s="615">
        <f>'t13'!AD23</f>
        <v>0</v>
      </c>
      <c r="H23" s="616" t="str">
        <f t="shared" si="2"/>
        <v xml:space="preserve"> </v>
      </c>
      <c r="I23" s="95" t="str">
        <f t="shared" si="3"/>
        <v xml:space="preserve"> </v>
      </c>
      <c r="J23" s="339" t="str">
        <f t="shared" si="4"/>
        <v>OK</v>
      </c>
    </row>
    <row r="24" spans="1:10" ht="13.2" x14ac:dyDescent="0.25">
      <c r="A24" s="123" t="str">
        <f>'t1'!A24</f>
        <v>ODONTOIATRI CON INC. DI STRUTTURA COMPLESSA (RAPP. ESCL.)</v>
      </c>
      <c r="B24" s="95" t="str">
        <f>'t1'!B24</f>
        <v>SD0E49</v>
      </c>
      <c r="C24" s="615">
        <f>'t13'!AF24</f>
        <v>0</v>
      </c>
      <c r="D24" s="615">
        <f>'t13'!AC24</f>
        <v>0</v>
      </c>
      <c r="E24" s="616" t="str">
        <f t="shared" si="0"/>
        <v xml:space="preserve"> </v>
      </c>
      <c r="F24" s="95" t="str">
        <f t="shared" si="1"/>
        <v xml:space="preserve"> </v>
      </c>
      <c r="G24" s="615">
        <f>'t13'!AD24</f>
        <v>0</v>
      </c>
      <c r="H24" s="616" t="str">
        <f t="shared" si="2"/>
        <v xml:space="preserve"> </v>
      </c>
      <c r="I24" s="95" t="str">
        <f t="shared" si="3"/>
        <v xml:space="preserve"> </v>
      </c>
      <c r="J24" s="339" t="str">
        <f t="shared" si="4"/>
        <v>OK</v>
      </c>
    </row>
    <row r="25" spans="1:10" ht="13.2" x14ac:dyDescent="0.25">
      <c r="A25" s="123" t="str">
        <f>'t1'!A25</f>
        <v>ODONTOIATRI CON INC. DI STRUTTURA COMPLESSA (RAPP. NON ESCL.</v>
      </c>
      <c r="B25" s="95" t="str">
        <f>'t1'!B25</f>
        <v>SD0N49</v>
      </c>
      <c r="C25" s="615">
        <f>'t13'!AF25</f>
        <v>0</v>
      </c>
      <c r="D25" s="615">
        <f>'t13'!AC25</f>
        <v>0</v>
      </c>
      <c r="E25" s="616" t="str">
        <f t="shared" si="0"/>
        <v xml:space="preserve"> </v>
      </c>
      <c r="F25" s="95" t="str">
        <f t="shared" si="1"/>
        <v xml:space="preserve"> </v>
      </c>
      <c r="G25" s="615">
        <f>'t13'!AD25</f>
        <v>0</v>
      </c>
      <c r="H25" s="616" t="str">
        <f t="shared" si="2"/>
        <v xml:space="preserve"> </v>
      </c>
      <c r="I25" s="95" t="str">
        <f t="shared" si="3"/>
        <v xml:space="preserve"> </v>
      </c>
      <c r="J25" s="339" t="str">
        <f t="shared" si="4"/>
        <v>OK</v>
      </c>
    </row>
    <row r="26" spans="1:10" ht="13.2" x14ac:dyDescent="0.25">
      <c r="A26" s="123" t="str">
        <f>'t1'!A26</f>
        <v>ODONTOIATRI CON INC. DI STRUTTURA SEMPLICE (RAPP. ESCLUSIVO)</v>
      </c>
      <c r="B26" s="95" t="str">
        <f>'t1'!B26</f>
        <v>SD0E48</v>
      </c>
      <c r="C26" s="615">
        <f>'t13'!AF26</f>
        <v>0</v>
      </c>
      <c r="D26" s="615">
        <f>'t13'!AC26</f>
        <v>0</v>
      </c>
      <c r="E26" s="616" t="str">
        <f t="shared" si="0"/>
        <v xml:space="preserve"> </v>
      </c>
      <c r="F26" s="95" t="str">
        <f t="shared" si="1"/>
        <v xml:space="preserve"> </v>
      </c>
      <c r="G26" s="615">
        <f>'t13'!AD26</f>
        <v>0</v>
      </c>
      <c r="H26" s="616" t="str">
        <f t="shared" si="2"/>
        <v xml:space="preserve"> </v>
      </c>
      <c r="I26" s="95" t="str">
        <f t="shared" si="3"/>
        <v xml:space="preserve"> </v>
      </c>
      <c r="J26" s="339" t="str">
        <f t="shared" si="4"/>
        <v>OK</v>
      </c>
    </row>
    <row r="27" spans="1:10" ht="13.2" x14ac:dyDescent="0.25">
      <c r="A27" s="123" t="str">
        <f>'t1'!A27</f>
        <v>ODONTOIATRI CON INC. DI STRUTTURA SEMPLICE (RAPP. NON ESCL.)</v>
      </c>
      <c r="B27" s="95" t="str">
        <f>'t1'!B27</f>
        <v>SD0N48</v>
      </c>
      <c r="C27" s="615">
        <f>'t13'!AF27</f>
        <v>0</v>
      </c>
      <c r="D27" s="615">
        <f>'t13'!AC27</f>
        <v>0</v>
      </c>
      <c r="E27" s="616" t="str">
        <f t="shared" si="0"/>
        <v xml:space="preserve"> </v>
      </c>
      <c r="F27" s="95" t="str">
        <f t="shared" si="1"/>
        <v xml:space="preserve"> </v>
      </c>
      <c r="G27" s="615">
        <f>'t13'!AD27</f>
        <v>0</v>
      </c>
      <c r="H27" s="616" t="str">
        <f t="shared" si="2"/>
        <v xml:space="preserve"> </v>
      </c>
      <c r="I27" s="95" t="str">
        <f t="shared" si="3"/>
        <v xml:space="preserve"> </v>
      </c>
      <c r="J27" s="339" t="str">
        <f t="shared" si="4"/>
        <v>OK</v>
      </c>
    </row>
    <row r="28" spans="1:10" ht="13.2" x14ac:dyDescent="0.25">
      <c r="A28" s="123" t="str">
        <f>'t1'!A28</f>
        <v>ODONTOIATRI CON ALTRI INCAR. PROF.LI (RAPP. ESCLUSIVO)</v>
      </c>
      <c r="B28" s="95" t="str">
        <f>'t1'!B28</f>
        <v>SD0A48</v>
      </c>
      <c r="C28" s="615">
        <f>'t13'!AF28</f>
        <v>0</v>
      </c>
      <c r="D28" s="615">
        <f>'t13'!AC28</f>
        <v>0</v>
      </c>
      <c r="E28" s="616" t="str">
        <f t="shared" si="0"/>
        <v xml:space="preserve"> </v>
      </c>
      <c r="F28" s="95" t="str">
        <f t="shared" si="1"/>
        <v xml:space="preserve"> </v>
      </c>
      <c r="G28" s="615">
        <f>'t13'!AD28</f>
        <v>0</v>
      </c>
      <c r="H28" s="616" t="str">
        <f t="shared" si="2"/>
        <v xml:space="preserve"> </v>
      </c>
      <c r="I28" s="95" t="str">
        <f t="shared" si="3"/>
        <v xml:space="preserve"> </v>
      </c>
      <c r="J28" s="339" t="str">
        <f t="shared" si="4"/>
        <v>OK</v>
      </c>
    </row>
    <row r="29" spans="1:10" ht="13.2" x14ac:dyDescent="0.25">
      <c r="A29" s="123" t="str">
        <f>'t1'!A29</f>
        <v>ODONTOIATRI CON ALTRI INCAR. PROF.LI (RAPP. NON ESCL.)</v>
      </c>
      <c r="B29" s="95" t="str">
        <f>'t1'!B29</f>
        <v>SD0047</v>
      </c>
      <c r="C29" s="615">
        <f>'t13'!AF29</f>
        <v>0</v>
      </c>
      <c r="D29" s="615">
        <f>'t13'!AC29</f>
        <v>0</v>
      </c>
      <c r="E29" s="616" t="str">
        <f t="shared" si="0"/>
        <v xml:space="preserve"> </v>
      </c>
      <c r="F29" s="95" t="str">
        <f t="shared" si="1"/>
        <v xml:space="preserve"> </v>
      </c>
      <c r="G29" s="615">
        <f>'t13'!AD29</f>
        <v>0</v>
      </c>
      <c r="H29" s="616" t="str">
        <f t="shared" si="2"/>
        <v xml:space="preserve"> </v>
      </c>
      <c r="I29" s="95" t="str">
        <f t="shared" si="3"/>
        <v xml:space="preserve"> </v>
      </c>
      <c r="J29" s="339" t="str">
        <f t="shared" si="4"/>
        <v>OK</v>
      </c>
    </row>
    <row r="30" spans="1:10" ht="13.2" x14ac:dyDescent="0.25">
      <c r="A30" s="123" t="str">
        <f>'t1'!A30</f>
        <v>ODONTOIATRI A T. DETERMINATO (ART. 15-SEPTIES D.LGS. 502/92)</v>
      </c>
      <c r="B30" s="95" t="str">
        <f>'t1'!B30</f>
        <v>SD0599</v>
      </c>
      <c r="C30" s="615">
        <f>'t13'!AF30</f>
        <v>0</v>
      </c>
      <c r="D30" s="615">
        <f>'t13'!AC30</f>
        <v>0</v>
      </c>
      <c r="E30" s="616" t="str">
        <f t="shared" si="0"/>
        <v xml:space="preserve"> </v>
      </c>
      <c r="F30" s="95" t="str">
        <f t="shared" si="1"/>
        <v xml:space="preserve"> </v>
      </c>
      <c r="G30" s="615">
        <f>'t13'!AD30</f>
        <v>0</v>
      </c>
      <c r="H30" s="616" t="str">
        <f t="shared" si="2"/>
        <v xml:space="preserve"> </v>
      </c>
      <c r="I30" s="95" t="str">
        <f t="shared" si="3"/>
        <v xml:space="preserve"> </v>
      </c>
      <c r="J30" s="339" t="str">
        <f t="shared" si="4"/>
        <v>OK</v>
      </c>
    </row>
    <row r="31" spans="1:10" ht="13.2" x14ac:dyDescent="0.25">
      <c r="A31" s="123" t="str">
        <f>'t1'!A31</f>
        <v>FARMACISTI CON INC. DI STRUTTURA COMPLESSA (RAPP. ESCLUSIVO)</v>
      </c>
      <c r="B31" s="95" t="str">
        <f>'t1'!B31</f>
        <v>SD0E39</v>
      </c>
      <c r="C31" s="615">
        <f>'t13'!AF31</f>
        <v>0</v>
      </c>
      <c r="D31" s="615">
        <f>'t13'!AC31</f>
        <v>0</v>
      </c>
      <c r="E31" s="616" t="str">
        <f t="shared" si="0"/>
        <v xml:space="preserve"> </v>
      </c>
      <c r="F31" s="95" t="str">
        <f t="shared" si="1"/>
        <v xml:space="preserve"> </v>
      </c>
      <c r="G31" s="615">
        <f>'t13'!AD31</f>
        <v>0</v>
      </c>
      <c r="H31" s="616" t="str">
        <f t="shared" si="2"/>
        <v xml:space="preserve"> </v>
      </c>
      <c r="I31" s="95" t="str">
        <f t="shared" si="3"/>
        <v xml:space="preserve"> </v>
      </c>
      <c r="J31" s="339" t="str">
        <f t="shared" si="4"/>
        <v>OK</v>
      </c>
    </row>
    <row r="32" spans="1:10" ht="13.2" x14ac:dyDescent="0.25">
      <c r="A32" s="123" t="str">
        <f>'t1'!A32</f>
        <v>FARMACISTI CON INC. DI STRUTTURA COMPLESSA (RAPP. NON ESCL.)</v>
      </c>
      <c r="B32" s="95" t="str">
        <f>'t1'!B32</f>
        <v>SD0N39</v>
      </c>
      <c r="C32" s="615">
        <f>'t13'!AF32</f>
        <v>0</v>
      </c>
      <c r="D32" s="615">
        <f>'t13'!AC32</f>
        <v>0</v>
      </c>
      <c r="E32" s="616" t="str">
        <f t="shared" si="0"/>
        <v xml:space="preserve"> </v>
      </c>
      <c r="F32" s="95" t="str">
        <f t="shared" si="1"/>
        <v xml:space="preserve"> </v>
      </c>
      <c r="G32" s="615">
        <f>'t13'!AD32</f>
        <v>0</v>
      </c>
      <c r="H32" s="616" t="str">
        <f t="shared" si="2"/>
        <v xml:space="preserve"> </v>
      </c>
      <c r="I32" s="95" t="str">
        <f t="shared" si="3"/>
        <v xml:space="preserve"> </v>
      </c>
      <c r="J32" s="339" t="str">
        <f t="shared" si="4"/>
        <v>OK</v>
      </c>
    </row>
    <row r="33" spans="1:10" ht="13.2" x14ac:dyDescent="0.25">
      <c r="A33" s="123" t="str">
        <f>'t1'!A33</f>
        <v>FARMACISTI CON INC. DI STRUTTURA SEMPLICE (RAPP. ESCLUSIVO)</v>
      </c>
      <c r="B33" s="95" t="str">
        <f>'t1'!B33</f>
        <v>SD0E38</v>
      </c>
      <c r="C33" s="615">
        <f>'t13'!AF33</f>
        <v>0</v>
      </c>
      <c r="D33" s="615">
        <f>'t13'!AC33</f>
        <v>0</v>
      </c>
      <c r="E33" s="616" t="str">
        <f t="shared" si="0"/>
        <v xml:space="preserve"> </v>
      </c>
      <c r="F33" s="95" t="str">
        <f t="shared" si="1"/>
        <v xml:space="preserve"> </v>
      </c>
      <c r="G33" s="615">
        <f>'t13'!AD33</f>
        <v>0</v>
      </c>
      <c r="H33" s="616" t="str">
        <f t="shared" si="2"/>
        <v xml:space="preserve"> </v>
      </c>
      <c r="I33" s="95" t="str">
        <f t="shared" si="3"/>
        <v xml:space="preserve"> </v>
      </c>
      <c r="J33" s="339" t="str">
        <f t="shared" si="4"/>
        <v>OK</v>
      </c>
    </row>
    <row r="34" spans="1:10" ht="13.2" x14ac:dyDescent="0.25">
      <c r="A34" s="123" t="str">
        <f>'t1'!A34</f>
        <v>FARMACISTI CON INC. DI STRUTTURA SEMPLICE (RAPP. NON ESCL.)</v>
      </c>
      <c r="B34" s="95" t="str">
        <f>'t1'!B34</f>
        <v>SD0N38</v>
      </c>
      <c r="C34" s="615">
        <f>'t13'!AF34</f>
        <v>0</v>
      </c>
      <c r="D34" s="615">
        <f>'t13'!AC34</f>
        <v>0</v>
      </c>
      <c r="E34" s="616" t="str">
        <f t="shared" si="0"/>
        <v xml:space="preserve"> </v>
      </c>
      <c r="F34" s="95" t="str">
        <f t="shared" si="1"/>
        <v xml:space="preserve"> </v>
      </c>
      <c r="G34" s="615">
        <f>'t13'!AD34</f>
        <v>0</v>
      </c>
      <c r="H34" s="616" t="str">
        <f t="shared" si="2"/>
        <v xml:space="preserve"> </v>
      </c>
      <c r="I34" s="95" t="str">
        <f t="shared" si="3"/>
        <v xml:space="preserve"> </v>
      </c>
      <c r="J34" s="339" t="str">
        <f t="shared" si="4"/>
        <v>OK</v>
      </c>
    </row>
    <row r="35" spans="1:10" ht="13.2" x14ac:dyDescent="0.25">
      <c r="A35" s="123" t="str">
        <f>'t1'!A35</f>
        <v>FARMACISTI CON ALTRI INCAR. PROF.LI (RAPP. ESCLUSIVO)</v>
      </c>
      <c r="B35" s="95" t="str">
        <f>'t1'!B35</f>
        <v>SD0A38</v>
      </c>
      <c r="C35" s="615">
        <f>'t13'!AF35</f>
        <v>0</v>
      </c>
      <c r="D35" s="615">
        <f>'t13'!AC35</f>
        <v>0</v>
      </c>
      <c r="E35" s="616" t="str">
        <f t="shared" si="0"/>
        <v xml:space="preserve"> </v>
      </c>
      <c r="F35" s="95" t="str">
        <f t="shared" si="1"/>
        <v xml:space="preserve"> </v>
      </c>
      <c r="G35" s="615">
        <f>'t13'!AD35</f>
        <v>0</v>
      </c>
      <c r="H35" s="616" t="str">
        <f t="shared" si="2"/>
        <v xml:space="preserve"> </v>
      </c>
      <c r="I35" s="95" t="str">
        <f t="shared" si="3"/>
        <v xml:space="preserve"> </v>
      </c>
      <c r="J35" s="339" t="str">
        <f t="shared" si="4"/>
        <v>OK</v>
      </c>
    </row>
    <row r="36" spans="1:10" ht="13.2" x14ac:dyDescent="0.25">
      <c r="A36" s="123" t="str">
        <f>'t1'!A36</f>
        <v>FARMACISTI CON ALTRI INCAR. PROF.LI (RAPP. NON ESCL.)</v>
      </c>
      <c r="B36" s="95" t="str">
        <f>'t1'!B36</f>
        <v>SD0037</v>
      </c>
      <c r="C36" s="615">
        <f>'t13'!AF36</f>
        <v>0</v>
      </c>
      <c r="D36" s="615">
        <f>'t13'!AC36</f>
        <v>0</v>
      </c>
      <c r="E36" s="616" t="str">
        <f t="shared" si="0"/>
        <v xml:space="preserve"> </v>
      </c>
      <c r="F36" s="95" t="str">
        <f t="shared" si="1"/>
        <v xml:space="preserve"> </v>
      </c>
      <c r="G36" s="615">
        <f>'t13'!AD36</f>
        <v>0</v>
      </c>
      <c r="H36" s="616" t="str">
        <f t="shared" si="2"/>
        <v xml:space="preserve"> </v>
      </c>
      <c r="I36" s="95" t="str">
        <f t="shared" si="3"/>
        <v xml:space="preserve"> </v>
      </c>
      <c r="J36" s="339" t="str">
        <f t="shared" si="4"/>
        <v>OK</v>
      </c>
    </row>
    <row r="37" spans="1:10" ht="13.2" x14ac:dyDescent="0.25">
      <c r="A37" s="123" t="str">
        <f>'t1'!A37</f>
        <v>FARMACISTI A T. DETERMINATO (ART. 15-SEPTIES D.LGS. 502/92)</v>
      </c>
      <c r="B37" s="95" t="str">
        <f>'t1'!B37</f>
        <v>SD0600</v>
      </c>
      <c r="C37" s="615">
        <f>'t13'!AF37</f>
        <v>0</v>
      </c>
      <c r="D37" s="615">
        <f>'t13'!AC37</f>
        <v>0</v>
      </c>
      <c r="E37" s="616" t="str">
        <f t="shared" si="0"/>
        <v xml:space="preserve"> </v>
      </c>
      <c r="F37" s="95" t="str">
        <f t="shared" si="1"/>
        <v xml:space="preserve"> </v>
      </c>
      <c r="G37" s="615">
        <f>'t13'!AD37</f>
        <v>0</v>
      </c>
      <c r="H37" s="616" t="str">
        <f t="shared" si="2"/>
        <v xml:space="preserve"> </v>
      </c>
      <c r="I37" s="95" t="str">
        <f t="shared" si="3"/>
        <v xml:space="preserve"> </v>
      </c>
      <c r="J37" s="339" t="str">
        <f t="shared" si="4"/>
        <v>OK</v>
      </c>
    </row>
    <row r="38" spans="1:10" ht="13.2" x14ac:dyDescent="0.25">
      <c r="A38" s="123" t="str">
        <f>'t1'!A38</f>
        <v>BIOLOGI CON INC. DI STRUTTURA COMPLESSA (RAPP. ESCLUSIVO)</v>
      </c>
      <c r="B38" s="95" t="str">
        <f>'t1'!B38</f>
        <v>SD0E13</v>
      </c>
      <c r="C38" s="615">
        <f>'t13'!AF38</f>
        <v>0</v>
      </c>
      <c r="D38" s="615">
        <f>'t13'!AC38</f>
        <v>0</v>
      </c>
      <c r="E38" s="616" t="str">
        <f t="shared" si="0"/>
        <v xml:space="preserve"> </v>
      </c>
      <c r="F38" s="95" t="str">
        <f t="shared" si="1"/>
        <v xml:space="preserve"> </v>
      </c>
      <c r="G38" s="615">
        <f>'t13'!AD38</f>
        <v>0</v>
      </c>
      <c r="H38" s="616" t="str">
        <f t="shared" si="2"/>
        <v xml:space="preserve"> </v>
      </c>
      <c r="I38" s="95" t="str">
        <f t="shared" si="3"/>
        <v xml:space="preserve"> </v>
      </c>
      <c r="J38" s="339" t="str">
        <f t="shared" si="4"/>
        <v>OK</v>
      </c>
    </row>
    <row r="39" spans="1:10" ht="13.2" x14ac:dyDescent="0.25">
      <c r="A39" s="123" t="str">
        <f>'t1'!A39</f>
        <v>BIOLOGI CON INC. DI STRUTTURA COMPLESSA (RAPP. NON ESCL.)</v>
      </c>
      <c r="B39" s="95" t="str">
        <f>'t1'!B39</f>
        <v>SD0N13</v>
      </c>
      <c r="C39" s="615">
        <f>'t13'!AF39</f>
        <v>0</v>
      </c>
      <c r="D39" s="615">
        <f>'t13'!AC39</f>
        <v>0</v>
      </c>
      <c r="E39" s="616" t="str">
        <f t="shared" si="0"/>
        <v xml:space="preserve"> </v>
      </c>
      <c r="F39" s="95" t="str">
        <f t="shared" si="1"/>
        <v xml:space="preserve"> </v>
      </c>
      <c r="G39" s="615">
        <f>'t13'!AD39</f>
        <v>0</v>
      </c>
      <c r="H39" s="616" t="str">
        <f t="shared" si="2"/>
        <v xml:space="preserve"> </v>
      </c>
      <c r="I39" s="95" t="str">
        <f t="shared" si="3"/>
        <v xml:space="preserve"> </v>
      </c>
      <c r="J39" s="339" t="str">
        <f t="shared" si="4"/>
        <v>OK</v>
      </c>
    </row>
    <row r="40" spans="1:10" ht="13.2" x14ac:dyDescent="0.25">
      <c r="A40" s="123" t="str">
        <f>'t1'!A40</f>
        <v>BIOLOGI CON INC. DI STRUTTURA SEMPLICE (RAPP. ESCLUSIVO)</v>
      </c>
      <c r="B40" s="95" t="str">
        <f>'t1'!B40</f>
        <v>SD0E12</v>
      </c>
      <c r="C40" s="615">
        <f>'t13'!AF40</f>
        <v>0</v>
      </c>
      <c r="D40" s="615">
        <f>'t13'!AC40</f>
        <v>0</v>
      </c>
      <c r="E40" s="616" t="str">
        <f t="shared" si="0"/>
        <v xml:space="preserve"> </v>
      </c>
      <c r="F40" s="95" t="str">
        <f t="shared" si="1"/>
        <v xml:space="preserve"> </v>
      </c>
      <c r="G40" s="615">
        <f>'t13'!AD40</f>
        <v>0</v>
      </c>
      <c r="H40" s="616" t="str">
        <f t="shared" si="2"/>
        <v xml:space="preserve"> </v>
      </c>
      <c r="I40" s="95" t="str">
        <f t="shared" si="3"/>
        <v xml:space="preserve"> </v>
      </c>
      <c r="J40" s="339" t="str">
        <f t="shared" si="4"/>
        <v>OK</v>
      </c>
    </row>
    <row r="41" spans="1:10" ht="13.2" x14ac:dyDescent="0.25">
      <c r="A41" s="123" t="str">
        <f>'t1'!A41</f>
        <v>BIOLOGI CON INC. DI STRUTTURA SEMPLICE (RAPP. NON ESCL.)</v>
      </c>
      <c r="B41" s="95" t="str">
        <f>'t1'!B41</f>
        <v>SD0N12</v>
      </c>
      <c r="C41" s="615">
        <f>'t13'!AF41</f>
        <v>0</v>
      </c>
      <c r="D41" s="615">
        <f>'t13'!AC41</f>
        <v>0</v>
      </c>
      <c r="E41" s="616" t="str">
        <f t="shared" si="0"/>
        <v xml:space="preserve"> </v>
      </c>
      <c r="F41" s="95" t="str">
        <f t="shared" si="1"/>
        <v xml:space="preserve"> </v>
      </c>
      <c r="G41" s="615">
        <f>'t13'!AD41</f>
        <v>0</v>
      </c>
      <c r="H41" s="616" t="str">
        <f t="shared" si="2"/>
        <v xml:space="preserve"> </v>
      </c>
      <c r="I41" s="95" t="str">
        <f t="shared" si="3"/>
        <v xml:space="preserve"> </v>
      </c>
      <c r="J41" s="339" t="str">
        <f t="shared" si="4"/>
        <v>OK</v>
      </c>
    </row>
    <row r="42" spans="1:10" ht="13.2" x14ac:dyDescent="0.25">
      <c r="A42" s="123" t="str">
        <f>'t1'!A42</f>
        <v>BIOLOGI CON ALTRI INCAR. PROF.LI (RAPP. ESCLUSIVO)</v>
      </c>
      <c r="B42" s="95" t="str">
        <f>'t1'!B42</f>
        <v>SD0A12</v>
      </c>
      <c r="C42" s="615">
        <f>'t13'!AF42</f>
        <v>0</v>
      </c>
      <c r="D42" s="615">
        <f>'t13'!AC42</f>
        <v>0</v>
      </c>
      <c r="E42" s="616" t="str">
        <f t="shared" si="0"/>
        <v xml:space="preserve"> </v>
      </c>
      <c r="F42" s="95" t="str">
        <f t="shared" si="1"/>
        <v xml:space="preserve"> </v>
      </c>
      <c r="G42" s="615">
        <f>'t13'!AD42</f>
        <v>0</v>
      </c>
      <c r="H42" s="616" t="str">
        <f t="shared" si="2"/>
        <v xml:space="preserve"> </v>
      </c>
      <c r="I42" s="95" t="str">
        <f t="shared" si="3"/>
        <v xml:space="preserve"> </v>
      </c>
      <c r="J42" s="339" t="str">
        <f t="shared" si="4"/>
        <v>OK</v>
      </c>
    </row>
    <row r="43" spans="1:10" ht="13.2" x14ac:dyDescent="0.25">
      <c r="A43" s="123" t="str">
        <f>'t1'!A43</f>
        <v>BIOLOGI CON ALTRI INCAR. PROF.LI (RAPP. NON ESCL.)</v>
      </c>
      <c r="B43" s="95" t="str">
        <f>'t1'!B43</f>
        <v>SD0011</v>
      </c>
      <c r="C43" s="615">
        <f>'t13'!AF43</f>
        <v>0</v>
      </c>
      <c r="D43" s="615">
        <f>'t13'!AC43</f>
        <v>0</v>
      </c>
      <c r="E43" s="616" t="str">
        <f t="shared" si="0"/>
        <v xml:space="preserve"> </v>
      </c>
      <c r="F43" s="95" t="str">
        <f t="shared" si="1"/>
        <v xml:space="preserve"> </v>
      </c>
      <c r="G43" s="615">
        <f>'t13'!AD43</f>
        <v>0</v>
      </c>
      <c r="H43" s="616" t="str">
        <f t="shared" si="2"/>
        <v xml:space="preserve"> </v>
      </c>
      <c r="I43" s="95" t="str">
        <f t="shared" si="3"/>
        <v xml:space="preserve"> </v>
      </c>
      <c r="J43" s="339" t="str">
        <f t="shared" si="4"/>
        <v>OK</v>
      </c>
    </row>
    <row r="44" spans="1:10" ht="13.2" x14ac:dyDescent="0.25">
      <c r="A44" s="123" t="str">
        <f>'t1'!A44</f>
        <v>BIOLOGI A T. DETERMINATO (ART. 15-SEPTIES D.LGS. 502/92)</v>
      </c>
      <c r="B44" s="95" t="str">
        <f>'t1'!B44</f>
        <v>SD0601</v>
      </c>
      <c r="C44" s="615">
        <f>'t13'!AF44</f>
        <v>0</v>
      </c>
      <c r="D44" s="615">
        <f>'t13'!AC44</f>
        <v>0</v>
      </c>
      <c r="E44" s="616" t="str">
        <f t="shared" si="0"/>
        <v xml:space="preserve"> </v>
      </c>
      <c r="F44" s="95" t="str">
        <f t="shared" si="1"/>
        <v xml:space="preserve"> </v>
      </c>
      <c r="G44" s="615">
        <f>'t13'!AD44</f>
        <v>0</v>
      </c>
      <c r="H44" s="616" t="str">
        <f t="shared" si="2"/>
        <v xml:space="preserve"> </v>
      </c>
      <c r="I44" s="95" t="str">
        <f t="shared" si="3"/>
        <v xml:space="preserve"> </v>
      </c>
      <c r="J44" s="339" t="str">
        <f t="shared" si="4"/>
        <v>OK</v>
      </c>
    </row>
    <row r="45" spans="1:10" ht="13.2" x14ac:dyDescent="0.25">
      <c r="A45" s="123" t="str">
        <f>'t1'!A45</f>
        <v>CHIMICI CON INC. DI STRUTTURA COMPLESSA (RAPP. ESCLUSIVO)</v>
      </c>
      <c r="B45" s="95" t="str">
        <f>'t1'!B45</f>
        <v>SD0E16</v>
      </c>
      <c r="C45" s="615">
        <f>'t13'!AF45</f>
        <v>0</v>
      </c>
      <c r="D45" s="615">
        <f>'t13'!AC45</f>
        <v>0</v>
      </c>
      <c r="E45" s="616" t="str">
        <f t="shared" si="0"/>
        <v xml:space="preserve"> </v>
      </c>
      <c r="F45" s="95" t="str">
        <f t="shared" si="1"/>
        <v xml:space="preserve"> </v>
      </c>
      <c r="G45" s="615">
        <f>'t13'!AD45</f>
        <v>0</v>
      </c>
      <c r="H45" s="616" t="str">
        <f t="shared" si="2"/>
        <v xml:space="preserve"> </v>
      </c>
      <c r="I45" s="95" t="str">
        <f t="shared" si="3"/>
        <v xml:space="preserve"> </v>
      </c>
      <c r="J45" s="339" t="str">
        <f t="shared" si="4"/>
        <v>OK</v>
      </c>
    </row>
    <row r="46" spans="1:10" ht="13.2" x14ac:dyDescent="0.25">
      <c r="A46" s="123" t="str">
        <f>'t1'!A46</f>
        <v>CHIMICI CON INC. DI STRUTTURA COMPLESSA (RAPP.NON ESCL.)</v>
      </c>
      <c r="B46" s="95" t="str">
        <f>'t1'!B46</f>
        <v>SD0N16</v>
      </c>
      <c r="C46" s="615">
        <f>'t13'!AF46</f>
        <v>0</v>
      </c>
      <c r="D46" s="615">
        <f>'t13'!AC46</f>
        <v>0</v>
      </c>
      <c r="E46" s="616" t="str">
        <f t="shared" si="0"/>
        <v xml:space="preserve"> </v>
      </c>
      <c r="F46" s="95" t="str">
        <f t="shared" si="1"/>
        <v xml:space="preserve"> </v>
      </c>
      <c r="G46" s="615">
        <f>'t13'!AD46</f>
        <v>0</v>
      </c>
      <c r="H46" s="616" t="str">
        <f t="shared" si="2"/>
        <v xml:space="preserve"> </v>
      </c>
      <c r="I46" s="95" t="str">
        <f t="shared" si="3"/>
        <v xml:space="preserve"> </v>
      </c>
      <c r="J46" s="339" t="str">
        <f t="shared" si="4"/>
        <v>OK</v>
      </c>
    </row>
    <row r="47" spans="1:10" ht="13.2" x14ac:dyDescent="0.25">
      <c r="A47" s="123" t="str">
        <f>'t1'!A47</f>
        <v>CHIMICI CON INC. DI STRUTTURA SEMPLICE (RAPP. ESCLUSIVO)</v>
      </c>
      <c r="B47" s="95" t="str">
        <f>'t1'!B47</f>
        <v>SD0E15</v>
      </c>
      <c r="C47" s="615">
        <f>'t13'!AF47</f>
        <v>0</v>
      </c>
      <c r="D47" s="615">
        <f>'t13'!AC47</f>
        <v>0</v>
      </c>
      <c r="E47" s="616" t="str">
        <f t="shared" si="0"/>
        <v xml:space="preserve"> </v>
      </c>
      <c r="F47" s="95" t="str">
        <f t="shared" si="1"/>
        <v xml:space="preserve"> </v>
      </c>
      <c r="G47" s="615">
        <f>'t13'!AD47</f>
        <v>0</v>
      </c>
      <c r="H47" s="616" t="str">
        <f t="shared" si="2"/>
        <v xml:space="preserve"> </v>
      </c>
      <c r="I47" s="95" t="str">
        <f t="shared" si="3"/>
        <v xml:space="preserve"> </v>
      </c>
      <c r="J47" s="339" t="str">
        <f t="shared" si="4"/>
        <v>OK</v>
      </c>
    </row>
    <row r="48" spans="1:10" ht="13.2" x14ac:dyDescent="0.25">
      <c r="A48" s="123" t="str">
        <f>'t1'!A48</f>
        <v>CHIMICI CON INC. DI STRUTTURA SEMPLICE (RAPP. NON ESCL.)</v>
      </c>
      <c r="B48" s="95" t="str">
        <f>'t1'!B48</f>
        <v>SD0N15</v>
      </c>
      <c r="C48" s="615">
        <f>'t13'!AF48</f>
        <v>0</v>
      </c>
      <c r="D48" s="615">
        <f>'t13'!AC48</f>
        <v>0</v>
      </c>
      <c r="E48" s="616" t="str">
        <f t="shared" si="0"/>
        <v xml:space="preserve"> </v>
      </c>
      <c r="F48" s="95" t="str">
        <f t="shared" si="1"/>
        <v xml:space="preserve"> </v>
      </c>
      <c r="G48" s="615">
        <f>'t13'!AD48</f>
        <v>0</v>
      </c>
      <c r="H48" s="616" t="str">
        <f t="shared" si="2"/>
        <v xml:space="preserve"> </v>
      </c>
      <c r="I48" s="95" t="str">
        <f t="shared" si="3"/>
        <v xml:space="preserve"> </v>
      </c>
      <c r="J48" s="339" t="str">
        <f t="shared" si="4"/>
        <v>OK</v>
      </c>
    </row>
    <row r="49" spans="1:10" ht="13.2" x14ac:dyDescent="0.25">
      <c r="A49" s="123" t="str">
        <f>'t1'!A49</f>
        <v>CHIMICI CON ALTRI INCAR. PROF.LI (RAPP. ESCLUSIVO)</v>
      </c>
      <c r="B49" s="95" t="str">
        <f>'t1'!B49</f>
        <v>SD0A15</v>
      </c>
      <c r="C49" s="615">
        <f>'t13'!AF49</f>
        <v>0</v>
      </c>
      <c r="D49" s="615">
        <f>'t13'!AC49</f>
        <v>0</v>
      </c>
      <c r="E49" s="616" t="str">
        <f t="shared" si="0"/>
        <v xml:space="preserve"> </v>
      </c>
      <c r="F49" s="95" t="str">
        <f t="shared" si="1"/>
        <v xml:space="preserve"> </v>
      </c>
      <c r="G49" s="615">
        <f>'t13'!AD49</f>
        <v>0</v>
      </c>
      <c r="H49" s="616" t="str">
        <f t="shared" si="2"/>
        <v xml:space="preserve"> </v>
      </c>
      <c r="I49" s="95" t="str">
        <f t="shared" si="3"/>
        <v xml:space="preserve"> </v>
      </c>
      <c r="J49" s="339" t="str">
        <f t="shared" si="4"/>
        <v>OK</v>
      </c>
    </row>
    <row r="50" spans="1:10" ht="13.2" x14ac:dyDescent="0.25">
      <c r="A50" s="123" t="str">
        <f>'t1'!A50</f>
        <v>CHIMICI CON ALTRI INCAR. PROF.LI (RAPP. NON ESCL.)</v>
      </c>
      <c r="B50" s="95" t="str">
        <f>'t1'!B50</f>
        <v>SD0014</v>
      </c>
      <c r="C50" s="615">
        <f>'t13'!AF50</f>
        <v>0</v>
      </c>
      <c r="D50" s="615">
        <f>'t13'!AC50</f>
        <v>0</v>
      </c>
      <c r="E50" s="616" t="str">
        <f t="shared" si="0"/>
        <v xml:space="preserve"> </v>
      </c>
      <c r="F50" s="95" t="str">
        <f t="shared" si="1"/>
        <v xml:space="preserve"> </v>
      </c>
      <c r="G50" s="615">
        <f>'t13'!AD50</f>
        <v>0</v>
      </c>
      <c r="H50" s="616" t="str">
        <f t="shared" si="2"/>
        <v xml:space="preserve"> </v>
      </c>
      <c r="I50" s="95" t="str">
        <f t="shared" si="3"/>
        <v xml:space="preserve"> </v>
      </c>
      <c r="J50" s="339" t="str">
        <f t="shared" si="4"/>
        <v>OK</v>
      </c>
    </row>
    <row r="51" spans="1:10" ht="13.2" x14ac:dyDescent="0.25">
      <c r="A51" s="123" t="str">
        <f>'t1'!A51</f>
        <v>CHIMICI A T. DETERMINATO (ART. 15-SEPTIES D.LGS. 502/92)</v>
      </c>
      <c r="B51" s="95" t="str">
        <f>'t1'!B51</f>
        <v>SD0602</v>
      </c>
      <c r="C51" s="615">
        <f>'t13'!AF51</f>
        <v>0</v>
      </c>
      <c r="D51" s="615">
        <f>'t13'!AC51</f>
        <v>0</v>
      </c>
      <c r="E51" s="616" t="str">
        <f t="shared" si="0"/>
        <v xml:space="preserve"> </v>
      </c>
      <c r="F51" s="95" t="str">
        <f t="shared" si="1"/>
        <v xml:space="preserve"> </v>
      </c>
      <c r="G51" s="615">
        <f>'t13'!AD51</f>
        <v>0</v>
      </c>
      <c r="H51" s="616" t="str">
        <f t="shared" si="2"/>
        <v xml:space="preserve"> </v>
      </c>
      <c r="I51" s="95" t="str">
        <f t="shared" si="3"/>
        <v xml:space="preserve"> </v>
      </c>
      <c r="J51" s="339" t="str">
        <f t="shared" si="4"/>
        <v>OK</v>
      </c>
    </row>
    <row r="52" spans="1:10" ht="13.2" x14ac:dyDescent="0.25">
      <c r="A52" s="123" t="str">
        <f>'t1'!A52</f>
        <v>FISICI CON INC. DI STRUTTURA COMPLESSA (RAPP. ESCLUSIVO)</v>
      </c>
      <c r="B52" s="95" t="str">
        <f>'t1'!B52</f>
        <v>SD0E42</v>
      </c>
      <c r="C52" s="615">
        <f>'t13'!AF52</f>
        <v>0</v>
      </c>
      <c r="D52" s="615">
        <f>'t13'!AC52</f>
        <v>0</v>
      </c>
      <c r="E52" s="616" t="str">
        <f t="shared" si="0"/>
        <v xml:space="preserve"> </v>
      </c>
      <c r="F52" s="95" t="str">
        <f t="shared" si="1"/>
        <v xml:space="preserve"> </v>
      </c>
      <c r="G52" s="615">
        <f>'t13'!AD52</f>
        <v>0</v>
      </c>
      <c r="H52" s="616" t="str">
        <f t="shared" si="2"/>
        <v xml:space="preserve"> </v>
      </c>
      <c r="I52" s="95" t="str">
        <f t="shared" si="3"/>
        <v xml:space="preserve"> </v>
      </c>
      <c r="J52" s="339" t="str">
        <f t="shared" si="4"/>
        <v>OK</v>
      </c>
    </row>
    <row r="53" spans="1:10" ht="13.2" x14ac:dyDescent="0.25">
      <c r="A53" s="123" t="str">
        <f>'t1'!A53</f>
        <v>FISICI CON INC. DI STRUTTURA COMPLESSA (RAPP. NON ESCL.)</v>
      </c>
      <c r="B53" s="95" t="str">
        <f>'t1'!B53</f>
        <v>SD0N42</v>
      </c>
      <c r="C53" s="615">
        <f>'t13'!AF53</f>
        <v>0</v>
      </c>
      <c r="D53" s="615">
        <f>'t13'!AC53</f>
        <v>0</v>
      </c>
      <c r="E53" s="616" t="str">
        <f t="shared" si="0"/>
        <v xml:space="preserve"> </v>
      </c>
      <c r="F53" s="95" t="str">
        <f t="shared" si="1"/>
        <v xml:space="preserve"> </v>
      </c>
      <c r="G53" s="615">
        <f>'t13'!AD53</f>
        <v>0</v>
      </c>
      <c r="H53" s="616" t="str">
        <f t="shared" si="2"/>
        <v xml:space="preserve"> </v>
      </c>
      <c r="I53" s="95" t="str">
        <f t="shared" si="3"/>
        <v xml:space="preserve"> </v>
      </c>
      <c r="J53" s="339" t="str">
        <f t="shared" si="4"/>
        <v>OK</v>
      </c>
    </row>
    <row r="54" spans="1:10" ht="13.2" x14ac:dyDescent="0.25">
      <c r="A54" s="123" t="str">
        <f>'t1'!A54</f>
        <v>FISICI CON INC. DI STRUTTURA SEMPLICE (RAPP. ESCLUSIVO)</v>
      </c>
      <c r="B54" s="95" t="str">
        <f>'t1'!B54</f>
        <v>SD0E41</v>
      </c>
      <c r="C54" s="615">
        <f>'t13'!AF54</f>
        <v>0</v>
      </c>
      <c r="D54" s="615">
        <f>'t13'!AC54</f>
        <v>0</v>
      </c>
      <c r="E54" s="616" t="str">
        <f t="shared" si="0"/>
        <v xml:space="preserve"> </v>
      </c>
      <c r="F54" s="95" t="str">
        <f t="shared" si="1"/>
        <v xml:space="preserve"> </v>
      </c>
      <c r="G54" s="615">
        <f>'t13'!AD54</f>
        <v>0</v>
      </c>
      <c r="H54" s="616" t="str">
        <f t="shared" si="2"/>
        <v xml:space="preserve"> </v>
      </c>
      <c r="I54" s="95" t="str">
        <f t="shared" si="3"/>
        <v xml:space="preserve"> </v>
      </c>
      <c r="J54" s="339" t="str">
        <f t="shared" si="4"/>
        <v>OK</v>
      </c>
    </row>
    <row r="55" spans="1:10" ht="13.2" x14ac:dyDescent="0.25">
      <c r="A55" s="123" t="str">
        <f>'t1'!A55</f>
        <v>FISICI CON INC. DI STRUTTURA SEMPLICE (RAPP. NON ESCL.)</v>
      </c>
      <c r="B55" s="95" t="str">
        <f>'t1'!B55</f>
        <v>SD0N41</v>
      </c>
      <c r="C55" s="615">
        <f>'t13'!AF55</f>
        <v>0</v>
      </c>
      <c r="D55" s="615">
        <f>'t13'!AC55</f>
        <v>0</v>
      </c>
      <c r="E55" s="616" t="str">
        <f t="shared" si="0"/>
        <v xml:space="preserve"> </v>
      </c>
      <c r="F55" s="95" t="str">
        <f t="shared" si="1"/>
        <v xml:space="preserve"> </v>
      </c>
      <c r="G55" s="615">
        <f>'t13'!AD55</f>
        <v>0</v>
      </c>
      <c r="H55" s="616" t="str">
        <f t="shared" si="2"/>
        <v xml:space="preserve"> </v>
      </c>
      <c r="I55" s="95" t="str">
        <f t="shared" si="3"/>
        <v xml:space="preserve"> </v>
      </c>
      <c r="J55" s="339" t="str">
        <f t="shared" si="4"/>
        <v>OK</v>
      </c>
    </row>
    <row r="56" spans="1:10" ht="13.2" x14ac:dyDescent="0.25">
      <c r="A56" s="123" t="str">
        <f>'t1'!A56</f>
        <v>FISICI CON ALTRI INCAR. PROF.LI (RAPP. ESCLUSIVO)</v>
      </c>
      <c r="B56" s="95" t="str">
        <f>'t1'!B56</f>
        <v>SD0A41</v>
      </c>
      <c r="C56" s="615">
        <f>'t13'!AF56</f>
        <v>0</v>
      </c>
      <c r="D56" s="615">
        <f>'t13'!AC56</f>
        <v>0</v>
      </c>
      <c r="E56" s="616" t="str">
        <f t="shared" si="0"/>
        <v xml:space="preserve"> </v>
      </c>
      <c r="F56" s="95" t="str">
        <f t="shared" si="1"/>
        <v xml:space="preserve"> </v>
      </c>
      <c r="G56" s="615">
        <f>'t13'!AD56</f>
        <v>0</v>
      </c>
      <c r="H56" s="616" t="str">
        <f t="shared" si="2"/>
        <v xml:space="preserve"> </v>
      </c>
      <c r="I56" s="95" t="str">
        <f t="shared" si="3"/>
        <v xml:space="preserve"> </v>
      </c>
      <c r="J56" s="339" t="str">
        <f t="shared" si="4"/>
        <v>OK</v>
      </c>
    </row>
    <row r="57" spans="1:10" ht="13.2" x14ac:dyDescent="0.25">
      <c r="A57" s="123" t="str">
        <f>'t1'!A57</f>
        <v>FISICI CON ALTRI INCAR. PROF.LI (RAPP. NON ESCL.)</v>
      </c>
      <c r="B57" s="95" t="str">
        <f>'t1'!B57</f>
        <v>SD0040</v>
      </c>
      <c r="C57" s="615">
        <f>'t13'!AF57</f>
        <v>0</v>
      </c>
      <c r="D57" s="615">
        <f>'t13'!AC57</f>
        <v>0</v>
      </c>
      <c r="E57" s="616" t="str">
        <f t="shared" si="0"/>
        <v xml:space="preserve"> </v>
      </c>
      <c r="F57" s="95" t="str">
        <f t="shared" si="1"/>
        <v xml:space="preserve"> </v>
      </c>
      <c r="G57" s="615">
        <f>'t13'!AD57</f>
        <v>0</v>
      </c>
      <c r="H57" s="616" t="str">
        <f t="shared" si="2"/>
        <v xml:space="preserve"> </v>
      </c>
      <c r="I57" s="95" t="str">
        <f t="shared" si="3"/>
        <v xml:space="preserve"> </v>
      </c>
      <c r="J57" s="339" t="str">
        <f t="shared" si="4"/>
        <v>OK</v>
      </c>
    </row>
    <row r="58" spans="1:10" ht="13.2" x14ac:dyDescent="0.25">
      <c r="A58" s="123" t="str">
        <f>'t1'!A58</f>
        <v>FISICI A T. DETERMINATO (ART. 15-SEPTIES D.LGS. 502/92)</v>
      </c>
      <c r="B58" s="95" t="str">
        <f>'t1'!B58</f>
        <v>SD0603</v>
      </c>
      <c r="C58" s="615">
        <f>'t13'!AF58</f>
        <v>0</v>
      </c>
      <c r="D58" s="615">
        <f>'t13'!AC58</f>
        <v>0</v>
      </c>
      <c r="E58" s="616" t="str">
        <f t="shared" si="0"/>
        <v xml:space="preserve"> </v>
      </c>
      <c r="F58" s="95" t="str">
        <f t="shared" si="1"/>
        <v xml:space="preserve"> </v>
      </c>
      <c r="G58" s="615">
        <f>'t13'!AD58</f>
        <v>0</v>
      </c>
      <c r="H58" s="616" t="str">
        <f t="shared" si="2"/>
        <v xml:space="preserve"> </v>
      </c>
      <c r="I58" s="95" t="str">
        <f t="shared" si="3"/>
        <v xml:space="preserve"> </v>
      </c>
      <c r="J58" s="339" t="str">
        <f t="shared" si="4"/>
        <v>OK</v>
      </c>
    </row>
    <row r="59" spans="1:10" ht="13.2" x14ac:dyDescent="0.25">
      <c r="A59" s="123" t="str">
        <f>'t1'!A59</f>
        <v>PSICOLOGI CON INC. DI STRUTTURA COMPLESSA (RAPP. ESCLUSIVO)</v>
      </c>
      <c r="B59" s="95" t="str">
        <f>'t1'!B59</f>
        <v>SD0E66</v>
      </c>
      <c r="C59" s="615">
        <f>'t13'!AF59</f>
        <v>0</v>
      </c>
      <c r="D59" s="615">
        <f>'t13'!AC59</f>
        <v>0</v>
      </c>
      <c r="E59" s="616" t="str">
        <f t="shared" si="0"/>
        <v xml:space="preserve"> </v>
      </c>
      <c r="F59" s="95" t="str">
        <f t="shared" si="1"/>
        <v xml:space="preserve"> </v>
      </c>
      <c r="G59" s="615">
        <f>'t13'!AD59</f>
        <v>0</v>
      </c>
      <c r="H59" s="616" t="str">
        <f t="shared" si="2"/>
        <v xml:space="preserve"> </v>
      </c>
      <c r="I59" s="95" t="str">
        <f t="shared" si="3"/>
        <v xml:space="preserve"> </v>
      </c>
      <c r="J59" s="339" t="str">
        <f t="shared" si="4"/>
        <v>OK</v>
      </c>
    </row>
    <row r="60" spans="1:10" ht="13.2" x14ac:dyDescent="0.25">
      <c r="A60" s="123" t="str">
        <f>'t1'!A60</f>
        <v>PSICOLOGI CON INC. DI STRUTTURA COMPLESSA (RAPP. NON ESCL.)</v>
      </c>
      <c r="B60" s="95" t="str">
        <f>'t1'!B60</f>
        <v>SD0N66</v>
      </c>
      <c r="C60" s="615">
        <f>'t13'!AF60</f>
        <v>0</v>
      </c>
      <c r="D60" s="615">
        <f>'t13'!AC60</f>
        <v>0</v>
      </c>
      <c r="E60" s="616" t="str">
        <f t="shared" si="0"/>
        <v xml:space="preserve"> </v>
      </c>
      <c r="F60" s="95" t="str">
        <f t="shared" si="1"/>
        <v xml:space="preserve"> </v>
      </c>
      <c r="G60" s="615">
        <f>'t13'!AD60</f>
        <v>0</v>
      </c>
      <c r="H60" s="616" t="str">
        <f t="shared" si="2"/>
        <v xml:space="preserve"> </v>
      </c>
      <c r="I60" s="95" t="str">
        <f t="shared" si="3"/>
        <v xml:space="preserve"> </v>
      </c>
      <c r="J60" s="339" t="str">
        <f t="shared" si="4"/>
        <v>OK</v>
      </c>
    </row>
    <row r="61" spans="1:10" ht="13.2" x14ac:dyDescent="0.25">
      <c r="A61" s="123" t="str">
        <f>'t1'!A61</f>
        <v>PSICOLOGI CON INC. DI STRUTTURA SEMPLICE (RAPP. ESCLUSIVO)</v>
      </c>
      <c r="B61" s="95" t="str">
        <f>'t1'!B61</f>
        <v>SD0E65</v>
      </c>
      <c r="C61" s="615">
        <f>'t13'!AF61</f>
        <v>0</v>
      </c>
      <c r="D61" s="615">
        <f>'t13'!AC61</f>
        <v>0</v>
      </c>
      <c r="E61" s="616" t="str">
        <f t="shared" si="0"/>
        <v xml:space="preserve"> </v>
      </c>
      <c r="F61" s="95" t="str">
        <f t="shared" si="1"/>
        <v xml:space="preserve"> </v>
      </c>
      <c r="G61" s="615">
        <f>'t13'!AD61</f>
        <v>0</v>
      </c>
      <c r="H61" s="616" t="str">
        <f t="shared" si="2"/>
        <v xml:space="preserve"> </v>
      </c>
      <c r="I61" s="95" t="str">
        <f t="shared" si="3"/>
        <v xml:space="preserve"> </v>
      </c>
      <c r="J61" s="339" t="str">
        <f t="shared" si="4"/>
        <v>OK</v>
      </c>
    </row>
    <row r="62" spans="1:10" ht="13.2" x14ac:dyDescent="0.25">
      <c r="A62" s="123" t="str">
        <f>'t1'!A62</f>
        <v>PSICOLOGI CON INC. DI STRUTTURA SEMPLICE (RAPP. NON ESCL.)</v>
      </c>
      <c r="B62" s="95" t="str">
        <f>'t1'!B62</f>
        <v>SD0N65</v>
      </c>
      <c r="C62" s="615">
        <f>'t13'!AF62</f>
        <v>0</v>
      </c>
      <c r="D62" s="615">
        <f>'t13'!AC62</f>
        <v>0</v>
      </c>
      <c r="E62" s="616" t="str">
        <f t="shared" si="0"/>
        <v xml:space="preserve"> </v>
      </c>
      <c r="F62" s="95" t="str">
        <f t="shared" si="1"/>
        <v xml:space="preserve"> </v>
      </c>
      <c r="G62" s="615">
        <f>'t13'!AD62</f>
        <v>0</v>
      </c>
      <c r="H62" s="616" t="str">
        <f t="shared" si="2"/>
        <v xml:space="preserve"> </v>
      </c>
      <c r="I62" s="95" t="str">
        <f t="shared" si="3"/>
        <v xml:space="preserve"> </v>
      </c>
      <c r="J62" s="339" t="str">
        <f t="shared" si="4"/>
        <v>OK</v>
      </c>
    </row>
    <row r="63" spans="1:10" ht="13.2" x14ac:dyDescent="0.25">
      <c r="A63" s="123" t="str">
        <f>'t1'!A63</f>
        <v>PSICOLOGI CON ALTRI INCAR. PROF.LI (RAPP. ESCLUSIVO)</v>
      </c>
      <c r="B63" s="95" t="str">
        <f>'t1'!B63</f>
        <v>SD0A65</v>
      </c>
      <c r="C63" s="615">
        <f>'t13'!AF63</f>
        <v>0</v>
      </c>
      <c r="D63" s="615">
        <f>'t13'!AC63</f>
        <v>0</v>
      </c>
      <c r="E63" s="616" t="str">
        <f t="shared" si="0"/>
        <v xml:space="preserve"> </v>
      </c>
      <c r="F63" s="95" t="str">
        <f t="shared" si="1"/>
        <v xml:space="preserve"> </v>
      </c>
      <c r="G63" s="615">
        <f>'t13'!AD63</f>
        <v>0</v>
      </c>
      <c r="H63" s="616" t="str">
        <f t="shared" si="2"/>
        <v xml:space="preserve"> </v>
      </c>
      <c r="I63" s="95" t="str">
        <f t="shared" si="3"/>
        <v xml:space="preserve"> </v>
      </c>
      <c r="J63" s="339" t="str">
        <f t="shared" si="4"/>
        <v>OK</v>
      </c>
    </row>
    <row r="64" spans="1:10" ht="13.2" x14ac:dyDescent="0.25">
      <c r="A64" s="123" t="str">
        <f>'t1'!A64</f>
        <v>PSICOLOGI CON ALTRI INCAR. PROF.LI (RAPP. NON ESCL.)</v>
      </c>
      <c r="B64" s="95" t="str">
        <f>'t1'!B64</f>
        <v>SD0064</v>
      </c>
      <c r="C64" s="615">
        <f>'t13'!AF64</f>
        <v>0</v>
      </c>
      <c r="D64" s="615">
        <f>'t13'!AC64</f>
        <v>0</v>
      </c>
      <c r="E64" s="616" t="str">
        <f t="shared" si="0"/>
        <v xml:space="preserve"> </v>
      </c>
      <c r="F64" s="95" t="str">
        <f t="shared" si="1"/>
        <v xml:space="preserve"> </v>
      </c>
      <c r="G64" s="615">
        <f>'t13'!AD64</f>
        <v>0</v>
      </c>
      <c r="H64" s="616" t="str">
        <f t="shared" si="2"/>
        <v xml:space="preserve"> </v>
      </c>
      <c r="I64" s="95" t="str">
        <f t="shared" si="3"/>
        <v xml:space="preserve"> </v>
      </c>
      <c r="J64" s="339" t="str">
        <f t="shared" si="4"/>
        <v>OK</v>
      </c>
    </row>
    <row r="65" spans="1:10" ht="13.2" x14ac:dyDescent="0.25">
      <c r="A65" s="123" t="str">
        <f>'t1'!A65</f>
        <v>PSICOLOGI A T. DETERMINATO (ART. 15-SEPTIES D.LGS. 502/92)</v>
      </c>
      <c r="B65" s="95" t="str">
        <f>'t1'!B65</f>
        <v>SD0604</v>
      </c>
      <c r="C65" s="615">
        <f>'t13'!AF65</f>
        <v>0</v>
      </c>
      <c r="D65" s="615">
        <f>'t13'!AC65</f>
        <v>0</v>
      </c>
      <c r="E65" s="616" t="str">
        <f t="shared" si="0"/>
        <v xml:space="preserve"> </v>
      </c>
      <c r="F65" s="95" t="str">
        <f t="shared" si="1"/>
        <v xml:space="preserve"> </v>
      </c>
      <c r="G65" s="615">
        <f>'t13'!AD65</f>
        <v>0</v>
      </c>
      <c r="H65" s="616" t="str">
        <f t="shared" si="2"/>
        <v xml:space="preserve"> </v>
      </c>
      <c r="I65" s="95" t="str">
        <f t="shared" si="3"/>
        <v xml:space="preserve"> </v>
      </c>
      <c r="J65" s="339" t="str">
        <f t="shared" si="4"/>
        <v>OK</v>
      </c>
    </row>
    <row r="66" spans="1:10" ht="13.2" x14ac:dyDescent="0.25">
      <c r="A66" s="123" t="str">
        <f>'t1'!A66</f>
        <v>DIRIGENTE PROF. SANIT. INFERM/OSTETRICA (INC. STRUT. COMPL.)</v>
      </c>
      <c r="B66" s="95" t="str">
        <f>'t1'!B66</f>
        <v>SD0CO1</v>
      </c>
      <c r="C66" s="615">
        <f>'t13'!AF66</f>
        <v>0</v>
      </c>
      <c r="D66" s="615">
        <f>'t13'!AC66</f>
        <v>0</v>
      </c>
      <c r="E66" s="616" t="str">
        <f t="shared" si="0"/>
        <v xml:space="preserve"> </v>
      </c>
      <c r="F66" s="95" t="str">
        <f t="shared" si="1"/>
        <v xml:space="preserve"> </v>
      </c>
      <c r="G66" s="615">
        <f>'t13'!AD66</f>
        <v>0</v>
      </c>
      <c r="H66" s="616" t="str">
        <f t="shared" si="2"/>
        <v xml:space="preserve"> </v>
      </c>
      <c r="I66" s="95" t="str">
        <f t="shared" si="3"/>
        <v xml:space="preserve"> </v>
      </c>
      <c r="J66" s="339" t="str">
        <f t="shared" si="4"/>
        <v>OK</v>
      </c>
    </row>
    <row r="67" spans="1:10" ht="13.2" x14ac:dyDescent="0.25">
      <c r="A67" s="123" t="str">
        <f>'t1'!A67</f>
        <v>DIRIGENTE PROF. SANIT. INFERM/OSTETRICA (INC. STRUT. SEMPL.)</v>
      </c>
      <c r="B67" s="95" t="str">
        <f>'t1'!B67</f>
        <v>SD0SE1</v>
      </c>
      <c r="C67" s="615">
        <f>'t13'!AF67</f>
        <v>0</v>
      </c>
      <c r="D67" s="615">
        <f>'t13'!AC67</f>
        <v>0</v>
      </c>
      <c r="E67" s="616" t="str">
        <f t="shared" si="0"/>
        <v xml:space="preserve"> </v>
      </c>
      <c r="F67" s="95" t="str">
        <f t="shared" si="1"/>
        <v xml:space="preserve"> </v>
      </c>
      <c r="G67" s="615">
        <f>'t13'!AD67</f>
        <v>0</v>
      </c>
      <c r="H67" s="616" t="str">
        <f t="shared" si="2"/>
        <v xml:space="preserve"> </v>
      </c>
      <c r="I67" s="95" t="str">
        <f t="shared" si="3"/>
        <v xml:space="preserve"> </v>
      </c>
      <c r="J67" s="339" t="str">
        <f t="shared" si="4"/>
        <v>OK</v>
      </c>
    </row>
    <row r="68" spans="1:10" ht="13.2" x14ac:dyDescent="0.25">
      <c r="A68" s="123" t="str">
        <f>'t1'!A68</f>
        <v>DIRIGENTE PROF. SANIT. INFERM/OSTETRICA (ALTRI INC. PROF.LI)</v>
      </c>
      <c r="B68" s="95" t="str">
        <f>'t1'!B68</f>
        <v>SD0AI1</v>
      </c>
      <c r="C68" s="615">
        <f>'t13'!AF68</f>
        <v>0</v>
      </c>
      <c r="D68" s="615">
        <f>'t13'!AC68</f>
        <v>0</v>
      </c>
      <c r="E68" s="616" t="str">
        <f t="shared" si="0"/>
        <v xml:space="preserve"> </v>
      </c>
      <c r="F68" s="95" t="str">
        <f t="shared" si="1"/>
        <v xml:space="preserve"> </v>
      </c>
      <c r="G68" s="615">
        <f>'t13'!AD68</f>
        <v>0</v>
      </c>
      <c r="H68" s="616" t="str">
        <f t="shared" si="2"/>
        <v xml:space="preserve"> </v>
      </c>
      <c r="I68" s="95" t="str">
        <f t="shared" si="3"/>
        <v xml:space="preserve"> </v>
      </c>
      <c r="J68" s="339" t="str">
        <f t="shared" si="4"/>
        <v>OK</v>
      </c>
    </row>
    <row r="69" spans="1:10" ht="13.2" x14ac:dyDescent="0.25">
      <c r="A69" s="123" t="str">
        <f>'t1'!A69</f>
        <v>DIR. PROF.SAN.INFERM/OSTET T.DET.ART.15-SEPTIES DLGS 502/92</v>
      </c>
      <c r="B69" s="95" t="str">
        <f>'t1'!B69</f>
        <v>SD048B</v>
      </c>
      <c r="C69" s="615">
        <f>'t13'!AF69</f>
        <v>0</v>
      </c>
      <c r="D69" s="615">
        <f>'t13'!AC69</f>
        <v>0</v>
      </c>
      <c r="E69" s="616" t="str">
        <f t="shared" si="0"/>
        <v xml:space="preserve"> </v>
      </c>
      <c r="F69" s="95" t="str">
        <f t="shared" si="1"/>
        <v xml:space="preserve"> </v>
      </c>
      <c r="G69" s="615">
        <f>'t13'!AD69</f>
        <v>0</v>
      </c>
      <c r="H69" s="616" t="str">
        <f t="shared" si="2"/>
        <v xml:space="preserve"> </v>
      </c>
      <c r="I69" s="95" t="str">
        <f t="shared" si="3"/>
        <v xml:space="preserve"> </v>
      </c>
      <c r="J69" s="339" t="str">
        <f t="shared" si="4"/>
        <v>OK</v>
      </c>
    </row>
    <row r="70" spans="1:10" ht="13.2" x14ac:dyDescent="0.25">
      <c r="A70" s="123" t="str">
        <f>'t1'!A70</f>
        <v>DIRIGENTE PROF. SANIT. RIABILITATIVE (INC. STRUT. COMPL.)</v>
      </c>
      <c r="B70" s="95" t="str">
        <f>'t1'!B70</f>
        <v>SD0CO2</v>
      </c>
      <c r="C70" s="615">
        <f>'t13'!AF70</f>
        <v>0</v>
      </c>
      <c r="D70" s="615">
        <f>'t13'!AC70</f>
        <v>0</v>
      </c>
      <c r="E70" s="616" t="str">
        <f t="shared" si="0"/>
        <v xml:space="preserve"> </v>
      </c>
      <c r="F70" s="95" t="str">
        <f t="shared" si="1"/>
        <v xml:space="preserve"> </v>
      </c>
      <c r="G70" s="615">
        <f>'t13'!AD70</f>
        <v>0</v>
      </c>
      <c r="H70" s="616" t="str">
        <f t="shared" si="2"/>
        <v xml:space="preserve"> </v>
      </c>
      <c r="I70" s="95" t="str">
        <f t="shared" si="3"/>
        <v xml:space="preserve"> </v>
      </c>
      <c r="J70" s="339" t="str">
        <f t="shared" si="4"/>
        <v>OK</v>
      </c>
    </row>
    <row r="71" spans="1:10" ht="13.2" x14ac:dyDescent="0.25">
      <c r="A71" s="123" t="str">
        <f>'t1'!A71</f>
        <v>DIRIGENTE PROF. SANIT. RIABILITATIVE (INC. STRUT. SEMPL.)</v>
      </c>
      <c r="B71" s="95" t="str">
        <f>'t1'!B71</f>
        <v>SD0SE2</v>
      </c>
      <c r="C71" s="615">
        <f>'t13'!AF71</f>
        <v>0</v>
      </c>
      <c r="D71" s="615">
        <f>'t13'!AC71</f>
        <v>0</v>
      </c>
      <c r="E71" s="616" t="str">
        <f t="shared" si="0"/>
        <v xml:space="preserve"> </v>
      </c>
      <c r="F71" s="95" t="str">
        <f t="shared" si="1"/>
        <v xml:space="preserve"> </v>
      </c>
      <c r="G71" s="615">
        <f>'t13'!AD71</f>
        <v>0</v>
      </c>
      <c r="H71" s="616" t="str">
        <f t="shared" si="2"/>
        <v xml:space="preserve"> </v>
      </c>
      <c r="I71" s="95" t="str">
        <f t="shared" si="3"/>
        <v xml:space="preserve"> </v>
      </c>
      <c r="J71" s="339" t="str">
        <f t="shared" si="4"/>
        <v>OK</v>
      </c>
    </row>
    <row r="72" spans="1:10" ht="13.2" x14ac:dyDescent="0.25">
      <c r="A72" s="123" t="str">
        <f>'t1'!A72</f>
        <v>DIRIGENTE PROF. SANIT. RIABILITATIVE (ALTRI INC. PROF.LI)</v>
      </c>
      <c r="B72" s="95" t="str">
        <f>'t1'!B72</f>
        <v>SD0AI2</v>
      </c>
      <c r="C72" s="615">
        <f>'t13'!AF72</f>
        <v>0</v>
      </c>
      <c r="D72" s="615">
        <f>'t13'!AC72</f>
        <v>0</v>
      </c>
      <c r="E72" s="616" t="str">
        <f t="shared" ref="E72:E139" si="5">IF($C72=0," ",IF(D72=0," ",D72/$C72))</f>
        <v xml:space="preserve"> </v>
      </c>
      <c r="F72" s="95" t="str">
        <f t="shared" ref="F72:F139" si="6">IF($C72=0," ",IF(D72=0," ",IF(E72&gt;0.2,"ERRORE","OK")))</f>
        <v xml:space="preserve"> </v>
      </c>
      <c r="G72" s="615">
        <f>'t13'!AD72</f>
        <v>0</v>
      </c>
      <c r="H72" s="616" t="str">
        <f t="shared" ref="H72:H139" si="7">IF($C72=0," ",IF(G72=0," ",G72/$C72))</f>
        <v xml:space="preserve"> </v>
      </c>
      <c r="I72" s="95" t="str">
        <f t="shared" ref="I72:I139" si="8">IF($C72=0," ",IF(G72=0," ",IF(H72&gt;0.2,"ERRORE","OK")))</f>
        <v xml:space="preserve"> </v>
      </c>
      <c r="J72" s="339" t="str">
        <f t="shared" ref="J72:J139" si="9">IF(OR(F72="ERRORE",I72="ERRORE"),"ERRORE","OK")</f>
        <v>OK</v>
      </c>
    </row>
    <row r="73" spans="1:10" ht="13.2" x14ac:dyDescent="0.25">
      <c r="A73" s="123" t="str">
        <f>'t1'!A73</f>
        <v>DIR. PROF. SAN. RIABILITAT. T.DET.ART.15-SEPTIES DLGS 502/92</v>
      </c>
      <c r="B73" s="95" t="str">
        <f>'t1'!B73</f>
        <v>SD048C</v>
      </c>
      <c r="C73" s="615">
        <f>'t13'!AF73</f>
        <v>0</v>
      </c>
      <c r="D73" s="615">
        <f>'t13'!AC73</f>
        <v>0</v>
      </c>
      <c r="E73" s="616" t="str">
        <f t="shared" si="5"/>
        <v xml:space="preserve"> </v>
      </c>
      <c r="F73" s="95" t="str">
        <f t="shared" si="6"/>
        <v xml:space="preserve"> </v>
      </c>
      <c r="G73" s="615">
        <f>'t13'!AD73</f>
        <v>0</v>
      </c>
      <c r="H73" s="616" t="str">
        <f t="shared" si="7"/>
        <v xml:space="preserve"> </v>
      </c>
      <c r="I73" s="95" t="str">
        <f t="shared" si="8"/>
        <v xml:space="preserve"> </v>
      </c>
      <c r="J73" s="339" t="str">
        <f t="shared" si="9"/>
        <v>OK</v>
      </c>
    </row>
    <row r="74" spans="1:10" ht="13.2" x14ac:dyDescent="0.25">
      <c r="A74" s="123" t="str">
        <f>'t1'!A74</f>
        <v>DIRIGENTE PROF. TECNICO SANITARIE (INC. STRUT. COMPL.)</v>
      </c>
      <c r="B74" s="95" t="str">
        <f>'t1'!B74</f>
        <v>SD0CO3</v>
      </c>
      <c r="C74" s="615">
        <f>'t13'!AF74</f>
        <v>0</v>
      </c>
      <c r="D74" s="615">
        <f>'t13'!AC74</f>
        <v>0</v>
      </c>
      <c r="E74" s="616" t="str">
        <f t="shared" si="5"/>
        <v xml:space="preserve"> </v>
      </c>
      <c r="F74" s="95" t="str">
        <f t="shared" si="6"/>
        <v xml:space="preserve"> </v>
      </c>
      <c r="G74" s="615">
        <f>'t13'!AD74</f>
        <v>0</v>
      </c>
      <c r="H74" s="616" t="str">
        <f t="shared" si="7"/>
        <v xml:space="preserve"> </v>
      </c>
      <c r="I74" s="95" t="str">
        <f t="shared" si="8"/>
        <v xml:space="preserve"> </v>
      </c>
      <c r="J74" s="339" t="str">
        <f t="shared" si="9"/>
        <v>OK</v>
      </c>
    </row>
    <row r="75" spans="1:10" ht="13.2" x14ac:dyDescent="0.25">
      <c r="A75" s="123" t="str">
        <f>'t1'!A75</f>
        <v>DIRIGENTE PROF. TECNICO SANITARIE (INC. STRUT. SEMPL.)</v>
      </c>
      <c r="B75" s="95" t="str">
        <f>'t1'!B75</f>
        <v>SD0SE3</v>
      </c>
      <c r="C75" s="615">
        <f>'t13'!AF75</f>
        <v>0</v>
      </c>
      <c r="D75" s="615">
        <f>'t13'!AC75</f>
        <v>0</v>
      </c>
      <c r="E75" s="616" t="str">
        <f t="shared" si="5"/>
        <v xml:space="preserve"> </v>
      </c>
      <c r="F75" s="95" t="str">
        <f t="shared" si="6"/>
        <v xml:space="preserve"> </v>
      </c>
      <c r="G75" s="615">
        <f>'t13'!AD75</f>
        <v>0</v>
      </c>
      <c r="H75" s="616" t="str">
        <f t="shared" si="7"/>
        <v xml:space="preserve"> </v>
      </c>
      <c r="I75" s="95" t="str">
        <f t="shared" si="8"/>
        <v xml:space="preserve"> </v>
      </c>
      <c r="J75" s="339" t="str">
        <f t="shared" si="9"/>
        <v>OK</v>
      </c>
    </row>
    <row r="76" spans="1:10" ht="13.2" x14ac:dyDescent="0.25">
      <c r="A76" s="123" t="str">
        <f>'t1'!A76</f>
        <v>DIRIGENTE PROF. TECNICO SANITARIE (ALTRI INC. PROF.LI)</v>
      </c>
      <c r="B76" s="95" t="str">
        <f>'t1'!B76</f>
        <v>SD0AI3</v>
      </c>
      <c r="C76" s="615">
        <f>'t13'!AF76</f>
        <v>0</v>
      </c>
      <c r="D76" s="615">
        <f>'t13'!AC76</f>
        <v>0</v>
      </c>
      <c r="E76" s="616" t="str">
        <f t="shared" si="5"/>
        <v xml:space="preserve"> </v>
      </c>
      <c r="F76" s="95" t="str">
        <f t="shared" si="6"/>
        <v xml:space="preserve"> </v>
      </c>
      <c r="G76" s="615">
        <f>'t13'!AD76</f>
        <v>0</v>
      </c>
      <c r="H76" s="616" t="str">
        <f t="shared" si="7"/>
        <v xml:space="preserve"> </v>
      </c>
      <c r="I76" s="95" t="str">
        <f t="shared" si="8"/>
        <v xml:space="preserve"> </v>
      </c>
      <c r="J76" s="339" t="str">
        <f t="shared" si="9"/>
        <v>OK</v>
      </c>
    </row>
    <row r="77" spans="1:10" ht="13.2" x14ac:dyDescent="0.25">
      <c r="A77" s="123" t="str">
        <f>'t1'!A77</f>
        <v>DIR. PROF.TECNICO SANITARIE T.DET.ART.15-SEPTIES DLGS 502/92</v>
      </c>
      <c r="B77" s="95" t="str">
        <f>'t1'!B77</f>
        <v>SD048D</v>
      </c>
      <c r="C77" s="615">
        <f>'t13'!AF77</f>
        <v>0</v>
      </c>
      <c r="D77" s="615">
        <f>'t13'!AC77</f>
        <v>0</v>
      </c>
      <c r="E77" s="616" t="str">
        <f t="shared" si="5"/>
        <v xml:space="preserve"> </v>
      </c>
      <c r="F77" s="95" t="str">
        <f t="shared" si="6"/>
        <v xml:space="preserve"> </v>
      </c>
      <c r="G77" s="615">
        <f>'t13'!AD77</f>
        <v>0</v>
      </c>
      <c r="H77" s="616" t="str">
        <f t="shared" si="7"/>
        <v xml:space="preserve"> </v>
      </c>
      <c r="I77" s="95" t="str">
        <f t="shared" si="8"/>
        <v xml:space="preserve"> </v>
      </c>
      <c r="J77" s="339" t="str">
        <f t="shared" si="9"/>
        <v>OK</v>
      </c>
    </row>
    <row r="78" spans="1:10" ht="13.2" x14ac:dyDescent="0.25">
      <c r="A78" s="123" t="str">
        <f>'t1'!A78</f>
        <v>DIRIGENTE PROF.TECNICHE DELLA PREVENZIONE (INC.STRUT.COMPL.)</v>
      </c>
      <c r="B78" s="95" t="str">
        <f>'t1'!B78</f>
        <v>SD0CO4</v>
      </c>
      <c r="C78" s="615">
        <f>'t13'!AF78</f>
        <v>0</v>
      </c>
      <c r="D78" s="615">
        <f>'t13'!AC78</f>
        <v>0</v>
      </c>
      <c r="E78" s="616" t="str">
        <f t="shared" si="5"/>
        <v xml:space="preserve"> </v>
      </c>
      <c r="F78" s="95" t="str">
        <f t="shared" si="6"/>
        <v xml:space="preserve"> </v>
      </c>
      <c r="G78" s="615">
        <f>'t13'!AD78</f>
        <v>0</v>
      </c>
      <c r="H78" s="616" t="str">
        <f t="shared" si="7"/>
        <v xml:space="preserve"> </v>
      </c>
      <c r="I78" s="95" t="str">
        <f t="shared" si="8"/>
        <v xml:space="preserve"> </v>
      </c>
      <c r="J78" s="339" t="str">
        <f t="shared" si="9"/>
        <v>OK</v>
      </c>
    </row>
    <row r="79" spans="1:10" ht="13.2" x14ac:dyDescent="0.25">
      <c r="A79" s="123" t="str">
        <f>'t1'!A79</f>
        <v>DIRIGENTE PROF.TECNICHE DELLA PREVENZIONE (INC.STRUT.SEMPL.)</v>
      </c>
      <c r="B79" s="95" t="str">
        <f>'t1'!B79</f>
        <v>SD0SE4</v>
      </c>
      <c r="C79" s="615">
        <f>'t13'!AF79</f>
        <v>0</v>
      </c>
      <c r="D79" s="615">
        <f>'t13'!AC79</f>
        <v>0</v>
      </c>
      <c r="E79" s="616" t="str">
        <f t="shared" si="5"/>
        <v xml:space="preserve"> </v>
      </c>
      <c r="F79" s="95" t="str">
        <f t="shared" si="6"/>
        <v xml:space="preserve"> </v>
      </c>
      <c r="G79" s="615">
        <f>'t13'!AD79</f>
        <v>0</v>
      </c>
      <c r="H79" s="616" t="str">
        <f t="shared" si="7"/>
        <v xml:space="preserve"> </v>
      </c>
      <c r="I79" s="95" t="str">
        <f t="shared" si="8"/>
        <v xml:space="preserve"> </v>
      </c>
      <c r="J79" s="339" t="str">
        <f t="shared" si="9"/>
        <v>OK</v>
      </c>
    </row>
    <row r="80" spans="1:10" ht="13.2" x14ac:dyDescent="0.25">
      <c r="A80" s="123" t="str">
        <f>'t1'!A80</f>
        <v>DIRIGENTE PROF.TECNICHE DELLA PREVENZIONE(ALTRI INC.PROF.LI)</v>
      </c>
      <c r="B80" s="95" t="str">
        <f>'t1'!B80</f>
        <v>SD0AI4</v>
      </c>
      <c r="C80" s="615">
        <f>'t13'!AF80</f>
        <v>0</v>
      </c>
      <c r="D80" s="615">
        <f>'t13'!AC80</f>
        <v>0</v>
      </c>
      <c r="E80" s="616" t="str">
        <f t="shared" si="5"/>
        <v xml:space="preserve"> </v>
      </c>
      <c r="F80" s="95" t="str">
        <f t="shared" si="6"/>
        <v xml:space="preserve"> </v>
      </c>
      <c r="G80" s="615">
        <f>'t13'!AD80</f>
        <v>0</v>
      </c>
      <c r="H80" s="616" t="str">
        <f t="shared" si="7"/>
        <v xml:space="preserve"> </v>
      </c>
      <c r="I80" s="95" t="str">
        <f t="shared" si="8"/>
        <v xml:space="preserve"> </v>
      </c>
      <c r="J80" s="339" t="str">
        <f t="shared" si="9"/>
        <v>OK</v>
      </c>
    </row>
    <row r="81" spans="1:10" ht="13.2" x14ac:dyDescent="0.25">
      <c r="A81" s="123" t="str">
        <f>'t1'!A81</f>
        <v>DIR. PROF.TECNICHE PREVENZ. T.DET.ART.15-SEPTIES DLGS 502/92</v>
      </c>
      <c r="B81" s="95" t="str">
        <f>'t1'!B81</f>
        <v>SD048E</v>
      </c>
      <c r="C81" s="615">
        <f>'t13'!AF81</f>
        <v>0</v>
      </c>
      <c r="D81" s="615">
        <f>'t13'!AC81</f>
        <v>0</v>
      </c>
      <c r="E81" s="616" t="str">
        <f t="shared" si="5"/>
        <v xml:space="preserve"> </v>
      </c>
      <c r="F81" s="95" t="str">
        <f t="shared" si="6"/>
        <v xml:space="preserve"> </v>
      </c>
      <c r="G81" s="615">
        <f>'t13'!AD81</f>
        <v>0</v>
      </c>
      <c r="H81" s="616" t="str">
        <f t="shared" si="7"/>
        <v xml:space="preserve"> </v>
      </c>
      <c r="I81" s="95" t="str">
        <f t="shared" si="8"/>
        <v xml:space="preserve"> </v>
      </c>
      <c r="J81" s="339" t="str">
        <f t="shared" si="9"/>
        <v>OK</v>
      </c>
    </row>
    <row r="82" spans="1:10" ht="13.2" x14ac:dyDescent="0.25">
      <c r="A82" s="123" t="str">
        <f>'t1'!A82</f>
        <v>AVVOCATO DIRIG. CON INCARICO DI STRUTTURA COMPLESSA</v>
      </c>
      <c r="B82" s="95" t="str">
        <f>'t1'!B82</f>
        <v>PD0010</v>
      </c>
      <c r="C82" s="615">
        <f>'t13'!AF82</f>
        <v>0</v>
      </c>
      <c r="D82" s="615">
        <f>'t13'!AC82</f>
        <v>0</v>
      </c>
      <c r="E82" s="616" t="str">
        <f t="shared" si="5"/>
        <v xml:space="preserve"> </v>
      </c>
      <c r="F82" s="95" t="str">
        <f t="shared" si="6"/>
        <v xml:space="preserve"> </v>
      </c>
      <c r="G82" s="615">
        <f>'t13'!AD82</f>
        <v>0</v>
      </c>
      <c r="H82" s="616" t="str">
        <f t="shared" si="7"/>
        <v xml:space="preserve"> </v>
      </c>
      <c r="I82" s="95" t="str">
        <f t="shared" si="8"/>
        <v xml:space="preserve"> </v>
      </c>
      <c r="J82" s="339" t="str">
        <f t="shared" si="9"/>
        <v>OK</v>
      </c>
    </row>
    <row r="83" spans="1:10" ht="13.2" x14ac:dyDescent="0.25">
      <c r="A83" s="123" t="str">
        <f>'t1'!A83</f>
        <v>AVVOCATO DIRIG. CON INCARICO DI STRUTTURA SEMPLICE</v>
      </c>
      <c r="B83" s="95" t="str">
        <f>'t1'!B83</f>
        <v>PD0S09</v>
      </c>
      <c r="C83" s="615">
        <f>'t13'!AF83</f>
        <v>0</v>
      </c>
      <c r="D83" s="615">
        <f>'t13'!AC83</f>
        <v>0</v>
      </c>
      <c r="E83" s="616" t="str">
        <f t="shared" si="5"/>
        <v xml:space="preserve"> </v>
      </c>
      <c r="F83" s="95" t="str">
        <f t="shared" si="6"/>
        <v xml:space="preserve"> </v>
      </c>
      <c r="G83" s="615">
        <f>'t13'!AD83</f>
        <v>0</v>
      </c>
      <c r="H83" s="616" t="str">
        <f t="shared" si="7"/>
        <v xml:space="preserve"> </v>
      </c>
      <c r="I83" s="95" t="str">
        <f t="shared" si="8"/>
        <v xml:space="preserve"> </v>
      </c>
      <c r="J83" s="339" t="str">
        <f t="shared" si="9"/>
        <v>OK</v>
      </c>
    </row>
    <row r="84" spans="1:10" ht="13.2" x14ac:dyDescent="0.25">
      <c r="A84" s="123" t="str">
        <f>'t1'!A84</f>
        <v>AVVOCATO DIRIG. CON ALTRI INCAR.PROF.LI</v>
      </c>
      <c r="B84" s="95" t="str">
        <f>'t1'!B84</f>
        <v>PD0A09</v>
      </c>
      <c r="C84" s="615">
        <f>'t13'!AF84</f>
        <v>0</v>
      </c>
      <c r="D84" s="615">
        <f>'t13'!AC84</f>
        <v>0</v>
      </c>
      <c r="E84" s="616" t="str">
        <f t="shared" si="5"/>
        <v xml:space="preserve"> </v>
      </c>
      <c r="F84" s="95" t="str">
        <f t="shared" si="6"/>
        <v xml:space="preserve"> </v>
      </c>
      <c r="G84" s="615">
        <f>'t13'!AD84</f>
        <v>0</v>
      </c>
      <c r="H84" s="616" t="str">
        <f t="shared" si="7"/>
        <v xml:space="preserve"> </v>
      </c>
      <c r="I84" s="95" t="str">
        <f t="shared" si="8"/>
        <v xml:space="preserve"> </v>
      </c>
      <c r="J84" s="339" t="str">
        <f t="shared" si="9"/>
        <v>OK</v>
      </c>
    </row>
    <row r="85" spans="1:10" ht="13.2" x14ac:dyDescent="0.25">
      <c r="A85" s="123" t="str">
        <f>'t1'!A85</f>
        <v>AVVOCATO DIR. A T. DETERMINATO(ART. 15-SEPTIES DLGS. 502/92)</v>
      </c>
      <c r="B85" s="95" t="str">
        <f>'t1'!B85</f>
        <v>PD0605</v>
      </c>
      <c r="C85" s="615">
        <f>'t13'!AF85</f>
        <v>0</v>
      </c>
      <c r="D85" s="615">
        <f>'t13'!AC85</f>
        <v>0</v>
      </c>
      <c r="E85" s="616" t="str">
        <f t="shared" si="5"/>
        <v xml:space="preserve"> </v>
      </c>
      <c r="F85" s="95" t="str">
        <f t="shared" si="6"/>
        <v xml:space="preserve"> </v>
      </c>
      <c r="G85" s="615">
        <f>'t13'!AD85</f>
        <v>0</v>
      </c>
      <c r="H85" s="616" t="str">
        <f t="shared" si="7"/>
        <v xml:space="preserve"> </v>
      </c>
      <c r="I85" s="95" t="str">
        <f t="shared" si="8"/>
        <v xml:space="preserve"> </v>
      </c>
      <c r="J85" s="339" t="str">
        <f t="shared" si="9"/>
        <v>OK</v>
      </c>
    </row>
    <row r="86" spans="1:10" ht="13.2" x14ac:dyDescent="0.25">
      <c r="A86" s="123" t="str">
        <f>'t1'!A86</f>
        <v>INGEGNERE DIRIG. CON INCARICO DI STRUTTURA COMPLESSA</v>
      </c>
      <c r="B86" s="95" t="str">
        <f>'t1'!B86</f>
        <v>PD0046</v>
      </c>
      <c r="C86" s="615">
        <f>'t13'!AF86</f>
        <v>0</v>
      </c>
      <c r="D86" s="615">
        <f>'t13'!AC86</f>
        <v>0</v>
      </c>
      <c r="E86" s="616" t="str">
        <f t="shared" si="5"/>
        <v xml:space="preserve"> </v>
      </c>
      <c r="F86" s="95" t="str">
        <f t="shared" si="6"/>
        <v xml:space="preserve"> </v>
      </c>
      <c r="G86" s="615">
        <f>'t13'!AD86</f>
        <v>0</v>
      </c>
      <c r="H86" s="616" t="str">
        <f t="shared" si="7"/>
        <v xml:space="preserve"> </v>
      </c>
      <c r="I86" s="95" t="str">
        <f t="shared" si="8"/>
        <v xml:space="preserve"> </v>
      </c>
      <c r="J86" s="339" t="str">
        <f t="shared" si="9"/>
        <v>OK</v>
      </c>
    </row>
    <row r="87" spans="1:10" ht="13.2" x14ac:dyDescent="0.25">
      <c r="A87" s="123" t="str">
        <f>'t1'!A87</f>
        <v>INGEGNERE DIRIG. CON INCARICO DI STRUTTURA SEMPLICE</v>
      </c>
      <c r="B87" s="95" t="str">
        <f>'t1'!B87</f>
        <v>PD0S45</v>
      </c>
      <c r="C87" s="615">
        <f>'t13'!AF87</f>
        <v>0</v>
      </c>
      <c r="D87" s="615">
        <f>'t13'!AC87</f>
        <v>0</v>
      </c>
      <c r="E87" s="616" t="str">
        <f t="shared" si="5"/>
        <v xml:space="preserve"> </v>
      </c>
      <c r="F87" s="95" t="str">
        <f t="shared" si="6"/>
        <v xml:space="preserve"> </v>
      </c>
      <c r="G87" s="615">
        <f>'t13'!AD87</f>
        <v>0</v>
      </c>
      <c r="H87" s="616" t="str">
        <f t="shared" si="7"/>
        <v xml:space="preserve"> </v>
      </c>
      <c r="I87" s="95" t="str">
        <f t="shared" si="8"/>
        <v xml:space="preserve"> </v>
      </c>
      <c r="J87" s="339" t="str">
        <f t="shared" si="9"/>
        <v>OK</v>
      </c>
    </row>
    <row r="88" spans="1:10" ht="13.2" x14ac:dyDescent="0.25">
      <c r="A88" s="123" t="str">
        <f>'t1'!A88</f>
        <v>INGEGNERE DIRIG. CON ALTRI INCAR.PROF.LI</v>
      </c>
      <c r="B88" s="95" t="str">
        <f>'t1'!B88</f>
        <v>PD0A45</v>
      </c>
      <c r="C88" s="615">
        <f>'t13'!AF88</f>
        <v>0</v>
      </c>
      <c r="D88" s="615">
        <f>'t13'!AC88</f>
        <v>0</v>
      </c>
      <c r="E88" s="616" t="str">
        <f t="shared" si="5"/>
        <v xml:space="preserve"> </v>
      </c>
      <c r="F88" s="95" t="str">
        <f t="shared" si="6"/>
        <v xml:space="preserve"> </v>
      </c>
      <c r="G88" s="615">
        <f>'t13'!AD88</f>
        <v>0</v>
      </c>
      <c r="H88" s="616" t="str">
        <f t="shared" si="7"/>
        <v xml:space="preserve"> </v>
      </c>
      <c r="I88" s="95" t="str">
        <f t="shared" si="8"/>
        <v xml:space="preserve"> </v>
      </c>
      <c r="J88" s="339" t="str">
        <f t="shared" si="9"/>
        <v>OK</v>
      </c>
    </row>
    <row r="89" spans="1:10" ht="13.2" x14ac:dyDescent="0.25">
      <c r="A89" s="123" t="str">
        <f>'t1'!A89</f>
        <v>INGEGNERE DIR. A T. DETERMINATO(ART.15-SEPTIES DLGS. 502/92)</v>
      </c>
      <c r="B89" s="95" t="str">
        <f>'t1'!B89</f>
        <v>PD0606</v>
      </c>
      <c r="C89" s="615">
        <f>'t13'!AF89</f>
        <v>0</v>
      </c>
      <c r="D89" s="615">
        <f>'t13'!AC89</f>
        <v>0</v>
      </c>
      <c r="E89" s="616" t="str">
        <f t="shared" si="5"/>
        <v xml:space="preserve"> </v>
      </c>
      <c r="F89" s="95" t="str">
        <f t="shared" si="6"/>
        <v xml:space="preserve"> </v>
      </c>
      <c r="G89" s="615">
        <f>'t13'!AD89</f>
        <v>0</v>
      </c>
      <c r="H89" s="616" t="str">
        <f t="shared" si="7"/>
        <v xml:space="preserve"> </v>
      </c>
      <c r="I89" s="95" t="str">
        <f t="shared" si="8"/>
        <v xml:space="preserve"> </v>
      </c>
      <c r="J89" s="339" t="str">
        <f t="shared" si="9"/>
        <v>OK</v>
      </c>
    </row>
    <row r="90" spans="1:10" ht="13.2" x14ac:dyDescent="0.25">
      <c r="A90" s="123" t="str">
        <f>'t1'!A90</f>
        <v>ARCHITETTI DIRIG. CON INCARICO DI STRUTTURA COMPLESSA</v>
      </c>
      <c r="B90" s="95" t="str">
        <f>'t1'!B90</f>
        <v>PD0004</v>
      </c>
      <c r="C90" s="615">
        <f>'t13'!AF90</f>
        <v>0</v>
      </c>
      <c r="D90" s="615">
        <f>'t13'!AC90</f>
        <v>0</v>
      </c>
      <c r="E90" s="616" t="str">
        <f t="shared" si="5"/>
        <v xml:space="preserve"> </v>
      </c>
      <c r="F90" s="95" t="str">
        <f t="shared" si="6"/>
        <v xml:space="preserve"> </v>
      </c>
      <c r="G90" s="615">
        <f>'t13'!AD90</f>
        <v>0</v>
      </c>
      <c r="H90" s="616" t="str">
        <f t="shared" si="7"/>
        <v xml:space="preserve"> </v>
      </c>
      <c r="I90" s="95" t="str">
        <f t="shared" si="8"/>
        <v xml:space="preserve"> </v>
      </c>
      <c r="J90" s="339" t="str">
        <f t="shared" si="9"/>
        <v>OK</v>
      </c>
    </row>
    <row r="91" spans="1:10" ht="13.2" x14ac:dyDescent="0.25">
      <c r="A91" s="123" t="str">
        <f>'t1'!A91</f>
        <v>ARCHITETTI DIRIG. CON INCARICO DI STRUTTURA SEMPLICE</v>
      </c>
      <c r="B91" s="95" t="str">
        <f>'t1'!B91</f>
        <v>PD0S03</v>
      </c>
      <c r="C91" s="615">
        <f>'t13'!AF91</f>
        <v>0</v>
      </c>
      <c r="D91" s="615">
        <f>'t13'!AC91</f>
        <v>0</v>
      </c>
      <c r="E91" s="616" t="str">
        <f t="shared" si="5"/>
        <v xml:space="preserve"> </v>
      </c>
      <c r="F91" s="95" t="str">
        <f t="shared" si="6"/>
        <v xml:space="preserve"> </v>
      </c>
      <c r="G91" s="615">
        <f>'t13'!AD91</f>
        <v>0</v>
      </c>
      <c r="H91" s="616" t="str">
        <f t="shared" si="7"/>
        <v xml:space="preserve"> </v>
      </c>
      <c r="I91" s="95" t="str">
        <f t="shared" si="8"/>
        <v xml:space="preserve"> </v>
      </c>
      <c r="J91" s="339" t="str">
        <f t="shared" si="9"/>
        <v>OK</v>
      </c>
    </row>
    <row r="92" spans="1:10" ht="13.2" x14ac:dyDescent="0.25">
      <c r="A92" s="123" t="str">
        <f>'t1'!A92</f>
        <v>ARCHITETTI DIRIG. CON ALTRI INCAR.PROF.LI</v>
      </c>
      <c r="B92" s="95" t="str">
        <f>'t1'!B92</f>
        <v>PD0A03</v>
      </c>
      <c r="C92" s="615">
        <f>'t13'!AF92</f>
        <v>0</v>
      </c>
      <c r="D92" s="615">
        <f>'t13'!AC92</f>
        <v>0</v>
      </c>
      <c r="E92" s="616" t="str">
        <f t="shared" si="5"/>
        <v xml:space="preserve"> </v>
      </c>
      <c r="F92" s="95" t="str">
        <f t="shared" si="6"/>
        <v xml:space="preserve"> </v>
      </c>
      <c r="G92" s="615">
        <f>'t13'!AD92</f>
        <v>0</v>
      </c>
      <c r="H92" s="616" t="str">
        <f t="shared" si="7"/>
        <v xml:space="preserve"> </v>
      </c>
      <c r="I92" s="95" t="str">
        <f t="shared" si="8"/>
        <v xml:space="preserve"> </v>
      </c>
      <c r="J92" s="339" t="str">
        <f t="shared" si="9"/>
        <v>OK</v>
      </c>
    </row>
    <row r="93" spans="1:10" ht="13.2" x14ac:dyDescent="0.25">
      <c r="A93" s="123" t="str">
        <f>'t1'!A93</f>
        <v>ARCHITETTI DIR. A T.DETERMINATO(ART. 15-SEPTIES DLGS.502/92)</v>
      </c>
      <c r="B93" s="95" t="str">
        <f>'t1'!B93</f>
        <v>PD0607</v>
      </c>
      <c r="C93" s="615">
        <f>'t13'!AF93</f>
        <v>0</v>
      </c>
      <c r="D93" s="615">
        <f>'t13'!AC93</f>
        <v>0</v>
      </c>
      <c r="E93" s="616" t="str">
        <f t="shared" si="5"/>
        <v xml:space="preserve"> </v>
      </c>
      <c r="F93" s="95" t="str">
        <f t="shared" si="6"/>
        <v xml:space="preserve"> </v>
      </c>
      <c r="G93" s="615">
        <f>'t13'!AD93</f>
        <v>0</v>
      </c>
      <c r="H93" s="616" t="str">
        <f t="shared" si="7"/>
        <v xml:space="preserve"> </v>
      </c>
      <c r="I93" s="95" t="str">
        <f t="shared" si="8"/>
        <v xml:space="preserve"> </v>
      </c>
      <c r="J93" s="339" t="str">
        <f t="shared" si="9"/>
        <v>OK</v>
      </c>
    </row>
    <row r="94" spans="1:10" ht="13.2" x14ac:dyDescent="0.25">
      <c r="A94" s="123" t="str">
        <f>'t1'!A94</f>
        <v>GEOLOGI DIRIG. CON INCARICO DI STRUTTURA COMPLESSA</v>
      </c>
      <c r="B94" s="95" t="str">
        <f>'t1'!B94</f>
        <v>PD0044</v>
      </c>
      <c r="C94" s="615">
        <f>'t13'!AF94</f>
        <v>0</v>
      </c>
      <c r="D94" s="615">
        <f>'t13'!AC94</f>
        <v>0</v>
      </c>
      <c r="E94" s="616" t="str">
        <f t="shared" si="5"/>
        <v xml:space="preserve"> </v>
      </c>
      <c r="F94" s="95" t="str">
        <f t="shared" si="6"/>
        <v xml:space="preserve"> </v>
      </c>
      <c r="G94" s="615">
        <f>'t13'!AD94</f>
        <v>0</v>
      </c>
      <c r="H94" s="616" t="str">
        <f t="shared" si="7"/>
        <v xml:space="preserve"> </v>
      </c>
      <c r="I94" s="95" t="str">
        <f t="shared" si="8"/>
        <v xml:space="preserve"> </v>
      </c>
      <c r="J94" s="339" t="str">
        <f t="shared" si="9"/>
        <v>OK</v>
      </c>
    </row>
    <row r="95" spans="1:10" ht="13.2" x14ac:dyDescent="0.25">
      <c r="A95" s="123" t="str">
        <f>'t1'!A95</f>
        <v>GEOLOGI DIRIG. CON INCARICO DI STRUTTURA SEMPLICE</v>
      </c>
      <c r="B95" s="95" t="str">
        <f>'t1'!B95</f>
        <v>PD0S43</v>
      </c>
      <c r="C95" s="615">
        <f>'t13'!AF95</f>
        <v>0</v>
      </c>
      <c r="D95" s="615">
        <f>'t13'!AC95</f>
        <v>0</v>
      </c>
      <c r="E95" s="616" t="str">
        <f t="shared" si="5"/>
        <v xml:space="preserve"> </v>
      </c>
      <c r="F95" s="95" t="str">
        <f t="shared" si="6"/>
        <v xml:space="preserve"> </v>
      </c>
      <c r="G95" s="615">
        <f>'t13'!AD95</f>
        <v>0</v>
      </c>
      <c r="H95" s="616" t="str">
        <f t="shared" si="7"/>
        <v xml:space="preserve"> </v>
      </c>
      <c r="I95" s="95" t="str">
        <f t="shared" si="8"/>
        <v xml:space="preserve"> </v>
      </c>
      <c r="J95" s="339" t="str">
        <f t="shared" si="9"/>
        <v>OK</v>
      </c>
    </row>
    <row r="96" spans="1:10" ht="13.2" x14ac:dyDescent="0.25">
      <c r="A96" s="123" t="str">
        <f>'t1'!A96</f>
        <v>GEOLOGI DIRIG. CON ALTRI INCAR.PROF.LI</v>
      </c>
      <c r="B96" s="95" t="str">
        <f>'t1'!B96</f>
        <v>PD0A43</v>
      </c>
      <c r="C96" s="615">
        <f>'t13'!AF96</f>
        <v>0</v>
      </c>
      <c r="D96" s="615">
        <f>'t13'!AC96</f>
        <v>0</v>
      </c>
      <c r="E96" s="616" t="str">
        <f t="shared" si="5"/>
        <v xml:space="preserve"> </v>
      </c>
      <c r="F96" s="95" t="str">
        <f t="shared" si="6"/>
        <v xml:space="preserve"> </v>
      </c>
      <c r="G96" s="615">
        <f>'t13'!AD96</f>
        <v>0</v>
      </c>
      <c r="H96" s="616" t="str">
        <f t="shared" si="7"/>
        <v xml:space="preserve"> </v>
      </c>
      <c r="I96" s="95" t="str">
        <f t="shared" si="8"/>
        <v xml:space="preserve"> </v>
      </c>
      <c r="J96" s="339" t="str">
        <f t="shared" si="9"/>
        <v>OK</v>
      </c>
    </row>
    <row r="97" spans="1:10" ht="13.2" x14ac:dyDescent="0.25">
      <c r="A97" s="123" t="str">
        <f>'t1'!A97</f>
        <v>GEOLOGI  DIR. A T. DETERMINATO(ART. 15-SEPTIES DLGS. 502/92)</v>
      </c>
      <c r="B97" s="95" t="str">
        <f>'t1'!B97</f>
        <v>PD0608</v>
      </c>
      <c r="C97" s="615">
        <f>'t13'!AF97</f>
        <v>0</v>
      </c>
      <c r="D97" s="615">
        <f>'t13'!AC97</f>
        <v>0</v>
      </c>
      <c r="E97" s="616" t="str">
        <f t="shared" si="5"/>
        <v xml:space="preserve"> </v>
      </c>
      <c r="F97" s="95" t="str">
        <f t="shared" si="6"/>
        <v xml:space="preserve"> </v>
      </c>
      <c r="G97" s="615">
        <f>'t13'!AD97</f>
        <v>0</v>
      </c>
      <c r="H97" s="616" t="str">
        <f t="shared" si="7"/>
        <v xml:space="preserve"> </v>
      </c>
      <c r="I97" s="95" t="str">
        <f t="shared" si="8"/>
        <v xml:space="preserve"> </v>
      </c>
      <c r="J97" s="339" t="str">
        <f t="shared" si="9"/>
        <v>OK</v>
      </c>
    </row>
    <row r="98" spans="1:10" ht="13.2" x14ac:dyDescent="0.25">
      <c r="A98" s="123" t="str">
        <f>'t1'!A98</f>
        <v>ANALISTI DIRIG. CON INCARICO DI STRUTTURA COMPLESSA</v>
      </c>
      <c r="B98" s="95" t="str">
        <f>'t1'!B98</f>
        <v>TD0002</v>
      </c>
      <c r="C98" s="615">
        <f>'t13'!AF98</f>
        <v>0</v>
      </c>
      <c r="D98" s="615">
        <f>'t13'!AC98</f>
        <v>0</v>
      </c>
      <c r="E98" s="616" t="str">
        <f t="shared" si="5"/>
        <v xml:space="preserve"> </v>
      </c>
      <c r="F98" s="95" t="str">
        <f t="shared" si="6"/>
        <v xml:space="preserve"> </v>
      </c>
      <c r="G98" s="615">
        <f>'t13'!AD98</f>
        <v>0</v>
      </c>
      <c r="H98" s="616" t="str">
        <f t="shared" si="7"/>
        <v xml:space="preserve"> </v>
      </c>
      <c r="I98" s="95" t="str">
        <f t="shared" si="8"/>
        <v xml:space="preserve"> </v>
      </c>
      <c r="J98" s="339" t="str">
        <f t="shared" si="9"/>
        <v>OK</v>
      </c>
    </row>
    <row r="99" spans="1:10" ht="13.2" x14ac:dyDescent="0.25">
      <c r="A99" s="123" t="str">
        <f>'t1'!A99</f>
        <v>ANALISTI DIRIG. CON INCARICO DI STRUTTURA SEMPLICE</v>
      </c>
      <c r="B99" s="95" t="str">
        <f>'t1'!B99</f>
        <v>TD0S01</v>
      </c>
      <c r="C99" s="615">
        <f>'t13'!AF99</f>
        <v>0</v>
      </c>
      <c r="D99" s="615">
        <f>'t13'!AC99</f>
        <v>0</v>
      </c>
      <c r="E99" s="616" t="str">
        <f t="shared" si="5"/>
        <v xml:space="preserve"> </v>
      </c>
      <c r="F99" s="95" t="str">
        <f t="shared" si="6"/>
        <v xml:space="preserve"> </v>
      </c>
      <c r="G99" s="615">
        <f>'t13'!AD99</f>
        <v>0</v>
      </c>
      <c r="H99" s="616" t="str">
        <f t="shared" si="7"/>
        <v xml:space="preserve"> </v>
      </c>
      <c r="I99" s="95" t="str">
        <f t="shared" si="8"/>
        <v xml:space="preserve"> </v>
      </c>
      <c r="J99" s="339" t="str">
        <f t="shared" si="9"/>
        <v>OK</v>
      </c>
    </row>
    <row r="100" spans="1:10" ht="13.2" x14ac:dyDescent="0.25">
      <c r="A100" s="123" t="str">
        <f>'t1'!A100</f>
        <v>ANALISTI DIRIG. CON ALTRI INCAR.PROF.LI</v>
      </c>
      <c r="B100" s="95" t="str">
        <f>'t1'!B100</f>
        <v>TD0A01</v>
      </c>
      <c r="C100" s="615">
        <f>'t13'!AF100</f>
        <v>0</v>
      </c>
      <c r="D100" s="615">
        <f>'t13'!AC100</f>
        <v>0</v>
      </c>
      <c r="E100" s="616" t="str">
        <f t="shared" si="5"/>
        <v xml:space="preserve"> </v>
      </c>
      <c r="F100" s="95" t="str">
        <f t="shared" si="6"/>
        <v xml:space="preserve"> </v>
      </c>
      <c r="G100" s="615">
        <f>'t13'!AD100</f>
        <v>0</v>
      </c>
      <c r="H100" s="616" t="str">
        <f t="shared" si="7"/>
        <v xml:space="preserve"> </v>
      </c>
      <c r="I100" s="95" t="str">
        <f t="shared" si="8"/>
        <v xml:space="preserve"> </v>
      </c>
      <c r="J100" s="339" t="str">
        <f t="shared" si="9"/>
        <v>OK</v>
      </c>
    </row>
    <row r="101" spans="1:10" ht="13.2" x14ac:dyDescent="0.25">
      <c r="A101" s="123" t="str">
        <f>'t1'!A101</f>
        <v>ANALISTI DIR. A T. DETERMINATO(ART. 15-SEPTIES DLGS. 502/92)</v>
      </c>
      <c r="B101" s="95" t="str">
        <f>'t1'!B101</f>
        <v>TD0609</v>
      </c>
      <c r="C101" s="615">
        <f>'t13'!AF101</f>
        <v>0</v>
      </c>
      <c r="D101" s="615">
        <f>'t13'!AC101</f>
        <v>0</v>
      </c>
      <c r="E101" s="616" t="str">
        <f t="shared" si="5"/>
        <v xml:space="preserve"> </v>
      </c>
      <c r="F101" s="95" t="str">
        <f t="shared" si="6"/>
        <v xml:space="preserve"> </v>
      </c>
      <c r="G101" s="615">
        <f>'t13'!AD101</f>
        <v>0</v>
      </c>
      <c r="H101" s="616" t="str">
        <f t="shared" si="7"/>
        <v xml:space="preserve"> </v>
      </c>
      <c r="I101" s="95" t="str">
        <f t="shared" si="8"/>
        <v xml:space="preserve"> </v>
      </c>
      <c r="J101" s="339" t="str">
        <f t="shared" si="9"/>
        <v>OK</v>
      </c>
    </row>
    <row r="102" spans="1:10" ht="13.2" x14ac:dyDescent="0.25">
      <c r="A102" s="123" t="str">
        <f>'t1'!A102</f>
        <v>STATISTICO DIRIG. CON INCARICO DI STRUTTURA COMPLESSA</v>
      </c>
      <c r="B102" s="95" t="str">
        <f>'t1'!B102</f>
        <v>TD0071</v>
      </c>
      <c r="C102" s="615">
        <f>'t13'!AF102</f>
        <v>0</v>
      </c>
      <c r="D102" s="615">
        <f>'t13'!AC102</f>
        <v>0</v>
      </c>
      <c r="E102" s="616" t="str">
        <f t="shared" si="5"/>
        <v xml:space="preserve"> </v>
      </c>
      <c r="F102" s="95" t="str">
        <f t="shared" si="6"/>
        <v xml:space="preserve"> </v>
      </c>
      <c r="G102" s="615">
        <f>'t13'!AD102</f>
        <v>0</v>
      </c>
      <c r="H102" s="616" t="str">
        <f t="shared" si="7"/>
        <v xml:space="preserve"> </v>
      </c>
      <c r="I102" s="95" t="str">
        <f t="shared" si="8"/>
        <v xml:space="preserve"> </v>
      </c>
      <c r="J102" s="339" t="str">
        <f t="shared" si="9"/>
        <v>OK</v>
      </c>
    </row>
    <row r="103" spans="1:10" ht="13.2" x14ac:dyDescent="0.25">
      <c r="A103" s="123" t="str">
        <f>'t1'!A103</f>
        <v>STATISTICO DIRIG. CON INCARICO DI STRUTTURA SEMPLICE</v>
      </c>
      <c r="B103" s="95" t="str">
        <f>'t1'!B103</f>
        <v>TD0S70</v>
      </c>
      <c r="C103" s="615">
        <f>'t13'!AF103</f>
        <v>0</v>
      </c>
      <c r="D103" s="615">
        <f>'t13'!AC103</f>
        <v>0</v>
      </c>
      <c r="E103" s="616" t="str">
        <f t="shared" si="5"/>
        <v xml:space="preserve"> </v>
      </c>
      <c r="F103" s="95" t="str">
        <f t="shared" si="6"/>
        <v xml:space="preserve"> </v>
      </c>
      <c r="G103" s="615">
        <f>'t13'!AD103</f>
        <v>0</v>
      </c>
      <c r="H103" s="616" t="str">
        <f t="shared" si="7"/>
        <v xml:space="preserve"> </v>
      </c>
      <c r="I103" s="95" t="str">
        <f t="shared" si="8"/>
        <v xml:space="preserve"> </v>
      </c>
      <c r="J103" s="339" t="str">
        <f t="shared" si="9"/>
        <v>OK</v>
      </c>
    </row>
    <row r="104" spans="1:10" ht="13.2" x14ac:dyDescent="0.25">
      <c r="A104" s="123" t="str">
        <f>'t1'!A104</f>
        <v>STATISTICO DIRIG. CON ALTRI INCAR.PROF.LI</v>
      </c>
      <c r="B104" s="95" t="str">
        <f>'t1'!B104</f>
        <v>TD0A70</v>
      </c>
      <c r="C104" s="615">
        <f>'t13'!AF104</f>
        <v>0</v>
      </c>
      <c r="D104" s="615">
        <f>'t13'!AC104</f>
        <v>0</v>
      </c>
      <c r="E104" s="616" t="str">
        <f t="shared" si="5"/>
        <v xml:space="preserve"> </v>
      </c>
      <c r="F104" s="95" t="str">
        <f t="shared" si="6"/>
        <v xml:space="preserve"> </v>
      </c>
      <c r="G104" s="615">
        <f>'t13'!AD104</f>
        <v>0</v>
      </c>
      <c r="H104" s="616" t="str">
        <f t="shared" si="7"/>
        <v xml:space="preserve"> </v>
      </c>
      <c r="I104" s="95" t="str">
        <f t="shared" si="8"/>
        <v xml:space="preserve"> </v>
      </c>
      <c r="J104" s="339" t="str">
        <f t="shared" si="9"/>
        <v>OK</v>
      </c>
    </row>
    <row r="105" spans="1:10" ht="13.2" x14ac:dyDescent="0.25">
      <c r="A105" s="123" t="str">
        <f>'t1'!A105</f>
        <v>STATISTICO DIR. A T.DETERMINATO(ART. 15-SEPTIES DLGS.502/92)</v>
      </c>
      <c r="B105" s="95" t="str">
        <f>'t1'!B105</f>
        <v>TD0610</v>
      </c>
      <c r="C105" s="615">
        <f>'t13'!AF105</f>
        <v>0</v>
      </c>
      <c r="D105" s="615">
        <f>'t13'!AC105</f>
        <v>0</v>
      </c>
      <c r="E105" s="616" t="str">
        <f t="shared" si="5"/>
        <v xml:space="preserve"> </v>
      </c>
      <c r="F105" s="95" t="str">
        <f t="shared" si="6"/>
        <v xml:space="preserve"> </v>
      </c>
      <c r="G105" s="615">
        <f>'t13'!AD105</f>
        <v>0</v>
      </c>
      <c r="H105" s="616" t="str">
        <f t="shared" si="7"/>
        <v xml:space="preserve"> </v>
      </c>
      <c r="I105" s="95" t="str">
        <f t="shared" si="8"/>
        <v xml:space="preserve"> </v>
      </c>
      <c r="J105" s="339" t="str">
        <f t="shared" si="9"/>
        <v>OK</v>
      </c>
    </row>
    <row r="106" spans="1:10" ht="13.2" x14ac:dyDescent="0.25">
      <c r="A106" s="123" t="str">
        <f>'t1'!A106</f>
        <v>SOCIOLOGO DIRIG. CON INCARICO DI STRUTTURA COMPLESSA</v>
      </c>
      <c r="B106" s="95" t="str">
        <f>'t1'!B106</f>
        <v>TD0068</v>
      </c>
      <c r="C106" s="615">
        <f>'t13'!AF106</f>
        <v>0</v>
      </c>
      <c r="D106" s="615">
        <f>'t13'!AC106</f>
        <v>0</v>
      </c>
      <c r="E106" s="616" t="str">
        <f t="shared" si="5"/>
        <v xml:space="preserve"> </v>
      </c>
      <c r="F106" s="95" t="str">
        <f t="shared" si="6"/>
        <v xml:space="preserve"> </v>
      </c>
      <c r="G106" s="615">
        <f>'t13'!AD106</f>
        <v>0</v>
      </c>
      <c r="H106" s="616" t="str">
        <f t="shared" si="7"/>
        <v xml:space="preserve"> </v>
      </c>
      <c r="I106" s="95" t="str">
        <f t="shared" si="8"/>
        <v xml:space="preserve"> </v>
      </c>
      <c r="J106" s="339" t="str">
        <f t="shared" si="9"/>
        <v>OK</v>
      </c>
    </row>
    <row r="107" spans="1:10" ht="13.2" x14ac:dyDescent="0.25">
      <c r="A107" s="123" t="str">
        <f>'t1'!A107</f>
        <v>SOCIOLOGO DIRIG. CON INCARICO DI STRUTTURA SEMPLICE</v>
      </c>
      <c r="B107" s="95" t="str">
        <f>'t1'!B107</f>
        <v>TD0S67</v>
      </c>
      <c r="C107" s="615">
        <f>'t13'!AF107</f>
        <v>0</v>
      </c>
      <c r="D107" s="615">
        <f>'t13'!AC107</f>
        <v>0</v>
      </c>
      <c r="E107" s="616" t="str">
        <f t="shared" si="5"/>
        <v xml:space="preserve"> </v>
      </c>
      <c r="F107" s="95" t="str">
        <f t="shared" si="6"/>
        <v xml:space="preserve"> </v>
      </c>
      <c r="G107" s="615">
        <f>'t13'!AD107</f>
        <v>0</v>
      </c>
      <c r="H107" s="616" t="str">
        <f t="shared" si="7"/>
        <v xml:space="preserve"> </v>
      </c>
      <c r="I107" s="95" t="str">
        <f t="shared" si="8"/>
        <v xml:space="preserve"> </v>
      </c>
      <c r="J107" s="339" t="str">
        <f t="shared" si="9"/>
        <v>OK</v>
      </c>
    </row>
    <row r="108" spans="1:10" ht="13.2" x14ac:dyDescent="0.25">
      <c r="A108" s="123" t="str">
        <f>'t1'!A108</f>
        <v>SOCIOLOGO DIRIG. CON ALTRI INCAR.PROF.LI</v>
      </c>
      <c r="B108" s="95" t="str">
        <f>'t1'!B108</f>
        <v>TD0A67</v>
      </c>
      <c r="C108" s="615">
        <f>'t13'!AF108</f>
        <v>0</v>
      </c>
      <c r="D108" s="615">
        <f>'t13'!AC108</f>
        <v>0</v>
      </c>
      <c r="E108" s="616" t="str">
        <f t="shared" si="5"/>
        <v xml:space="preserve"> </v>
      </c>
      <c r="F108" s="95" t="str">
        <f t="shared" si="6"/>
        <v xml:space="preserve"> </v>
      </c>
      <c r="G108" s="615">
        <f>'t13'!AD108</f>
        <v>0</v>
      </c>
      <c r="H108" s="616" t="str">
        <f t="shared" si="7"/>
        <v xml:space="preserve"> </v>
      </c>
      <c r="I108" s="95" t="str">
        <f t="shared" si="8"/>
        <v xml:space="preserve"> </v>
      </c>
      <c r="J108" s="339" t="str">
        <f t="shared" si="9"/>
        <v>OK</v>
      </c>
    </row>
    <row r="109" spans="1:10" ht="13.2" x14ac:dyDescent="0.25">
      <c r="A109" s="123" t="str">
        <f>'t1'!A109</f>
        <v>SOCIOLOGO DIR. A T. DETERMINATO(ART.15-SEPTIES DLGS. 502/92)</v>
      </c>
      <c r="B109" s="95" t="str">
        <f>'t1'!B109</f>
        <v>TD0611</v>
      </c>
      <c r="C109" s="615">
        <f>'t13'!AF109</f>
        <v>0</v>
      </c>
      <c r="D109" s="615">
        <f>'t13'!AC109</f>
        <v>0</v>
      </c>
      <c r="E109" s="616" t="str">
        <f t="shared" si="5"/>
        <v xml:space="preserve"> </v>
      </c>
      <c r="F109" s="95" t="str">
        <f t="shared" si="6"/>
        <v xml:space="preserve"> </v>
      </c>
      <c r="G109" s="615">
        <f>'t13'!AD109</f>
        <v>0</v>
      </c>
      <c r="H109" s="616" t="str">
        <f t="shared" si="7"/>
        <v xml:space="preserve"> </v>
      </c>
      <c r="I109" s="95" t="str">
        <f t="shared" si="8"/>
        <v xml:space="preserve"> </v>
      </c>
      <c r="J109" s="339" t="str">
        <f t="shared" si="9"/>
        <v>OK</v>
      </c>
    </row>
    <row r="110" spans="1:10" ht="13.2" x14ac:dyDescent="0.25">
      <c r="A110" s="123" t="str">
        <f>'t1'!A110</f>
        <v>DIR. AMBIENTALE CON INCARICO DI STRUTTURA COMPLESSA</v>
      </c>
      <c r="B110" s="95" t="str">
        <f>'t1'!B110</f>
        <v>TD0C02</v>
      </c>
      <c r="C110" s="615">
        <f>'t13'!AF110</f>
        <v>0</v>
      </c>
      <c r="D110" s="615">
        <f>'t13'!AC110</f>
        <v>0</v>
      </c>
      <c r="E110" s="616" t="str">
        <f t="shared" si="5"/>
        <v xml:space="preserve"> </v>
      </c>
      <c r="F110" s="95" t="str">
        <f t="shared" si="6"/>
        <v xml:space="preserve"> </v>
      </c>
      <c r="G110" s="615">
        <f>'t13'!AD110</f>
        <v>0</v>
      </c>
      <c r="H110" s="616" t="str">
        <f t="shared" si="7"/>
        <v xml:space="preserve"> </v>
      </c>
      <c r="I110" s="95" t="str">
        <f t="shared" si="8"/>
        <v xml:space="preserve"> </v>
      </c>
      <c r="J110" s="339" t="str">
        <f t="shared" si="9"/>
        <v>OK</v>
      </c>
    </row>
    <row r="111" spans="1:10" ht="13.2" x14ac:dyDescent="0.25">
      <c r="A111" s="123" t="str">
        <f>'t1'!A111</f>
        <v>DIR. AMBIENTALE CON INCARICO DI STRUTTURA SEMPLICE</v>
      </c>
      <c r="B111" s="95" t="str">
        <f>'t1'!B111</f>
        <v>TD0S02</v>
      </c>
      <c r="C111" s="615">
        <f>'t13'!AF111</f>
        <v>0</v>
      </c>
      <c r="D111" s="615">
        <f>'t13'!AC111</f>
        <v>0</v>
      </c>
      <c r="E111" s="616" t="str">
        <f t="shared" si="5"/>
        <v xml:space="preserve"> </v>
      </c>
      <c r="F111" s="95" t="str">
        <f t="shared" si="6"/>
        <v xml:space="preserve"> </v>
      </c>
      <c r="G111" s="615">
        <f>'t13'!AD111</f>
        <v>0</v>
      </c>
      <c r="H111" s="616" t="str">
        <f t="shared" si="7"/>
        <v xml:space="preserve"> </v>
      </c>
      <c r="I111" s="95" t="str">
        <f t="shared" si="8"/>
        <v xml:space="preserve"> </v>
      </c>
      <c r="J111" s="339" t="str">
        <f t="shared" si="9"/>
        <v>OK</v>
      </c>
    </row>
    <row r="112" spans="1:10" ht="13.2" x14ac:dyDescent="0.25">
      <c r="A112" s="123" t="str">
        <f>'t1'!A112</f>
        <v>DIR. AMBIENTALE CON ALTRI INCAR.PROF.LI</v>
      </c>
      <c r="B112" s="95" t="str">
        <f>'t1'!B112</f>
        <v>TD0A02</v>
      </c>
      <c r="C112" s="615">
        <f>'t13'!AF112</f>
        <v>0</v>
      </c>
      <c r="D112" s="615">
        <f>'t13'!AC112</f>
        <v>0</v>
      </c>
      <c r="E112" s="616" t="str">
        <f t="shared" si="5"/>
        <v xml:space="preserve"> </v>
      </c>
      <c r="F112" s="95" t="str">
        <f t="shared" si="6"/>
        <v xml:space="preserve"> </v>
      </c>
      <c r="G112" s="615">
        <f>'t13'!AD112</f>
        <v>0</v>
      </c>
      <c r="H112" s="616" t="str">
        <f t="shared" si="7"/>
        <v xml:space="preserve"> </v>
      </c>
      <c r="I112" s="95" t="str">
        <f t="shared" si="8"/>
        <v xml:space="preserve"> </v>
      </c>
      <c r="J112" s="339" t="str">
        <f t="shared" si="9"/>
        <v>OK</v>
      </c>
    </row>
    <row r="113" spans="1:10" ht="13.2" x14ac:dyDescent="0.25">
      <c r="A113" s="123" t="str">
        <f>'t1'!A113</f>
        <v>DIR. AMBIENTALE A T.DETERMINATO (ART.15-SEPTIES DLGS 502/92)</v>
      </c>
      <c r="B113" s="95" t="str">
        <f>'t1'!B113</f>
        <v>TD0810</v>
      </c>
      <c r="C113" s="615">
        <f>'t13'!AF113</f>
        <v>0</v>
      </c>
      <c r="D113" s="615">
        <f>'t13'!AC113</f>
        <v>0</v>
      </c>
      <c r="E113" s="616" t="str">
        <f t="shared" si="5"/>
        <v xml:space="preserve"> </v>
      </c>
      <c r="F113" s="95" t="str">
        <f t="shared" si="6"/>
        <v xml:space="preserve"> </v>
      </c>
      <c r="G113" s="615">
        <f>'t13'!AD113</f>
        <v>0</v>
      </c>
      <c r="H113" s="616" t="str">
        <f t="shared" si="7"/>
        <v xml:space="preserve"> </v>
      </c>
      <c r="I113" s="95" t="str">
        <f t="shared" si="8"/>
        <v xml:space="preserve"> </v>
      </c>
      <c r="J113" s="339" t="str">
        <f t="shared" si="9"/>
        <v>OK</v>
      </c>
    </row>
    <row r="114" spans="1:10" ht="13.2" x14ac:dyDescent="0.25">
      <c r="A114" s="123" t="str">
        <f>'t1'!A114</f>
        <v>DIRIGENTE AMM.VO CON INCARICO DI STRUTTURA COMPLESSA</v>
      </c>
      <c r="B114" s="95" t="str">
        <f>'t1'!B114</f>
        <v>AD0032</v>
      </c>
      <c r="C114" s="615">
        <f>'t13'!AF114</f>
        <v>0</v>
      </c>
      <c r="D114" s="615">
        <f>'t13'!AC114</f>
        <v>0</v>
      </c>
      <c r="E114" s="616" t="str">
        <f t="shared" si="5"/>
        <v xml:space="preserve"> </v>
      </c>
      <c r="F114" s="95" t="str">
        <f t="shared" si="6"/>
        <v xml:space="preserve"> </v>
      </c>
      <c r="G114" s="615">
        <f>'t13'!AD114</f>
        <v>0</v>
      </c>
      <c r="H114" s="616" t="str">
        <f t="shared" si="7"/>
        <v xml:space="preserve"> </v>
      </c>
      <c r="I114" s="95" t="str">
        <f t="shared" si="8"/>
        <v xml:space="preserve"> </v>
      </c>
      <c r="J114" s="339" t="str">
        <f t="shared" si="9"/>
        <v>OK</v>
      </c>
    </row>
    <row r="115" spans="1:10" ht="13.2" x14ac:dyDescent="0.25">
      <c r="A115" s="123" t="str">
        <f>'t1'!A115</f>
        <v>DIRIGENTE AMM.VO CON INCARICO DI STRUTTURA SEMPLICE</v>
      </c>
      <c r="B115" s="95" t="str">
        <f>'t1'!B115</f>
        <v>AD0S31</v>
      </c>
      <c r="C115" s="615">
        <f>'t13'!AF115</f>
        <v>0</v>
      </c>
      <c r="D115" s="615">
        <f>'t13'!AC115</f>
        <v>0</v>
      </c>
      <c r="E115" s="616" t="str">
        <f t="shared" si="5"/>
        <v xml:space="preserve"> </v>
      </c>
      <c r="F115" s="95" t="str">
        <f t="shared" si="6"/>
        <v xml:space="preserve"> </v>
      </c>
      <c r="G115" s="615">
        <f>'t13'!AD115</f>
        <v>0</v>
      </c>
      <c r="H115" s="616" t="str">
        <f t="shared" si="7"/>
        <v xml:space="preserve"> </v>
      </c>
      <c r="I115" s="95" t="str">
        <f t="shared" si="8"/>
        <v xml:space="preserve"> </v>
      </c>
      <c r="J115" s="339" t="str">
        <f t="shared" si="9"/>
        <v>OK</v>
      </c>
    </row>
    <row r="116" spans="1:10" ht="13.2" x14ac:dyDescent="0.25">
      <c r="A116" s="123" t="str">
        <f>'t1'!A116</f>
        <v>DIRIGENTE AMM.VO CON ALTRI INCAR.PROF.LI</v>
      </c>
      <c r="B116" s="95" t="str">
        <f>'t1'!B116</f>
        <v>AD0A31</v>
      </c>
      <c r="C116" s="615">
        <f>'t13'!AF116</f>
        <v>0</v>
      </c>
      <c r="D116" s="615">
        <f>'t13'!AC116</f>
        <v>0</v>
      </c>
      <c r="E116" s="616" t="str">
        <f t="shared" si="5"/>
        <v xml:space="preserve"> </v>
      </c>
      <c r="F116" s="95" t="str">
        <f t="shared" si="6"/>
        <v xml:space="preserve"> </v>
      </c>
      <c r="G116" s="615">
        <f>'t13'!AD116</f>
        <v>0</v>
      </c>
      <c r="H116" s="616" t="str">
        <f t="shared" si="7"/>
        <v xml:space="preserve"> </v>
      </c>
      <c r="I116" s="95" t="str">
        <f t="shared" si="8"/>
        <v xml:space="preserve"> </v>
      </c>
      <c r="J116" s="339" t="str">
        <f t="shared" si="9"/>
        <v>OK</v>
      </c>
    </row>
    <row r="117" spans="1:10" ht="13.2" x14ac:dyDescent="0.25">
      <c r="A117" s="123" t="str">
        <f>'t1'!A117</f>
        <v>DIRIG. AMM.VO A T. DETERMINATO (ART. 15-SEPTIES DLGS.502/92)</v>
      </c>
      <c r="B117" s="95" t="str">
        <f>'t1'!B117</f>
        <v>AD0612</v>
      </c>
      <c r="C117" s="615">
        <f>'t13'!AF117</f>
        <v>0</v>
      </c>
      <c r="D117" s="615">
        <f>'t13'!AC117</f>
        <v>0</v>
      </c>
      <c r="E117" s="616" t="str">
        <f t="shared" si="5"/>
        <v xml:space="preserve"> </v>
      </c>
      <c r="F117" s="95" t="str">
        <f t="shared" si="6"/>
        <v xml:space="preserve"> </v>
      </c>
      <c r="G117" s="615">
        <f>'t13'!AD117</f>
        <v>0</v>
      </c>
      <c r="H117" s="616" t="str">
        <f t="shared" si="7"/>
        <v xml:space="preserve"> </v>
      </c>
      <c r="I117" s="95" t="str">
        <f t="shared" si="8"/>
        <v xml:space="preserve"> </v>
      </c>
      <c r="J117" s="339" t="str">
        <f t="shared" si="9"/>
        <v>OK</v>
      </c>
    </row>
    <row r="118" spans="1:10" ht="13.2" x14ac:dyDescent="0.25">
      <c r="A118" s="123" t="str">
        <f>'t1'!A118</f>
        <v>RICERCATORE SANITARIO - DS</v>
      </c>
      <c r="B118" s="95" t="str">
        <f>'t1'!B118</f>
        <v>N18694</v>
      </c>
      <c r="C118" s="615">
        <f>'t13'!AF118</f>
        <v>0</v>
      </c>
      <c r="D118" s="615">
        <f>'t13'!AC118</f>
        <v>0</v>
      </c>
      <c r="E118" s="616" t="str">
        <f t="shared" si="5"/>
        <v xml:space="preserve"> </v>
      </c>
      <c r="F118" s="95" t="str">
        <f t="shared" si="6"/>
        <v xml:space="preserve"> </v>
      </c>
      <c r="G118" s="615">
        <f>'t13'!AD118</f>
        <v>0</v>
      </c>
      <c r="H118" s="616" t="str">
        <f t="shared" si="7"/>
        <v xml:space="preserve"> </v>
      </c>
      <c r="I118" s="95" t="str">
        <f t="shared" si="8"/>
        <v xml:space="preserve"> </v>
      </c>
      <c r="J118" s="339" t="str">
        <f t="shared" si="9"/>
        <v>OK</v>
      </c>
    </row>
    <row r="119" spans="1:10" ht="13.2" x14ac:dyDescent="0.25">
      <c r="A119" s="123" t="str">
        <f>'t1'!A119</f>
        <v>COLLABORATORE PROF.LE DI RICERCA SANITARIA - D</v>
      </c>
      <c r="B119" s="95" t="str">
        <f>'t1'!B119</f>
        <v>N16695</v>
      </c>
      <c r="C119" s="615">
        <f>'t13'!AF119</f>
        <v>0</v>
      </c>
      <c r="D119" s="615">
        <f>'t13'!AC119</f>
        <v>0</v>
      </c>
      <c r="E119" s="616" t="str">
        <f t="shared" si="5"/>
        <v xml:space="preserve"> </v>
      </c>
      <c r="F119" s="95" t="str">
        <f t="shared" si="6"/>
        <v xml:space="preserve"> </v>
      </c>
      <c r="G119" s="615">
        <f>'t13'!AD119</f>
        <v>0</v>
      </c>
      <c r="H119" s="616" t="str">
        <f t="shared" si="7"/>
        <v xml:space="preserve"> </v>
      </c>
      <c r="I119" s="95" t="str">
        <f t="shared" si="8"/>
        <v xml:space="preserve"> </v>
      </c>
      <c r="J119" s="339" t="str">
        <f t="shared" si="9"/>
        <v>OK</v>
      </c>
    </row>
    <row r="120" spans="1:10" ht="13.2" x14ac:dyDescent="0.25">
      <c r="A120" s="123" t="str">
        <f>'t1'!A120</f>
        <v>RUOLO SANITARIO - PROF. SANITARIE INFERMIERISTICHE E.Q.</v>
      </c>
      <c r="B120" s="95" t="str">
        <f>'t1'!B120</f>
        <v>SEQINF</v>
      </c>
      <c r="C120" s="615">
        <f>'t13'!AF120</f>
        <v>0</v>
      </c>
      <c r="D120" s="615">
        <f>'t13'!AC120</f>
        <v>0</v>
      </c>
      <c r="E120" s="616" t="str">
        <f t="shared" si="5"/>
        <v xml:space="preserve"> </v>
      </c>
      <c r="F120" s="95" t="str">
        <f t="shared" si="6"/>
        <v xml:space="preserve"> </v>
      </c>
      <c r="G120" s="615">
        <f>'t13'!AD120</f>
        <v>0</v>
      </c>
      <c r="H120" s="616" t="str">
        <f t="shared" si="7"/>
        <v xml:space="preserve"> </v>
      </c>
      <c r="I120" s="95" t="str">
        <f t="shared" si="8"/>
        <v xml:space="preserve"> </v>
      </c>
      <c r="J120" s="339" t="str">
        <f t="shared" si="9"/>
        <v>OK</v>
      </c>
    </row>
    <row r="121" spans="1:10" ht="13.2" x14ac:dyDescent="0.25">
      <c r="A121" s="123" t="str">
        <f>'t1'!A121</f>
        <v>RUOLO SANITARIO - PROF. SANITARIA OSTETRICA E.Q.</v>
      </c>
      <c r="B121" s="95" t="str">
        <f>'t1'!B121</f>
        <v>SEQOST</v>
      </c>
      <c r="C121" s="615">
        <f>'t13'!AF121</f>
        <v>0</v>
      </c>
      <c r="D121" s="615">
        <f>'t13'!AC121</f>
        <v>0</v>
      </c>
      <c r="E121" s="616" t="str">
        <f t="shared" si="5"/>
        <v xml:space="preserve"> </v>
      </c>
      <c r="F121" s="95" t="str">
        <f t="shared" si="6"/>
        <v xml:space="preserve"> </v>
      </c>
      <c r="G121" s="615">
        <f>'t13'!AD121</f>
        <v>0</v>
      </c>
      <c r="H121" s="616" t="str">
        <f t="shared" si="7"/>
        <v xml:space="preserve"> </v>
      </c>
      <c r="I121" s="95" t="str">
        <f t="shared" si="8"/>
        <v xml:space="preserve"> </v>
      </c>
      <c r="J121" s="339" t="str">
        <f t="shared" si="9"/>
        <v>OK</v>
      </c>
    </row>
    <row r="122" spans="1:10" ht="13.2" x14ac:dyDescent="0.25">
      <c r="A122" s="123" t="str">
        <f>'t1'!A122</f>
        <v>RUOLO SANITARIO - PROFESSIONI TECNICO SANITARIE E.Q.</v>
      </c>
      <c r="B122" s="95" t="str">
        <f>'t1'!B122</f>
        <v>SEQTCN</v>
      </c>
      <c r="C122" s="615">
        <f>'t13'!AF122</f>
        <v>0</v>
      </c>
      <c r="D122" s="615">
        <f>'t13'!AC122</f>
        <v>0</v>
      </c>
      <c r="E122" s="616" t="str">
        <f t="shared" si="5"/>
        <v xml:space="preserve"> </v>
      </c>
      <c r="F122" s="95" t="str">
        <f t="shared" si="6"/>
        <v xml:space="preserve"> </v>
      </c>
      <c r="G122" s="615">
        <f>'t13'!AD122</f>
        <v>0</v>
      </c>
      <c r="H122" s="616" t="str">
        <f t="shared" si="7"/>
        <v xml:space="preserve"> </v>
      </c>
      <c r="I122" s="95" t="str">
        <f t="shared" si="8"/>
        <v xml:space="preserve"> </v>
      </c>
      <c r="J122" s="339" t="str">
        <f t="shared" si="9"/>
        <v>OK</v>
      </c>
    </row>
    <row r="123" spans="1:10" ht="13.2" x14ac:dyDescent="0.25">
      <c r="A123" s="123" t="str">
        <f>'t1'!A123</f>
        <v>RUOLO SANITARIO - PROF. SANITARIE DELLA RIABILITAZIONE E.Q.</v>
      </c>
      <c r="B123" s="95" t="str">
        <f>'t1'!B123</f>
        <v>SEQRAB</v>
      </c>
      <c r="C123" s="615">
        <f>'t13'!AF123</f>
        <v>0</v>
      </c>
      <c r="D123" s="615">
        <f>'t13'!AC123</f>
        <v>0</v>
      </c>
      <c r="E123" s="616" t="str">
        <f t="shared" si="5"/>
        <v xml:space="preserve"> </v>
      </c>
      <c r="F123" s="95" t="str">
        <f t="shared" si="6"/>
        <v xml:space="preserve"> </v>
      </c>
      <c r="G123" s="615">
        <f>'t13'!AD123</f>
        <v>0</v>
      </c>
      <c r="H123" s="616" t="str">
        <f t="shared" si="7"/>
        <v xml:space="preserve"> </v>
      </c>
      <c r="I123" s="95" t="str">
        <f t="shared" si="8"/>
        <v xml:space="preserve"> </v>
      </c>
      <c r="J123" s="339" t="str">
        <f t="shared" si="9"/>
        <v>OK</v>
      </c>
    </row>
    <row r="124" spans="1:10" ht="13.2" x14ac:dyDescent="0.25">
      <c r="A124" s="123" t="str">
        <f>'t1'!A124</f>
        <v>RUOLO SANITARIO - PROF. SANITARIE DELLA PREVENZIONE E.Q.</v>
      </c>
      <c r="B124" s="95" t="str">
        <f>'t1'!B124</f>
        <v>SEQPRV</v>
      </c>
      <c r="C124" s="615">
        <f>'t13'!AF124</f>
        <v>0</v>
      </c>
      <c r="D124" s="615">
        <f>'t13'!AC124</f>
        <v>0</v>
      </c>
      <c r="E124" s="616" t="str">
        <f t="shared" si="5"/>
        <v xml:space="preserve"> </v>
      </c>
      <c r="F124" s="95" t="str">
        <f t="shared" si="6"/>
        <v xml:space="preserve"> </v>
      </c>
      <c r="G124" s="615">
        <f>'t13'!AD124</f>
        <v>0</v>
      </c>
      <c r="H124" s="616" t="str">
        <f t="shared" si="7"/>
        <v xml:space="preserve"> </v>
      </c>
      <c r="I124" s="95" t="str">
        <f t="shared" si="8"/>
        <v xml:space="preserve"> </v>
      </c>
      <c r="J124" s="339" t="str">
        <f t="shared" si="9"/>
        <v>OK</v>
      </c>
    </row>
    <row r="125" spans="1:10" ht="13.2" x14ac:dyDescent="0.25">
      <c r="A125" s="123" t="str">
        <f>'t1'!A125</f>
        <v>RUOLO SANITARIO - PROF. SAN. INFERM. SENIOR ESAURIMENTO E.Q.</v>
      </c>
      <c r="B125" s="95" t="str">
        <f>'t1'!B125</f>
        <v>SEQINE</v>
      </c>
      <c r="C125" s="615">
        <f>'t13'!AF125</f>
        <v>0</v>
      </c>
      <c r="D125" s="615">
        <f>'t13'!AC125</f>
        <v>0</v>
      </c>
      <c r="E125" s="616" t="str">
        <f t="shared" si="5"/>
        <v xml:space="preserve"> </v>
      </c>
      <c r="F125" s="95" t="str">
        <f t="shared" si="6"/>
        <v xml:space="preserve"> </v>
      </c>
      <c r="G125" s="615">
        <f>'t13'!AD125</f>
        <v>0</v>
      </c>
      <c r="H125" s="616" t="str">
        <f t="shared" si="7"/>
        <v xml:space="preserve"> </v>
      </c>
      <c r="I125" s="95" t="str">
        <f t="shared" si="8"/>
        <v xml:space="preserve"> </v>
      </c>
      <c r="J125" s="339" t="str">
        <f t="shared" si="9"/>
        <v>OK</v>
      </c>
    </row>
    <row r="126" spans="1:10" ht="13.2" x14ac:dyDescent="0.25">
      <c r="A126" s="123" t="str">
        <f>'t1'!A126</f>
        <v>RUOLO SANITARIO - ALTRI PROF. SAN. SENIOR A ESAURIMENTO E.Q.</v>
      </c>
      <c r="B126" s="95" t="str">
        <f>'t1'!B126</f>
        <v>SEQASE</v>
      </c>
      <c r="C126" s="615">
        <f>'t13'!AF126</f>
        <v>0</v>
      </c>
      <c r="D126" s="615">
        <f>'t13'!AC126</f>
        <v>0</v>
      </c>
      <c r="E126" s="616" t="str">
        <f t="shared" si="5"/>
        <v xml:space="preserve"> </v>
      </c>
      <c r="F126" s="95" t="str">
        <f t="shared" si="6"/>
        <v xml:space="preserve"> </v>
      </c>
      <c r="G126" s="615">
        <f>'t13'!AD126</f>
        <v>0</v>
      </c>
      <c r="H126" s="616" t="str">
        <f t="shared" si="7"/>
        <v xml:space="preserve"> </v>
      </c>
      <c r="I126" s="95" t="str">
        <f t="shared" si="8"/>
        <v xml:space="preserve"> </v>
      </c>
      <c r="J126" s="339" t="str">
        <f t="shared" si="9"/>
        <v>OK</v>
      </c>
    </row>
    <row r="127" spans="1:10" ht="13.2" x14ac:dyDescent="0.25">
      <c r="A127" s="123" t="str">
        <f>'t1'!A127</f>
        <v>RUOLO SOCIOSANITARIO - ASSISTENTE SOCIALE E.Q.</v>
      </c>
      <c r="B127" s="95" t="str">
        <f>'t1'!B127</f>
        <v>KEQASC</v>
      </c>
      <c r="C127" s="615">
        <f>'t13'!AF127</f>
        <v>0</v>
      </c>
      <c r="D127" s="615">
        <f>'t13'!AC127</f>
        <v>0</v>
      </c>
      <c r="E127" s="616" t="str">
        <f t="shared" si="5"/>
        <v xml:space="preserve"> </v>
      </c>
      <c r="F127" s="95" t="str">
        <f t="shared" si="6"/>
        <v xml:space="preserve"> </v>
      </c>
      <c r="G127" s="615">
        <f>'t13'!AD127</f>
        <v>0</v>
      </c>
      <c r="H127" s="616" t="str">
        <f t="shared" si="7"/>
        <v xml:space="preserve"> </v>
      </c>
      <c r="I127" s="95" t="str">
        <f t="shared" si="8"/>
        <v xml:space="preserve"> </v>
      </c>
      <c r="J127" s="339" t="str">
        <f t="shared" si="9"/>
        <v>OK</v>
      </c>
    </row>
    <row r="128" spans="1:10" ht="13.2" x14ac:dyDescent="0.25">
      <c r="A128" s="123" t="str">
        <f>'t1'!A128</f>
        <v>RUOLO SOCIOSANITARIO - ASSIST. SOC. SENIOR ESAURIMENTO E.Q.</v>
      </c>
      <c r="B128" s="95" t="str">
        <f>'t1'!B128</f>
        <v>KEQSCE</v>
      </c>
      <c r="C128" s="615">
        <f>'t13'!AF128</f>
        <v>0</v>
      </c>
      <c r="D128" s="615">
        <f>'t13'!AC128</f>
        <v>0</v>
      </c>
      <c r="E128" s="616" t="str">
        <f t="shared" si="5"/>
        <v xml:space="preserve"> </v>
      </c>
      <c r="F128" s="95" t="str">
        <f t="shared" si="6"/>
        <v xml:space="preserve"> </v>
      </c>
      <c r="G128" s="615">
        <f>'t13'!AD128</f>
        <v>0</v>
      </c>
      <c r="H128" s="616" t="str">
        <f t="shared" si="7"/>
        <v xml:space="preserve"> </v>
      </c>
      <c r="I128" s="95" t="str">
        <f t="shared" si="8"/>
        <v xml:space="preserve"> </v>
      </c>
      <c r="J128" s="339" t="str">
        <f t="shared" si="9"/>
        <v>OK</v>
      </c>
    </row>
    <row r="129" spans="1:10" ht="13.2" x14ac:dyDescent="0.25">
      <c r="A129" s="123" t="str">
        <f>'t1'!A129</f>
        <v>RUOLO PROFESSIONALE - SPECIALISTA DELLA COMUNIC. ISTIT. E.Q.</v>
      </c>
      <c r="B129" s="95" t="str">
        <f>'t1'!B129</f>
        <v>PEQ871</v>
      </c>
      <c r="C129" s="615">
        <f>'t13'!AF129</f>
        <v>0</v>
      </c>
      <c r="D129" s="615">
        <f>'t13'!AC129</f>
        <v>0</v>
      </c>
      <c r="E129" s="616" t="str">
        <f t="shared" si="5"/>
        <v xml:space="preserve"> </v>
      </c>
      <c r="F129" s="95" t="str">
        <f t="shared" si="6"/>
        <v xml:space="preserve"> </v>
      </c>
      <c r="G129" s="615">
        <f>'t13'!AD129</f>
        <v>0</v>
      </c>
      <c r="H129" s="616" t="str">
        <f t="shared" si="7"/>
        <v xml:space="preserve"> </v>
      </c>
      <c r="I129" s="95" t="str">
        <f t="shared" si="8"/>
        <v xml:space="preserve"> </v>
      </c>
      <c r="J129" s="339" t="str">
        <f t="shared" si="9"/>
        <v>OK</v>
      </c>
    </row>
    <row r="130" spans="1:10" ht="13.2" x14ac:dyDescent="0.25">
      <c r="A130" s="123" t="str">
        <f>'t1'!A130</f>
        <v>RUOLO PROFESSIONALE - SPECIALISTA RAPPORTI CON I MEDIA E.Q.</v>
      </c>
      <c r="B130" s="95" t="str">
        <f>'t1'!B130</f>
        <v>PEQ872</v>
      </c>
      <c r="C130" s="615">
        <f>'t13'!AF130</f>
        <v>0</v>
      </c>
      <c r="D130" s="615">
        <f>'t13'!AC130</f>
        <v>0</v>
      </c>
      <c r="E130" s="616" t="str">
        <f t="shared" si="5"/>
        <v xml:space="preserve"> </v>
      </c>
      <c r="F130" s="95" t="str">
        <f t="shared" si="6"/>
        <v xml:space="preserve"> </v>
      </c>
      <c r="G130" s="615">
        <f>'t13'!AD130</f>
        <v>0</v>
      </c>
      <c r="H130" s="616" t="str">
        <f t="shared" si="7"/>
        <v xml:space="preserve"> </v>
      </c>
      <c r="I130" s="95" t="str">
        <f t="shared" si="8"/>
        <v xml:space="preserve"> </v>
      </c>
      <c r="J130" s="339" t="str">
        <f t="shared" si="9"/>
        <v>OK</v>
      </c>
    </row>
    <row r="131" spans="1:10" ht="13.2" x14ac:dyDescent="0.25">
      <c r="A131" s="123" t="str">
        <f>'t1'!A131</f>
        <v>RUOLO PROFESSIONALE - ASSISTENTE RELIGIOSO E.Q.</v>
      </c>
      <c r="B131" s="95" t="str">
        <f>'t1'!B131</f>
        <v>PEQ006</v>
      </c>
      <c r="C131" s="615">
        <f>'t13'!AF131</f>
        <v>0</v>
      </c>
      <c r="D131" s="615">
        <f>'t13'!AC131</f>
        <v>0</v>
      </c>
      <c r="E131" s="616" t="str">
        <f>IF($C131=0," ",IF(D131=0," ",D131/$C131))</f>
        <v xml:space="preserve"> </v>
      </c>
      <c r="F131" s="95" t="str">
        <f>IF($C131=0," ",IF(D131=0," ",IF(E131&gt;0.2,"ERRORE","OK")))</f>
        <v xml:space="preserve"> </v>
      </c>
      <c r="G131" s="615">
        <f>'t13'!AD131</f>
        <v>0</v>
      </c>
      <c r="H131" s="616" t="str">
        <f>IF($C131=0," ",IF(G131=0," ",G131/$C131))</f>
        <v xml:space="preserve"> </v>
      </c>
      <c r="I131" s="95" t="str">
        <f>IF($C131=0," ",IF(G131=0," ",IF(H131&gt;0.2,"ERRORE","OK")))</f>
        <v xml:space="preserve"> </v>
      </c>
      <c r="J131" s="339" t="str">
        <f>IF(OR(F131="ERRORE",I131="ERRORE"),"ERRORE","OK")</f>
        <v>OK</v>
      </c>
    </row>
    <row r="132" spans="1:10" ht="13.2" x14ac:dyDescent="0.25">
      <c r="A132" s="123" t="str">
        <f>'t1'!A132</f>
        <v>RUOLO TECNICO - COLLABORATORE TECNICO PROFESSIONALE E.Q.</v>
      </c>
      <c r="B132" s="95" t="str">
        <f>'t1'!B132</f>
        <v>TEQ027</v>
      </c>
      <c r="C132" s="615">
        <f>'t13'!AF132</f>
        <v>0</v>
      </c>
      <c r="D132" s="615">
        <f>'t13'!AC132</f>
        <v>0</v>
      </c>
      <c r="E132" s="616" t="str">
        <f>IF($C132=0," ",IF(D132=0," ",D132/$C132))</f>
        <v xml:space="preserve"> </v>
      </c>
      <c r="F132" s="95" t="str">
        <f>IF($C132=0," ",IF(D132=0," ",IF(E132&gt;0.2,"ERRORE","OK")))</f>
        <v xml:space="preserve"> </v>
      </c>
      <c r="G132" s="615">
        <f>'t13'!AD132</f>
        <v>0</v>
      </c>
      <c r="H132" s="616" t="str">
        <f>IF($C132=0," ",IF(G132=0," ",G132/$C132))</f>
        <v xml:space="preserve"> </v>
      </c>
      <c r="I132" s="95" t="str">
        <f>IF($C132=0," ",IF(G132=0," ",IF(H132&gt;0.2,"ERRORE","OK")))</f>
        <v xml:space="preserve"> </v>
      </c>
      <c r="J132" s="339" t="str">
        <f>IF(OR(F132="ERRORE",I132="ERRORE"),"ERRORE","OK")</f>
        <v>OK</v>
      </c>
    </row>
    <row r="133" spans="1:10" ht="13.2" x14ac:dyDescent="0.25">
      <c r="A133" s="123" t="str">
        <f>'t1'!A133</f>
        <v>RUOLO TECNICO - COLLAB. TEC. PROF. SENIOR A ESAURIMENTO E.Q.</v>
      </c>
      <c r="B133" s="95" t="str">
        <f>'t1'!B133</f>
        <v>TEQCTS</v>
      </c>
      <c r="C133" s="615">
        <f>'t13'!AF133</f>
        <v>0</v>
      </c>
      <c r="D133" s="615">
        <f>'t13'!AC133</f>
        <v>0</v>
      </c>
      <c r="E133" s="616" t="str">
        <f>IF($C133=0," ",IF(D133=0," ",D133/$C133))</f>
        <v xml:space="preserve"> </v>
      </c>
      <c r="F133" s="95" t="str">
        <f>IF($C133=0," ",IF(D133=0," ",IF(E133&gt;0.2,"ERRORE","OK")))</f>
        <v xml:space="preserve"> </v>
      </c>
      <c r="G133" s="615">
        <f>'t13'!AD133</f>
        <v>0</v>
      </c>
      <c r="H133" s="616" t="str">
        <f>IF($C133=0," ",IF(G133=0," ",G133/$C133))</f>
        <v xml:space="preserve"> </v>
      </c>
      <c r="I133" s="95" t="str">
        <f>IF($C133=0," ",IF(G133=0," ",IF(H133&gt;0.2,"ERRORE","OK")))</f>
        <v xml:space="preserve"> </v>
      </c>
      <c r="J133" s="339" t="str">
        <f>IF(OR(F133="ERRORE",I133="ERRORE"),"ERRORE","OK")</f>
        <v>OK</v>
      </c>
    </row>
    <row r="134" spans="1:10" ht="13.2" x14ac:dyDescent="0.25">
      <c r="A134" s="123" t="str">
        <f>'t1'!A134</f>
        <v>RUOLO AMMINISTRATIVO - COLLAB. AMMINISTRATIVO PROFESS. E.Q.</v>
      </c>
      <c r="B134" s="95" t="str">
        <f>'t1'!B134</f>
        <v>AEQ029</v>
      </c>
      <c r="C134" s="615">
        <f>'t13'!AF134</f>
        <v>0</v>
      </c>
      <c r="D134" s="615">
        <f>'t13'!AC134</f>
        <v>0</v>
      </c>
      <c r="E134" s="616" t="str">
        <f>IF($C134=0," ",IF(D134=0," ",D134/$C134))</f>
        <v xml:space="preserve"> </v>
      </c>
      <c r="F134" s="95" t="str">
        <f>IF($C134=0," ",IF(D134=0," ",IF(E134&gt;0.2,"ERRORE","OK")))</f>
        <v xml:space="preserve"> </v>
      </c>
      <c r="G134" s="615">
        <f>'t13'!AD134</f>
        <v>0</v>
      </c>
      <c r="H134" s="616" t="str">
        <f>IF($C134=0," ",IF(G134=0," ",G134/$C134))</f>
        <v xml:space="preserve"> </v>
      </c>
      <c r="I134" s="95" t="str">
        <f>IF($C134=0," ",IF(G134=0," ",IF(H134&gt;0.2,"ERRORE","OK")))</f>
        <v xml:space="preserve"> </v>
      </c>
      <c r="J134" s="339" t="str">
        <f>IF(OR(F134="ERRORE",I134="ERRORE"),"ERRORE","OK")</f>
        <v>OK</v>
      </c>
    </row>
    <row r="135" spans="1:10" ht="13.2" x14ac:dyDescent="0.25">
      <c r="A135" s="123" t="str">
        <f>'t1'!A135</f>
        <v>RUOLO AMM.VO - COLLAB. AMM.VO PROF. SENIOR ESAURIMENTO E.Q.</v>
      </c>
      <c r="B135" s="95" t="str">
        <f>'t1'!B135</f>
        <v>AEQCAS</v>
      </c>
      <c r="C135" s="615">
        <f>'t13'!AF135</f>
        <v>0</v>
      </c>
      <c r="D135" s="615">
        <f>'t13'!AC135</f>
        <v>0</v>
      </c>
      <c r="E135" s="616" t="str">
        <f>IF($C135=0," ",IF(D135=0," ",D135/$C135))</f>
        <v xml:space="preserve"> </v>
      </c>
      <c r="F135" s="95" t="str">
        <f>IF($C135=0," ",IF(D135=0," ",IF(E135&gt;0.2,"ERRORE","OK")))</f>
        <v xml:space="preserve"> </v>
      </c>
      <c r="G135" s="615">
        <f>'t13'!AD135</f>
        <v>0</v>
      </c>
      <c r="H135" s="616" t="str">
        <f>IF($C135=0," ",IF(G135=0," ",G135/$C135))</f>
        <v xml:space="preserve"> </v>
      </c>
      <c r="I135" s="95" t="str">
        <f>IF($C135=0," ",IF(G135=0," ",IF(H135&gt;0.2,"ERRORE","OK")))</f>
        <v xml:space="preserve"> </v>
      </c>
      <c r="J135" s="339" t="str">
        <f>IF(OR(F135="ERRORE",I135="ERRORE"),"ERRORE","OK")</f>
        <v>OK</v>
      </c>
    </row>
    <row r="136" spans="1:10" ht="13.2" x14ac:dyDescent="0.25">
      <c r="A136" s="123" t="str">
        <f>'t1'!A136</f>
        <v>RUOLO SANITARIO - PROF. SANITARIE INFERMIERISTICHE</v>
      </c>
      <c r="B136" s="95" t="str">
        <f>'t1'!B136</f>
        <v>SPFINF</v>
      </c>
      <c r="C136" s="615">
        <f>'t13'!AF136</f>
        <v>0</v>
      </c>
      <c r="D136" s="615">
        <f>'t13'!AC136</f>
        <v>0</v>
      </c>
      <c r="E136" s="616" t="str">
        <f t="shared" si="5"/>
        <v xml:space="preserve"> </v>
      </c>
      <c r="F136" s="95" t="str">
        <f t="shared" si="6"/>
        <v xml:space="preserve"> </v>
      </c>
      <c r="G136" s="615">
        <f>'t13'!AD136</f>
        <v>0</v>
      </c>
      <c r="H136" s="616" t="str">
        <f t="shared" si="7"/>
        <v xml:space="preserve"> </v>
      </c>
      <c r="I136" s="95" t="str">
        <f t="shared" si="8"/>
        <v xml:space="preserve"> </v>
      </c>
      <c r="J136" s="339" t="str">
        <f t="shared" si="9"/>
        <v>OK</v>
      </c>
    </row>
    <row r="137" spans="1:10" ht="13.2" x14ac:dyDescent="0.25">
      <c r="A137" s="123" t="str">
        <f>'t1'!A137</f>
        <v>RUOLO SANITARIO - PROF. SANITARIA OSTETRICA</v>
      </c>
      <c r="B137" s="95" t="str">
        <f>'t1'!B137</f>
        <v>SPFOST</v>
      </c>
      <c r="C137" s="615">
        <f>'t13'!AF137</f>
        <v>0</v>
      </c>
      <c r="D137" s="615">
        <f>'t13'!AC137</f>
        <v>0</v>
      </c>
      <c r="E137" s="616" t="str">
        <f t="shared" si="5"/>
        <v xml:space="preserve"> </v>
      </c>
      <c r="F137" s="95" t="str">
        <f t="shared" si="6"/>
        <v xml:space="preserve"> </v>
      </c>
      <c r="G137" s="615">
        <f>'t13'!AD137</f>
        <v>0</v>
      </c>
      <c r="H137" s="616" t="str">
        <f t="shared" si="7"/>
        <v xml:space="preserve"> </v>
      </c>
      <c r="I137" s="95" t="str">
        <f t="shared" si="8"/>
        <v xml:space="preserve"> </v>
      </c>
      <c r="J137" s="339" t="str">
        <f t="shared" si="9"/>
        <v>OK</v>
      </c>
    </row>
    <row r="138" spans="1:10" ht="13.2" x14ac:dyDescent="0.25">
      <c r="A138" s="123" t="str">
        <f>'t1'!A138</f>
        <v>RUOLO SANITARIO - PROFESSIONI TECNICO SANITARIE</v>
      </c>
      <c r="B138" s="95" t="str">
        <f>'t1'!B138</f>
        <v>SPFTCN</v>
      </c>
      <c r="C138" s="615">
        <f>'t13'!AF138</f>
        <v>0</v>
      </c>
      <c r="D138" s="615">
        <f>'t13'!AC138</f>
        <v>0</v>
      </c>
      <c r="E138" s="616" t="str">
        <f t="shared" si="5"/>
        <v xml:space="preserve"> </v>
      </c>
      <c r="F138" s="95" t="str">
        <f t="shared" si="6"/>
        <v xml:space="preserve"> </v>
      </c>
      <c r="G138" s="615">
        <f>'t13'!AD138</f>
        <v>0</v>
      </c>
      <c r="H138" s="616" t="str">
        <f t="shared" si="7"/>
        <v xml:space="preserve"> </v>
      </c>
      <c r="I138" s="95" t="str">
        <f t="shared" si="8"/>
        <v xml:space="preserve"> </v>
      </c>
      <c r="J138" s="339" t="str">
        <f t="shared" si="9"/>
        <v>OK</v>
      </c>
    </row>
    <row r="139" spans="1:10" ht="13.2" x14ac:dyDescent="0.25">
      <c r="A139" s="123" t="str">
        <f>'t1'!A139</f>
        <v>RUOLO SANITARIO - PROF. SANITARIE DELLA RIABILITAZIONE</v>
      </c>
      <c r="B139" s="95" t="str">
        <f>'t1'!B139</f>
        <v>SPFRAB</v>
      </c>
      <c r="C139" s="615">
        <f>'t13'!AF139</f>
        <v>0</v>
      </c>
      <c r="D139" s="615">
        <f>'t13'!AC139</f>
        <v>0</v>
      </c>
      <c r="E139" s="616" t="str">
        <f t="shared" si="5"/>
        <v xml:space="preserve"> </v>
      </c>
      <c r="F139" s="95" t="str">
        <f t="shared" si="6"/>
        <v xml:space="preserve"> </v>
      </c>
      <c r="G139" s="615">
        <f>'t13'!AD139</f>
        <v>0</v>
      </c>
      <c r="H139" s="616" t="str">
        <f t="shared" si="7"/>
        <v xml:space="preserve"> </v>
      </c>
      <c r="I139" s="95" t="str">
        <f t="shared" si="8"/>
        <v xml:space="preserve"> </v>
      </c>
      <c r="J139" s="339" t="str">
        <f t="shared" si="9"/>
        <v>OK</v>
      </c>
    </row>
    <row r="140" spans="1:10" ht="13.2" x14ac:dyDescent="0.25">
      <c r="A140" s="123" t="str">
        <f>'t1'!A140</f>
        <v>RUOLO SANITARIO - PROF. SANITARIE DELLA PREVENZIONE</v>
      </c>
      <c r="B140" s="95" t="str">
        <f>'t1'!B140</f>
        <v>SPFPRV</v>
      </c>
      <c r="C140" s="615">
        <f>'t13'!AF140</f>
        <v>0</v>
      </c>
      <c r="D140" s="615">
        <f>'t13'!AC140</f>
        <v>0</v>
      </c>
      <c r="E140" s="616" t="str">
        <f t="shared" ref="E140:E157" si="10">IF($C140=0," ",IF(D140=0," ",D140/$C140))</f>
        <v xml:space="preserve"> </v>
      </c>
      <c r="F140" s="95" t="str">
        <f t="shared" ref="F140:F157" si="11">IF($C140=0," ",IF(D140=0," ",IF(E140&gt;0.2,"ERRORE","OK")))</f>
        <v xml:space="preserve"> </v>
      </c>
      <c r="G140" s="615">
        <f>'t13'!AD140</f>
        <v>0</v>
      </c>
      <c r="H140" s="616" t="str">
        <f t="shared" ref="H140:H157" si="12">IF($C140=0," ",IF(G140=0," ",G140/$C140))</f>
        <v xml:space="preserve"> </v>
      </c>
      <c r="I140" s="95" t="str">
        <f t="shared" ref="I140:I157" si="13">IF($C140=0," ",IF(G140=0," ",IF(H140&gt;0.2,"ERRORE","OK")))</f>
        <v xml:space="preserve"> </v>
      </c>
      <c r="J140" s="339" t="str">
        <f t="shared" ref="J140:J157" si="14">IF(OR(F140="ERRORE",I140="ERRORE"),"ERRORE","OK")</f>
        <v>OK</v>
      </c>
    </row>
    <row r="141" spans="1:10" ht="13.2" x14ac:dyDescent="0.25">
      <c r="A141" s="123" t="str">
        <f>'t1'!A141</f>
        <v>RUOLO SANITARIO - PROF. SAN. INFERMIER. SENIOR A ESAURIMENTO</v>
      </c>
      <c r="B141" s="95" t="str">
        <f>'t1'!B141</f>
        <v>SPFINE</v>
      </c>
      <c r="C141" s="615">
        <f>'t13'!AF141</f>
        <v>0</v>
      </c>
      <c r="D141" s="615">
        <f>'t13'!AC141</f>
        <v>0</v>
      </c>
      <c r="E141" s="616" t="str">
        <f t="shared" si="10"/>
        <v xml:space="preserve"> </v>
      </c>
      <c r="F141" s="95" t="str">
        <f t="shared" si="11"/>
        <v xml:space="preserve"> </v>
      </c>
      <c r="G141" s="615">
        <f>'t13'!AD141</f>
        <v>0</v>
      </c>
      <c r="H141" s="616" t="str">
        <f t="shared" si="12"/>
        <v xml:space="preserve"> </v>
      </c>
      <c r="I141" s="95" t="str">
        <f t="shared" si="13"/>
        <v xml:space="preserve"> </v>
      </c>
      <c r="J141" s="339" t="str">
        <f t="shared" si="14"/>
        <v>OK</v>
      </c>
    </row>
    <row r="142" spans="1:10" ht="13.2" x14ac:dyDescent="0.25">
      <c r="A142" s="123" t="str">
        <f>'t1'!A142</f>
        <v>RUOLO SANITARIO - ALTRI PROFILI SANIT. SENIOR A ESAURIMENTO</v>
      </c>
      <c r="B142" s="95" t="str">
        <f>'t1'!B142</f>
        <v>SPFASE</v>
      </c>
      <c r="C142" s="615">
        <f>'t13'!AF142</f>
        <v>0</v>
      </c>
      <c r="D142" s="615">
        <f>'t13'!AC142</f>
        <v>0</v>
      </c>
      <c r="E142" s="616" t="str">
        <f t="shared" si="10"/>
        <v xml:space="preserve"> </v>
      </c>
      <c r="F142" s="95" t="str">
        <f t="shared" si="11"/>
        <v xml:space="preserve"> </v>
      </c>
      <c r="G142" s="615">
        <f>'t13'!AD142</f>
        <v>0</v>
      </c>
      <c r="H142" s="616" t="str">
        <f t="shared" si="12"/>
        <v xml:space="preserve"> </v>
      </c>
      <c r="I142" s="95" t="str">
        <f t="shared" si="13"/>
        <v xml:space="preserve"> </v>
      </c>
      <c r="J142" s="339" t="str">
        <f t="shared" si="14"/>
        <v>OK</v>
      </c>
    </row>
    <row r="143" spans="1:10" ht="13.2" x14ac:dyDescent="0.25">
      <c r="A143" s="123" t="str">
        <f>'t1'!A143</f>
        <v>RUOLO SOCIOSANITARIO - ASSISTENTE SOCIALE</v>
      </c>
      <c r="B143" s="95" t="str">
        <f>'t1'!B143</f>
        <v>KPFASC</v>
      </c>
      <c r="C143" s="615">
        <f>'t13'!AF143</f>
        <v>0</v>
      </c>
      <c r="D143" s="615">
        <f>'t13'!AC143</f>
        <v>0</v>
      </c>
      <c r="E143" s="616" t="str">
        <f t="shared" si="10"/>
        <v xml:space="preserve"> </v>
      </c>
      <c r="F143" s="95" t="str">
        <f t="shared" si="11"/>
        <v xml:space="preserve"> </v>
      </c>
      <c r="G143" s="615">
        <f>'t13'!AD143</f>
        <v>0</v>
      </c>
      <c r="H143" s="616" t="str">
        <f t="shared" si="12"/>
        <v xml:space="preserve"> </v>
      </c>
      <c r="I143" s="95" t="str">
        <f t="shared" si="13"/>
        <v xml:space="preserve"> </v>
      </c>
      <c r="J143" s="339" t="str">
        <f t="shared" si="14"/>
        <v>OK</v>
      </c>
    </row>
    <row r="144" spans="1:10" ht="13.2" x14ac:dyDescent="0.25">
      <c r="A144" s="123" t="str">
        <f>'t1'!A144</f>
        <v>RUOLO SOCIOSANITARIO - ASSISTENTE SOC. SENIOR AD ESAURIMENTO</v>
      </c>
      <c r="B144" s="95" t="str">
        <f>'t1'!B144</f>
        <v>KPFSCE</v>
      </c>
      <c r="C144" s="615">
        <f>'t13'!AF144</f>
        <v>0</v>
      </c>
      <c r="D144" s="615">
        <f>'t13'!AC144</f>
        <v>0</v>
      </c>
      <c r="E144" s="616" t="str">
        <f t="shared" si="10"/>
        <v xml:space="preserve"> </v>
      </c>
      <c r="F144" s="95" t="str">
        <f t="shared" si="11"/>
        <v xml:space="preserve"> </v>
      </c>
      <c r="G144" s="615">
        <f>'t13'!AD144</f>
        <v>0</v>
      </c>
      <c r="H144" s="616" t="str">
        <f t="shared" si="12"/>
        <v xml:space="preserve"> </v>
      </c>
      <c r="I144" s="95" t="str">
        <f t="shared" si="13"/>
        <v xml:space="preserve"> </v>
      </c>
      <c r="J144" s="339" t="str">
        <f t="shared" si="14"/>
        <v>OK</v>
      </c>
    </row>
    <row r="145" spans="1:10" ht="13.2" x14ac:dyDescent="0.25">
      <c r="A145" s="123" t="str">
        <f>'t1'!A145</f>
        <v>RUOLO PROFESSIONALE - SPECIALISTA DELLA COMUNIC. ISTIT.</v>
      </c>
      <c r="B145" s="95" t="str">
        <f>'t1'!B145</f>
        <v>PPF871</v>
      </c>
      <c r="C145" s="615">
        <f>'t13'!AF145</f>
        <v>0</v>
      </c>
      <c r="D145" s="615">
        <f>'t13'!AC145</f>
        <v>0</v>
      </c>
      <c r="E145" s="616" t="str">
        <f t="shared" si="10"/>
        <v xml:space="preserve"> </v>
      </c>
      <c r="F145" s="95" t="str">
        <f t="shared" si="11"/>
        <v xml:space="preserve"> </v>
      </c>
      <c r="G145" s="615">
        <f>'t13'!AD145</f>
        <v>0</v>
      </c>
      <c r="H145" s="616" t="str">
        <f t="shared" si="12"/>
        <v xml:space="preserve"> </v>
      </c>
      <c r="I145" s="95" t="str">
        <f t="shared" si="13"/>
        <v xml:space="preserve"> </v>
      </c>
      <c r="J145" s="339" t="str">
        <f t="shared" si="14"/>
        <v>OK</v>
      </c>
    </row>
    <row r="146" spans="1:10" ht="13.2" x14ac:dyDescent="0.25">
      <c r="A146" s="123" t="str">
        <f>'t1'!A146</f>
        <v>RUOLO PROFESSIONALE - SPECIALISTA RAPPORTI CON I MEDIA</v>
      </c>
      <c r="B146" s="95" t="str">
        <f>'t1'!B146</f>
        <v>PPF872</v>
      </c>
      <c r="C146" s="615">
        <f>'t13'!AF146</f>
        <v>0</v>
      </c>
      <c r="D146" s="615">
        <f>'t13'!AC146</f>
        <v>0</v>
      </c>
      <c r="E146" s="616" t="str">
        <f t="shared" si="10"/>
        <v xml:space="preserve"> </v>
      </c>
      <c r="F146" s="95" t="str">
        <f t="shared" si="11"/>
        <v xml:space="preserve"> </v>
      </c>
      <c r="G146" s="615">
        <f>'t13'!AD146</f>
        <v>0</v>
      </c>
      <c r="H146" s="616" t="str">
        <f t="shared" si="12"/>
        <v xml:space="preserve"> </v>
      </c>
      <c r="I146" s="95" t="str">
        <f t="shared" si="13"/>
        <v xml:space="preserve"> </v>
      </c>
      <c r="J146" s="339" t="str">
        <f t="shared" si="14"/>
        <v>OK</v>
      </c>
    </row>
    <row r="147" spans="1:10" ht="13.2" x14ac:dyDescent="0.25">
      <c r="A147" s="123" t="str">
        <f>'t1'!A147</f>
        <v>RUOLO PROFESSIONALE - ASSISTENTE RELIGIOSO</v>
      </c>
      <c r="B147" s="95" t="str">
        <f>'t1'!B147</f>
        <v>PPF006</v>
      </c>
      <c r="C147" s="615">
        <f>'t13'!AF147</f>
        <v>0</v>
      </c>
      <c r="D147" s="615">
        <f>'t13'!AC147</f>
        <v>0</v>
      </c>
      <c r="E147" s="616" t="str">
        <f t="shared" si="10"/>
        <v xml:space="preserve"> </v>
      </c>
      <c r="F147" s="95" t="str">
        <f t="shared" si="11"/>
        <v xml:space="preserve"> </v>
      </c>
      <c r="G147" s="615">
        <f>'t13'!AD147</f>
        <v>0</v>
      </c>
      <c r="H147" s="616" t="str">
        <f t="shared" si="12"/>
        <v xml:space="preserve"> </v>
      </c>
      <c r="I147" s="95" t="str">
        <f t="shared" si="13"/>
        <v xml:space="preserve"> </v>
      </c>
      <c r="J147" s="339" t="str">
        <f t="shared" si="14"/>
        <v>OK</v>
      </c>
    </row>
    <row r="148" spans="1:10" ht="13.2" x14ac:dyDescent="0.25">
      <c r="A148" s="123" t="str">
        <f>'t1'!A148</f>
        <v>RUOLO TECNICO - COLLABORATORE TECNICO PROFESSIONALE</v>
      </c>
      <c r="B148" s="95" t="str">
        <f>'t1'!B148</f>
        <v>TPF026</v>
      </c>
      <c r="C148" s="615">
        <f>'t13'!AF148</f>
        <v>0</v>
      </c>
      <c r="D148" s="615">
        <f>'t13'!AC148</f>
        <v>0</v>
      </c>
      <c r="E148" s="616" t="str">
        <f t="shared" si="10"/>
        <v xml:space="preserve"> </v>
      </c>
      <c r="F148" s="95" t="str">
        <f t="shared" si="11"/>
        <v xml:space="preserve"> </v>
      </c>
      <c r="G148" s="615">
        <f>'t13'!AD148</f>
        <v>0</v>
      </c>
      <c r="H148" s="616" t="str">
        <f t="shared" si="12"/>
        <v xml:space="preserve"> </v>
      </c>
      <c r="I148" s="95" t="str">
        <f t="shared" si="13"/>
        <v xml:space="preserve"> </v>
      </c>
      <c r="J148" s="339" t="str">
        <f t="shared" si="14"/>
        <v>OK</v>
      </c>
    </row>
    <row r="149" spans="1:10" ht="13.2" x14ac:dyDescent="0.25">
      <c r="A149" s="123" t="str">
        <f>'t1'!A149</f>
        <v>RUOLO TECNICO - COLLAB. TECNICO PROF. SENIOR AD ESAURIMENTO</v>
      </c>
      <c r="B149" s="95" t="str">
        <f>'t1'!B149</f>
        <v>TPFCTS</v>
      </c>
      <c r="C149" s="615">
        <f>'t13'!AF149</f>
        <v>0</v>
      </c>
      <c r="D149" s="615">
        <f>'t13'!AC149</f>
        <v>0</v>
      </c>
      <c r="E149" s="616" t="str">
        <f t="shared" si="10"/>
        <v xml:space="preserve"> </v>
      </c>
      <c r="F149" s="95" t="str">
        <f t="shared" si="11"/>
        <v xml:space="preserve"> </v>
      </c>
      <c r="G149" s="615">
        <f>'t13'!AD149</f>
        <v>0</v>
      </c>
      <c r="H149" s="616" t="str">
        <f t="shared" si="12"/>
        <v xml:space="preserve"> </v>
      </c>
      <c r="I149" s="95" t="str">
        <f t="shared" si="13"/>
        <v xml:space="preserve"> </v>
      </c>
      <c r="J149" s="339" t="str">
        <f t="shared" si="14"/>
        <v>OK</v>
      </c>
    </row>
    <row r="150" spans="1:10" ht="13.2" x14ac:dyDescent="0.25">
      <c r="A150" s="123" t="str">
        <f>'t1'!A150</f>
        <v>RUOLO AMMINISTRATIVO - COLLAB. AMMINISTRATIVO PROFESS.</v>
      </c>
      <c r="B150" s="95" t="str">
        <f>'t1'!B150</f>
        <v>APF028</v>
      </c>
      <c r="C150" s="615">
        <f>'t13'!AF150</f>
        <v>0</v>
      </c>
      <c r="D150" s="615">
        <f>'t13'!AC150</f>
        <v>0</v>
      </c>
      <c r="E150" s="616" t="str">
        <f t="shared" si="10"/>
        <v xml:space="preserve"> </v>
      </c>
      <c r="F150" s="95" t="str">
        <f t="shared" si="11"/>
        <v xml:space="preserve"> </v>
      </c>
      <c r="G150" s="615">
        <f>'t13'!AD150</f>
        <v>0</v>
      </c>
      <c r="H150" s="616" t="str">
        <f t="shared" si="12"/>
        <v xml:space="preserve"> </v>
      </c>
      <c r="I150" s="95" t="str">
        <f t="shared" si="13"/>
        <v xml:space="preserve"> </v>
      </c>
      <c r="J150" s="339" t="str">
        <f t="shared" si="14"/>
        <v>OK</v>
      </c>
    </row>
    <row r="151" spans="1:10" ht="13.2" x14ac:dyDescent="0.25">
      <c r="A151" s="123" t="str">
        <f>'t1'!A151</f>
        <v>RUOLO AMM.VO - COLLAB. AMM.VO PROFESS. SENIOR AD ESAURIMENTO</v>
      </c>
      <c r="B151" s="95" t="str">
        <f>'t1'!B151</f>
        <v>APFCAS</v>
      </c>
      <c r="C151" s="615">
        <f>'t13'!AF151</f>
        <v>0</v>
      </c>
      <c r="D151" s="615">
        <f>'t13'!AC151</f>
        <v>0</v>
      </c>
      <c r="E151" s="616" t="str">
        <f t="shared" si="10"/>
        <v xml:space="preserve"> </v>
      </c>
      <c r="F151" s="95" t="str">
        <f t="shared" si="11"/>
        <v xml:space="preserve"> </v>
      </c>
      <c r="G151" s="615">
        <f>'t13'!AD151</f>
        <v>0</v>
      </c>
      <c r="H151" s="616" t="str">
        <f t="shared" si="12"/>
        <v xml:space="preserve"> </v>
      </c>
      <c r="I151" s="95" t="str">
        <f t="shared" si="13"/>
        <v xml:space="preserve"> </v>
      </c>
      <c r="J151" s="339" t="str">
        <f t="shared" si="14"/>
        <v>OK</v>
      </c>
    </row>
    <row r="152" spans="1:10" ht="13.2" x14ac:dyDescent="0.25">
      <c r="A152" s="123" t="str">
        <f>'t1'!A152</f>
        <v>RUOLO SANITARIO - PROFILI AREA ASSITENTI AD ESAURIMENTO</v>
      </c>
      <c r="B152" s="95" t="str">
        <f>'t1'!B152</f>
        <v>SAT162</v>
      </c>
      <c r="C152" s="615">
        <f>'t13'!AF152</f>
        <v>0</v>
      </c>
      <c r="D152" s="615">
        <f>'t13'!AC152</f>
        <v>0</v>
      </c>
      <c r="E152" s="616" t="str">
        <f t="shared" si="10"/>
        <v xml:space="preserve"> </v>
      </c>
      <c r="F152" s="95" t="str">
        <f t="shared" si="11"/>
        <v xml:space="preserve"> </v>
      </c>
      <c r="G152" s="615">
        <f>'t13'!AD152</f>
        <v>0</v>
      </c>
      <c r="H152" s="616" t="str">
        <f t="shared" si="12"/>
        <v xml:space="preserve"> </v>
      </c>
      <c r="I152" s="95" t="str">
        <f t="shared" si="13"/>
        <v xml:space="preserve"> </v>
      </c>
      <c r="J152" s="339" t="str">
        <f t="shared" si="14"/>
        <v>OK</v>
      </c>
    </row>
    <row r="153" spans="1:10" ht="13.2" x14ac:dyDescent="0.25">
      <c r="A153" s="123" t="str">
        <f>'t1'!A153</f>
        <v>RUOLO SOCIOSANITARIO - OPERATORE SOCIOSANITARIO SENIOR</v>
      </c>
      <c r="B153" s="95" t="str">
        <f>'t1'!B153</f>
        <v>KAT660</v>
      </c>
      <c r="C153" s="615">
        <f>'t13'!AF153</f>
        <v>0</v>
      </c>
      <c r="D153" s="615">
        <f>'t13'!AC153</f>
        <v>0</v>
      </c>
      <c r="E153" s="616" t="str">
        <f t="shared" si="10"/>
        <v xml:space="preserve"> </v>
      </c>
      <c r="F153" s="95" t="str">
        <f t="shared" si="11"/>
        <v xml:space="preserve"> </v>
      </c>
      <c r="G153" s="615">
        <f>'t13'!AD153</f>
        <v>0</v>
      </c>
      <c r="H153" s="616" t="str">
        <f t="shared" si="12"/>
        <v xml:space="preserve"> </v>
      </c>
      <c r="I153" s="95" t="str">
        <f t="shared" si="13"/>
        <v xml:space="preserve"> </v>
      </c>
      <c r="J153" s="339" t="str">
        <f t="shared" si="14"/>
        <v>OK</v>
      </c>
    </row>
    <row r="154" spans="1:10" ht="13.2" x14ac:dyDescent="0.25">
      <c r="A154" s="123" t="str">
        <f>'t1'!A154</f>
        <v>RUOLO SOCIOSANITARIO - PROFILI AREA ASSITENTI AD ESAURIMENTO</v>
      </c>
      <c r="B154" s="95" t="str">
        <f>'t1'!B154</f>
        <v>KAT162</v>
      </c>
      <c r="C154" s="615">
        <f>'t13'!AF154</f>
        <v>0</v>
      </c>
      <c r="D154" s="615">
        <f>'t13'!AC154</f>
        <v>0</v>
      </c>
      <c r="E154" s="616" t="str">
        <f t="shared" si="10"/>
        <v xml:space="preserve"> </v>
      </c>
      <c r="F154" s="95" t="str">
        <f t="shared" si="11"/>
        <v xml:space="preserve"> </v>
      </c>
      <c r="G154" s="615">
        <f>'t13'!AD154</f>
        <v>0</v>
      </c>
      <c r="H154" s="616" t="str">
        <f t="shared" si="12"/>
        <v xml:space="preserve"> </v>
      </c>
      <c r="I154" s="95" t="str">
        <f t="shared" si="13"/>
        <v xml:space="preserve"> </v>
      </c>
      <c r="J154" s="339" t="str">
        <f t="shared" si="14"/>
        <v>OK</v>
      </c>
    </row>
    <row r="155" spans="1:10" ht="13.2" x14ac:dyDescent="0.25">
      <c r="A155" s="123" t="str">
        <f>'t1'!A155</f>
        <v>RUOLO PROFESSIONALE - ASSISTENTE DELLINFORMAZIONE</v>
      </c>
      <c r="B155" s="95" t="str">
        <f>'t1'!B155</f>
        <v>PATINZ</v>
      </c>
      <c r="C155" s="615">
        <f>'t13'!AF155</f>
        <v>0</v>
      </c>
      <c r="D155" s="615">
        <f>'t13'!AC155</f>
        <v>0</v>
      </c>
      <c r="E155" s="616" t="str">
        <f t="shared" si="10"/>
        <v xml:space="preserve"> </v>
      </c>
      <c r="F155" s="95" t="str">
        <f t="shared" si="11"/>
        <v xml:space="preserve"> </v>
      </c>
      <c r="G155" s="615">
        <f>'t13'!AD155</f>
        <v>0</v>
      </c>
      <c r="H155" s="616" t="str">
        <f t="shared" si="12"/>
        <v xml:space="preserve"> </v>
      </c>
      <c r="I155" s="95" t="str">
        <f t="shared" si="13"/>
        <v xml:space="preserve"> </v>
      </c>
      <c r="J155" s="339" t="str">
        <f t="shared" si="14"/>
        <v>OK</v>
      </c>
    </row>
    <row r="156" spans="1:10" ht="13.2" x14ac:dyDescent="0.25">
      <c r="A156" s="123" t="str">
        <f>'t1'!A156</f>
        <v>RUOLO TECNICO - ASSISTENTE INFORMATICO</v>
      </c>
      <c r="B156" s="95" t="str">
        <f>'t1'!B156</f>
        <v>TATIFC</v>
      </c>
      <c r="C156" s="615">
        <f>'t13'!AF156</f>
        <v>0</v>
      </c>
      <c r="D156" s="615">
        <f>'t13'!AC156</f>
        <v>0</v>
      </c>
      <c r="E156" s="616" t="str">
        <f t="shared" si="10"/>
        <v xml:space="preserve"> </v>
      </c>
      <c r="F156" s="95" t="str">
        <f t="shared" si="11"/>
        <v xml:space="preserve"> </v>
      </c>
      <c r="G156" s="615">
        <f>'t13'!AD156</f>
        <v>0</v>
      </c>
      <c r="H156" s="616" t="str">
        <f t="shared" si="12"/>
        <v xml:space="preserve"> </v>
      </c>
      <c r="I156" s="95" t="str">
        <f t="shared" si="13"/>
        <v xml:space="preserve"> </v>
      </c>
      <c r="J156" s="339" t="str">
        <f t="shared" si="14"/>
        <v>OK</v>
      </c>
    </row>
    <row r="157" spans="1:10" ht="13.2" x14ac:dyDescent="0.25">
      <c r="A157" s="123" t="str">
        <f>'t1'!A157</f>
        <v>RUOLO TECNICO - ASSISTENTE TECNICO</v>
      </c>
      <c r="B157" s="95" t="str">
        <f>'t1'!B157</f>
        <v>TAT119</v>
      </c>
      <c r="C157" s="615">
        <f>'t13'!AF157</f>
        <v>0</v>
      </c>
      <c r="D157" s="615">
        <f>'t13'!AC157</f>
        <v>0</v>
      </c>
      <c r="E157" s="616" t="str">
        <f t="shared" si="10"/>
        <v xml:space="preserve"> </v>
      </c>
      <c r="F157" s="95" t="str">
        <f t="shared" si="11"/>
        <v xml:space="preserve"> </v>
      </c>
      <c r="G157" s="615">
        <f>'t13'!AD157</f>
        <v>0</v>
      </c>
      <c r="H157" s="616" t="str">
        <f t="shared" si="12"/>
        <v xml:space="preserve"> </v>
      </c>
      <c r="I157" s="95" t="str">
        <f t="shared" si="13"/>
        <v xml:space="preserve"> </v>
      </c>
      <c r="J157" s="339" t="str">
        <f t="shared" si="14"/>
        <v>OK</v>
      </c>
    </row>
    <row r="158" spans="1:10" ht="13.2" x14ac:dyDescent="0.25">
      <c r="A158" s="123" t="str">
        <f>'t1'!A158</f>
        <v>RUOLO TECNICO - PROFILI AREA ASSITENTI AD ESAURIMENTO</v>
      </c>
      <c r="B158" s="95" t="str">
        <f>'t1'!B158</f>
        <v>TAT162</v>
      </c>
      <c r="C158" s="615">
        <f>'t13'!AF158</f>
        <v>0</v>
      </c>
      <c r="D158" s="615">
        <f>'t13'!AC158</f>
        <v>0</v>
      </c>
      <c r="E158" s="616" t="str">
        <f t="shared" ref="E158:E162" si="15">IF($C158=0," ",IF(D158=0," ",D158/$C158))</f>
        <v xml:space="preserve"> </v>
      </c>
      <c r="F158" s="95" t="str">
        <f t="shared" ref="F158:F162" si="16">IF($C158=0," ",IF(D158=0," ",IF(E158&gt;0.2,"ERRORE","OK")))</f>
        <v xml:space="preserve"> </v>
      </c>
      <c r="G158" s="615">
        <f>'t13'!AD158</f>
        <v>0</v>
      </c>
      <c r="H158" s="616" t="str">
        <f t="shared" ref="H158:H162" si="17">IF($C158=0," ",IF(G158=0," ",G158/$C158))</f>
        <v xml:space="preserve"> </v>
      </c>
      <c r="I158" s="95" t="str">
        <f t="shared" ref="I158:I162" si="18">IF($C158=0," ",IF(G158=0," ",IF(H158&gt;0.2,"ERRORE","OK")))</f>
        <v xml:space="preserve"> </v>
      </c>
      <c r="J158" s="339" t="str">
        <f t="shared" ref="J158:J162" si="19">IF(OR(F158="ERRORE",I158="ERRORE"),"ERRORE","OK")</f>
        <v>OK</v>
      </c>
    </row>
    <row r="159" spans="1:10" ht="13.2" x14ac:dyDescent="0.25">
      <c r="A159" s="123" t="str">
        <f>'t1'!A159</f>
        <v>RUOLO AMMINISTRATIVO - ASSISTENTE AMMINISTRATIVO</v>
      </c>
      <c r="B159" s="95" t="str">
        <f>'t1'!B159</f>
        <v>AAT117</v>
      </c>
      <c r="C159" s="615">
        <f>'t13'!AF159</f>
        <v>0</v>
      </c>
      <c r="D159" s="615">
        <f>'t13'!AC159</f>
        <v>0</v>
      </c>
      <c r="E159" s="616" t="str">
        <f t="shared" si="15"/>
        <v xml:space="preserve"> </v>
      </c>
      <c r="F159" s="95" t="str">
        <f t="shared" si="16"/>
        <v xml:space="preserve"> </v>
      </c>
      <c r="G159" s="615">
        <f>'t13'!AD159</f>
        <v>0</v>
      </c>
      <c r="H159" s="616" t="str">
        <f t="shared" si="17"/>
        <v xml:space="preserve"> </v>
      </c>
      <c r="I159" s="95" t="str">
        <f t="shared" si="18"/>
        <v xml:space="preserve"> </v>
      </c>
      <c r="J159" s="339" t="str">
        <f t="shared" si="19"/>
        <v>OK</v>
      </c>
    </row>
    <row r="160" spans="1:10" ht="13.2" x14ac:dyDescent="0.25">
      <c r="A160" s="123" t="str">
        <f>'t1'!A160</f>
        <v>RUOLO SOCIOSANITARIO - OPERATORE SOCIOSANITARIO</v>
      </c>
      <c r="B160" s="95" t="str">
        <f>'t1'!B160</f>
        <v>KOP660</v>
      </c>
      <c r="C160" s="615">
        <f>'t13'!AF160</f>
        <v>0</v>
      </c>
      <c r="D160" s="615">
        <f>'t13'!AC160</f>
        <v>0</v>
      </c>
      <c r="E160" s="616" t="str">
        <f t="shared" si="15"/>
        <v xml:space="preserve"> </v>
      </c>
      <c r="F160" s="95" t="str">
        <f t="shared" si="16"/>
        <v xml:space="preserve"> </v>
      </c>
      <c r="G160" s="615">
        <f>'t13'!AD160</f>
        <v>0</v>
      </c>
      <c r="H160" s="616" t="str">
        <f t="shared" si="17"/>
        <v xml:space="preserve"> </v>
      </c>
      <c r="I160" s="95" t="str">
        <f t="shared" si="18"/>
        <v xml:space="preserve"> </v>
      </c>
      <c r="J160" s="339" t="str">
        <f t="shared" si="19"/>
        <v>OK</v>
      </c>
    </row>
    <row r="161" spans="1:10" ht="13.2" x14ac:dyDescent="0.25">
      <c r="A161" s="123" t="str">
        <f>'t1'!A161</f>
        <v>RUOLO TECNICO - OPERATORE TECNICO SPECIALIZZATO</v>
      </c>
      <c r="B161" s="95" t="str">
        <f>'t1'!B161</f>
        <v>TOP059</v>
      </c>
      <c r="C161" s="615">
        <f>'t13'!AF161</f>
        <v>0</v>
      </c>
      <c r="D161" s="615">
        <f>'t13'!AC161</f>
        <v>0</v>
      </c>
      <c r="E161" s="616" t="str">
        <f t="shared" si="15"/>
        <v xml:space="preserve"> </v>
      </c>
      <c r="F161" s="95" t="str">
        <f t="shared" si="16"/>
        <v xml:space="preserve"> </v>
      </c>
      <c r="G161" s="615">
        <f>'t13'!AD161</f>
        <v>0</v>
      </c>
      <c r="H161" s="616" t="str">
        <f t="shared" si="17"/>
        <v xml:space="preserve"> </v>
      </c>
      <c r="I161" s="95" t="str">
        <f t="shared" si="18"/>
        <v xml:space="preserve"> </v>
      </c>
      <c r="J161" s="339" t="str">
        <f t="shared" si="19"/>
        <v>OK</v>
      </c>
    </row>
    <row r="162" spans="1:10" ht="13.2" x14ac:dyDescent="0.25">
      <c r="A162" s="123" t="str">
        <f>'t1'!A162</f>
        <v>RUOLO AMMINISTRATIVO - COADIUTORE AMMINISTRATIVO SENIOR</v>
      </c>
      <c r="B162" s="95" t="str">
        <f>'t1'!B162</f>
        <v>AOP870</v>
      </c>
      <c r="C162" s="615">
        <f>'t13'!AF162</f>
        <v>0</v>
      </c>
      <c r="D162" s="615">
        <f>'t13'!AC162</f>
        <v>0</v>
      </c>
      <c r="E162" s="616" t="str">
        <f t="shared" si="15"/>
        <v xml:space="preserve"> </v>
      </c>
      <c r="F162" s="95" t="str">
        <f t="shared" si="16"/>
        <v xml:space="preserve"> </v>
      </c>
      <c r="G162" s="615">
        <f>'t13'!AD162</f>
        <v>0</v>
      </c>
      <c r="H162" s="616" t="str">
        <f t="shared" si="17"/>
        <v xml:space="preserve"> </v>
      </c>
      <c r="I162" s="95" t="str">
        <f t="shared" si="18"/>
        <v xml:space="preserve"> </v>
      </c>
      <c r="J162" s="339" t="str">
        <f t="shared" si="19"/>
        <v>OK</v>
      </c>
    </row>
    <row r="163" spans="1:10" ht="13.2" x14ac:dyDescent="0.25">
      <c r="A163" s="123" t="str">
        <f>'t1'!A163</f>
        <v>PROFILI AREA DEGLI OPERATORI AD ESAURIMENTO</v>
      </c>
      <c r="B163" s="95" t="str">
        <f>'t1'!B163</f>
        <v>0OP269</v>
      </c>
      <c r="C163" s="615">
        <f>'t13'!AF163</f>
        <v>0</v>
      </c>
      <c r="D163" s="615">
        <f>'t13'!AC163</f>
        <v>0</v>
      </c>
      <c r="E163" s="616" t="str">
        <f>IF($C163=0," ",IF(D163=0," ",D163/$C163))</f>
        <v xml:space="preserve"> </v>
      </c>
      <c r="F163" s="95" t="str">
        <f>IF($C163=0," ",IF(D163=0," ",IF(E163&gt;0.2,"ERRORE","OK")))</f>
        <v xml:space="preserve"> </v>
      </c>
      <c r="G163" s="615">
        <f>'t13'!AD163</f>
        <v>0</v>
      </c>
      <c r="H163" s="616" t="str">
        <f>IF($C163=0," ",IF(G163=0," ",G163/$C163))</f>
        <v xml:space="preserve"> </v>
      </c>
      <c r="I163" s="95" t="str">
        <f>IF($C163=0," ",IF(G163=0," ",IF(H163&gt;0.2,"ERRORE","OK")))</f>
        <v xml:space="preserve"> </v>
      </c>
      <c r="J163" s="339" t="str">
        <f>IF(OR(F163="ERRORE",I163="ERRORE"),"ERRORE","OK")</f>
        <v>OK</v>
      </c>
    </row>
    <row r="164" spans="1:10" ht="13.2" x14ac:dyDescent="0.25">
      <c r="A164" s="123" t="str">
        <f>'t1'!A164</f>
        <v>RUOLO TECNICO - OPERATORE TECNICO</v>
      </c>
      <c r="B164" s="95" t="str">
        <f>'t1'!B164</f>
        <v>TPT092</v>
      </c>
      <c r="C164" s="615">
        <f>'t13'!AF164</f>
        <v>0</v>
      </c>
      <c r="D164" s="615">
        <f>'t13'!AC164</f>
        <v>0</v>
      </c>
      <c r="E164" s="616" t="str">
        <f>IF($C164=0," ",IF(D164=0," ",D164/$C164))</f>
        <v xml:space="preserve"> </v>
      </c>
      <c r="F164" s="95" t="str">
        <f>IF($C164=0," ",IF(D164=0," ",IF(E164&gt;0.2,"ERRORE","OK")))</f>
        <v xml:space="preserve"> </v>
      </c>
      <c r="G164" s="615">
        <f>'t13'!AD164</f>
        <v>0</v>
      </c>
      <c r="H164" s="616" t="str">
        <f>IF($C164=0," ",IF(G164=0," ",G164/$C164))</f>
        <v xml:space="preserve"> </v>
      </c>
      <c r="I164" s="95" t="str">
        <f>IF($C164=0," ",IF(G164=0," ",IF(H164&gt;0.2,"ERRORE","OK")))</f>
        <v xml:space="preserve"> </v>
      </c>
      <c r="J164" s="339" t="str">
        <f>IF(OR(F164="ERRORE",I164="ERRORE"),"ERRORE","OK")</f>
        <v>OK</v>
      </c>
    </row>
    <row r="165" spans="1:10" ht="13.2" x14ac:dyDescent="0.25">
      <c r="A165" s="123" t="str">
        <f>'t1'!A165</f>
        <v>RUOLO AMMINISTRATIVO - COADIUTORE AMMINISTRATIVO</v>
      </c>
      <c r="B165" s="95" t="str">
        <f>'t1'!B165</f>
        <v>APT017</v>
      </c>
      <c r="C165" s="615">
        <f>'t13'!AF165</f>
        <v>0</v>
      </c>
      <c r="D165" s="615">
        <f>'t13'!AC165</f>
        <v>0</v>
      </c>
      <c r="E165" s="616" t="str">
        <f>IF($C165=0," ",IF(D165=0," ",D165/$C165))</f>
        <v xml:space="preserve"> </v>
      </c>
      <c r="F165" s="95" t="str">
        <f>IF($C165=0," ",IF(D165=0," ",IF(E165&gt;0.2,"ERRORE","OK")))</f>
        <v xml:space="preserve"> </v>
      </c>
      <c r="G165" s="615">
        <f>'t13'!AD165</f>
        <v>0</v>
      </c>
      <c r="H165" s="616" t="str">
        <f>IF($C165=0," ",IF(G165=0," ",G165/$C165))</f>
        <v xml:space="preserve"> </v>
      </c>
      <c r="I165" s="95" t="str">
        <f>IF($C165=0," ",IF(G165=0," ",IF(H165&gt;0.2,"ERRORE","OK")))</f>
        <v xml:space="preserve"> </v>
      </c>
      <c r="J165" s="339" t="str">
        <f>IF(OR(F165="ERRORE",I165="ERRORE"),"ERRORE","OK")</f>
        <v>OK</v>
      </c>
    </row>
    <row r="166" spans="1:10" ht="13.2" x14ac:dyDescent="0.25">
      <c r="A166" s="123" t="str">
        <f>'t1'!A166</f>
        <v>PROFILI AREA PERSONALE DI SUPPORTO AD ESAURIMENTO</v>
      </c>
      <c r="B166" s="95" t="str">
        <f>'t1'!B166</f>
        <v>0PTSPR</v>
      </c>
      <c r="C166" s="615">
        <f>'t13'!AF166</f>
        <v>0</v>
      </c>
      <c r="D166" s="615">
        <f>'t13'!AC166</f>
        <v>0</v>
      </c>
      <c r="E166" s="616" t="str">
        <f>IF($C166=0," ",IF(D166=0," ",D166/$C166))</f>
        <v xml:space="preserve"> </v>
      </c>
      <c r="F166" s="95" t="str">
        <f>IF($C166=0," ",IF(D166=0," ",IF(E166&gt;0.2,"ERRORE","OK")))</f>
        <v xml:space="preserve"> </v>
      </c>
      <c r="G166" s="615">
        <f>'t13'!AD166</f>
        <v>0</v>
      </c>
      <c r="H166" s="616" t="str">
        <f>IF($C166=0," ",IF(G166=0," ",G166/$C166))</f>
        <v xml:space="preserve"> </v>
      </c>
      <c r="I166" s="95" t="str">
        <f>IF($C166=0," ",IF(G166=0," ",IF(H166&gt;0.2,"ERRORE","OK")))</f>
        <v xml:space="preserve"> </v>
      </c>
      <c r="J166" s="339" t="str">
        <f>IF(OR(F166="ERRORE",I166="ERRORE"),"ERRORE","OK")</f>
        <v>OK</v>
      </c>
    </row>
    <row r="167" spans="1:10" ht="13.2" x14ac:dyDescent="0.25">
      <c r="A167" s="123" t="str">
        <f>'t1'!A167</f>
        <v>CONTRATTISTI</v>
      </c>
      <c r="B167" s="95" t="str">
        <f>'t1'!B167</f>
        <v>000061</v>
      </c>
      <c r="C167" s="615">
        <f>'t13'!AF167</f>
        <v>0</v>
      </c>
      <c r="D167" s="615">
        <f>'t13'!AC167</f>
        <v>0</v>
      </c>
      <c r="E167" s="616" t="str">
        <f>IF($C167=0," ",IF(D167=0," ",D167/$C167))</f>
        <v xml:space="preserve"> </v>
      </c>
      <c r="F167" s="95" t="str">
        <f>IF($C167=0," ",IF(D167=0," ",IF(E167&gt;0.2,"ERRORE","OK")))</f>
        <v xml:space="preserve"> </v>
      </c>
      <c r="G167" s="615">
        <f>'t13'!AD167</f>
        <v>0</v>
      </c>
      <c r="H167" s="616" t="str">
        <f>IF($C167=0," ",IF(G167=0," ",G167/$C167))</f>
        <v xml:space="preserve"> </v>
      </c>
      <c r="I167" s="95" t="str">
        <f>IF($C167=0," ",IF(G167=0," ",IF(H167&gt;0.2,"ERRORE","OK")))</f>
        <v xml:space="preserve"> </v>
      </c>
      <c r="J167" s="339" t="str">
        <f>IF(OR(F167="ERRORE",I167="ERRORE"),"ERRORE","OK")</f>
        <v>OK</v>
      </c>
    </row>
  </sheetData>
  <sheetProtection algorithmName="SHA-512" hashValue="e1PknTSGA7l3D2UuNHhK7mAwkQ4ZIkcpQK/Cvs6XvfScbaB22pY7xUDI31i6RwgBGsUqmTvnuplfYSbd678lxA==" saltValue="KqWE3JthlqVwQ5D/nXCX7w==" spinCount="100000" sheet="1" formatColumns="0" selectLockedCells="1" selectUnlockedCells="1"/>
  <mergeCells count="2">
    <mergeCell ref="A1:J1"/>
    <mergeCell ref="D2:J2"/>
  </mergeCells>
  <printOptions horizontalCentered="1"/>
  <pageMargins left="0.19685039370078741" right="0.19685039370078741" top="0.27559055118110237" bottom="0.19685039370078741" header="0.15748031496062992" footer="0.15748031496062992"/>
  <pageSetup paperSize="9" scale="85" fitToHeight="3" orientation="landscape" horizontalDpi="0" verticalDpi="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oglio3"/>
  <dimension ref="A1:L25"/>
  <sheetViews>
    <sheetView showGridLines="0" workbookViewId="0">
      <selection activeCell="A4" sqref="A4"/>
    </sheetView>
  </sheetViews>
  <sheetFormatPr defaultRowHeight="10.199999999999999" x14ac:dyDescent="0.2"/>
  <cols>
    <col min="1" max="1" width="76.28515625" style="3" customWidth="1"/>
    <col min="2" max="2" width="8.42578125" style="2" hidden="1" customWidth="1"/>
    <col min="3" max="5" width="12.7109375" style="3" customWidth="1"/>
    <col min="6" max="6" width="1.7109375" style="3" customWidth="1"/>
    <col min="7" max="9" width="12.7109375" style="538" customWidth="1"/>
    <col min="10" max="10" width="1.7109375" customWidth="1"/>
    <col min="11" max="12" width="14.7109375" customWidth="1"/>
  </cols>
  <sheetData>
    <row r="1" spans="1:12" ht="32.85" customHeight="1" x14ac:dyDescent="0.2">
      <c r="A1" s="2141" t="str">
        <f>'t1'!A1</f>
        <v>SERVIZIO SANITARIO NAZIONALE - anno 2023</v>
      </c>
      <c r="B1" s="2141"/>
      <c r="C1" s="2141"/>
      <c r="D1" s="2141"/>
      <c r="E1" s="2141"/>
      <c r="F1" s="2141"/>
      <c r="G1" s="2141"/>
      <c r="H1" s="2141"/>
      <c r="I1" s="2141"/>
      <c r="J1" s="2141"/>
      <c r="K1" s="2141"/>
      <c r="L1" s="2141"/>
    </row>
    <row r="2" spans="1:12" ht="42" customHeight="1" thickBot="1" x14ac:dyDescent="0.3">
      <c r="A2" s="2142" t="s">
        <v>944</v>
      </c>
      <c r="B2" s="2142"/>
      <c r="C2" s="2142"/>
      <c r="D2" s="2142"/>
      <c r="E2" s="2142"/>
      <c r="F2" s="2142"/>
      <c r="G2" s="2142"/>
      <c r="H2" s="2142"/>
      <c r="I2" s="2142"/>
      <c r="J2" s="2142"/>
      <c r="K2" s="2142"/>
      <c r="L2" s="2142"/>
    </row>
    <row r="3" spans="1:12" ht="30.6" customHeight="1" thickBot="1" x14ac:dyDescent="0.25">
      <c r="A3" s="761" t="s">
        <v>295</v>
      </c>
      <c r="B3" s="762" t="s">
        <v>262</v>
      </c>
      <c r="C3" s="2143" t="s">
        <v>945</v>
      </c>
      <c r="D3" s="2144"/>
      <c r="E3" s="2145"/>
      <c r="F3" s="763"/>
      <c r="G3" s="2146" t="s">
        <v>946</v>
      </c>
      <c r="H3" s="2147"/>
      <c r="I3" s="2148"/>
      <c r="K3" s="2146" t="s">
        <v>947</v>
      </c>
      <c r="L3" s="2148"/>
    </row>
    <row r="4" spans="1:12" ht="13.2" x14ac:dyDescent="0.25">
      <c r="A4" s="764"/>
      <c r="B4" s="765"/>
      <c r="C4" s="766" t="s">
        <v>263</v>
      </c>
      <c r="D4" s="767" t="s">
        <v>264</v>
      </c>
      <c r="E4" s="768" t="s">
        <v>948</v>
      </c>
      <c r="F4" s="769"/>
      <c r="G4" s="766" t="s">
        <v>263</v>
      </c>
      <c r="H4" s="767" t="s">
        <v>264</v>
      </c>
      <c r="I4" s="768" t="s">
        <v>948</v>
      </c>
      <c r="J4" s="182"/>
      <c r="K4" s="766" t="s">
        <v>263</v>
      </c>
      <c r="L4" s="768" t="s">
        <v>264</v>
      </c>
    </row>
    <row r="5" spans="1:12" ht="13.2" x14ac:dyDescent="0.25">
      <c r="A5" s="770"/>
      <c r="B5" s="771"/>
      <c r="C5" s="772" t="s">
        <v>382</v>
      </c>
      <c r="D5" s="620" t="s">
        <v>383</v>
      </c>
      <c r="E5" s="773" t="s">
        <v>384</v>
      </c>
      <c r="F5" s="774"/>
      <c r="G5" s="775" t="s">
        <v>385</v>
      </c>
      <c r="H5" s="620" t="s">
        <v>386</v>
      </c>
      <c r="I5" s="773" t="s">
        <v>404</v>
      </c>
      <c r="K5" s="775" t="s">
        <v>949</v>
      </c>
      <c r="L5" s="773" t="s">
        <v>950</v>
      </c>
    </row>
    <row r="6" spans="1:12" ht="13.2" x14ac:dyDescent="0.25">
      <c r="A6" s="776" t="str">
        <f>'t2'!A6</f>
        <v>MEDICI  (***)</v>
      </c>
      <c r="B6" s="777" t="str">
        <f>'t2'!B6</f>
        <v>MD</v>
      </c>
      <c r="C6" s="778">
        <f>'t2'!C6</f>
        <v>0</v>
      </c>
      <c r="D6" s="779">
        <f>'t2'!D6</f>
        <v>0</v>
      </c>
      <c r="E6" s="780">
        <f>SUM(C6:D6)</f>
        <v>0</v>
      </c>
      <c r="F6" s="774"/>
      <c r="G6" s="781">
        <f>t2A!D12+t2A!F12+t2A!H12+t2A!J12+t2A!L12+t2A!N12+t2A!P12+t2A!R12</f>
        <v>0</v>
      </c>
      <c r="H6" s="781">
        <f>t2A!E12+t2A!G12+t2A!I12+t2A!K12+t2A!M12+t2A!O12+t2A!Q12+t2A!S12</f>
        <v>0</v>
      </c>
      <c r="I6" s="783">
        <f>SUM(G6:H6)</f>
        <v>0</v>
      </c>
      <c r="K6" s="784" t="str">
        <f>IF('t2'!$AK$3=2,IF(C6&gt;0,IF(G6&gt;0,"OK","Manca T2A"),IF(C6=0,IF(G6=0,"OK","Manca T2"),"errore")),"OK")</f>
        <v>OK</v>
      </c>
      <c r="L6" s="785" t="str">
        <f>IF('t2'!$AK$3=2,IF(D6&gt;0,IF(H6&gt;0,"OK","Manca T2A"),IF(D6=0,IF(H6=0,"OK","Manca T2"),"errore")),"OK")</f>
        <v>OK</v>
      </c>
    </row>
    <row r="7" spans="1:12" ht="13.2" x14ac:dyDescent="0.25">
      <c r="A7" s="776" t="str">
        <f>'t2'!A7</f>
        <v>VETERINARI  (***)</v>
      </c>
      <c r="B7" s="777" t="str">
        <f>'t2'!B7</f>
        <v>MV</v>
      </c>
      <c r="C7" s="778">
        <f>'t2'!C7</f>
        <v>0</v>
      </c>
      <c r="D7" s="779">
        <f>'t2'!D7</f>
        <v>0</v>
      </c>
      <c r="E7" s="780">
        <f t="shared" ref="E7:E17" si="0">SUM(C7:D7)</f>
        <v>0</v>
      </c>
      <c r="F7" s="774"/>
      <c r="G7" s="781">
        <f>t2A!D13+t2A!F13+t2A!H13+t2A!J13+t2A!L13+t2A!N13+t2A!P13+t2A!R13</f>
        <v>0</v>
      </c>
      <c r="H7" s="782">
        <f>t2A!E13+t2A!G13+t2A!I13+t2A!K13+t2A!M13+t2A!O13+t2A!Q13+t2A!S13</f>
        <v>0</v>
      </c>
      <c r="I7" s="783">
        <f t="shared" ref="I7:I17" si="1">SUM(G7:H7)</f>
        <v>0</v>
      </c>
      <c r="K7" s="784" t="str">
        <f>IF('t2'!$AK$3=2,IF(C7&gt;0,IF(G7&gt;0,"OK","Manca T2A"),IF(C7=0,IF(G7=0,"OK","Manca T2"),"errore")),"OK")</f>
        <v>OK</v>
      </c>
      <c r="L7" s="785" t="str">
        <f>IF('t2'!$AK$3=2,IF(D7&gt;0,IF(H7&gt;0,"OK","Manca T2A"),IF(D7=0,IF(H7=0,"OK","Manca T2"),"errore")),"OK")</f>
        <v>OK</v>
      </c>
    </row>
    <row r="8" spans="1:12" ht="13.2" x14ac:dyDescent="0.25">
      <c r="A8" s="776" t="str">
        <f>'t2'!A8</f>
        <v>ODONTOIATRI  (***)</v>
      </c>
      <c r="B8" s="777" t="str">
        <f>'t2'!B8</f>
        <v>MO</v>
      </c>
      <c r="C8" s="778">
        <f>'t2'!C8</f>
        <v>0</v>
      </c>
      <c r="D8" s="779">
        <f>'t2'!D8</f>
        <v>0</v>
      </c>
      <c r="E8" s="780">
        <f t="shared" si="0"/>
        <v>0</v>
      </c>
      <c r="F8" s="774"/>
      <c r="G8" s="781">
        <f>t2A!D14+t2A!F14+t2A!H14+t2A!J14+t2A!L14+t2A!N14+t2A!P14+t2A!R14</f>
        <v>0</v>
      </c>
      <c r="H8" s="782">
        <f>t2A!E14+t2A!G14+t2A!I14+t2A!K14+t2A!M14+t2A!O14+t2A!Q14+t2A!S14</f>
        <v>0</v>
      </c>
      <c r="I8" s="783">
        <f t="shared" si="1"/>
        <v>0</v>
      </c>
      <c r="K8" s="784" t="str">
        <f>IF('t2'!$AK$3=2,IF(C8&gt;0,IF(G8&gt;0,"OK","Manca T2A"),IF(C8=0,IF(G8=0,"OK","Manca T2"),"errore")),"OK")</f>
        <v>OK</v>
      </c>
      <c r="L8" s="785" t="str">
        <f>IF('t2'!$AK$3=2,IF(D8&gt;0,IF(H8&gt;0,"OK","Manca T2A"),IF(D8=0,IF(H8=0,"OK","Manca T2"),"errore")),"OK")</f>
        <v>OK</v>
      </c>
    </row>
    <row r="9" spans="1:12" ht="13.2" x14ac:dyDescent="0.25">
      <c r="A9" s="776" t="str">
        <f>'t2'!A9</f>
        <v>FARMACISTI</v>
      </c>
      <c r="B9" s="777" t="str">
        <f>'t2'!B9</f>
        <v>FM</v>
      </c>
      <c r="C9" s="778">
        <f>'t2'!C9</f>
        <v>0</v>
      </c>
      <c r="D9" s="779">
        <f>'t2'!D9</f>
        <v>0</v>
      </c>
      <c r="E9" s="780">
        <f>SUM(C9:D9)</f>
        <v>0</v>
      </c>
      <c r="F9" s="774"/>
      <c r="G9" s="781">
        <f>t2A!D15+t2A!F15+t2A!H15+t2A!J15+t2A!L15+t2A!N15+t2A!P15+t2A!R15</f>
        <v>0</v>
      </c>
      <c r="H9" s="782">
        <f>t2A!E15+t2A!G15+t2A!I15+t2A!K15+t2A!M15+t2A!O15+t2A!Q15+t2A!S15</f>
        <v>0</v>
      </c>
      <c r="I9" s="783">
        <f>SUM(G9:H9)</f>
        <v>0</v>
      </c>
      <c r="K9" s="784" t="str">
        <f>IF('t2'!$AK$3=2,IF(C9&gt;0,IF(G9&gt;0,"OK","Manca T2A"),IF(C9=0,IF(G9=0,"OK","Manca T2"),"errore")),"OK")</f>
        <v>OK</v>
      </c>
      <c r="L9" s="785" t="str">
        <f>IF('t2'!$AK$3=2,IF(D9&gt;0,IF(H9&gt;0,"OK","Manca T2A"),IF(D9=0,IF(H9=0,"OK","Manca T2"),"errore")),"OK")</f>
        <v>OK</v>
      </c>
    </row>
    <row r="10" spans="1:12" ht="13.2" x14ac:dyDescent="0.25">
      <c r="A10" s="776" t="str">
        <f>'t2'!A10</f>
        <v>BIOLOGI</v>
      </c>
      <c r="B10" s="777" t="str">
        <f>'t2'!B10</f>
        <v>BI</v>
      </c>
      <c r="C10" s="778">
        <f>'t2'!C10</f>
        <v>0</v>
      </c>
      <c r="D10" s="779">
        <f>'t2'!D10</f>
        <v>0</v>
      </c>
      <c r="E10" s="780">
        <f>SUM(C10:D10)</f>
        <v>0</v>
      </c>
      <c r="F10" s="774"/>
      <c r="G10" s="781">
        <f>t2A!D16+t2A!F16+t2A!H16+t2A!J16+t2A!L16+t2A!N16+t2A!P16+t2A!R16</f>
        <v>0</v>
      </c>
      <c r="H10" s="782">
        <f>t2A!E16+t2A!G16+t2A!I16+t2A!K16+t2A!M16+t2A!O16+t2A!Q16+t2A!S16</f>
        <v>0</v>
      </c>
      <c r="I10" s="783">
        <f>SUM(G10:H10)</f>
        <v>0</v>
      </c>
      <c r="K10" s="784" t="str">
        <f>IF('t2'!$AK$3=2,IF(C10&gt;0,IF(G10&gt;0,"OK","Manca T2A"),IF(C10=0,IF(G10=0,"OK","Manca T2"),"errore")),"OK")</f>
        <v>OK</v>
      </c>
      <c r="L10" s="785" t="str">
        <f>IF('t2'!$AK$3=2,IF(D10&gt;0,IF(H10&gt;0,"OK","Manca T2A"),IF(D10=0,IF(H10=0,"OK","Manca T2"),"errore")),"OK")</f>
        <v>OK</v>
      </c>
    </row>
    <row r="11" spans="1:12" ht="13.2" x14ac:dyDescent="0.25">
      <c r="A11" s="776" t="str">
        <f>'t2'!A11</f>
        <v>CHIMICI</v>
      </c>
      <c r="B11" s="777" t="str">
        <f>'t2'!B11</f>
        <v>CH</v>
      </c>
      <c r="C11" s="778">
        <f>'t2'!C11</f>
        <v>0</v>
      </c>
      <c r="D11" s="779">
        <f>'t2'!D11</f>
        <v>0</v>
      </c>
      <c r="E11" s="780">
        <f>SUM(C11:D11)</f>
        <v>0</v>
      </c>
      <c r="F11" s="774"/>
      <c r="G11" s="781">
        <f>t2A!D17+t2A!F17+t2A!H17+t2A!J17+t2A!L17+t2A!N17+t2A!P17+t2A!R17</f>
        <v>0</v>
      </c>
      <c r="H11" s="782">
        <f>t2A!E17+t2A!G17+t2A!I17+t2A!K17+t2A!M17+t2A!O17+t2A!Q17+t2A!S17</f>
        <v>0</v>
      </c>
      <c r="I11" s="783">
        <f>SUM(G11:H11)</f>
        <v>0</v>
      </c>
      <c r="K11" s="784" t="str">
        <f>IF('t2'!$AK$3=2,IF(C11&gt;0,IF(G11&gt;0,"OK","Manca T2A"),IF(C11=0,IF(G11=0,"OK","Manca T2"),"errore")),"OK")</f>
        <v>OK</v>
      </c>
      <c r="L11" s="785" t="str">
        <f>IF('t2'!$AK$3=2,IF(D11&gt;0,IF(H11&gt;0,"OK","Manca T2A"),IF(D11=0,IF(H11=0,"OK","Manca T2"),"errore")),"OK")</f>
        <v>OK</v>
      </c>
    </row>
    <row r="12" spans="1:12" ht="13.2" x14ac:dyDescent="0.25">
      <c r="A12" s="776" t="str">
        <f>'t2'!A12</f>
        <v>FISICI</v>
      </c>
      <c r="B12" s="777" t="str">
        <f>'t2'!B12</f>
        <v>FI</v>
      </c>
      <c r="C12" s="778">
        <f>'t2'!C12</f>
        <v>0</v>
      </c>
      <c r="D12" s="779">
        <f>'t2'!D12</f>
        <v>0</v>
      </c>
      <c r="E12" s="780">
        <f>SUM(C12:D12)</f>
        <v>0</v>
      </c>
      <c r="F12" s="774"/>
      <c r="G12" s="781">
        <f>t2A!D18+t2A!F18+t2A!H18+t2A!J18+t2A!L18+t2A!N18+t2A!P18+t2A!R18</f>
        <v>0</v>
      </c>
      <c r="H12" s="782">
        <f>t2A!E18+t2A!G18+t2A!I18+t2A!K18+t2A!M18+t2A!O18+t2A!Q18+t2A!S18</f>
        <v>0</v>
      </c>
      <c r="I12" s="783">
        <f>SUM(G12:H12)</f>
        <v>0</v>
      </c>
      <c r="K12" s="784" t="str">
        <f>IF('t2'!$AK$3=2,IF(C12&gt;0,IF(G12&gt;0,"OK","Manca T2A"),IF(C12=0,IF(G12=0,"OK","Manca T2"),"errore")),"OK")</f>
        <v>OK</v>
      </c>
      <c r="L12" s="785" t="str">
        <f>IF('t2'!$AK$3=2,IF(D12&gt;0,IF(H12&gt;0,"OK","Manca T2A"),IF(D12=0,IF(H12=0,"OK","Manca T2"),"errore")),"OK")</f>
        <v>OK</v>
      </c>
    </row>
    <row r="13" spans="1:12" ht="13.2" x14ac:dyDescent="0.25">
      <c r="A13" s="776" t="str">
        <f>'t2'!A13</f>
        <v>PSICOLOGI</v>
      </c>
      <c r="B13" s="777" t="str">
        <f>'t2'!B13</f>
        <v>PL</v>
      </c>
      <c r="C13" s="778">
        <f>'t2'!C13</f>
        <v>0</v>
      </c>
      <c r="D13" s="779">
        <f>'t2'!D13</f>
        <v>0</v>
      </c>
      <c r="E13" s="780">
        <f>SUM(C13:D13)</f>
        <v>0</v>
      </c>
      <c r="F13" s="774"/>
      <c r="G13" s="781">
        <f>t2A!D19+t2A!F19+t2A!H19+t2A!J19+t2A!L19+t2A!N19+t2A!P19+t2A!R19</f>
        <v>0</v>
      </c>
      <c r="H13" s="782">
        <f>t2A!E19+t2A!G19+t2A!I19+t2A!K19+t2A!M19+t2A!O19+t2A!Q19+t2A!S19</f>
        <v>0</v>
      </c>
      <c r="I13" s="783">
        <f>SUM(G13:H13)</f>
        <v>0</v>
      </c>
      <c r="K13" s="784" t="str">
        <f>IF('t2'!$AK$3=2,IF(C13&gt;0,IF(G13&gt;0,"OK","Manca T2A"),IF(C13=0,IF(G13=0,"OK","Manca T2"),"errore")),"OK")</f>
        <v>OK</v>
      </c>
      <c r="L13" s="785" t="str">
        <f>IF('t2'!$AK$3=2,IF(D13&gt;0,IF(H13&gt;0,"OK","Manca T2A"),IF(D13=0,IF(H13=0,"OK","Manca T2"),"errore")),"OK")</f>
        <v>OK</v>
      </c>
    </row>
    <row r="14" spans="1:12" ht="13.2" x14ac:dyDescent="0.25">
      <c r="A14" s="776" t="str">
        <f>'t2'!A14</f>
        <v>DIRIGENTI PROFESSIONI SANITARIE  (***)</v>
      </c>
      <c r="B14" s="777" t="str">
        <f>'t2'!B14</f>
        <v>PS</v>
      </c>
      <c r="C14" s="778">
        <f>'t2'!C14</f>
        <v>0</v>
      </c>
      <c r="D14" s="779">
        <f>'t2'!D14</f>
        <v>0</v>
      </c>
      <c r="E14" s="780">
        <f t="shared" si="0"/>
        <v>0</v>
      </c>
      <c r="F14" s="774"/>
      <c r="G14" s="781">
        <f>t2A!D20+t2A!F20+t2A!H20+t2A!J20+t2A!L20+t2A!N20+t2A!P20+t2A!R20</f>
        <v>0</v>
      </c>
      <c r="H14" s="782">
        <f>t2A!E20+t2A!G20+t2A!I20+t2A!K20+t2A!M20+t2A!O20+t2A!Q20+t2A!S20</f>
        <v>0</v>
      </c>
      <c r="I14" s="783">
        <f t="shared" si="1"/>
        <v>0</v>
      </c>
      <c r="K14" s="784" t="str">
        <f>IF('t2'!$AK$3=2,IF(C14&gt;0,IF(G14&gt;0,"OK","Manca T2A"),IF(C14=0,IF(G14=0,"OK","Manca T2"),"errore")),"OK")</f>
        <v>OK</v>
      </c>
      <c r="L14" s="785" t="str">
        <f>IF('t2'!$AK$3=2,IF(D14&gt;0,IF(H14&gt;0,"OK","Manca T2A"),IF(D14=0,IF(H14=0,"OK","Manca T2"),"errore")),"OK")</f>
        <v>OK</v>
      </c>
    </row>
    <row r="15" spans="1:12" ht="13.2" x14ac:dyDescent="0.25">
      <c r="A15" s="776" t="str">
        <f>'t2'!A15</f>
        <v>DIR. RUOLO PROFESSIONALE  (***)</v>
      </c>
      <c r="B15" s="777" t="str">
        <f>'t2'!B15</f>
        <v>DP</v>
      </c>
      <c r="C15" s="778">
        <f>'t2'!C15</f>
        <v>0</v>
      </c>
      <c r="D15" s="779">
        <f>'t2'!D15</f>
        <v>0</v>
      </c>
      <c r="E15" s="780">
        <f t="shared" si="0"/>
        <v>0</v>
      </c>
      <c r="F15" s="774"/>
      <c r="G15" s="781">
        <f>t2A!D21+t2A!F21+t2A!H21+t2A!J21+t2A!L21+t2A!N21+t2A!P21+t2A!R21</f>
        <v>0</v>
      </c>
      <c r="H15" s="782">
        <f>t2A!E21+t2A!G21+t2A!I21+t2A!K21+t2A!M21+t2A!O21+t2A!Q21+t2A!S21</f>
        <v>0</v>
      </c>
      <c r="I15" s="783">
        <f t="shared" si="1"/>
        <v>0</v>
      </c>
      <c r="K15" s="784" t="str">
        <f>IF('t2'!$AK$3=2,IF(C15&gt;0,IF(G15&gt;0,"OK","Manca T2A"),IF(C15=0,IF(G15=0,"OK","Manca T2"),"errore")),"OK")</f>
        <v>OK</v>
      </c>
      <c r="L15" s="785" t="str">
        <f>IF('t2'!$AK$3=2,IF(D15&gt;0,IF(H15&gt;0,"OK","Manca T2A"),IF(D15=0,IF(H15=0,"OK","Manca T2"),"errore")),"OK")</f>
        <v>OK</v>
      </c>
    </row>
    <row r="16" spans="1:12" ht="13.2" x14ac:dyDescent="0.25">
      <c r="A16" s="776" t="str">
        <f>'t2'!A16</f>
        <v>DIR. RUOLO TECNICO  (***)</v>
      </c>
      <c r="B16" s="777" t="str">
        <f>'t2'!B16</f>
        <v>DT</v>
      </c>
      <c r="C16" s="778">
        <f>'t2'!C16</f>
        <v>0</v>
      </c>
      <c r="D16" s="779">
        <f>'t2'!D16</f>
        <v>0</v>
      </c>
      <c r="E16" s="780">
        <f t="shared" si="0"/>
        <v>0</v>
      </c>
      <c r="F16" s="774"/>
      <c r="G16" s="781">
        <f>t2A!D22+t2A!F22+t2A!H22+t2A!J22+t2A!L22+t2A!N22+t2A!P22+t2A!R22</f>
        <v>0</v>
      </c>
      <c r="H16" s="782">
        <f>t2A!E22+t2A!G22+t2A!I22+t2A!K22+t2A!M22+t2A!O22+t2A!Q22+t2A!S22</f>
        <v>0</v>
      </c>
      <c r="I16" s="783">
        <f t="shared" si="1"/>
        <v>0</v>
      </c>
      <c r="K16" s="784" t="str">
        <f>IF('t2'!$AK$3=2,IF(C16&gt;0,IF(G16&gt;0,"OK","Manca T2A"),IF(C16=0,IF(G16=0,"OK","Manca T2"),"errore")),"OK")</f>
        <v>OK</v>
      </c>
      <c r="L16" s="785" t="str">
        <f>IF('t2'!$AK$3=2,IF(D16&gt;0,IF(H16&gt;0,"OK","Manca T2A"),IF(D16=0,IF(H16=0,"OK","Manca T2"),"errore")),"OK")</f>
        <v>OK</v>
      </c>
    </row>
    <row r="17" spans="1:12" ht="13.2" x14ac:dyDescent="0.25">
      <c r="A17" s="776" t="str">
        <f>'t2'!A17</f>
        <v>DIR. RUOLO AMMINISTRATIVO  (***)</v>
      </c>
      <c r="B17" s="777" t="str">
        <f>'t2'!B17</f>
        <v>DA</v>
      </c>
      <c r="C17" s="778">
        <f>'t2'!C17</f>
        <v>0</v>
      </c>
      <c r="D17" s="779">
        <f>'t2'!D17</f>
        <v>0</v>
      </c>
      <c r="E17" s="780">
        <f t="shared" si="0"/>
        <v>0</v>
      </c>
      <c r="F17" s="774"/>
      <c r="G17" s="781">
        <f>t2A!D23+t2A!F23+t2A!H23+t2A!J23+t2A!L23+t2A!N23+t2A!P23+t2A!R23</f>
        <v>0</v>
      </c>
      <c r="H17" s="782">
        <f>t2A!E23+t2A!G23+t2A!I23+t2A!K23+t2A!M23+t2A!O23+t2A!Q23+t2A!S23</f>
        <v>0</v>
      </c>
      <c r="I17" s="783">
        <f t="shared" si="1"/>
        <v>0</v>
      </c>
      <c r="K17" s="784" t="str">
        <f>IF('t2'!$AK$3=2,IF(C17&gt;0,IF(G17&gt;0,"OK","Manca T2A"),IF(C17=0,IF(G17=0,"OK","Manca T2"),"errore")),"OK")</f>
        <v>OK</v>
      </c>
      <c r="L17" s="785" t="str">
        <f>IF('t2'!$AK$3=2,IF(D17&gt;0,IF(H17&gt;0,"OK","Manca T2A"),IF(D17=0,IF(H17=0,"OK","Manca T2"),"errore")),"OK")</f>
        <v>OK</v>
      </c>
    </row>
    <row r="18" spans="1:12" ht="13.2" x14ac:dyDescent="0.25">
      <c r="A18" s="776" t="str">
        <f>'t2'!A18</f>
        <v>PERSONALE DI ELEVATA QUALIFICAZIONE  </v>
      </c>
      <c r="B18" s="777" t="str">
        <f>'t2'!B18</f>
        <v>EZ</v>
      </c>
      <c r="C18" s="778">
        <f>'t2'!C18</f>
        <v>0</v>
      </c>
      <c r="D18" s="779">
        <f>'t2'!D18</f>
        <v>0</v>
      </c>
      <c r="E18" s="780">
        <f t="shared" ref="E18:E23" si="2">SUM(C18:D18)</f>
        <v>0</v>
      </c>
      <c r="F18" s="774"/>
      <c r="G18" s="781">
        <f>t2A!D24+t2A!F24+t2A!H24+t2A!J24+t2A!L24+t2A!N24+t2A!P24+t2A!R24</f>
        <v>0</v>
      </c>
      <c r="H18" s="782">
        <f>t2A!E24+t2A!G24+t2A!I24+t2A!K24+t2A!M24+t2A!O24+t2A!Q24+t2A!S24</f>
        <v>0</v>
      </c>
      <c r="I18" s="783">
        <f t="shared" ref="I18:I23" si="3">SUM(G18:H18)</f>
        <v>0</v>
      </c>
      <c r="K18" s="784" t="str">
        <f>IF('t2'!$AK$3=2,IF(C18&gt;0,IF(G18&gt;0,"OK","Manca T2A"),IF(C18=0,IF(G18=0,"OK","Manca T2"),"errore")),"OK")</f>
        <v>OK</v>
      </c>
      <c r="L18" s="785" t="str">
        <f>IF('t2'!$AK$3=2,IF(D18&gt;0,IF(H18&gt;0,"OK","Manca T2A"),IF(D18=0,IF(H18=0,"OK","Manca T2"),"errore")),"OK")</f>
        <v>OK</v>
      </c>
    </row>
    <row r="19" spans="1:12" ht="13.2" x14ac:dyDescent="0.25">
      <c r="A19" s="776" t="str">
        <f>'t2'!A19</f>
        <v>PROFESSIONISTI DELLA SALUTE E FUNZIONARI   </v>
      </c>
      <c r="B19" s="777" t="str">
        <f>'t2'!B19</f>
        <v>PF</v>
      </c>
      <c r="C19" s="778">
        <f>'t2'!C19</f>
        <v>0</v>
      </c>
      <c r="D19" s="779">
        <f>'t2'!D19</f>
        <v>0</v>
      </c>
      <c r="E19" s="780">
        <f t="shared" si="2"/>
        <v>0</v>
      </c>
      <c r="F19" s="774"/>
      <c r="G19" s="781">
        <f>t2A!D25+t2A!F25+t2A!H25+t2A!J25+t2A!L25+t2A!N25+t2A!P25+t2A!R25</f>
        <v>0</v>
      </c>
      <c r="H19" s="782">
        <f>t2A!E25+t2A!G25+t2A!I25+t2A!K25+t2A!M25+t2A!O25+t2A!Q25+t2A!S25</f>
        <v>0</v>
      </c>
      <c r="I19" s="783">
        <f t="shared" si="3"/>
        <v>0</v>
      </c>
      <c r="K19" s="784" t="str">
        <f>IF('t2'!$AK$3=2,IF(C19&gt;0,IF(G19&gt;0,"OK","Manca T2A"),IF(C19=0,IF(G19=0,"OK","Manca T2"),"errore")),"OK")</f>
        <v>OK</v>
      </c>
      <c r="L19" s="785" t="str">
        <f>IF('t2'!$AK$3=2,IF(D19&gt;0,IF(H19&gt;0,"OK","Manca T2A"),IF(D19=0,IF(H19=0,"OK","Manca T2"),"errore")),"OK")</f>
        <v>OK</v>
      </c>
    </row>
    <row r="20" spans="1:12" ht="13.2" x14ac:dyDescent="0.25">
      <c r="A20" s="776" t="str">
        <f>'t2'!A20</f>
        <v>ASSISTENTI   </v>
      </c>
      <c r="B20" s="777" t="str">
        <f>'t2'!B20</f>
        <v>AT</v>
      </c>
      <c r="C20" s="778">
        <f>'t2'!C20</f>
        <v>0</v>
      </c>
      <c r="D20" s="779">
        <f>'t2'!D20</f>
        <v>0</v>
      </c>
      <c r="E20" s="780">
        <f t="shared" si="2"/>
        <v>0</v>
      </c>
      <c r="F20" s="774"/>
      <c r="G20" s="781">
        <f>t2A!D26+t2A!F26+t2A!H26+t2A!J26+t2A!L26+t2A!N26+t2A!P26+t2A!R26</f>
        <v>0</v>
      </c>
      <c r="H20" s="782">
        <f>t2A!E26+t2A!G26+t2A!I26+t2A!K26+t2A!M26+t2A!O26+t2A!Q26+t2A!S26</f>
        <v>0</v>
      </c>
      <c r="I20" s="783">
        <f t="shared" si="3"/>
        <v>0</v>
      </c>
      <c r="K20" s="784" t="str">
        <f>IF('t2'!$AK$3=2,IF(C20&gt;0,IF(G20&gt;0,"OK","Manca T2A"),IF(C20=0,IF(G20=0,"OK","Manca T2"),"errore")),"OK")</f>
        <v>OK</v>
      </c>
      <c r="L20" s="785" t="str">
        <f>IF('t2'!$AK$3=2,IF(D20&gt;0,IF(H20&gt;0,"OK","Manca T2A"),IF(D20=0,IF(H20=0,"OK","Manca T2"),"errore")),"OK")</f>
        <v>OK</v>
      </c>
    </row>
    <row r="21" spans="1:12" ht="13.2" x14ac:dyDescent="0.25">
      <c r="A21" s="776" t="str">
        <f>'t2'!A21</f>
        <v>OPERATORI    </v>
      </c>
      <c r="B21" s="777" t="str">
        <f>'t2'!B21</f>
        <v>OP</v>
      </c>
      <c r="C21" s="778">
        <f>'t2'!C21</f>
        <v>0</v>
      </c>
      <c r="D21" s="779">
        <f>'t2'!D21</f>
        <v>0</v>
      </c>
      <c r="E21" s="780">
        <f t="shared" si="2"/>
        <v>0</v>
      </c>
      <c r="F21" s="774"/>
      <c r="G21" s="781">
        <f>t2A!D27+t2A!F27+t2A!H27+t2A!J27+t2A!L27+t2A!N27+t2A!P27+t2A!R27</f>
        <v>0</v>
      </c>
      <c r="H21" s="782">
        <f>t2A!E27+t2A!G27+t2A!I27+t2A!K27+t2A!M27+t2A!O27+t2A!Q27+t2A!S27</f>
        <v>0</v>
      </c>
      <c r="I21" s="783">
        <f t="shared" si="3"/>
        <v>0</v>
      </c>
      <c r="K21" s="784" t="str">
        <f>IF('t2'!$AK$3=2,IF(C21&gt;0,IF(G21&gt;0,"OK","Manca T2A"),IF(C21=0,IF(G21=0,"OK","Manca T2"),"errore")),"OK")</f>
        <v>OK</v>
      </c>
      <c r="L21" s="785" t="str">
        <f>IF('t2'!$AK$3=2,IF(D21&gt;0,IF(H21&gt;0,"OK","Manca T2A"),IF(D21=0,IF(H21=0,"OK","Manca T2"),"errore")),"OK")</f>
        <v>OK</v>
      </c>
    </row>
    <row r="22" spans="1:12" ht="13.2" x14ac:dyDescent="0.25">
      <c r="A22" s="776" t="str">
        <f>'t2'!A22</f>
        <v>PERSONALE DI SUPPORTO</v>
      </c>
      <c r="B22" s="777" t="str">
        <f>'t2'!B22</f>
        <v>PT</v>
      </c>
      <c r="C22" s="778">
        <f>'t2'!C22</f>
        <v>0</v>
      </c>
      <c r="D22" s="779">
        <f>'t2'!D22</f>
        <v>0</v>
      </c>
      <c r="E22" s="780">
        <f t="shared" si="2"/>
        <v>0</v>
      </c>
      <c r="F22" s="774"/>
      <c r="G22" s="781">
        <f>t2A!D28+t2A!F28+t2A!H28+t2A!J28+t2A!L28+t2A!N28+t2A!P28+t2A!R28</f>
        <v>0</v>
      </c>
      <c r="H22" s="782">
        <f>t2A!E28+t2A!G28+t2A!I28+t2A!K28+t2A!M28+t2A!O28+t2A!Q28+t2A!S28</f>
        <v>0</v>
      </c>
      <c r="I22" s="783">
        <f t="shared" si="3"/>
        <v>0</v>
      </c>
      <c r="K22" s="784" t="str">
        <f>IF('t2'!$AK$3=2,IF(C22&gt;0,IF(G22&gt;0,"OK","Manca T2A"),IF(C22=0,IF(G22=0,"OK","Manca T2"),"errore")),"OK")</f>
        <v>OK</v>
      </c>
      <c r="L22" s="785" t="str">
        <f>IF('t2'!$AK$3=2,IF(D22&gt;0,IF(H22&gt;0,"OK","Manca T2A"),IF(D22=0,IF(H22=0,"OK","Manca T2"),"errore")),"OK")</f>
        <v>OK</v>
      </c>
    </row>
    <row r="23" spans="1:12" ht="13.8" thickBot="1" x14ac:dyDescent="0.3">
      <c r="A23" s="776" t="str">
        <f>'t2'!A23</f>
        <v>PERSONALE CONTRATTISTA</v>
      </c>
      <c r="B23" s="777" t="str">
        <f>'t2'!B23</f>
        <v>PC</v>
      </c>
      <c r="C23" s="778">
        <f>'t2'!C23</f>
        <v>0</v>
      </c>
      <c r="D23" s="779">
        <f>'t2'!D23</f>
        <v>0</v>
      </c>
      <c r="E23" s="780">
        <f t="shared" si="2"/>
        <v>0</v>
      </c>
      <c r="F23" s="774"/>
      <c r="G23" s="781">
        <f>t2A!D29+t2A!F29+t2A!H29+t2A!J29+t2A!L29+t2A!N29+t2A!P29+t2A!R29</f>
        <v>0</v>
      </c>
      <c r="H23" s="782">
        <f>t2A!E29+t2A!G29+t2A!I29+t2A!K29+t2A!M29+t2A!O29+t2A!Q29+t2A!S29</f>
        <v>0</v>
      </c>
      <c r="I23" s="783">
        <f t="shared" si="3"/>
        <v>0</v>
      </c>
      <c r="K23" s="784" t="str">
        <f>IF('t2'!$AK$3=2,IF(C23&gt;0,IF(G23&gt;0,"OK","Manca T2A"),IF(C23=0,IF(G23=0,"OK","Manca T2"),"errore")),"OK")</f>
        <v>OK</v>
      </c>
      <c r="L23" s="785" t="str">
        <f>IF('t2'!$AK$3=2,IF(D23&gt;0,IF(H23&gt;0,"OK","Manca T2A"),IF(D23=0,IF(H23=0,"OK","Manca T2"),"errore")),"OK")</f>
        <v>OK</v>
      </c>
    </row>
    <row r="24" spans="1:12" ht="13.8" thickBot="1" x14ac:dyDescent="0.3">
      <c r="A24" s="786" t="s">
        <v>265</v>
      </c>
      <c r="B24" s="787"/>
      <c r="C24" s="788">
        <f>SUM(C6:C23)</f>
        <v>0</v>
      </c>
      <c r="D24" s="789">
        <f>SUM(D6:D23)</f>
        <v>0</v>
      </c>
      <c r="E24" s="790">
        <f>SUM(C24:D24)</f>
        <v>0</v>
      </c>
      <c r="G24" s="791">
        <f>SUM(G6:G23)</f>
        <v>0</v>
      </c>
      <c r="H24" s="792">
        <f>SUM(H6:H23)</f>
        <v>0</v>
      </c>
      <c r="I24" s="793">
        <f>SUM(G24:H24)</f>
        <v>0</v>
      </c>
      <c r="K24" s="794" t="str">
        <f>IF(COUNTIF(K6:K23,"OK")=L25,"OK","Errore")</f>
        <v>OK</v>
      </c>
      <c r="L24" s="795" t="str">
        <f>IF(COUNTIF(L6:L23,"OK")=L25,"OK","Errore")</f>
        <v>OK</v>
      </c>
    </row>
    <row r="25" spans="1:12" ht="10.8" thickBot="1" x14ac:dyDescent="0.25">
      <c r="A25" s="6"/>
      <c r="K25" s="1802" t="s">
        <v>2050</v>
      </c>
      <c r="L25" s="1803">
        <f>COUNTIF(K6:K23,"ok")</f>
        <v>18</v>
      </c>
    </row>
  </sheetData>
  <sheetProtection algorithmName="SHA-512" hashValue="1V/cPknTfT/r5BtfUSmVAIWzZGk/SlLw3hulwYumtSnKExqIhkFFEnSb41hSGV3YjnRpDuX3I9ZgGMtfVYNtgg==" saltValue="WpfS4GRjraqZqQU7EK8LbQ==" spinCount="100000" sheet="1" formatColumns="0" selectLockedCells="1" selectUnlockedCells="1"/>
  <mergeCells count="5">
    <mergeCell ref="A1:L1"/>
    <mergeCell ref="A2:L2"/>
    <mergeCell ref="C3:E3"/>
    <mergeCell ref="G3:I3"/>
    <mergeCell ref="K3:L3"/>
  </mergeCells>
  <dataValidations count="1">
    <dataValidation type="whole" allowBlank="1" showInputMessage="1" showErrorMessage="1" errorTitle="ERRORE" error="INSERIRE SOLO NUMERI INTERI COMPRESI TRA 0 E 9999999" sqref="G6:H24" xr:uid="{00000000-0002-0000-2E00-000000000000}">
      <formula1>0</formula1>
      <formula2>9999999</formula2>
    </dataValidation>
  </dataValidation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oglio40"/>
  <dimension ref="A1:M20"/>
  <sheetViews>
    <sheetView showGridLines="0" workbookViewId="0">
      <selection activeCell="E3" sqref="E3"/>
    </sheetView>
  </sheetViews>
  <sheetFormatPr defaultColWidth="9.28515625" defaultRowHeight="10.199999999999999" x14ac:dyDescent="0.2"/>
  <cols>
    <col min="1" max="1" width="78.7109375" style="3" customWidth="1"/>
    <col min="2" max="3" width="19.7109375" style="3" customWidth="1"/>
    <col min="4" max="4" width="26.7109375" style="3" customWidth="1"/>
    <col min="5" max="5" width="25.140625" style="3" customWidth="1"/>
    <col min="6" max="16384" width="9.28515625" style="3"/>
  </cols>
  <sheetData>
    <row r="1" spans="1:13" ht="34.35" customHeight="1" x14ac:dyDescent="0.2">
      <c r="A1" s="2002" t="str">
        <f>'t1'!A1</f>
        <v>SERVIZIO SANITARIO NAZIONALE - anno 2023</v>
      </c>
      <c r="B1" s="2002"/>
      <c r="C1" s="2002"/>
      <c r="D1" s="2002"/>
      <c r="E1" s="682"/>
      <c r="F1" s="296"/>
      <c r="G1" s="296"/>
      <c r="H1" s="296"/>
      <c r="I1" s="296"/>
      <c r="M1"/>
    </row>
    <row r="2" spans="1:13" ht="16.2" thickBot="1" x14ac:dyDescent="0.25">
      <c r="A2" s="2152" t="s">
        <v>1378</v>
      </c>
      <c r="B2" s="2152"/>
      <c r="C2" s="2152"/>
      <c r="D2" s="2152"/>
      <c r="E2" s="297"/>
      <c r="F2" s="297"/>
      <c r="G2" s="297"/>
      <c r="H2" s="297"/>
      <c r="I2" s="297"/>
      <c r="M2"/>
    </row>
    <row r="3" spans="1:13" ht="33" customHeight="1" thickBot="1" x14ac:dyDescent="0.3">
      <c r="A3" s="2149" t="s">
        <v>980</v>
      </c>
      <c r="B3" s="2150"/>
      <c r="C3" s="2150"/>
      <c r="D3" s="2151"/>
      <c r="E3" s="704"/>
    </row>
    <row r="4" spans="1:13" s="180" customFormat="1" ht="31.2" thickBot="1" x14ac:dyDescent="0.25">
      <c r="A4" s="705" t="s">
        <v>848</v>
      </c>
      <c r="B4" s="706" t="s">
        <v>849</v>
      </c>
      <c r="C4" s="706" t="s">
        <v>850</v>
      </c>
      <c r="D4" s="707" t="s">
        <v>851</v>
      </c>
    </row>
    <row r="5" spans="1:13" ht="28.35" customHeight="1" x14ac:dyDescent="0.2">
      <c r="A5" s="708" t="str">
        <f>SI_1!B85</f>
        <v>Non compilare</v>
      </c>
      <c r="B5" s="709">
        <f>SI_1!G85</f>
        <v>0</v>
      </c>
      <c r="C5" s="709">
        <f>'t1'!K168+'t1'!L168</f>
        <v>0</v>
      </c>
      <c r="D5" s="848" t="str">
        <f>IF(B5&lt;=C5,"OK","Dati incoerenti: controllare i valori")</f>
        <v>OK</v>
      </c>
    </row>
    <row r="6" spans="1:13" ht="28.35" customHeight="1" x14ac:dyDescent="0.2">
      <c r="A6" s="710" t="str">
        <f>SI_1!B106</f>
        <v>Indicare il numero delle unita rilevate in tabella 1 tra i "presenti al 31.12" che risultavano titolari di permessi per legge n. 104/92.</v>
      </c>
      <c r="B6" s="711">
        <f>SI_1!G106</f>
        <v>0</v>
      </c>
      <c r="C6" s="711">
        <f>'t1'!K168+'t1'!L168</f>
        <v>0</v>
      </c>
      <c r="D6" s="849" t="str">
        <f>IF(B6&lt;=C6,"OK","Dati incoerenti: controllare i valori")</f>
        <v>OK</v>
      </c>
    </row>
    <row r="7" spans="1:13" ht="28.35" customHeight="1" thickBot="1" x14ac:dyDescent="0.25">
      <c r="A7" s="712" t="str">
        <f>SI_1!B109</f>
        <v>Indicare il numero delle unita rilevate in tabella 1 tra i "presenti al 31.12" che risultavano titolari di permessi ai sensi dell'art. 42, c.5 D.lgs.151/2001.</v>
      </c>
      <c r="B7" s="713">
        <f>SI_1!G109</f>
        <v>0</v>
      </c>
      <c r="C7" s="713">
        <f>'t1'!K168+'t1'!L168</f>
        <v>0</v>
      </c>
      <c r="D7" s="850" t="str">
        <f>IF(B7&lt;=C7,"OK","Dati incoerenti: controllare i valori")</f>
        <v>OK</v>
      </c>
    </row>
    <row r="8" spans="1:13" ht="14.85" customHeight="1" x14ac:dyDescent="0.2"/>
    <row r="9" spans="1:13" ht="14.85" customHeight="1" x14ac:dyDescent="0.2"/>
    <row r="10" spans="1:13" ht="16.2" thickBot="1" x14ac:dyDescent="0.25">
      <c r="A10" s="845" t="s">
        <v>981</v>
      </c>
      <c r="B10" s="844"/>
      <c r="C10" s="844"/>
      <c r="D10" s="844"/>
      <c r="E10" s="297"/>
      <c r="F10" s="297"/>
      <c r="G10" s="297"/>
      <c r="H10" s="297"/>
      <c r="I10" s="297"/>
      <c r="M10"/>
    </row>
    <row r="11" spans="1:13" ht="32.85" customHeight="1" thickBot="1" x14ac:dyDescent="0.3">
      <c r="A11" s="2149" t="s">
        <v>982</v>
      </c>
      <c r="B11" s="2150"/>
      <c r="C11" s="2150"/>
      <c r="D11" s="2151"/>
      <c r="E11" s="704"/>
    </row>
    <row r="12" spans="1:13" s="180" customFormat="1" ht="21" thickBot="1" x14ac:dyDescent="0.25">
      <c r="A12" s="714" t="s">
        <v>848</v>
      </c>
      <c r="B12" s="715" t="s">
        <v>849</v>
      </c>
      <c r="C12" s="715" t="s">
        <v>852</v>
      </c>
      <c r="D12" s="716" t="s">
        <v>853</v>
      </c>
    </row>
    <row r="13" spans="1:13" ht="39" customHeight="1" x14ac:dyDescent="0.2">
      <c r="A13" s="710" t="str">
        <f>SI_1!B106</f>
        <v>Indicare il numero delle unita rilevate in tabella 1 tra i "presenti al 31.12" che risultavano titolari di permessi per legge n. 104/92.</v>
      </c>
      <c r="B13" s="717">
        <f>SI_1!G106</f>
        <v>0</v>
      </c>
      <c r="C13" s="718">
        <f>'t11'!I170+'t11'!J170</f>
        <v>0</v>
      </c>
      <c r="D13" s="851" t="str">
        <f>(IF(AND(C13=0,B13&gt;0),"Mancano le assenze per questa causale",IF(AND(C13&gt;0,B13=0),"Dichiarare Unita nella domanda della Scheda Informativa 1","OK")))</f>
        <v>OK</v>
      </c>
    </row>
    <row r="14" spans="1:13" ht="39" customHeight="1" thickBot="1" x14ac:dyDescent="0.25">
      <c r="A14" s="712" t="str">
        <f>SI_1!B109</f>
        <v>Indicare il numero delle unita rilevate in tabella 1 tra i "presenti al 31.12" che risultavano titolari di permessi ai sensi dell'art. 42, c.5 D.lgs.151/2001.</v>
      </c>
      <c r="B14" s="713">
        <f>SI_1!G109</f>
        <v>0</v>
      </c>
      <c r="C14" s="719">
        <f>'t11'!G170+'t11'!H170</f>
        <v>0</v>
      </c>
      <c r="D14" s="850" t="str">
        <f>(IF(AND(C14=0,B14&gt;0),"Mancano le assenze per questa causale",IF(AND(C14&gt;0,B14=0),"Dichiarare Unita nella domanda della Scheda Informativa 1","OK")))</f>
        <v>OK</v>
      </c>
    </row>
    <row r="15" spans="1:13" ht="13.35" customHeight="1" x14ac:dyDescent="0.2"/>
    <row r="16" spans="1:13" ht="13.35" customHeight="1" x14ac:dyDescent="0.2"/>
    <row r="17" spans="1:13" ht="13.35" customHeight="1" thickBot="1" x14ac:dyDescent="0.35">
      <c r="A17" s="846" t="s">
        <v>983</v>
      </c>
      <c r="B17" s="844"/>
      <c r="C17" s="844"/>
      <c r="D17" s="844"/>
      <c r="E17" s="297"/>
      <c r="F17" s="297"/>
      <c r="G17" s="297"/>
      <c r="H17" s="297"/>
      <c r="I17" s="297"/>
      <c r="M17"/>
    </row>
    <row r="18" spans="1:13" ht="31.35" customHeight="1" thickBot="1" x14ac:dyDescent="0.3">
      <c r="A18" s="2149" t="s">
        <v>984</v>
      </c>
      <c r="B18" s="2150"/>
      <c r="C18" s="2150"/>
      <c r="D18" s="2151"/>
      <c r="E18" s="704"/>
    </row>
    <row r="19" spans="1:13" ht="21" thickBot="1" x14ac:dyDescent="0.25">
      <c r="A19" s="714" t="s">
        <v>848</v>
      </c>
      <c r="B19" s="715" t="s">
        <v>968</v>
      </c>
      <c r="C19" s="715" t="s">
        <v>852</v>
      </c>
      <c r="D19" s="716" t="s">
        <v>853</v>
      </c>
    </row>
    <row r="20" spans="1:13" ht="40.200000000000003" thickBot="1" x14ac:dyDescent="0.25">
      <c r="A20" s="712" t="s">
        <v>768</v>
      </c>
      <c r="B20" s="717">
        <f>SI_1!G82</f>
        <v>0</v>
      </c>
      <c r="C20" s="718">
        <f>'t11'!E170+'t11'!F170</f>
        <v>0</v>
      </c>
      <c r="D20" s="851" t="str">
        <f>(IF(AND(C20=0,B20&gt;0),"Mancano le assenze per questa causale",IF(AND(C20&gt;0,B20=0),"Dichiarare Somme nella domanda della Scheda Informativa 1","OK")))</f>
        <v>OK</v>
      </c>
    </row>
  </sheetData>
  <sheetProtection algorithmName="SHA-512" hashValue="6G9YU+3/eeNx+D1ybrScNcLzqunAfGTH8vTZ6q1guKKs+wC710F0rn+4+Ec04GAeaB6S/Ni+3aiIQwALuHc0Eg==" saltValue="lPM64LYEGdSXMvuwtrgi6Q==" spinCount="100000" sheet="1" formatColumns="0" selectLockedCells="1" selectUnlockedCells="1"/>
  <mergeCells count="5">
    <mergeCell ref="A1:D1"/>
    <mergeCell ref="A3:D3"/>
    <mergeCell ref="A11:D11"/>
    <mergeCell ref="A18:D18"/>
    <mergeCell ref="A2:D2"/>
  </mergeCells>
  <conditionalFormatting sqref="D5:D7 D13:D14 D20">
    <cfRule type="notContainsText" dxfId="1" priority="1" stopIfTrue="1" operator="notContains" text="OK">
      <formula>ISERROR(SEARCH("OK",D5))</formula>
    </cfRule>
  </conditionalFormatting>
  <printOptions horizontalCentered="1" verticalCentered="1"/>
  <pageMargins left="0" right="0" top="0.19685039370078741" bottom="0.31496062992125984" header="0.51181102362204722" footer="0.51181102362204722"/>
  <pageSetup paperSize="9" scale="90" orientation="landscape" horizontalDpi="300" verticalDpi="4294967292"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oglio44">
    <pageSetUpPr fitToPage="1"/>
  </sheetPr>
  <dimension ref="A1:K167"/>
  <sheetViews>
    <sheetView showGridLines="0" workbookViewId="0">
      <pane xSplit="2" ySplit="5" topLeftCell="C6" activePane="bottomRight" state="frozen"/>
      <selection activeCell="A2" sqref="A2"/>
      <selection pane="topRight" activeCell="A2" sqref="A2"/>
      <selection pane="bottomLeft" activeCell="A2" sqref="A2"/>
      <selection pane="bottomRight" activeCell="C2" sqref="C2"/>
    </sheetView>
  </sheetViews>
  <sheetFormatPr defaultRowHeight="10.199999999999999" x14ac:dyDescent="0.2"/>
  <cols>
    <col min="1" max="1" width="41.42578125" style="3" customWidth="1"/>
    <col min="2" max="2" width="10" style="2" customWidth="1"/>
    <col min="3" max="3" width="11.7109375" style="2" customWidth="1"/>
    <col min="4" max="5" width="14" style="2" customWidth="1"/>
    <col min="6" max="6" width="11.7109375" style="2" customWidth="1"/>
    <col min="7" max="7" width="13.7109375" style="2" customWidth="1"/>
    <col min="8" max="8" width="16.7109375" style="2" hidden="1" customWidth="1"/>
    <col min="9" max="9" width="63.28515625" customWidth="1"/>
  </cols>
  <sheetData>
    <row r="1" spans="1:11" s="3" customFormat="1" ht="43.5" customHeight="1" x14ac:dyDescent="0.2">
      <c r="A1" s="2002" t="str">
        <f>'t1'!A1</f>
        <v>SERVIZIO SANITARIO NAZIONALE - anno 2023</v>
      </c>
      <c r="B1" s="2002"/>
      <c r="C1" s="2002"/>
      <c r="D1" s="2002"/>
      <c r="E1" s="2002"/>
      <c r="F1" s="2002"/>
      <c r="G1" s="2002"/>
      <c r="H1" s="2002"/>
      <c r="I1" s="2002"/>
      <c r="K1"/>
    </row>
    <row r="2" spans="1:11" s="3" customFormat="1" ht="12.75" customHeight="1" x14ac:dyDescent="0.2">
      <c r="D2" s="2007"/>
      <c r="E2" s="2007"/>
      <c r="F2" s="2007"/>
      <c r="G2" s="2007"/>
      <c r="H2" s="530"/>
      <c r="K2"/>
    </row>
    <row r="3" spans="1:11" s="3" customFormat="1" ht="44.1" customHeight="1" x14ac:dyDescent="0.25">
      <c r="A3" s="2153" t="s">
        <v>987</v>
      </c>
      <c r="B3" s="2153"/>
      <c r="C3" s="2153"/>
      <c r="D3" s="2153"/>
      <c r="E3" s="2153"/>
      <c r="F3" s="2153"/>
      <c r="G3" s="2153"/>
      <c r="H3" s="2153"/>
      <c r="I3" s="2153"/>
    </row>
    <row r="4" spans="1:11" ht="61.2" x14ac:dyDescent="0.2">
      <c r="A4" s="614" t="s">
        <v>415</v>
      </c>
      <c r="B4" s="580" t="s">
        <v>380</v>
      </c>
      <c r="C4" s="580" t="s">
        <v>240</v>
      </c>
      <c r="D4" s="580" t="s">
        <v>988</v>
      </c>
      <c r="E4" s="580" t="s">
        <v>989</v>
      </c>
      <c r="F4" s="580" t="s">
        <v>208</v>
      </c>
      <c r="G4" s="580" t="s">
        <v>990</v>
      </c>
      <c r="H4" s="580" t="s">
        <v>822</v>
      </c>
      <c r="I4" s="580" t="s">
        <v>811</v>
      </c>
    </row>
    <row r="5" spans="1:11" s="182" customFormat="1" ht="40.799999999999997" hidden="1" x14ac:dyDescent="0.2">
      <c r="A5" s="164"/>
      <c r="B5" s="177"/>
      <c r="C5" s="177" t="s">
        <v>382</v>
      </c>
      <c r="D5" s="177"/>
      <c r="E5" s="177"/>
      <c r="F5" s="177" t="s">
        <v>384</v>
      </c>
      <c r="G5" s="177"/>
      <c r="H5" s="620" t="s">
        <v>839</v>
      </c>
      <c r="I5" s="621"/>
    </row>
    <row r="6" spans="1:11" ht="13.2" x14ac:dyDescent="0.25">
      <c r="A6" s="123" t="str">
        <f>'t1'!A6</f>
        <v>DIRETTORE GENERALE</v>
      </c>
      <c r="B6" s="95" t="str">
        <f>'t1'!B6</f>
        <v>0D0097</v>
      </c>
      <c r="C6" s="615">
        <f>'t11'!W8+'t11'!X8</f>
        <v>0</v>
      </c>
      <c r="D6" s="615">
        <f>(C6-'t11'!Q8-'t11'!R8-'t11'!S8-'t11'!T8-'t11'!U8-'t11'!V8)</f>
        <v>0</v>
      </c>
      <c r="E6" s="897">
        <f>'t12'!AA6/12</f>
        <v>0</v>
      </c>
      <c r="F6" s="615">
        <f>'t3'!K6+'t3'!L6+'t3'!M6+'t3'!N6+'t3'!O6+'t3'!P6</f>
        <v>0</v>
      </c>
      <c r="G6" s="339" t="str">
        <f>IF(H6="OK","OK","ERRORE")</f>
        <v>OK</v>
      </c>
      <c r="H6" s="339" t="str">
        <f>IF(((E6+F6)*273)&lt;(D6),"KO","OK")</f>
        <v>OK</v>
      </c>
      <c r="I6" s="622" t="str">
        <f>IF(H6="KO",($H$5&amp;(('t12'!C6/12*273)+(('t3'!K6+'t3'!L6+'t3'!M6+'t3'!N6+'t3'!O6+'t3'!P6)*273))&amp;")"),"")</f>
        <v/>
      </c>
    </row>
    <row r="7" spans="1:11" ht="13.2" x14ac:dyDescent="0.25">
      <c r="A7" s="123" t="str">
        <f>'t1'!A7</f>
        <v>DIRETTORE SANITARIO</v>
      </c>
      <c r="B7" s="95" t="str">
        <f>'t1'!B7</f>
        <v>0D0482</v>
      </c>
      <c r="C7" s="615">
        <f>'t11'!W9+'t11'!X9</f>
        <v>0</v>
      </c>
      <c r="D7" s="615">
        <f>(C7-'t11'!Q9-'t11'!R9-'t11'!S9-'t11'!T9-'t11'!U9-'t11'!V9)</f>
        <v>0</v>
      </c>
      <c r="E7" s="897">
        <f>'t12'!AA7/12</f>
        <v>0</v>
      </c>
      <c r="F7" s="615">
        <f>'t3'!K7+'t3'!L7+'t3'!M7+'t3'!N7+'t3'!O7+'t3'!P7</f>
        <v>0</v>
      </c>
      <c r="G7" s="339" t="str">
        <f>IF(H7="OK","OK","ERRORE")</f>
        <v>OK</v>
      </c>
      <c r="H7" s="339" t="str">
        <f>IF(((E7+F7)*273)&lt;(D7),"KO","OK")</f>
        <v>OK</v>
      </c>
      <c r="I7" s="622" t="str">
        <f>IF(H7="KO",($H$5&amp;(('t12'!C7/12*273)+(('t3'!K7+'t3'!L7+'t3'!M7+'t3'!N7+'t3'!O7+'t3'!P7)*273))&amp;")"),"")</f>
        <v/>
      </c>
    </row>
    <row r="8" spans="1:11" ht="13.2" x14ac:dyDescent="0.25">
      <c r="A8" s="123" t="str">
        <f>'t1'!A8</f>
        <v>DIRETTORE AMMINISTRATIVO</v>
      </c>
      <c r="B8" s="95" t="str">
        <f>'t1'!B8</f>
        <v>0D0163</v>
      </c>
      <c r="C8" s="615">
        <f>'t11'!W10+'t11'!X10</f>
        <v>0</v>
      </c>
      <c r="D8" s="615">
        <f>(C8-'t11'!Q10-'t11'!R10-'t11'!S10-'t11'!T10-'t11'!U10-'t11'!V10)</f>
        <v>0</v>
      </c>
      <c r="E8" s="897">
        <f>'t12'!AA8/12</f>
        <v>0</v>
      </c>
      <c r="F8" s="615">
        <f>'t3'!K8+'t3'!L8+'t3'!M8+'t3'!N8+'t3'!O8+'t3'!P8</f>
        <v>0</v>
      </c>
      <c r="G8" s="339" t="str">
        <f t="shared" ref="G8:G71" si="0">IF(H8="OK","OK","ERRORE")</f>
        <v>OK</v>
      </c>
      <c r="H8" s="339" t="str">
        <f t="shared" ref="H8:H71" si="1">IF(((E8+F8)*273)&lt;(D8),"KO","OK")</f>
        <v>OK</v>
      </c>
      <c r="I8" s="622" t="str">
        <f>IF(H8="KO",($H$5&amp;(('t12'!C8/12*273)+(('t3'!K8+'t3'!L8+'t3'!M8+'t3'!N8+'t3'!O8+'t3'!P8)*273))&amp;")"),"")</f>
        <v/>
      </c>
    </row>
    <row r="9" spans="1:11" ht="13.2" x14ac:dyDescent="0.25">
      <c r="A9" s="123" t="str">
        <f>'t1'!A9</f>
        <v>DIRETTORE DEI SERVIZI SOCIALI</v>
      </c>
      <c r="B9" s="95" t="str">
        <f>'t1'!B9</f>
        <v>0D0484</v>
      </c>
      <c r="C9" s="615">
        <f>'t11'!W11+'t11'!X11</f>
        <v>0</v>
      </c>
      <c r="D9" s="615">
        <f>(C9-'t11'!Q11-'t11'!R11-'t11'!S11-'t11'!T11-'t11'!U11-'t11'!V11)</f>
        <v>0</v>
      </c>
      <c r="E9" s="897">
        <f>'t12'!AA9/12</f>
        <v>0</v>
      </c>
      <c r="F9" s="615">
        <f>'t3'!K9+'t3'!L9+'t3'!M9+'t3'!N9+'t3'!O9+'t3'!P9</f>
        <v>0</v>
      </c>
      <c r="G9" s="339" t="str">
        <f t="shared" si="0"/>
        <v>OK</v>
      </c>
      <c r="H9" s="339" t="str">
        <f t="shared" si="1"/>
        <v>OK</v>
      </c>
      <c r="I9" s="622" t="str">
        <f>IF(H9="KO",($H$5&amp;(('t12'!C9/12*273)+(('t3'!K9+'t3'!L9+'t3'!M9+'t3'!N9+'t3'!O9+'t3'!P9)*273))&amp;")"),"")</f>
        <v/>
      </c>
    </row>
    <row r="10" spans="1:11" ht="13.2" x14ac:dyDescent="0.25">
      <c r="A10" s="123" t="str">
        <f>'t1'!A10</f>
        <v>DIR. MEDICO CON INC. STRUTTURA COMPLESSA (RAPP. ESCLUSIVO)</v>
      </c>
      <c r="B10" s="95" t="str">
        <f>'t1'!B10</f>
        <v>SD0E33</v>
      </c>
      <c r="C10" s="615">
        <f>'t11'!W12+'t11'!X12</f>
        <v>0</v>
      </c>
      <c r="D10" s="615">
        <f>(C10-'t11'!Q12-'t11'!R12-'t11'!S12-'t11'!T12-'t11'!U12-'t11'!V12)</f>
        <v>0</v>
      </c>
      <c r="E10" s="897">
        <f>'t12'!AA10/12</f>
        <v>0</v>
      </c>
      <c r="F10" s="615">
        <f>'t3'!K10+'t3'!L10+'t3'!M10+'t3'!N10+'t3'!O10+'t3'!P10</f>
        <v>0</v>
      </c>
      <c r="G10" s="339" t="str">
        <f t="shared" si="0"/>
        <v>OK</v>
      </c>
      <c r="H10" s="339" t="str">
        <f t="shared" si="1"/>
        <v>OK</v>
      </c>
      <c r="I10" s="622" t="str">
        <f>IF(H10="KO",($H$5&amp;(('t12'!C10/12*273)+(('t3'!K10+'t3'!L10+'t3'!M10+'t3'!N10+'t3'!O10+'t3'!P10)*273))&amp;")"),"")</f>
        <v/>
      </c>
    </row>
    <row r="11" spans="1:11" ht="13.2" x14ac:dyDescent="0.25">
      <c r="A11" s="123" t="str">
        <f>'t1'!A11</f>
        <v>DIR. MEDICO CON INC. DI STRUTTURA COMPLESSA (RAPP. NON ESCL.</v>
      </c>
      <c r="B11" s="95" t="str">
        <f>'t1'!B11</f>
        <v>SD0N33</v>
      </c>
      <c r="C11" s="615">
        <f>'t11'!W13+'t11'!X13</f>
        <v>0</v>
      </c>
      <c r="D11" s="615">
        <f>(C11-'t11'!Q13-'t11'!R13-'t11'!S13-'t11'!T13-'t11'!U13-'t11'!V13)</f>
        <v>0</v>
      </c>
      <c r="E11" s="897">
        <f>'t12'!AA11/12</f>
        <v>0</v>
      </c>
      <c r="F11" s="615">
        <f>'t3'!K11+'t3'!L11+'t3'!M11+'t3'!N11+'t3'!O11+'t3'!P11</f>
        <v>0</v>
      </c>
      <c r="G11" s="339" t="str">
        <f t="shared" si="0"/>
        <v>OK</v>
      </c>
      <c r="H11" s="339" t="str">
        <f t="shared" si="1"/>
        <v>OK</v>
      </c>
      <c r="I11" s="622" t="str">
        <f>IF(H11="KO",($H$5&amp;(('t12'!C11/12*273)+(('t3'!K11+'t3'!L11+'t3'!M11+'t3'!N11+'t3'!O11+'t3'!P11)*273))&amp;")"),"")</f>
        <v/>
      </c>
    </row>
    <row r="12" spans="1:11" ht="13.2" x14ac:dyDescent="0.25">
      <c r="A12" s="123" t="str">
        <f>'t1'!A12</f>
        <v>DIR. MEDICO CON INCARICO DI STRUTTURA SEMPLICE (RAPP. ESCLUS</v>
      </c>
      <c r="B12" s="95" t="str">
        <f>'t1'!B12</f>
        <v>SD0E34</v>
      </c>
      <c r="C12" s="615">
        <f>'t11'!W14+'t11'!X14</f>
        <v>0</v>
      </c>
      <c r="D12" s="615">
        <f>(C12-'t11'!Q14-'t11'!R14-'t11'!S14-'t11'!T14-'t11'!U14-'t11'!V14)</f>
        <v>0</v>
      </c>
      <c r="E12" s="897">
        <f>'t12'!AA12/12</f>
        <v>0</v>
      </c>
      <c r="F12" s="615">
        <f>'t3'!K12+'t3'!L12+'t3'!M12+'t3'!N12+'t3'!O12+'t3'!P12</f>
        <v>0</v>
      </c>
      <c r="G12" s="339" t="str">
        <f t="shared" si="0"/>
        <v>OK</v>
      </c>
      <c r="H12" s="339" t="str">
        <f t="shared" si="1"/>
        <v>OK</v>
      </c>
      <c r="I12" s="622" t="str">
        <f>IF(H12="KO",($H$5&amp;(('t12'!C12/12*273)+(('t3'!K12+'t3'!L12+'t3'!M12+'t3'!N12+'t3'!O12+'t3'!P12)*273))&amp;")"),"")</f>
        <v/>
      </c>
    </row>
    <row r="13" spans="1:11" ht="13.2" x14ac:dyDescent="0.25">
      <c r="A13" s="123" t="str">
        <f>'t1'!A13</f>
        <v>DIR. MEDICO CON INCARICO STRUTTURA SEMPLICE (RAPP. NON ESCL.</v>
      </c>
      <c r="B13" s="95" t="str">
        <f>'t1'!B13</f>
        <v>SD0N34</v>
      </c>
      <c r="C13" s="615">
        <f>'t11'!W15+'t11'!X15</f>
        <v>0</v>
      </c>
      <c r="D13" s="615">
        <f>(C13-'t11'!Q15-'t11'!R15-'t11'!S15-'t11'!T15-'t11'!U15-'t11'!V15)</f>
        <v>0</v>
      </c>
      <c r="E13" s="897">
        <f>'t12'!AA13/12</f>
        <v>0</v>
      </c>
      <c r="F13" s="615">
        <f>'t3'!K13+'t3'!L13+'t3'!M13+'t3'!N13+'t3'!O13+'t3'!P13</f>
        <v>0</v>
      </c>
      <c r="G13" s="339" t="str">
        <f t="shared" si="0"/>
        <v>OK</v>
      </c>
      <c r="H13" s="339" t="str">
        <f t="shared" si="1"/>
        <v>OK</v>
      </c>
      <c r="I13" s="622" t="str">
        <f>IF(H13="KO",($H$5&amp;(('t12'!C13/12*273)+(('t3'!K13+'t3'!L13+'t3'!M13+'t3'!N13+'t3'!O13+'t3'!P13)*273))&amp;")"),"")</f>
        <v/>
      </c>
    </row>
    <row r="14" spans="1:11" ht="13.2" x14ac:dyDescent="0.25">
      <c r="A14" s="123" t="str">
        <f>'t1'!A14</f>
        <v>DIRIGENTI MEDICI CON ALTRI INCAR. PROF.LI (RAPP. ESCLUSIVO)</v>
      </c>
      <c r="B14" s="95" t="str">
        <f>'t1'!B14</f>
        <v>SD0035</v>
      </c>
      <c r="C14" s="615">
        <f>'t11'!W16+'t11'!X16</f>
        <v>0</v>
      </c>
      <c r="D14" s="615">
        <f>(C14-'t11'!Q16-'t11'!R16-'t11'!S16-'t11'!T16-'t11'!U16-'t11'!V16)</f>
        <v>0</v>
      </c>
      <c r="E14" s="897">
        <f>'t12'!AA14/12</f>
        <v>0</v>
      </c>
      <c r="F14" s="615">
        <f>'t3'!K14+'t3'!L14+'t3'!M14+'t3'!N14+'t3'!O14+'t3'!P14</f>
        <v>0</v>
      </c>
      <c r="G14" s="339" t="str">
        <f t="shared" si="0"/>
        <v>OK</v>
      </c>
      <c r="H14" s="339" t="str">
        <f t="shared" si="1"/>
        <v>OK</v>
      </c>
      <c r="I14" s="622" t="str">
        <f>IF(H14="KO",($H$5&amp;(('t12'!C14/12*273)+(('t3'!K14+'t3'!L14+'t3'!M14+'t3'!N14+'t3'!O14+'t3'!P14)*273))&amp;")"),"")</f>
        <v/>
      </c>
    </row>
    <row r="15" spans="1:11" ht="13.2" x14ac:dyDescent="0.25">
      <c r="A15" s="123" t="str">
        <f>'t1'!A15</f>
        <v>DIRIGENTI MEDICI CON ALTRI INCAR. PROF.LI (RAPP. NON ESCL.)</v>
      </c>
      <c r="B15" s="95" t="str">
        <f>'t1'!B15</f>
        <v>SD0036</v>
      </c>
      <c r="C15" s="615">
        <f>'t11'!W17+'t11'!X17</f>
        <v>0</v>
      </c>
      <c r="D15" s="615">
        <f>(C15-'t11'!Q17-'t11'!R17-'t11'!S17-'t11'!T17-'t11'!U17-'t11'!V17)</f>
        <v>0</v>
      </c>
      <c r="E15" s="897">
        <f>'t12'!AA15/12</f>
        <v>0</v>
      </c>
      <c r="F15" s="615">
        <f>'t3'!K15+'t3'!L15+'t3'!M15+'t3'!N15+'t3'!O15+'t3'!P15</f>
        <v>0</v>
      </c>
      <c r="G15" s="339" t="str">
        <f t="shared" si="0"/>
        <v>OK</v>
      </c>
      <c r="H15" s="339" t="str">
        <f t="shared" si="1"/>
        <v>OK</v>
      </c>
      <c r="I15" s="622" t="str">
        <f>IF(H15="KO",($H$5&amp;(('t12'!C15/12*273)+(('t3'!K15+'t3'!L15+'t3'!M15+'t3'!N15+'t3'!O15+'t3'!P15)*273))&amp;")"),"")</f>
        <v/>
      </c>
    </row>
    <row r="16" spans="1:11" ht="13.2" x14ac:dyDescent="0.25">
      <c r="A16" s="123" t="str">
        <f>'t1'!A16</f>
        <v>DIR. MEDICI A T.  DETERMINATO(ART. 15-SEPTIES D.LGS. 502/92)</v>
      </c>
      <c r="B16" s="95" t="str">
        <f>'t1'!B16</f>
        <v>SD0597</v>
      </c>
      <c r="C16" s="615">
        <f>'t11'!W18+'t11'!X18</f>
        <v>0</v>
      </c>
      <c r="D16" s="615">
        <f>(C16-'t11'!Q18-'t11'!R18-'t11'!S18-'t11'!T18-'t11'!U18-'t11'!V18)</f>
        <v>0</v>
      </c>
      <c r="E16" s="897">
        <f>'t12'!AA16/12</f>
        <v>0</v>
      </c>
      <c r="F16" s="615">
        <f>'t3'!K16+'t3'!L16+'t3'!M16+'t3'!N16+'t3'!O16+'t3'!P16</f>
        <v>0</v>
      </c>
      <c r="G16" s="339" t="str">
        <f t="shared" si="0"/>
        <v>OK</v>
      </c>
      <c r="H16" s="339" t="str">
        <f t="shared" si="1"/>
        <v>OK</v>
      </c>
      <c r="I16" s="622" t="str">
        <f>IF(H16="KO",($H$5&amp;(('t12'!C16/12*273)+(('t3'!K16+'t3'!L16+'t3'!M16+'t3'!N16+'t3'!O16+'t3'!P16)*273))&amp;")"),"")</f>
        <v/>
      </c>
    </row>
    <row r="17" spans="1:9" ht="13.2" x14ac:dyDescent="0.25">
      <c r="A17" s="123" t="str">
        <f>'t1'!A17</f>
        <v>VETERINARI CON INC. DI STRUTTURA COMPLESSA (RAPP.ESCLUSIVO)</v>
      </c>
      <c r="B17" s="95" t="str">
        <f>'t1'!B17</f>
        <v>SD0E74</v>
      </c>
      <c r="C17" s="615">
        <f>'t11'!W19+'t11'!X19</f>
        <v>0</v>
      </c>
      <c r="D17" s="615">
        <f>(C17-'t11'!Q19-'t11'!R19-'t11'!S19-'t11'!T19-'t11'!U19-'t11'!V19)</f>
        <v>0</v>
      </c>
      <c r="E17" s="897">
        <f>'t12'!AA17/12</f>
        <v>0</v>
      </c>
      <c r="F17" s="615">
        <f>'t3'!K17+'t3'!L17+'t3'!M17+'t3'!N17+'t3'!O17+'t3'!P17</f>
        <v>0</v>
      </c>
      <c r="G17" s="339" t="str">
        <f t="shared" si="0"/>
        <v>OK</v>
      </c>
      <c r="H17" s="339" t="str">
        <f t="shared" si="1"/>
        <v>OK</v>
      </c>
      <c r="I17" s="622" t="str">
        <f>IF(H17="KO",($H$5&amp;(('t12'!C17/12*273)+(('t3'!K17+'t3'!L17+'t3'!M17+'t3'!N17+'t3'!O17+'t3'!P17)*273))&amp;")"),"")</f>
        <v/>
      </c>
    </row>
    <row r="18" spans="1:9" ht="13.2" x14ac:dyDescent="0.25">
      <c r="A18" s="123" t="str">
        <f>'t1'!A18</f>
        <v>VETERINARI CON INC. DI STRUTTURA COMPLESSA (RAPP. NON ESCL.)</v>
      </c>
      <c r="B18" s="95" t="str">
        <f>'t1'!B18</f>
        <v>SD0N74</v>
      </c>
      <c r="C18" s="615">
        <f>'t11'!W20+'t11'!X20</f>
        <v>0</v>
      </c>
      <c r="D18" s="615">
        <f>(C18-'t11'!Q20-'t11'!R20-'t11'!S20-'t11'!T20-'t11'!U20-'t11'!V20)</f>
        <v>0</v>
      </c>
      <c r="E18" s="897">
        <f>'t12'!AA18/12</f>
        <v>0</v>
      </c>
      <c r="F18" s="615">
        <f>'t3'!K18+'t3'!L18+'t3'!M18+'t3'!N18+'t3'!O18+'t3'!P18</f>
        <v>0</v>
      </c>
      <c r="G18" s="339" t="str">
        <f t="shared" si="0"/>
        <v>OK</v>
      </c>
      <c r="H18" s="339" t="str">
        <f t="shared" si="1"/>
        <v>OK</v>
      </c>
      <c r="I18" s="622" t="str">
        <f>IF(H18="KO",($H$5&amp;(('t12'!C18/12*273)+(('t3'!K18+'t3'!L18+'t3'!M18+'t3'!N18+'t3'!O18+'t3'!P18)*273))&amp;")"),"")</f>
        <v/>
      </c>
    </row>
    <row r="19" spans="1:9" ht="13.2" x14ac:dyDescent="0.25">
      <c r="A19" s="123" t="str">
        <f>'t1'!A19</f>
        <v>VETERINARI CON INC. DI STRUTTURA SEMPLICE (RAPP. ESCLUSIVO)</v>
      </c>
      <c r="B19" s="95" t="str">
        <f>'t1'!B19</f>
        <v>SD0E73</v>
      </c>
      <c r="C19" s="615">
        <f>'t11'!W21+'t11'!X21</f>
        <v>0</v>
      </c>
      <c r="D19" s="615">
        <f>(C19-'t11'!Q21-'t11'!R21-'t11'!S21-'t11'!T21-'t11'!U21-'t11'!V21)</f>
        <v>0</v>
      </c>
      <c r="E19" s="897">
        <f>'t12'!AA19/12</f>
        <v>0</v>
      </c>
      <c r="F19" s="615">
        <f>'t3'!K19+'t3'!L19+'t3'!M19+'t3'!N19+'t3'!O19+'t3'!P19</f>
        <v>0</v>
      </c>
      <c r="G19" s="339" t="str">
        <f t="shared" si="0"/>
        <v>OK</v>
      </c>
      <c r="H19" s="339" t="str">
        <f t="shared" si="1"/>
        <v>OK</v>
      </c>
      <c r="I19" s="622" t="str">
        <f>IF(H19="KO",($H$5&amp;(('t12'!C19/12*273)+(('t3'!K19+'t3'!L19+'t3'!M19+'t3'!N19+'t3'!O19+'t3'!P19)*273))&amp;")"),"")</f>
        <v/>
      </c>
    </row>
    <row r="20" spans="1:9" ht="13.2" x14ac:dyDescent="0.25">
      <c r="A20" s="123" t="str">
        <f>'t1'!A20</f>
        <v>VETERINARI CON INC. DI STRUTTURA SEMPLICE (RAPP. NON ESCL.)</v>
      </c>
      <c r="B20" s="95" t="str">
        <f>'t1'!B20</f>
        <v>SD0N73</v>
      </c>
      <c r="C20" s="615">
        <f>'t11'!W22+'t11'!X22</f>
        <v>0</v>
      </c>
      <c r="D20" s="615">
        <f>(C20-'t11'!Q22-'t11'!R22-'t11'!S22-'t11'!T22-'t11'!U22-'t11'!V22)</f>
        <v>0</v>
      </c>
      <c r="E20" s="897">
        <f>'t12'!AA20/12</f>
        <v>0</v>
      </c>
      <c r="F20" s="615">
        <f>'t3'!K20+'t3'!L20+'t3'!M20+'t3'!N20+'t3'!O20+'t3'!P20</f>
        <v>0</v>
      </c>
      <c r="G20" s="339" t="str">
        <f t="shared" si="0"/>
        <v>OK</v>
      </c>
      <c r="H20" s="339" t="str">
        <f t="shared" si="1"/>
        <v>OK</v>
      </c>
      <c r="I20" s="622" t="str">
        <f>IF(H20="KO",($H$5&amp;(('t12'!C20/12*273)+(('t3'!K20+'t3'!L20+'t3'!M20+'t3'!N20+'t3'!O20+'t3'!P20)*273))&amp;")"),"")</f>
        <v/>
      </c>
    </row>
    <row r="21" spans="1:9" ht="13.2" x14ac:dyDescent="0.25">
      <c r="A21" s="123" t="str">
        <f>'t1'!A21</f>
        <v>VETERINARI CON ALTRI INCAR. PROF.LI (RAPP. ESCLUSIVO)</v>
      </c>
      <c r="B21" s="95" t="str">
        <f>'t1'!B21</f>
        <v>SD0A73</v>
      </c>
      <c r="C21" s="615">
        <f>'t11'!W23+'t11'!X23</f>
        <v>0</v>
      </c>
      <c r="D21" s="615">
        <f>(C21-'t11'!Q23-'t11'!R23-'t11'!S23-'t11'!T23-'t11'!U23-'t11'!V23)</f>
        <v>0</v>
      </c>
      <c r="E21" s="897">
        <f>'t12'!AA21/12</f>
        <v>0</v>
      </c>
      <c r="F21" s="615">
        <f>'t3'!K21+'t3'!L21+'t3'!M21+'t3'!N21+'t3'!O21+'t3'!P21</f>
        <v>0</v>
      </c>
      <c r="G21" s="339" t="str">
        <f t="shared" si="0"/>
        <v>OK</v>
      </c>
      <c r="H21" s="339" t="str">
        <f t="shared" si="1"/>
        <v>OK</v>
      </c>
      <c r="I21" s="622" t="str">
        <f>IF(H21="KO",($H$5&amp;(('t12'!C21/12*273)+(('t3'!K21+'t3'!L21+'t3'!M21+'t3'!N21+'t3'!O21+'t3'!P21)*273))&amp;")"),"")</f>
        <v/>
      </c>
    </row>
    <row r="22" spans="1:9" ht="13.2" x14ac:dyDescent="0.25">
      <c r="A22" s="123" t="str">
        <f>'t1'!A22</f>
        <v>VETERINARI CON ALTRI INCAR. PROF.LI (RAPP. NON ESCL.)</v>
      </c>
      <c r="B22" s="95" t="str">
        <f>'t1'!B22</f>
        <v>SD0072</v>
      </c>
      <c r="C22" s="615">
        <f>'t11'!W24+'t11'!X24</f>
        <v>0</v>
      </c>
      <c r="D22" s="615">
        <f>(C22-'t11'!Q24-'t11'!R24-'t11'!S24-'t11'!T24-'t11'!U24-'t11'!V24)</f>
        <v>0</v>
      </c>
      <c r="E22" s="897">
        <f>'t12'!AA22/12</f>
        <v>0</v>
      </c>
      <c r="F22" s="615">
        <f>'t3'!K22+'t3'!L22+'t3'!M22+'t3'!N22+'t3'!O22+'t3'!P22</f>
        <v>0</v>
      </c>
      <c r="G22" s="339" t="str">
        <f t="shared" si="0"/>
        <v>OK</v>
      </c>
      <c r="H22" s="339" t="str">
        <f t="shared" si="1"/>
        <v>OK</v>
      </c>
      <c r="I22" s="622" t="str">
        <f>IF(H22="KO",($H$5&amp;(('t12'!C22/12*273)+(('t3'!K22+'t3'!L22+'t3'!M22+'t3'!N22+'t3'!O22+'t3'!P22)*273))&amp;")"),"")</f>
        <v/>
      </c>
    </row>
    <row r="23" spans="1:9" ht="13.2" x14ac:dyDescent="0.25">
      <c r="A23" s="123" t="str">
        <f>'t1'!A23</f>
        <v>VETERINARI A T. DETERMINATO (ART. 15-SEPTIES D.LGS. 502/92)</v>
      </c>
      <c r="B23" s="95" t="str">
        <f>'t1'!B23</f>
        <v>SD0598</v>
      </c>
      <c r="C23" s="615">
        <f>'t11'!W25+'t11'!X25</f>
        <v>0</v>
      </c>
      <c r="D23" s="615">
        <f>(C23-'t11'!Q25-'t11'!R25-'t11'!S25-'t11'!T25-'t11'!U25-'t11'!V25)</f>
        <v>0</v>
      </c>
      <c r="E23" s="897">
        <f>'t12'!AA23/12</f>
        <v>0</v>
      </c>
      <c r="F23" s="615">
        <f>'t3'!K23+'t3'!L23+'t3'!M23+'t3'!N23+'t3'!O23+'t3'!P23</f>
        <v>0</v>
      </c>
      <c r="G23" s="339" t="str">
        <f t="shared" si="0"/>
        <v>OK</v>
      </c>
      <c r="H23" s="339" t="str">
        <f t="shared" si="1"/>
        <v>OK</v>
      </c>
      <c r="I23" s="622" t="str">
        <f>IF(H23="KO",($H$5&amp;(('t12'!C23/12*273)+(('t3'!K23+'t3'!L23+'t3'!M23+'t3'!N23+'t3'!O23+'t3'!P23)*273))&amp;")"),"")</f>
        <v/>
      </c>
    </row>
    <row r="24" spans="1:9" ht="13.2" x14ac:dyDescent="0.25">
      <c r="A24" s="123" t="str">
        <f>'t1'!A24</f>
        <v>ODONTOIATRI CON INC. DI STRUTTURA COMPLESSA (RAPP. ESCL.)</v>
      </c>
      <c r="B24" s="95" t="str">
        <f>'t1'!B24</f>
        <v>SD0E49</v>
      </c>
      <c r="C24" s="615">
        <f>'t11'!W26+'t11'!X26</f>
        <v>0</v>
      </c>
      <c r="D24" s="615">
        <f>(C24-'t11'!Q26-'t11'!R26-'t11'!S26-'t11'!T26-'t11'!U26-'t11'!V26)</f>
        <v>0</v>
      </c>
      <c r="E24" s="897">
        <f>'t12'!AA24/12</f>
        <v>0</v>
      </c>
      <c r="F24" s="615">
        <f>'t3'!K24+'t3'!L24+'t3'!M24+'t3'!N24+'t3'!O24+'t3'!P24</f>
        <v>0</v>
      </c>
      <c r="G24" s="339" t="str">
        <f t="shared" si="0"/>
        <v>OK</v>
      </c>
      <c r="H24" s="339" t="str">
        <f t="shared" si="1"/>
        <v>OK</v>
      </c>
      <c r="I24" s="622" t="str">
        <f>IF(H24="KO",($H$5&amp;(('t12'!C24/12*273)+(('t3'!K24+'t3'!L24+'t3'!M24+'t3'!N24+'t3'!O24+'t3'!P24)*273))&amp;")"),"")</f>
        <v/>
      </c>
    </row>
    <row r="25" spans="1:9" ht="13.2" x14ac:dyDescent="0.25">
      <c r="A25" s="123" t="str">
        <f>'t1'!A25</f>
        <v>ODONTOIATRI CON INC. DI STRUTTURA COMPLESSA (RAPP. NON ESCL.</v>
      </c>
      <c r="B25" s="95" t="str">
        <f>'t1'!B25</f>
        <v>SD0N49</v>
      </c>
      <c r="C25" s="615">
        <f>'t11'!W27+'t11'!X27</f>
        <v>0</v>
      </c>
      <c r="D25" s="615">
        <f>(C25-'t11'!Q27-'t11'!R27-'t11'!S27-'t11'!T27-'t11'!U27-'t11'!V27)</f>
        <v>0</v>
      </c>
      <c r="E25" s="897">
        <f>'t12'!AA25/12</f>
        <v>0</v>
      </c>
      <c r="F25" s="615">
        <f>'t3'!K25+'t3'!L25+'t3'!M25+'t3'!N25+'t3'!O25+'t3'!P25</f>
        <v>0</v>
      </c>
      <c r="G25" s="339" t="str">
        <f t="shared" si="0"/>
        <v>OK</v>
      </c>
      <c r="H25" s="339" t="str">
        <f t="shared" si="1"/>
        <v>OK</v>
      </c>
      <c r="I25" s="622" t="str">
        <f>IF(H25="KO",($H$5&amp;(('t12'!C25/12*273)+(('t3'!K25+'t3'!L25+'t3'!M25+'t3'!N25+'t3'!O25+'t3'!P25)*273))&amp;")"),"")</f>
        <v/>
      </c>
    </row>
    <row r="26" spans="1:9" ht="13.2" x14ac:dyDescent="0.25">
      <c r="A26" s="123" t="str">
        <f>'t1'!A26</f>
        <v>ODONTOIATRI CON INC. DI STRUTTURA SEMPLICE (RAPP. ESCLUSIVO)</v>
      </c>
      <c r="B26" s="95" t="str">
        <f>'t1'!B26</f>
        <v>SD0E48</v>
      </c>
      <c r="C26" s="615">
        <f>'t11'!W28+'t11'!X28</f>
        <v>0</v>
      </c>
      <c r="D26" s="615">
        <f>(C26-'t11'!Q28-'t11'!R28-'t11'!S28-'t11'!T28-'t11'!U28-'t11'!V28)</f>
        <v>0</v>
      </c>
      <c r="E26" s="897">
        <f>'t12'!AA26/12</f>
        <v>0</v>
      </c>
      <c r="F26" s="615">
        <f>'t3'!K26+'t3'!L26+'t3'!M26+'t3'!N26+'t3'!O26+'t3'!P26</f>
        <v>0</v>
      </c>
      <c r="G26" s="339" t="str">
        <f t="shared" si="0"/>
        <v>OK</v>
      </c>
      <c r="H26" s="339" t="str">
        <f t="shared" si="1"/>
        <v>OK</v>
      </c>
      <c r="I26" s="622" t="str">
        <f>IF(H26="KO",($H$5&amp;(('t12'!C26/12*273)+(('t3'!K26+'t3'!L26+'t3'!M26+'t3'!N26+'t3'!O26+'t3'!P26)*273))&amp;")"),"")</f>
        <v/>
      </c>
    </row>
    <row r="27" spans="1:9" ht="13.2" x14ac:dyDescent="0.25">
      <c r="A27" s="123" t="str">
        <f>'t1'!A27</f>
        <v>ODONTOIATRI CON INC. DI STRUTTURA SEMPLICE (RAPP. NON ESCL.)</v>
      </c>
      <c r="B27" s="95" t="str">
        <f>'t1'!B27</f>
        <v>SD0N48</v>
      </c>
      <c r="C27" s="615">
        <f>'t11'!W29+'t11'!X29</f>
        <v>0</v>
      </c>
      <c r="D27" s="615">
        <f>(C27-'t11'!Q29-'t11'!R29-'t11'!S29-'t11'!T29-'t11'!U29-'t11'!V29)</f>
        <v>0</v>
      </c>
      <c r="E27" s="897">
        <f>'t12'!AA27/12</f>
        <v>0</v>
      </c>
      <c r="F27" s="615">
        <f>'t3'!K27+'t3'!L27+'t3'!M27+'t3'!N27+'t3'!O27+'t3'!P27</f>
        <v>0</v>
      </c>
      <c r="G27" s="339" t="str">
        <f t="shared" si="0"/>
        <v>OK</v>
      </c>
      <c r="H27" s="339" t="str">
        <f t="shared" si="1"/>
        <v>OK</v>
      </c>
      <c r="I27" s="622" t="str">
        <f>IF(H27="KO",($H$5&amp;(('t12'!C27/12*273)+(('t3'!K27+'t3'!L27+'t3'!M27+'t3'!N27+'t3'!O27+'t3'!P27)*273))&amp;")"),"")</f>
        <v/>
      </c>
    </row>
    <row r="28" spans="1:9" ht="13.2" x14ac:dyDescent="0.25">
      <c r="A28" s="123" t="str">
        <f>'t1'!A28</f>
        <v>ODONTOIATRI CON ALTRI INCAR. PROF.LI (RAPP. ESCLUSIVO)</v>
      </c>
      <c r="B28" s="95" t="str">
        <f>'t1'!B28</f>
        <v>SD0A48</v>
      </c>
      <c r="C28" s="615">
        <f>'t11'!W30+'t11'!X30</f>
        <v>0</v>
      </c>
      <c r="D28" s="615">
        <f>(C28-'t11'!Q30-'t11'!R30-'t11'!S30-'t11'!T30-'t11'!U30-'t11'!V30)</f>
        <v>0</v>
      </c>
      <c r="E28" s="897">
        <f>'t12'!AA28/12</f>
        <v>0</v>
      </c>
      <c r="F28" s="615">
        <f>'t3'!K28+'t3'!L28+'t3'!M28+'t3'!N28+'t3'!O28+'t3'!P28</f>
        <v>0</v>
      </c>
      <c r="G28" s="339" t="str">
        <f t="shared" si="0"/>
        <v>OK</v>
      </c>
      <c r="H28" s="339" t="str">
        <f t="shared" si="1"/>
        <v>OK</v>
      </c>
      <c r="I28" s="622" t="str">
        <f>IF(H28="KO",($H$5&amp;(('t12'!C28/12*273)+(('t3'!K28+'t3'!L28+'t3'!M28+'t3'!N28+'t3'!O28+'t3'!P28)*273))&amp;")"),"")</f>
        <v/>
      </c>
    </row>
    <row r="29" spans="1:9" ht="13.2" x14ac:dyDescent="0.25">
      <c r="A29" s="123" t="str">
        <f>'t1'!A29</f>
        <v>ODONTOIATRI CON ALTRI INCAR. PROF.LI (RAPP. NON ESCL.)</v>
      </c>
      <c r="B29" s="95" t="str">
        <f>'t1'!B29</f>
        <v>SD0047</v>
      </c>
      <c r="C29" s="615">
        <f>'t11'!W31+'t11'!X31</f>
        <v>0</v>
      </c>
      <c r="D29" s="615">
        <f>(C29-'t11'!Q31-'t11'!R31-'t11'!S31-'t11'!T31-'t11'!U31-'t11'!V31)</f>
        <v>0</v>
      </c>
      <c r="E29" s="897">
        <f>'t12'!AA29/12</f>
        <v>0</v>
      </c>
      <c r="F29" s="615">
        <f>'t3'!K29+'t3'!L29+'t3'!M29+'t3'!N29+'t3'!O29+'t3'!P29</f>
        <v>0</v>
      </c>
      <c r="G29" s="339" t="str">
        <f t="shared" si="0"/>
        <v>OK</v>
      </c>
      <c r="H29" s="339" t="str">
        <f t="shared" si="1"/>
        <v>OK</v>
      </c>
      <c r="I29" s="622" t="str">
        <f>IF(H29="KO",($H$5&amp;(('t12'!C29/12*273)+(('t3'!K29+'t3'!L29+'t3'!M29+'t3'!N29+'t3'!O29+'t3'!P29)*273))&amp;")"),"")</f>
        <v/>
      </c>
    </row>
    <row r="30" spans="1:9" ht="13.2" x14ac:dyDescent="0.25">
      <c r="A30" s="123" t="str">
        <f>'t1'!A30</f>
        <v>ODONTOIATRI A T. DETERMINATO (ART. 15-SEPTIES D.LGS. 502/92)</v>
      </c>
      <c r="B30" s="95" t="str">
        <f>'t1'!B30</f>
        <v>SD0599</v>
      </c>
      <c r="C30" s="615">
        <f>'t11'!W32+'t11'!X32</f>
        <v>0</v>
      </c>
      <c r="D30" s="615">
        <f>(C30-'t11'!Q32-'t11'!R32-'t11'!S32-'t11'!T32-'t11'!U32-'t11'!V32)</f>
        <v>0</v>
      </c>
      <c r="E30" s="897">
        <f>'t12'!AA30/12</f>
        <v>0</v>
      </c>
      <c r="F30" s="615">
        <f>'t3'!K30+'t3'!L30+'t3'!M30+'t3'!N30+'t3'!O30+'t3'!P30</f>
        <v>0</v>
      </c>
      <c r="G30" s="339" t="str">
        <f t="shared" si="0"/>
        <v>OK</v>
      </c>
      <c r="H30" s="339" t="str">
        <f t="shared" si="1"/>
        <v>OK</v>
      </c>
      <c r="I30" s="622" t="str">
        <f>IF(H30="KO",($H$5&amp;(('t12'!C30/12*273)+(('t3'!K30+'t3'!L30+'t3'!M30+'t3'!N30+'t3'!O30+'t3'!P30)*273))&amp;")"),"")</f>
        <v/>
      </c>
    </row>
    <row r="31" spans="1:9" ht="13.2" x14ac:dyDescent="0.25">
      <c r="A31" s="123" t="str">
        <f>'t1'!A31</f>
        <v>FARMACISTI CON INC. DI STRUTTURA COMPLESSA (RAPP. ESCLUSIVO)</v>
      </c>
      <c r="B31" s="95" t="str">
        <f>'t1'!B31</f>
        <v>SD0E39</v>
      </c>
      <c r="C31" s="615">
        <f>'t11'!W33+'t11'!X33</f>
        <v>0</v>
      </c>
      <c r="D31" s="615">
        <f>(C31-'t11'!Q33-'t11'!R33-'t11'!S33-'t11'!T33-'t11'!U33-'t11'!V33)</f>
        <v>0</v>
      </c>
      <c r="E31" s="897">
        <f>'t12'!AA31/12</f>
        <v>0</v>
      </c>
      <c r="F31" s="615">
        <f>'t3'!K31+'t3'!L31+'t3'!M31+'t3'!N31+'t3'!O31+'t3'!P31</f>
        <v>0</v>
      </c>
      <c r="G31" s="339" t="str">
        <f t="shared" si="0"/>
        <v>OK</v>
      </c>
      <c r="H31" s="339" t="str">
        <f t="shared" si="1"/>
        <v>OK</v>
      </c>
      <c r="I31" s="622" t="str">
        <f>IF(H31="KO",($H$5&amp;(('t12'!C31/12*273)+(('t3'!K31+'t3'!L31+'t3'!M31+'t3'!N31+'t3'!O31+'t3'!P31)*273))&amp;")"),"")</f>
        <v/>
      </c>
    </row>
    <row r="32" spans="1:9" ht="13.2" x14ac:dyDescent="0.25">
      <c r="A32" s="123" t="str">
        <f>'t1'!A32</f>
        <v>FARMACISTI CON INC. DI STRUTTURA COMPLESSA (RAPP. NON ESCL.)</v>
      </c>
      <c r="B32" s="95" t="str">
        <f>'t1'!B32</f>
        <v>SD0N39</v>
      </c>
      <c r="C32" s="615">
        <f>'t11'!W34+'t11'!X34</f>
        <v>0</v>
      </c>
      <c r="D32" s="615">
        <f>(C32-'t11'!Q34-'t11'!R34-'t11'!S34-'t11'!T34-'t11'!U34-'t11'!V34)</f>
        <v>0</v>
      </c>
      <c r="E32" s="897">
        <f>'t12'!AA32/12</f>
        <v>0</v>
      </c>
      <c r="F32" s="615">
        <f>'t3'!K32+'t3'!L32+'t3'!M32+'t3'!N32+'t3'!O32+'t3'!P32</f>
        <v>0</v>
      </c>
      <c r="G32" s="339" t="str">
        <f t="shared" si="0"/>
        <v>OK</v>
      </c>
      <c r="H32" s="339" t="str">
        <f t="shared" si="1"/>
        <v>OK</v>
      </c>
      <c r="I32" s="622" t="str">
        <f>IF(H32="KO",($H$5&amp;(('t12'!C32/12*273)+(('t3'!K32+'t3'!L32+'t3'!M32+'t3'!N32+'t3'!O32+'t3'!P32)*273))&amp;")"),"")</f>
        <v/>
      </c>
    </row>
    <row r="33" spans="1:9" ht="13.2" x14ac:dyDescent="0.25">
      <c r="A33" s="123" t="str">
        <f>'t1'!A33</f>
        <v>FARMACISTI CON INC. DI STRUTTURA SEMPLICE (RAPP. ESCLUSIVO)</v>
      </c>
      <c r="B33" s="95" t="str">
        <f>'t1'!B33</f>
        <v>SD0E38</v>
      </c>
      <c r="C33" s="615">
        <f>'t11'!W35+'t11'!X35</f>
        <v>0</v>
      </c>
      <c r="D33" s="615">
        <f>(C33-'t11'!Q35-'t11'!R35-'t11'!S35-'t11'!T35-'t11'!U35-'t11'!V35)</f>
        <v>0</v>
      </c>
      <c r="E33" s="897">
        <f>'t12'!AA33/12</f>
        <v>0</v>
      </c>
      <c r="F33" s="615">
        <f>'t3'!K33+'t3'!L33+'t3'!M33+'t3'!N33+'t3'!O33+'t3'!P33</f>
        <v>0</v>
      </c>
      <c r="G33" s="339" t="str">
        <f t="shared" si="0"/>
        <v>OK</v>
      </c>
      <c r="H33" s="339" t="str">
        <f t="shared" si="1"/>
        <v>OK</v>
      </c>
      <c r="I33" s="622" t="str">
        <f>IF(H33="KO",($H$5&amp;(('t12'!C33/12*273)+(('t3'!K33+'t3'!L33+'t3'!M33+'t3'!N33+'t3'!O33+'t3'!P33)*273))&amp;")"),"")</f>
        <v/>
      </c>
    </row>
    <row r="34" spans="1:9" ht="13.2" x14ac:dyDescent="0.25">
      <c r="A34" s="123" t="str">
        <f>'t1'!A34</f>
        <v>FARMACISTI CON INC. DI STRUTTURA SEMPLICE (RAPP. NON ESCL.)</v>
      </c>
      <c r="B34" s="95" t="str">
        <f>'t1'!B34</f>
        <v>SD0N38</v>
      </c>
      <c r="C34" s="615">
        <f>'t11'!W36+'t11'!X36</f>
        <v>0</v>
      </c>
      <c r="D34" s="615">
        <f>(C34-'t11'!Q36-'t11'!R36-'t11'!S36-'t11'!T36-'t11'!U36-'t11'!V36)</f>
        <v>0</v>
      </c>
      <c r="E34" s="897">
        <f>'t12'!AA34/12</f>
        <v>0</v>
      </c>
      <c r="F34" s="615">
        <f>'t3'!K34+'t3'!L34+'t3'!M34+'t3'!N34+'t3'!O34+'t3'!P34</f>
        <v>0</v>
      </c>
      <c r="G34" s="339" t="str">
        <f t="shared" si="0"/>
        <v>OK</v>
      </c>
      <c r="H34" s="339" t="str">
        <f t="shared" si="1"/>
        <v>OK</v>
      </c>
      <c r="I34" s="622" t="str">
        <f>IF(H34="KO",($H$5&amp;(('t12'!C34/12*273)+(('t3'!K34+'t3'!L34+'t3'!M34+'t3'!N34+'t3'!O34+'t3'!P34)*273))&amp;")"),"")</f>
        <v/>
      </c>
    </row>
    <row r="35" spans="1:9" ht="13.2" x14ac:dyDescent="0.25">
      <c r="A35" s="123" t="str">
        <f>'t1'!A35</f>
        <v>FARMACISTI CON ALTRI INCAR. PROF.LI (RAPP. ESCLUSIVO)</v>
      </c>
      <c r="B35" s="95" t="str">
        <f>'t1'!B35</f>
        <v>SD0A38</v>
      </c>
      <c r="C35" s="615">
        <f>'t11'!W37+'t11'!X37</f>
        <v>0</v>
      </c>
      <c r="D35" s="615">
        <f>(C35-'t11'!Q37-'t11'!R37-'t11'!S37-'t11'!T37-'t11'!U37-'t11'!V37)</f>
        <v>0</v>
      </c>
      <c r="E35" s="897">
        <f>'t12'!AA35/12</f>
        <v>0</v>
      </c>
      <c r="F35" s="615">
        <f>'t3'!K35+'t3'!L35+'t3'!M35+'t3'!N35+'t3'!O35+'t3'!P35</f>
        <v>0</v>
      </c>
      <c r="G35" s="339" t="str">
        <f t="shared" si="0"/>
        <v>OK</v>
      </c>
      <c r="H35" s="339" t="str">
        <f t="shared" si="1"/>
        <v>OK</v>
      </c>
      <c r="I35" s="622" t="str">
        <f>IF(H35="KO",($H$5&amp;(('t12'!C35/12*273)+(('t3'!K35+'t3'!L35+'t3'!M35+'t3'!N35+'t3'!O35+'t3'!P35)*273))&amp;")"),"")</f>
        <v/>
      </c>
    </row>
    <row r="36" spans="1:9" ht="13.2" x14ac:dyDescent="0.25">
      <c r="A36" s="123" t="str">
        <f>'t1'!A36</f>
        <v>FARMACISTI CON ALTRI INCAR. PROF.LI (RAPP. NON ESCL.)</v>
      </c>
      <c r="B36" s="95" t="str">
        <f>'t1'!B36</f>
        <v>SD0037</v>
      </c>
      <c r="C36" s="615">
        <f>'t11'!W38+'t11'!X38</f>
        <v>0</v>
      </c>
      <c r="D36" s="615">
        <f>(C36-'t11'!Q38-'t11'!R38-'t11'!S38-'t11'!T38-'t11'!U38-'t11'!V38)</f>
        <v>0</v>
      </c>
      <c r="E36" s="897">
        <f>'t12'!AA36/12</f>
        <v>0</v>
      </c>
      <c r="F36" s="615">
        <f>'t3'!K36+'t3'!L36+'t3'!M36+'t3'!N36+'t3'!O36+'t3'!P36</f>
        <v>0</v>
      </c>
      <c r="G36" s="339" t="str">
        <f t="shared" si="0"/>
        <v>OK</v>
      </c>
      <c r="H36" s="339" t="str">
        <f t="shared" si="1"/>
        <v>OK</v>
      </c>
      <c r="I36" s="622" t="str">
        <f>IF(H36="KO",($H$5&amp;(('t12'!C36/12*273)+(('t3'!K36+'t3'!L36+'t3'!M36+'t3'!N36+'t3'!O36+'t3'!P36)*273))&amp;")"),"")</f>
        <v/>
      </c>
    </row>
    <row r="37" spans="1:9" ht="13.2" x14ac:dyDescent="0.25">
      <c r="A37" s="123" t="str">
        <f>'t1'!A37</f>
        <v>FARMACISTI A T. DETERMINATO (ART. 15-SEPTIES D.LGS. 502/92)</v>
      </c>
      <c r="B37" s="95" t="str">
        <f>'t1'!B37</f>
        <v>SD0600</v>
      </c>
      <c r="C37" s="615">
        <f>'t11'!W39+'t11'!X39</f>
        <v>0</v>
      </c>
      <c r="D37" s="615">
        <f>(C37-'t11'!Q39-'t11'!R39-'t11'!S39-'t11'!T39-'t11'!U39-'t11'!V39)</f>
        <v>0</v>
      </c>
      <c r="E37" s="897">
        <f>'t12'!AA37/12</f>
        <v>0</v>
      </c>
      <c r="F37" s="615">
        <f>'t3'!K37+'t3'!L37+'t3'!M37+'t3'!N37+'t3'!O37+'t3'!P37</f>
        <v>0</v>
      </c>
      <c r="G37" s="339" t="str">
        <f t="shared" si="0"/>
        <v>OK</v>
      </c>
      <c r="H37" s="339" t="str">
        <f t="shared" si="1"/>
        <v>OK</v>
      </c>
      <c r="I37" s="622" t="str">
        <f>IF(H37="KO",($H$5&amp;(('t12'!C37/12*273)+(('t3'!K37+'t3'!L37+'t3'!M37+'t3'!N37+'t3'!O37+'t3'!P37)*273))&amp;")"),"")</f>
        <v/>
      </c>
    </row>
    <row r="38" spans="1:9" ht="13.2" x14ac:dyDescent="0.25">
      <c r="A38" s="123" t="str">
        <f>'t1'!A38</f>
        <v>BIOLOGI CON INC. DI STRUTTURA COMPLESSA (RAPP. ESCLUSIVO)</v>
      </c>
      <c r="B38" s="95" t="str">
        <f>'t1'!B38</f>
        <v>SD0E13</v>
      </c>
      <c r="C38" s="615">
        <f>'t11'!W40+'t11'!X40</f>
        <v>0</v>
      </c>
      <c r="D38" s="615">
        <f>(C38-'t11'!Q40-'t11'!R40-'t11'!S40-'t11'!T40-'t11'!U40-'t11'!V40)</f>
        <v>0</v>
      </c>
      <c r="E38" s="897">
        <f>'t12'!AA38/12</f>
        <v>0</v>
      </c>
      <c r="F38" s="615">
        <f>'t3'!K38+'t3'!L38+'t3'!M38+'t3'!N38+'t3'!O38+'t3'!P38</f>
        <v>0</v>
      </c>
      <c r="G38" s="339" t="str">
        <f t="shared" si="0"/>
        <v>OK</v>
      </c>
      <c r="H38" s="339" t="str">
        <f t="shared" si="1"/>
        <v>OK</v>
      </c>
      <c r="I38" s="622" t="str">
        <f>IF(H38="KO",($H$5&amp;(('t12'!C38/12*273)+(('t3'!K38+'t3'!L38+'t3'!M38+'t3'!N38+'t3'!O38+'t3'!P38)*273))&amp;")"),"")</f>
        <v/>
      </c>
    </row>
    <row r="39" spans="1:9" ht="13.2" x14ac:dyDescent="0.25">
      <c r="A39" s="123" t="str">
        <f>'t1'!A39</f>
        <v>BIOLOGI CON INC. DI STRUTTURA COMPLESSA (RAPP. NON ESCL.)</v>
      </c>
      <c r="B39" s="95" t="str">
        <f>'t1'!B39</f>
        <v>SD0N13</v>
      </c>
      <c r="C39" s="615">
        <f>'t11'!W41+'t11'!X41</f>
        <v>0</v>
      </c>
      <c r="D39" s="615">
        <f>(C39-'t11'!Q41-'t11'!R41-'t11'!S41-'t11'!T41-'t11'!U41-'t11'!V41)</f>
        <v>0</v>
      </c>
      <c r="E39" s="897">
        <f>'t12'!AA39/12</f>
        <v>0</v>
      </c>
      <c r="F39" s="615">
        <f>'t3'!K39+'t3'!L39+'t3'!M39+'t3'!N39+'t3'!O39+'t3'!P39</f>
        <v>0</v>
      </c>
      <c r="G39" s="339" t="str">
        <f t="shared" si="0"/>
        <v>OK</v>
      </c>
      <c r="H39" s="339" t="str">
        <f t="shared" si="1"/>
        <v>OK</v>
      </c>
      <c r="I39" s="622" t="str">
        <f>IF(H39="KO",($H$5&amp;(('t12'!C39/12*273)+(('t3'!K39+'t3'!L39+'t3'!M39+'t3'!N39+'t3'!O39+'t3'!P39)*273))&amp;")"),"")</f>
        <v/>
      </c>
    </row>
    <row r="40" spans="1:9" ht="13.2" x14ac:dyDescent="0.25">
      <c r="A40" s="123" t="str">
        <f>'t1'!A40</f>
        <v>BIOLOGI CON INC. DI STRUTTURA SEMPLICE (RAPP. ESCLUSIVO)</v>
      </c>
      <c r="B40" s="95" t="str">
        <f>'t1'!B40</f>
        <v>SD0E12</v>
      </c>
      <c r="C40" s="615">
        <f>'t11'!W42+'t11'!X42</f>
        <v>0</v>
      </c>
      <c r="D40" s="615">
        <f>(C40-'t11'!Q42-'t11'!R42-'t11'!S42-'t11'!T42-'t11'!U42-'t11'!V42)</f>
        <v>0</v>
      </c>
      <c r="E40" s="897">
        <f>'t12'!AA40/12</f>
        <v>0</v>
      </c>
      <c r="F40" s="615">
        <f>'t3'!K40+'t3'!L40+'t3'!M40+'t3'!N40+'t3'!O40+'t3'!P40</f>
        <v>0</v>
      </c>
      <c r="G40" s="339" t="str">
        <f t="shared" si="0"/>
        <v>OK</v>
      </c>
      <c r="H40" s="339" t="str">
        <f t="shared" si="1"/>
        <v>OK</v>
      </c>
      <c r="I40" s="622" t="str">
        <f>IF(H40="KO",($H$5&amp;(('t12'!C40/12*273)+(('t3'!K40+'t3'!L40+'t3'!M40+'t3'!N40+'t3'!O40+'t3'!P40)*273))&amp;")"),"")</f>
        <v/>
      </c>
    </row>
    <row r="41" spans="1:9" ht="13.2" x14ac:dyDescent="0.25">
      <c r="A41" s="123" t="str">
        <f>'t1'!A41</f>
        <v>BIOLOGI CON INC. DI STRUTTURA SEMPLICE (RAPP. NON ESCL.)</v>
      </c>
      <c r="B41" s="95" t="str">
        <f>'t1'!B41</f>
        <v>SD0N12</v>
      </c>
      <c r="C41" s="615">
        <f>'t11'!W43+'t11'!X43</f>
        <v>0</v>
      </c>
      <c r="D41" s="615">
        <f>(C41-'t11'!Q43-'t11'!R43-'t11'!S43-'t11'!T43-'t11'!U43-'t11'!V43)</f>
        <v>0</v>
      </c>
      <c r="E41" s="897">
        <f>'t12'!AA41/12</f>
        <v>0</v>
      </c>
      <c r="F41" s="615">
        <f>'t3'!K41+'t3'!L41+'t3'!M41+'t3'!N41+'t3'!O41+'t3'!P41</f>
        <v>0</v>
      </c>
      <c r="G41" s="339" t="str">
        <f t="shared" si="0"/>
        <v>OK</v>
      </c>
      <c r="H41" s="339" t="str">
        <f t="shared" si="1"/>
        <v>OK</v>
      </c>
      <c r="I41" s="622" t="str">
        <f>IF(H41="KO",($H$5&amp;(('t12'!C41/12*273)+(('t3'!K41+'t3'!L41+'t3'!M41+'t3'!N41+'t3'!O41+'t3'!P41)*273))&amp;")"),"")</f>
        <v/>
      </c>
    </row>
    <row r="42" spans="1:9" ht="13.2" x14ac:dyDescent="0.25">
      <c r="A42" s="123" t="str">
        <f>'t1'!A42</f>
        <v>BIOLOGI CON ALTRI INCAR. PROF.LI (RAPP. ESCLUSIVO)</v>
      </c>
      <c r="B42" s="95" t="str">
        <f>'t1'!B42</f>
        <v>SD0A12</v>
      </c>
      <c r="C42" s="615">
        <f>'t11'!W44+'t11'!X44</f>
        <v>0</v>
      </c>
      <c r="D42" s="615">
        <f>(C42-'t11'!Q44-'t11'!R44-'t11'!S44-'t11'!T44-'t11'!U44-'t11'!V44)</f>
        <v>0</v>
      </c>
      <c r="E42" s="897">
        <f>'t12'!AA42/12</f>
        <v>0</v>
      </c>
      <c r="F42" s="615">
        <f>'t3'!K42+'t3'!L42+'t3'!M42+'t3'!N42+'t3'!O42+'t3'!P42</f>
        <v>0</v>
      </c>
      <c r="G42" s="339" t="str">
        <f t="shared" si="0"/>
        <v>OK</v>
      </c>
      <c r="H42" s="339" t="str">
        <f t="shared" si="1"/>
        <v>OK</v>
      </c>
      <c r="I42" s="622" t="str">
        <f>IF(H42="KO",($H$5&amp;(('t12'!C42/12*273)+(('t3'!K42+'t3'!L42+'t3'!M42+'t3'!N42+'t3'!O42+'t3'!P42)*273))&amp;")"),"")</f>
        <v/>
      </c>
    </row>
    <row r="43" spans="1:9" ht="13.2" x14ac:dyDescent="0.25">
      <c r="A43" s="123" t="str">
        <f>'t1'!A43</f>
        <v>BIOLOGI CON ALTRI INCAR. PROF.LI (RAPP. NON ESCL.)</v>
      </c>
      <c r="B43" s="95" t="str">
        <f>'t1'!B43</f>
        <v>SD0011</v>
      </c>
      <c r="C43" s="615">
        <f>'t11'!W45+'t11'!X45</f>
        <v>0</v>
      </c>
      <c r="D43" s="615">
        <f>(C43-'t11'!Q45-'t11'!R45-'t11'!S45-'t11'!T45-'t11'!U45-'t11'!V45)</f>
        <v>0</v>
      </c>
      <c r="E43" s="897">
        <f>'t12'!AA43/12</f>
        <v>0</v>
      </c>
      <c r="F43" s="615">
        <f>'t3'!K43+'t3'!L43+'t3'!M43+'t3'!N43+'t3'!O43+'t3'!P43</f>
        <v>0</v>
      </c>
      <c r="G43" s="339" t="str">
        <f t="shared" si="0"/>
        <v>OK</v>
      </c>
      <c r="H43" s="339" t="str">
        <f t="shared" si="1"/>
        <v>OK</v>
      </c>
      <c r="I43" s="622" t="str">
        <f>IF(H43="KO",($H$5&amp;(('t12'!C43/12*273)+(('t3'!K43+'t3'!L43+'t3'!M43+'t3'!N43+'t3'!O43+'t3'!P43)*273))&amp;")"),"")</f>
        <v/>
      </c>
    </row>
    <row r="44" spans="1:9" ht="13.2" x14ac:dyDescent="0.25">
      <c r="A44" s="123" t="str">
        <f>'t1'!A44</f>
        <v>BIOLOGI A T. DETERMINATO (ART. 15-SEPTIES D.LGS. 502/92)</v>
      </c>
      <c r="B44" s="95" t="str">
        <f>'t1'!B44</f>
        <v>SD0601</v>
      </c>
      <c r="C44" s="615">
        <f>'t11'!W46+'t11'!X46</f>
        <v>0</v>
      </c>
      <c r="D44" s="615">
        <f>(C44-'t11'!Q46-'t11'!R46-'t11'!S46-'t11'!T46-'t11'!U46-'t11'!V46)</f>
        <v>0</v>
      </c>
      <c r="E44" s="897">
        <f>'t12'!AA44/12</f>
        <v>0</v>
      </c>
      <c r="F44" s="615">
        <f>'t3'!K44+'t3'!L44+'t3'!M44+'t3'!N44+'t3'!O44+'t3'!P44</f>
        <v>0</v>
      </c>
      <c r="G44" s="339" t="str">
        <f t="shared" si="0"/>
        <v>OK</v>
      </c>
      <c r="H44" s="339" t="str">
        <f t="shared" si="1"/>
        <v>OK</v>
      </c>
      <c r="I44" s="622" t="str">
        <f>IF(H44="KO",($H$5&amp;(('t12'!C44/12*273)+(('t3'!K44+'t3'!L44+'t3'!M44+'t3'!N44+'t3'!O44+'t3'!P44)*273))&amp;")"),"")</f>
        <v/>
      </c>
    </row>
    <row r="45" spans="1:9" ht="13.2" x14ac:dyDescent="0.25">
      <c r="A45" s="123" t="str">
        <f>'t1'!A45</f>
        <v>CHIMICI CON INC. DI STRUTTURA COMPLESSA (RAPP. ESCLUSIVO)</v>
      </c>
      <c r="B45" s="95" t="str">
        <f>'t1'!B45</f>
        <v>SD0E16</v>
      </c>
      <c r="C45" s="615">
        <f>'t11'!W47+'t11'!X47</f>
        <v>0</v>
      </c>
      <c r="D45" s="615">
        <f>(C45-'t11'!Q47-'t11'!R47-'t11'!S47-'t11'!T47-'t11'!U47-'t11'!V47)</f>
        <v>0</v>
      </c>
      <c r="E45" s="897">
        <f>'t12'!AA45/12</f>
        <v>0</v>
      </c>
      <c r="F45" s="615">
        <f>'t3'!K45+'t3'!L45+'t3'!M45+'t3'!N45+'t3'!O45+'t3'!P45</f>
        <v>0</v>
      </c>
      <c r="G45" s="339" t="str">
        <f t="shared" si="0"/>
        <v>OK</v>
      </c>
      <c r="H45" s="339" t="str">
        <f t="shared" si="1"/>
        <v>OK</v>
      </c>
      <c r="I45" s="622" t="str">
        <f>IF(H45="KO",($H$5&amp;(('t12'!C45/12*273)+(('t3'!K45+'t3'!L45+'t3'!M45+'t3'!N45+'t3'!O45+'t3'!P45)*273))&amp;")"),"")</f>
        <v/>
      </c>
    </row>
    <row r="46" spans="1:9" ht="13.2" x14ac:dyDescent="0.25">
      <c r="A46" s="123" t="str">
        <f>'t1'!A46</f>
        <v>CHIMICI CON INC. DI STRUTTURA COMPLESSA (RAPP.NON ESCL.)</v>
      </c>
      <c r="B46" s="95" t="str">
        <f>'t1'!B46</f>
        <v>SD0N16</v>
      </c>
      <c r="C46" s="615">
        <f>'t11'!W48+'t11'!X48</f>
        <v>0</v>
      </c>
      <c r="D46" s="615">
        <f>(C46-'t11'!Q48-'t11'!R48-'t11'!S48-'t11'!T48-'t11'!U48-'t11'!V48)</f>
        <v>0</v>
      </c>
      <c r="E46" s="897">
        <f>'t12'!AA46/12</f>
        <v>0</v>
      </c>
      <c r="F46" s="615">
        <f>'t3'!K46+'t3'!L46+'t3'!M46+'t3'!N46+'t3'!O46+'t3'!P46</f>
        <v>0</v>
      </c>
      <c r="G46" s="339" t="str">
        <f t="shared" si="0"/>
        <v>OK</v>
      </c>
      <c r="H46" s="339" t="str">
        <f t="shared" si="1"/>
        <v>OK</v>
      </c>
      <c r="I46" s="622" t="str">
        <f>IF(H46="KO",($H$5&amp;(('t12'!C46/12*273)+(('t3'!K46+'t3'!L46+'t3'!M46+'t3'!N46+'t3'!O46+'t3'!P46)*273))&amp;")"),"")</f>
        <v/>
      </c>
    </row>
    <row r="47" spans="1:9" ht="13.2" x14ac:dyDescent="0.25">
      <c r="A47" s="123" t="str">
        <f>'t1'!A47</f>
        <v>CHIMICI CON INC. DI STRUTTURA SEMPLICE (RAPP. ESCLUSIVO)</v>
      </c>
      <c r="B47" s="95" t="str">
        <f>'t1'!B47</f>
        <v>SD0E15</v>
      </c>
      <c r="C47" s="615">
        <f>'t11'!W49+'t11'!X49</f>
        <v>0</v>
      </c>
      <c r="D47" s="615">
        <f>(C47-'t11'!Q49-'t11'!R49-'t11'!S49-'t11'!T49-'t11'!U49-'t11'!V49)</f>
        <v>0</v>
      </c>
      <c r="E47" s="897">
        <f>'t12'!AA47/12</f>
        <v>0</v>
      </c>
      <c r="F47" s="615">
        <f>'t3'!K47+'t3'!L47+'t3'!M47+'t3'!N47+'t3'!O47+'t3'!P47</f>
        <v>0</v>
      </c>
      <c r="G47" s="339" t="str">
        <f t="shared" si="0"/>
        <v>OK</v>
      </c>
      <c r="H47" s="339" t="str">
        <f t="shared" si="1"/>
        <v>OK</v>
      </c>
      <c r="I47" s="622" t="str">
        <f>IF(H47="KO",($H$5&amp;(('t12'!C47/12*273)+(('t3'!K47+'t3'!L47+'t3'!M47+'t3'!N47+'t3'!O47+'t3'!P47)*273))&amp;")"),"")</f>
        <v/>
      </c>
    </row>
    <row r="48" spans="1:9" ht="13.2" x14ac:dyDescent="0.25">
      <c r="A48" s="123" t="str">
        <f>'t1'!A48</f>
        <v>CHIMICI CON INC. DI STRUTTURA SEMPLICE (RAPP. NON ESCL.)</v>
      </c>
      <c r="B48" s="95" t="str">
        <f>'t1'!B48</f>
        <v>SD0N15</v>
      </c>
      <c r="C48" s="615">
        <f>'t11'!W50+'t11'!X50</f>
        <v>0</v>
      </c>
      <c r="D48" s="615">
        <f>(C48-'t11'!Q50-'t11'!R50-'t11'!S50-'t11'!T50-'t11'!U50-'t11'!V50)</f>
        <v>0</v>
      </c>
      <c r="E48" s="897">
        <f>'t12'!AA48/12</f>
        <v>0</v>
      </c>
      <c r="F48" s="615">
        <f>'t3'!K48+'t3'!L48+'t3'!M48+'t3'!N48+'t3'!O48+'t3'!P48</f>
        <v>0</v>
      </c>
      <c r="G48" s="339" t="str">
        <f t="shared" si="0"/>
        <v>OK</v>
      </c>
      <c r="H48" s="339" t="str">
        <f t="shared" si="1"/>
        <v>OK</v>
      </c>
      <c r="I48" s="622" t="str">
        <f>IF(H48="KO",($H$5&amp;(('t12'!C48/12*273)+(('t3'!K48+'t3'!L48+'t3'!M48+'t3'!N48+'t3'!O48+'t3'!P48)*273))&amp;")"),"")</f>
        <v/>
      </c>
    </row>
    <row r="49" spans="1:9" ht="13.2" x14ac:dyDescent="0.25">
      <c r="A49" s="123" t="str">
        <f>'t1'!A49</f>
        <v>CHIMICI CON ALTRI INCAR. PROF.LI (RAPP. ESCLUSIVO)</v>
      </c>
      <c r="B49" s="95" t="str">
        <f>'t1'!B49</f>
        <v>SD0A15</v>
      </c>
      <c r="C49" s="615">
        <f>'t11'!W51+'t11'!X51</f>
        <v>0</v>
      </c>
      <c r="D49" s="615">
        <f>(C49-'t11'!Q51-'t11'!R51-'t11'!S51-'t11'!T51-'t11'!U51-'t11'!V51)</f>
        <v>0</v>
      </c>
      <c r="E49" s="897">
        <f>'t12'!AA49/12</f>
        <v>0</v>
      </c>
      <c r="F49" s="615">
        <f>'t3'!K49+'t3'!L49+'t3'!M49+'t3'!N49+'t3'!O49+'t3'!P49</f>
        <v>0</v>
      </c>
      <c r="G49" s="339" t="str">
        <f t="shared" si="0"/>
        <v>OK</v>
      </c>
      <c r="H49" s="339" t="str">
        <f t="shared" si="1"/>
        <v>OK</v>
      </c>
      <c r="I49" s="622" t="str">
        <f>IF(H49="KO",($H$5&amp;(('t12'!C49/12*273)+(('t3'!K49+'t3'!L49+'t3'!M49+'t3'!N49+'t3'!O49+'t3'!P49)*273))&amp;")"),"")</f>
        <v/>
      </c>
    </row>
    <row r="50" spans="1:9" ht="13.2" x14ac:dyDescent="0.25">
      <c r="A50" s="123" t="str">
        <f>'t1'!A50</f>
        <v>CHIMICI CON ALTRI INCAR. PROF.LI (RAPP. NON ESCL.)</v>
      </c>
      <c r="B50" s="95" t="str">
        <f>'t1'!B50</f>
        <v>SD0014</v>
      </c>
      <c r="C50" s="615">
        <f>'t11'!W52+'t11'!X52</f>
        <v>0</v>
      </c>
      <c r="D50" s="615">
        <f>(C50-'t11'!Q52-'t11'!R52-'t11'!S52-'t11'!T52-'t11'!U52-'t11'!V52)</f>
        <v>0</v>
      </c>
      <c r="E50" s="897">
        <f>'t12'!AA50/12</f>
        <v>0</v>
      </c>
      <c r="F50" s="615">
        <f>'t3'!K50+'t3'!L50+'t3'!M50+'t3'!N50+'t3'!O50+'t3'!P50</f>
        <v>0</v>
      </c>
      <c r="G50" s="339" t="str">
        <f t="shared" si="0"/>
        <v>OK</v>
      </c>
      <c r="H50" s="339" t="str">
        <f t="shared" si="1"/>
        <v>OK</v>
      </c>
      <c r="I50" s="622" t="str">
        <f>IF(H50="KO",($H$5&amp;(('t12'!C50/12*273)+(('t3'!K50+'t3'!L50+'t3'!M50+'t3'!N50+'t3'!O50+'t3'!P50)*273))&amp;")"),"")</f>
        <v/>
      </c>
    </row>
    <row r="51" spans="1:9" ht="13.2" x14ac:dyDescent="0.25">
      <c r="A51" s="123" t="str">
        <f>'t1'!A51</f>
        <v>CHIMICI A T. DETERMINATO (ART. 15-SEPTIES D.LGS. 502/92)</v>
      </c>
      <c r="B51" s="95" t="str">
        <f>'t1'!B51</f>
        <v>SD0602</v>
      </c>
      <c r="C51" s="615">
        <f>'t11'!W53+'t11'!X53</f>
        <v>0</v>
      </c>
      <c r="D51" s="615">
        <f>(C51-'t11'!Q53-'t11'!R53-'t11'!S53-'t11'!T53-'t11'!U53-'t11'!V53)</f>
        <v>0</v>
      </c>
      <c r="E51" s="897">
        <f>'t12'!AA51/12</f>
        <v>0</v>
      </c>
      <c r="F51" s="615">
        <f>'t3'!K51+'t3'!L51+'t3'!M51+'t3'!N51+'t3'!O51+'t3'!P51</f>
        <v>0</v>
      </c>
      <c r="G51" s="339" t="str">
        <f t="shared" si="0"/>
        <v>OK</v>
      </c>
      <c r="H51" s="339" t="str">
        <f t="shared" si="1"/>
        <v>OK</v>
      </c>
      <c r="I51" s="622" t="str">
        <f>IF(H51="KO",($H$5&amp;(('t12'!C51/12*273)+(('t3'!K51+'t3'!L51+'t3'!M51+'t3'!N51+'t3'!O51+'t3'!P51)*273))&amp;")"),"")</f>
        <v/>
      </c>
    </row>
    <row r="52" spans="1:9" ht="13.2" x14ac:dyDescent="0.25">
      <c r="A52" s="123" t="str">
        <f>'t1'!A52</f>
        <v>FISICI CON INC. DI STRUTTURA COMPLESSA (RAPP. ESCLUSIVO)</v>
      </c>
      <c r="B52" s="95" t="str">
        <f>'t1'!B52</f>
        <v>SD0E42</v>
      </c>
      <c r="C52" s="615">
        <f>'t11'!W54+'t11'!X54</f>
        <v>0</v>
      </c>
      <c r="D52" s="615">
        <f>(C52-'t11'!Q54-'t11'!R54-'t11'!S54-'t11'!T54-'t11'!U54-'t11'!V54)</f>
        <v>0</v>
      </c>
      <c r="E52" s="897">
        <f>'t12'!AA52/12</f>
        <v>0</v>
      </c>
      <c r="F52" s="615">
        <f>'t3'!K52+'t3'!L52+'t3'!M52+'t3'!N52+'t3'!O52+'t3'!P52</f>
        <v>0</v>
      </c>
      <c r="G52" s="339" t="str">
        <f t="shared" si="0"/>
        <v>OK</v>
      </c>
      <c r="H52" s="339" t="str">
        <f t="shared" si="1"/>
        <v>OK</v>
      </c>
      <c r="I52" s="622" t="str">
        <f>IF(H52="KO",($H$5&amp;(('t12'!C52/12*273)+(('t3'!K52+'t3'!L52+'t3'!M52+'t3'!N52+'t3'!O52+'t3'!P52)*273))&amp;")"),"")</f>
        <v/>
      </c>
    </row>
    <row r="53" spans="1:9" ht="13.2" x14ac:dyDescent="0.25">
      <c r="A53" s="123" t="str">
        <f>'t1'!A53</f>
        <v>FISICI CON INC. DI STRUTTURA COMPLESSA (RAPP. NON ESCL.)</v>
      </c>
      <c r="B53" s="95" t="str">
        <f>'t1'!B53</f>
        <v>SD0N42</v>
      </c>
      <c r="C53" s="615">
        <f>'t11'!W55+'t11'!X55</f>
        <v>0</v>
      </c>
      <c r="D53" s="615">
        <f>(C53-'t11'!Q55-'t11'!R55-'t11'!S55-'t11'!T55-'t11'!U55-'t11'!V55)</f>
        <v>0</v>
      </c>
      <c r="E53" s="897">
        <f>'t12'!AA53/12</f>
        <v>0</v>
      </c>
      <c r="F53" s="615">
        <f>'t3'!K53+'t3'!L53+'t3'!M53+'t3'!N53+'t3'!O53+'t3'!P53</f>
        <v>0</v>
      </c>
      <c r="G53" s="339" t="str">
        <f t="shared" si="0"/>
        <v>OK</v>
      </c>
      <c r="H53" s="339" t="str">
        <f t="shared" si="1"/>
        <v>OK</v>
      </c>
      <c r="I53" s="622" t="str">
        <f>IF(H53="KO",($H$5&amp;(('t12'!C53/12*273)+(('t3'!K53+'t3'!L53+'t3'!M53+'t3'!N53+'t3'!O53+'t3'!P53)*273))&amp;")"),"")</f>
        <v/>
      </c>
    </row>
    <row r="54" spans="1:9" ht="13.2" x14ac:dyDescent="0.25">
      <c r="A54" s="123" t="str">
        <f>'t1'!A54</f>
        <v>FISICI CON INC. DI STRUTTURA SEMPLICE (RAPP. ESCLUSIVO)</v>
      </c>
      <c r="B54" s="95" t="str">
        <f>'t1'!B54</f>
        <v>SD0E41</v>
      </c>
      <c r="C54" s="615">
        <f>'t11'!W56+'t11'!X56</f>
        <v>0</v>
      </c>
      <c r="D54" s="615">
        <f>(C54-'t11'!Q56-'t11'!R56-'t11'!S56-'t11'!T56-'t11'!U56-'t11'!V56)</f>
        <v>0</v>
      </c>
      <c r="E54" s="897">
        <f>'t12'!AA54/12</f>
        <v>0</v>
      </c>
      <c r="F54" s="615">
        <f>'t3'!K54+'t3'!L54+'t3'!M54+'t3'!N54+'t3'!O54+'t3'!P54</f>
        <v>0</v>
      </c>
      <c r="G54" s="339" t="str">
        <f t="shared" si="0"/>
        <v>OK</v>
      </c>
      <c r="H54" s="339" t="str">
        <f t="shared" si="1"/>
        <v>OK</v>
      </c>
      <c r="I54" s="622" t="str">
        <f>IF(H54="KO",($H$5&amp;(('t12'!C54/12*273)+(('t3'!K54+'t3'!L54+'t3'!M54+'t3'!N54+'t3'!O54+'t3'!P54)*273))&amp;")"),"")</f>
        <v/>
      </c>
    </row>
    <row r="55" spans="1:9" ht="13.2" x14ac:dyDescent="0.25">
      <c r="A55" s="123" t="str">
        <f>'t1'!A55</f>
        <v>FISICI CON INC. DI STRUTTURA SEMPLICE (RAPP. NON ESCL.)</v>
      </c>
      <c r="B55" s="95" t="str">
        <f>'t1'!B55</f>
        <v>SD0N41</v>
      </c>
      <c r="C55" s="615">
        <f>'t11'!W57+'t11'!X57</f>
        <v>0</v>
      </c>
      <c r="D55" s="615">
        <f>(C55-'t11'!Q57-'t11'!R57-'t11'!S57-'t11'!T57-'t11'!U57-'t11'!V57)</f>
        <v>0</v>
      </c>
      <c r="E55" s="897">
        <f>'t12'!AA55/12</f>
        <v>0</v>
      </c>
      <c r="F55" s="615">
        <f>'t3'!K55+'t3'!L55+'t3'!M55+'t3'!N55+'t3'!O55+'t3'!P55</f>
        <v>0</v>
      </c>
      <c r="G55" s="339" t="str">
        <f t="shared" si="0"/>
        <v>OK</v>
      </c>
      <c r="H55" s="339" t="str">
        <f t="shared" si="1"/>
        <v>OK</v>
      </c>
      <c r="I55" s="622" t="str">
        <f>IF(H55="KO",($H$5&amp;(('t12'!C55/12*273)+(('t3'!K55+'t3'!L55+'t3'!M55+'t3'!N55+'t3'!O55+'t3'!P55)*273))&amp;")"),"")</f>
        <v/>
      </c>
    </row>
    <row r="56" spans="1:9" ht="13.2" x14ac:dyDescent="0.25">
      <c r="A56" s="123" t="str">
        <f>'t1'!A56</f>
        <v>FISICI CON ALTRI INCAR. PROF.LI (RAPP. ESCLUSIVO)</v>
      </c>
      <c r="B56" s="95" t="str">
        <f>'t1'!B56</f>
        <v>SD0A41</v>
      </c>
      <c r="C56" s="615">
        <f>'t11'!W58+'t11'!X58</f>
        <v>0</v>
      </c>
      <c r="D56" s="615">
        <f>(C56-'t11'!Q58-'t11'!R58-'t11'!S58-'t11'!T58-'t11'!U58-'t11'!V58)</f>
        <v>0</v>
      </c>
      <c r="E56" s="897">
        <f>'t12'!AA56/12</f>
        <v>0</v>
      </c>
      <c r="F56" s="615">
        <f>'t3'!K56+'t3'!L56+'t3'!M56+'t3'!N56+'t3'!O56+'t3'!P56</f>
        <v>0</v>
      </c>
      <c r="G56" s="339" t="str">
        <f t="shared" si="0"/>
        <v>OK</v>
      </c>
      <c r="H56" s="339" t="str">
        <f t="shared" si="1"/>
        <v>OK</v>
      </c>
      <c r="I56" s="622" t="str">
        <f>IF(H56="KO",($H$5&amp;(('t12'!C56/12*273)+(('t3'!K56+'t3'!L56+'t3'!M56+'t3'!N56+'t3'!O56+'t3'!P56)*273))&amp;")"),"")</f>
        <v/>
      </c>
    </row>
    <row r="57" spans="1:9" ht="13.2" x14ac:dyDescent="0.25">
      <c r="A57" s="123" t="str">
        <f>'t1'!A57</f>
        <v>FISICI CON ALTRI INCAR. PROF.LI (RAPP. NON ESCL.)</v>
      </c>
      <c r="B57" s="95" t="str">
        <f>'t1'!B57</f>
        <v>SD0040</v>
      </c>
      <c r="C57" s="615">
        <f>'t11'!W59+'t11'!X59</f>
        <v>0</v>
      </c>
      <c r="D57" s="615">
        <f>(C57-'t11'!Q59-'t11'!R59-'t11'!S59-'t11'!T59-'t11'!U59-'t11'!V59)</f>
        <v>0</v>
      </c>
      <c r="E57" s="897">
        <f>'t12'!AA57/12</f>
        <v>0</v>
      </c>
      <c r="F57" s="615">
        <f>'t3'!K57+'t3'!L57+'t3'!M57+'t3'!N57+'t3'!O57+'t3'!P57</f>
        <v>0</v>
      </c>
      <c r="G57" s="339" t="str">
        <f t="shared" si="0"/>
        <v>OK</v>
      </c>
      <c r="H57" s="339" t="str">
        <f t="shared" si="1"/>
        <v>OK</v>
      </c>
      <c r="I57" s="622" t="str">
        <f>IF(H57="KO",($H$5&amp;(('t12'!C57/12*273)+(('t3'!K57+'t3'!L57+'t3'!M57+'t3'!N57+'t3'!O57+'t3'!P57)*273))&amp;")"),"")</f>
        <v/>
      </c>
    </row>
    <row r="58" spans="1:9" ht="13.2" x14ac:dyDescent="0.25">
      <c r="A58" s="123" t="str">
        <f>'t1'!A58</f>
        <v>FISICI A T. DETERMINATO (ART. 15-SEPTIES D.LGS. 502/92)</v>
      </c>
      <c r="B58" s="95" t="str">
        <f>'t1'!B58</f>
        <v>SD0603</v>
      </c>
      <c r="C58" s="615">
        <f>'t11'!W60+'t11'!X60</f>
        <v>0</v>
      </c>
      <c r="D58" s="615">
        <f>(C58-'t11'!Q60-'t11'!R60-'t11'!S60-'t11'!T60-'t11'!U60-'t11'!V60)</f>
        <v>0</v>
      </c>
      <c r="E58" s="897">
        <f>'t12'!AA58/12</f>
        <v>0</v>
      </c>
      <c r="F58" s="615">
        <f>'t3'!K58+'t3'!L58+'t3'!M58+'t3'!N58+'t3'!O58+'t3'!P58</f>
        <v>0</v>
      </c>
      <c r="G58" s="339" t="str">
        <f t="shared" si="0"/>
        <v>OK</v>
      </c>
      <c r="H58" s="339" t="str">
        <f t="shared" si="1"/>
        <v>OK</v>
      </c>
      <c r="I58" s="622" t="str">
        <f>IF(H58="KO",($H$5&amp;(('t12'!C58/12*273)+(('t3'!K58+'t3'!L58+'t3'!M58+'t3'!N58+'t3'!O58+'t3'!P58)*273))&amp;")"),"")</f>
        <v/>
      </c>
    </row>
    <row r="59" spans="1:9" ht="13.2" x14ac:dyDescent="0.25">
      <c r="A59" s="123" t="str">
        <f>'t1'!A59</f>
        <v>PSICOLOGI CON INC. DI STRUTTURA COMPLESSA (RAPP. ESCLUSIVO)</v>
      </c>
      <c r="B59" s="95" t="str">
        <f>'t1'!B59</f>
        <v>SD0E66</v>
      </c>
      <c r="C59" s="615">
        <f>'t11'!W61+'t11'!X61</f>
        <v>0</v>
      </c>
      <c r="D59" s="615">
        <f>(C59-'t11'!Q61-'t11'!R61-'t11'!S61-'t11'!T61-'t11'!U61-'t11'!V61)</f>
        <v>0</v>
      </c>
      <c r="E59" s="897">
        <f>'t12'!AA59/12</f>
        <v>0</v>
      </c>
      <c r="F59" s="615">
        <f>'t3'!K59+'t3'!L59+'t3'!M59+'t3'!N59+'t3'!O59+'t3'!P59</f>
        <v>0</v>
      </c>
      <c r="G59" s="339" t="str">
        <f t="shared" si="0"/>
        <v>OK</v>
      </c>
      <c r="H59" s="339" t="str">
        <f t="shared" si="1"/>
        <v>OK</v>
      </c>
      <c r="I59" s="622" t="str">
        <f>IF(H59="KO",($H$5&amp;(('t12'!C59/12*273)+(('t3'!K59+'t3'!L59+'t3'!M59+'t3'!N59+'t3'!O59+'t3'!P59)*273))&amp;")"),"")</f>
        <v/>
      </c>
    </row>
    <row r="60" spans="1:9" ht="13.2" x14ac:dyDescent="0.25">
      <c r="A60" s="123" t="str">
        <f>'t1'!A60</f>
        <v>PSICOLOGI CON INC. DI STRUTTURA COMPLESSA (RAPP. NON ESCL.)</v>
      </c>
      <c r="B60" s="95" t="str">
        <f>'t1'!B60</f>
        <v>SD0N66</v>
      </c>
      <c r="C60" s="615">
        <f>'t11'!W62+'t11'!X62</f>
        <v>0</v>
      </c>
      <c r="D60" s="615">
        <f>(C60-'t11'!Q62-'t11'!R62-'t11'!S62-'t11'!T62-'t11'!U62-'t11'!V62)</f>
        <v>0</v>
      </c>
      <c r="E60" s="897">
        <f>'t12'!AA60/12</f>
        <v>0</v>
      </c>
      <c r="F60" s="615">
        <f>'t3'!K60+'t3'!L60+'t3'!M60+'t3'!N60+'t3'!O60+'t3'!P60</f>
        <v>0</v>
      </c>
      <c r="G60" s="339" t="str">
        <f t="shared" si="0"/>
        <v>OK</v>
      </c>
      <c r="H60" s="339" t="str">
        <f t="shared" si="1"/>
        <v>OK</v>
      </c>
      <c r="I60" s="622" t="str">
        <f>IF(H60="KO",($H$5&amp;(('t12'!C60/12*273)+(('t3'!K60+'t3'!L60+'t3'!M60+'t3'!N60+'t3'!O60+'t3'!P60)*273))&amp;")"),"")</f>
        <v/>
      </c>
    </row>
    <row r="61" spans="1:9" ht="13.2" x14ac:dyDescent="0.25">
      <c r="A61" s="123" t="str">
        <f>'t1'!A61</f>
        <v>PSICOLOGI CON INC. DI STRUTTURA SEMPLICE (RAPP. ESCLUSIVO)</v>
      </c>
      <c r="B61" s="95" t="str">
        <f>'t1'!B61</f>
        <v>SD0E65</v>
      </c>
      <c r="C61" s="615">
        <f>'t11'!W63+'t11'!X63</f>
        <v>0</v>
      </c>
      <c r="D61" s="615">
        <f>(C61-'t11'!Q63-'t11'!R63-'t11'!S63-'t11'!T63-'t11'!U63-'t11'!V63)</f>
        <v>0</v>
      </c>
      <c r="E61" s="897">
        <f>'t12'!AA61/12</f>
        <v>0</v>
      </c>
      <c r="F61" s="615">
        <f>'t3'!K61+'t3'!L61+'t3'!M61+'t3'!N61+'t3'!O61+'t3'!P61</f>
        <v>0</v>
      </c>
      <c r="G61" s="339" t="str">
        <f t="shared" si="0"/>
        <v>OK</v>
      </c>
      <c r="H61" s="339" t="str">
        <f t="shared" si="1"/>
        <v>OK</v>
      </c>
      <c r="I61" s="622" t="str">
        <f>IF(H61="KO",($H$5&amp;(('t12'!C61/12*273)+(('t3'!K61+'t3'!L61+'t3'!M61+'t3'!N61+'t3'!O61+'t3'!P61)*273))&amp;")"),"")</f>
        <v/>
      </c>
    </row>
    <row r="62" spans="1:9" ht="13.2" x14ac:dyDescent="0.25">
      <c r="A62" s="123" t="str">
        <f>'t1'!A62</f>
        <v>PSICOLOGI CON INC. DI STRUTTURA SEMPLICE (RAPP. NON ESCL.)</v>
      </c>
      <c r="B62" s="95" t="str">
        <f>'t1'!B62</f>
        <v>SD0N65</v>
      </c>
      <c r="C62" s="615">
        <f>'t11'!W64+'t11'!X64</f>
        <v>0</v>
      </c>
      <c r="D62" s="615">
        <f>(C62-'t11'!Q64-'t11'!R64-'t11'!S64-'t11'!T64-'t11'!U64-'t11'!V64)</f>
        <v>0</v>
      </c>
      <c r="E62" s="897">
        <f>'t12'!AA62/12</f>
        <v>0</v>
      </c>
      <c r="F62" s="615">
        <f>'t3'!K62+'t3'!L62+'t3'!M62+'t3'!N62+'t3'!O62+'t3'!P62</f>
        <v>0</v>
      </c>
      <c r="G62" s="339" t="str">
        <f t="shared" si="0"/>
        <v>OK</v>
      </c>
      <c r="H62" s="339" t="str">
        <f t="shared" si="1"/>
        <v>OK</v>
      </c>
      <c r="I62" s="622" t="str">
        <f>IF(H62="KO",($H$5&amp;(('t12'!C62/12*273)+(('t3'!K62+'t3'!L62+'t3'!M62+'t3'!N62+'t3'!O62+'t3'!P62)*273))&amp;")"),"")</f>
        <v/>
      </c>
    </row>
    <row r="63" spans="1:9" ht="13.2" x14ac:dyDescent="0.25">
      <c r="A63" s="123" t="str">
        <f>'t1'!A63</f>
        <v>PSICOLOGI CON ALTRI INCAR. PROF.LI (RAPP. ESCLUSIVO)</v>
      </c>
      <c r="B63" s="95" t="str">
        <f>'t1'!B63</f>
        <v>SD0A65</v>
      </c>
      <c r="C63" s="615">
        <f>'t11'!W65+'t11'!X65</f>
        <v>0</v>
      </c>
      <c r="D63" s="615">
        <f>(C63-'t11'!Q65-'t11'!R65-'t11'!S65-'t11'!T65-'t11'!U65-'t11'!V65)</f>
        <v>0</v>
      </c>
      <c r="E63" s="897">
        <f>'t12'!AA63/12</f>
        <v>0</v>
      </c>
      <c r="F63" s="615">
        <f>'t3'!K63+'t3'!L63+'t3'!M63+'t3'!N63+'t3'!O63+'t3'!P63</f>
        <v>0</v>
      </c>
      <c r="G63" s="339" t="str">
        <f t="shared" si="0"/>
        <v>OK</v>
      </c>
      <c r="H63" s="339" t="str">
        <f t="shared" si="1"/>
        <v>OK</v>
      </c>
      <c r="I63" s="622" t="str">
        <f>IF(H63="KO",($H$5&amp;(('t12'!C63/12*273)+(('t3'!K63+'t3'!L63+'t3'!M63+'t3'!N63+'t3'!O63+'t3'!P63)*273))&amp;")"),"")</f>
        <v/>
      </c>
    </row>
    <row r="64" spans="1:9" ht="13.2" x14ac:dyDescent="0.25">
      <c r="A64" s="123" t="str">
        <f>'t1'!A64</f>
        <v>PSICOLOGI CON ALTRI INCAR. PROF.LI (RAPP. NON ESCL.)</v>
      </c>
      <c r="B64" s="95" t="str">
        <f>'t1'!B64</f>
        <v>SD0064</v>
      </c>
      <c r="C64" s="615">
        <f>'t11'!W66+'t11'!X66</f>
        <v>0</v>
      </c>
      <c r="D64" s="615">
        <f>(C64-'t11'!Q66-'t11'!R66-'t11'!S66-'t11'!T66-'t11'!U66-'t11'!V66)</f>
        <v>0</v>
      </c>
      <c r="E64" s="897">
        <f>'t12'!AA64/12</f>
        <v>0</v>
      </c>
      <c r="F64" s="615">
        <f>'t3'!K64+'t3'!L64+'t3'!M64+'t3'!N64+'t3'!O64+'t3'!P64</f>
        <v>0</v>
      </c>
      <c r="G64" s="339" t="str">
        <f t="shared" si="0"/>
        <v>OK</v>
      </c>
      <c r="H64" s="339" t="str">
        <f t="shared" si="1"/>
        <v>OK</v>
      </c>
      <c r="I64" s="622" t="str">
        <f>IF(H64="KO",($H$5&amp;(('t12'!C64/12*273)+(('t3'!K64+'t3'!L64+'t3'!M64+'t3'!N64+'t3'!O64+'t3'!P64)*273))&amp;")"),"")</f>
        <v/>
      </c>
    </row>
    <row r="65" spans="1:9" ht="13.2" x14ac:dyDescent="0.25">
      <c r="A65" s="123" t="str">
        <f>'t1'!A65</f>
        <v>PSICOLOGI A T. DETERMINATO (ART. 15-SEPTIES D.LGS. 502/92)</v>
      </c>
      <c r="B65" s="95" t="str">
        <f>'t1'!B65</f>
        <v>SD0604</v>
      </c>
      <c r="C65" s="615">
        <f>'t11'!W67+'t11'!X67</f>
        <v>0</v>
      </c>
      <c r="D65" s="615">
        <f>(C65-'t11'!Q67-'t11'!R67-'t11'!S67-'t11'!T67-'t11'!U67-'t11'!V67)</f>
        <v>0</v>
      </c>
      <c r="E65" s="897">
        <f>'t12'!AA65/12</f>
        <v>0</v>
      </c>
      <c r="F65" s="615">
        <f>'t3'!K65+'t3'!L65+'t3'!M65+'t3'!N65+'t3'!O65+'t3'!P65</f>
        <v>0</v>
      </c>
      <c r="G65" s="339" t="str">
        <f t="shared" si="0"/>
        <v>OK</v>
      </c>
      <c r="H65" s="339" t="str">
        <f t="shared" si="1"/>
        <v>OK</v>
      </c>
      <c r="I65" s="622" t="str">
        <f>IF(H65="KO",($H$5&amp;(('t12'!C65/12*273)+(('t3'!K65+'t3'!L65+'t3'!M65+'t3'!N65+'t3'!O65+'t3'!P65)*273))&amp;")"),"")</f>
        <v/>
      </c>
    </row>
    <row r="66" spans="1:9" ht="13.2" x14ac:dyDescent="0.25">
      <c r="A66" s="123" t="str">
        <f>'t1'!A66</f>
        <v>DIRIGENTE PROF. SANIT. INFERM/OSTETRICA (INC. STRUT. COMPL.)</v>
      </c>
      <c r="B66" s="95" t="str">
        <f>'t1'!B66</f>
        <v>SD0CO1</v>
      </c>
      <c r="C66" s="615">
        <f>'t11'!W68+'t11'!X68</f>
        <v>0</v>
      </c>
      <c r="D66" s="615">
        <f>(C66-'t11'!Q68-'t11'!R68-'t11'!S68-'t11'!T68-'t11'!U68-'t11'!V68)</f>
        <v>0</v>
      </c>
      <c r="E66" s="897">
        <f>'t12'!AA66/12</f>
        <v>0</v>
      </c>
      <c r="F66" s="615">
        <f>'t3'!K66+'t3'!L66+'t3'!M66+'t3'!N66+'t3'!O66+'t3'!P66</f>
        <v>0</v>
      </c>
      <c r="G66" s="339" t="str">
        <f t="shared" si="0"/>
        <v>OK</v>
      </c>
      <c r="H66" s="339" t="str">
        <f t="shared" si="1"/>
        <v>OK</v>
      </c>
      <c r="I66" s="622" t="str">
        <f>IF(H66="KO",($H$5&amp;(('t12'!C66/12*273)+(('t3'!K66+'t3'!L66+'t3'!M66+'t3'!N66+'t3'!O66+'t3'!P66)*273))&amp;")"),"")</f>
        <v/>
      </c>
    </row>
    <row r="67" spans="1:9" ht="13.2" x14ac:dyDescent="0.25">
      <c r="A67" s="123" t="str">
        <f>'t1'!A67</f>
        <v>DIRIGENTE PROF. SANIT. INFERM/OSTETRICA (INC. STRUT. SEMPL.)</v>
      </c>
      <c r="B67" s="95" t="str">
        <f>'t1'!B67</f>
        <v>SD0SE1</v>
      </c>
      <c r="C67" s="615">
        <f>'t11'!W69+'t11'!X69</f>
        <v>0</v>
      </c>
      <c r="D67" s="615">
        <f>(C67-'t11'!Q69-'t11'!R69-'t11'!S69-'t11'!T69-'t11'!U69-'t11'!V69)</f>
        <v>0</v>
      </c>
      <c r="E67" s="897">
        <f>'t12'!AA67/12</f>
        <v>0</v>
      </c>
      <c r="F67" s="615">
        <f>'t3'!K67+'t3'!L67+'t3'!M67+'t3'!N67+'t3'!O67+'t3'!P67</f>
        <v>0</v>
      </c>
      <c r="G67" s="339" t="str">
        <f t="shared" si="0"/>
        <v>OK</v>
      </c>
      <c r="H67" s="339" t="str">
        <f t="shared" si="1"/>
        <v>OK</v>
      </c>
      <c r="I67" s="622" t="str">
        <f>IF(H67="KO",($H$5&amp;(('t12'!C67/12*273)+(('t3'!K67+'t3'!L67+'t3'!M67+'t3'!N67+'t3'!O67+'t3'!P67)*273))&amp;")"),"")</f>
        <v/>
      </c>
    </row>
    <row r="68" spans="1:9" ht="13.2" x14ac:dyDescent="0.25">
      <c r="A68" s="123" t="str">
        <f>'t1'!A68</f>
        <v>DIRIGENTE PROF. SANIT. INFERM/OSTETRICA (ALTRI INC. PROF.LI)</v>
      </c>
      <c r="B68" s="95" t="str">
        <f>'t1'!B68</f>
        <v>SD0AI1</v>
      </c>
      <c r="C68" s="615">
        <f>'t11'!W70+'t11'!X70</f>
        <v>0</v>
      </c>
      <c r="D68" s="615">
        <f>(C68-'t11'!Q70-'t11'!R70-'t11'!S70-'t11'!T70-'t11'!U70-'t11'!V70)</f>
        <v>0</v>
      </c>
      <c r="E68" s="897">
        <f>'t12'!AA68/12</f>
        <v>0</v>
      </c>
      <c r="F68" s="615">
        <f>'t3'!K68+'t3'!L68+'t3'!M68+'t3'!N68+'t3'!O68+'t3'!P68</f>
        <v>0</v>
      </c>
      <c r="G68" s="339" t="str">
        <f t="shared" si="0"/>
        <v>OK</v>
      </c>
      <c r="H68" s="339" t="str">
        <f t="shared" si="1"/>
        <v>OK</v>
      </c>
      <c r="I68" s="622" t="str">
        <f>IF(H68="KO",($H$5&amp;(('t12'!C68/12*273)+(('t3'!K68+'t3'!L68+'t3'!M68+'t3'!N68+'t3'!O68+'t3'!P68)*273))&amp;")"),"")</f>
        <v/>
      </c>
    </row>
    <row r="69" spans="1:9" ht="13.2" x14ac:dyDescent="0.25">
      <c r="A69" s="123" t="str">
        <f>'t1'!A69</f>
        <v>DIR. PROF.SAN.INFERM/OSTET T.DET.ART.15-SEPTIES DLGS 502/92</v>
      </c>
      <c r="B69" s="95" t="str">
        <f>'t1'!B69</f>
        <v>SD048B</v>
      </c>
      <c r="C69" s="615">
        <f>'t11'!W71+'t11'!X71</f>
        <v>0</v>
      </c>
      <c r="D69" s="615">
        <f>(C69-'t11'!Q71-'t11'!R71-'t11'!S71-'t11'!T71-'t11'!U71-'t11'!V71)</f>
        <v>0</v>
      </c>
      <c r="E69" s="897">
        <f>'t12'!AA69/12</f>
        <v>0</v>
      </c>
      <c r="F69" s="615">
        <f>'t3'!K69+'t3'!L69+'t3'!M69+'t3'!N69+'t3'!O69+'t3'!P69</f>
        <v>0</v>
      </c>
      <c r="G69" s="339" t="str">
        <f t="shared" si="0"/>
        <v>OK</v>
      </c>
      <c r="H69" s="339" t="str">
        <f t="shared" si="1"/>
        <v>OK</v>
      </c>
      <c r="I69" s="622" t="str">
        <f>IF(H69="KO",($H$5&amp;(('t12'!C69/12*273)+(('t3'!K69+'t3'!L69+'t3'!M69+'t3'!N69+'t3'!O69+'t3'!P69)*273))&amp;")"),"")</f>
        <v/>
      </c>
    </row>
    <row r="70" spans="1:9" ht="13.2" x14ac:dyDescent="0.25">
      <c r="A70" s="123" t="str">
        <f>'t1'!A70</f>
        <v>DIRIGENTE PROF. SANIT. RIABILITATIVE (INC. STRUT. COMPL.)</v>
      </c>
      <c r="B70" s="95" t="str">
        <f>'t1'!B70</f>
        <v>SD0CO2</v>
      </c>
      <c r="C70" s="615">
        <f>'t11'!W72+'t11'!X72</f>
        <v>0</v>
      </c>
      <c r="D70" s="615">
        <f>(C70-'t11'!Q72-'t11'!R72-'t11'!S72-'t11'!T72-'t11'!U72-'t11'!V72)</f>
        <v>0</v>
      </c>
      <c r="E70" s="897">
        <f>'t12'!AA70/12</f>
        <v>0</v>
      </c>
      <c r="F70" s="615">
        <f>'t3'!K70+'t3'!L70+'t3'!M70+'t3'!N70+'t3'!O70+'t3'!P70</f>
        <v>0</v>
      </c>
      <c r="G70" s="339" t="str">
        <f t="shared" si="0"/>
        <v>OK</v>
      </c>
      <c r="H70" s="339" t="str">
        <f t="shared" si="1"/>
        <v>OK</v>
      </c>
      <c r="I70" s="622" t="str">
        <f>IF(H70="KO",($H$5&amp;(('t12'!C70/12*273)+(('t3'!K70+'t3'!L70+'t3'!M70+'t3'!N70+'t3'!O70+'t3'!P70)*273))&amp;")"),"")</f>
        <v/>
      </c>
    </row>
    <row r="71" spans="1:9" ht="13.2" x14ac:dyDescent="0.25">
      <c r="A71" s="123" t="str">
        <f>'t1'!A71</f>
        <v>DIRIGENTE PROF. SANIT. RIABILITATIVE (INC. STRUT. SEMPL.)</v>
      </c>
      <c r="B71" s="95" t="str">
        <f>'t1'!B71</f>
        <v>SD0SE2</v>
      </c>
      <c r="C71" s="615">
        <f>'t11'!W73+'t11'!X73</f>
        <v>0</v>
      </c>
      <c r="D71" s="615">
        <f>(C71-'t11'!Q73-'t11'!R73-'t11'!S73-'t11'!T73-'t11'!U73-'t11'!V73)</f>
        <v>0</v>
      </c>
      <c r="E71" s="897">
        <f>'t12'!AA71/12</f>
        <v>0</v>
      </c>
      <c r="F71" s="615">
        <f>'t3'!K71+'t3'!L71+'t3'!M71+'t3'!N71+'t3'!O71+'t3'!P71</f>
        <v>0</v>
      </c>
      <c r="G71" s="339" t="str">
        <f t="shared" si="0"/>
        <v>OK</v>
      </c>
      <c r="H71" s="339" t="str">
        <f t="shared" si="1"/>
        <v>OK</v>
      </c>
      <c r="I71" s="622" t="str">
        <f>IF(H71="KO",($H$5&amp;(('t12'!C71/12*273)+(('t3'!K71+'t3'!L71+'t3'!M71+'t3'!N71+'t3'!O71+'t3'!P71)*273))&amp;")"),"")</f>
        <v/>
      </c>
    </row>
    <row r="72" spans="1:9" ht="13.2" x14ac:dyDescent="0.25">
      <c r="A72" s="123" t="str">
        <f>'t1'!A72</f>
        <v>DIRIGENTE PROF. SANIT. RIABILITATIVE (ALTRI INC. PROF.LI)</v>
      </c>
      <c r="B72" s="95" t="str">
        <f>'t1'!B72</f>
        <v>SD0AI2</v>
      </c>
      <c r="C72" s="615">
        <f>'t11'!W74+'t11'!X74</f>
        <v>0</v>
      </c>
      <c r="D72" s="615">
        <f>(C72-'t11'!Q74-'t11'!R74-'t11'!S74-'t11'!T74-'t11'!U74-'t11'!V74)</f>
        <v>0</v>
      </c>
      <c r="E72" s="897">
        <f>'t12'!AA72/12</f>
        <v>0</v>
      </c>
      <c r="F72" s="615">
        <f>'t3'!K72+'t3'!L72+'t3'!M72+'t3'!N72+'t3'!O72+'t3'!P72</f>
        <v>0</v>
      </c>
      <c r="G72" s="339" t="str">
        <f t="shared" ref="G72:G139" si="2">IF(H72="OK","OK","ERRORE")</f>
        <v>OK</v>
      </c>
      <c r="H72" s="339" t="str">
        <f t="shared" ref="H72:H139" si="3">IF(((E72+F72)*273)&lt;(D72),"KO","OK")</f>
        <v>OK</v>
      </c>
      <c r="I72" s="622" t="str">
        <f>IF(H72="KO",($H$5&amp;(('t12'!C72/12*273)+(('t3'!K72+'t3'!L72+'t3'!M72+'t3'!N72+'t3'!O72+'t3'!P72)*273))&amp;")"),"")</f>
        <v/>
      </c>
    </row>
    <row r="73" spans="1:9" ht="13.2" x14ac:dyDescent="0.25">
      <c r="A73" s="123" t="str">
        <f>'t1'!A73</f>
        <v>DIR. PROF. SAN. RIABILITAT. T.DET.ART.15-SEPTIES DLGS 502/92</v>
      </c>
      <c r="B73" s="95" t="str">
        <f>'t1'!B73</f>
        <v>SD048C</v>
      </c>
      <c r="C73" s="615">
        <f>'t11'!W75+'t11'!X75</f>
        <v>0</v>
      </c>
      <c r="D73" s="615">
        <f>(C73-'t11'!Q75-'t11'!R75-'t11'!S75-'t11'!T75-'t11'!U75-'t11'!V75)</f>
        <v>0</v>
      </c>
      <c r="E73" s="897">
        <f>'t12'!AA73/12</f>
        <v>0</v>
      </c>
      <c r="F73" s="615">
        <f>'t3'!K73+'t3'!L73+'t3'!M73+'t3'!N73+'t3'!O73+'t3'!P73</f>
        <v>0</v>
      </c>
      <c r="G73" s="339" t="str">
        <f t="shared" si="2"/>
        <v>OK</v>
      </c>
      <c r="H73" s="339" t="str">
        <f t="shared" si="3"/>
        <v>OK</v>
      </c>
      <c r="I73" s="622" t="str">
        <f>IF(H73="KO",($H$5&amp;(('t12'!C73/12*273)+(('t3'!K73+'t3'!L73+'t3'!M73+'t3'!N73+'t3'!O73+'t3'!P73)*273))&amp;")"),"")</f>
        <v/>
      </c>
    </row>
    <row r="74" spans="1:9" ht="13.2" x14ac:dyDescent="0.25">
      <c r="A74" s="123" t="str">
        <f>'t1'!A74</f>
        <v>DIRIGENTE PROF. TECNICO SANITARIE (INC. STRUT. COMPL.)</v>
      </c>
      <c r="B74" s="95" t="str">
        <f>'t1'!B74</f>
        <v>SD0CO3</v>
      </c>
      <c r="C74" s="615">
        <f>'t11'!W76+'t11'!X76</f>
        <v>0</v>
      </c>
      <c r="D74" s="615">
        <f>(C74-'t11'!Q76-'t11'!R76-'t11'!S76-'t11'!T76-'t11'!U76-'t11'!V76)</f>
        <v>0</v>
      </c>
      <c r="E74" s="897">
        <f>'t12'!AA74/12</f>
        <v>0</v>
      </c>
      <c r="F74" s="615">
        <f>'t3'!K74+'t3'!L74+'t3'!M74+'t3'!N74+'t3'!O74+'t3'!P74</f>
        <v>0</v>
      </c>
      <c r="G74" s="339" t="str">
        <f t="shared" si="2"/>
        <v>OK</v>
      </c>
      <c r="H74" s="339" t="str">
        <f t="shared" si="3"/>
        <v>OK</v>
      </c>
      <c r="I74" s="622" t="str">
        <f>IF(H74="KO",($H$5&amp;(('t12'!C74/12*273)+(('t3'!K74+'t3'!L74+'t3'!M74+'t3'!N74+'t3'!O74+'t3'!P74)*273))&amp;")"),"")</f>
        <v/>
      </c>
    </row>
    <row r="75" spans="1:9" ht="13.2" x14ac:dyDescent="0.25">
      <c r="A75" s="123" t="str">
        <f>'t1'!A75</f>
        <v>DIRIGENTE PROF. TECNICO SANITARIE (INC. STRUT. SEMPL.)</v>
      </c>
      <c r="B75" s="95" t="str">
        <f>'t1'!B75</f>
        <v>SD0SE3</v>
      </c>
      <c r="C75" s="615">
        <f>'t11'!W77+'t11'!X77</f>
        <v>0</v>
      </c>
      <c r="D75" s="615">
        <f>(C75-'t11'!Q77-'t11'!R77-'t11'!S77-'t11'!T77-'t11'!U77-'t11'!V77)</f>
        <v>0</v>
      </c>
      <c r="E75" s="897">
        <f>'t12'!AA75/12</f>
        <v>0</v>
      </c>
      <c r="F75" s="615">
        <f>'t3'!K75+'t3'!L75+'t3'!M75+'t3'!N75+'t3'!O75+'t3'!P75</f>
        <v>0</v>
      </c>
      <c r="G75" s="339" t="str">
        <f t="shared" si="2"/>
        <v>OK</v>
      </c>
      <c r="H75" s="339" t="str">
        <f t="shared" si="3"/>
        <v>OK</v>
      </c>
      <c r="I75" s="622" t="str">
        <f>IF(H75="KO",($H$5&amp;(('t12'!C75/12*273)+(('t3'!K75+'t3'!L75+'t3'!M75+'t3'!N75+'t3'!O75+'t3'!P75)*273))&amp;")"),"")</f>
        <v/>
      </c>
    </row>
    <row r="76" spans="1:9" ht="13.2" x14ac:dyDescent="0.25">
      <c r="A76" s="123" t="str">
        <f>'t1'!A76</f>
        <v>DIRIGENTE PROF. TECNICO SANITARIE (ALTRI INC. PROF.LI)</v>
      </c>
      <c r="B76" s="95" t="str">
        <f>'t1'!B76</f>
        <v>SD0AI3</v>
      </c>
      <c r="C76" s="615">
        <f>'t11'!W78+'t11'!X78</f>
        <v>0</v>
      </c>
      <c r="D76" s="615">
        <f>(C76-'t11'!Q78-'t11'!R78-'t11'!S78-'t11'!T78-'t11'!U78-'t11'!V78)</f>
        <v>0</v>
      </c>
      <c r="E76" s="897">
        <f>'t12'!AA76/12</f>
        <v>0</v>
      </c>
      <c r="F76" s="615">
        <f>'t3'!K76+'t3'!L76+'t3'!M76+'t3'!N76+'t3'!O76+'t3'!P76</f>
        <v>0</v>
      </c>
      <c r="G76" s="339" t="str">
        <f t="shared" si="2"/>
        <v>OK</v>
      </c>
      <c r="H76" s="339" t="str">
        <f t="shared" si="3"/>
        <v>OK</v>
      </c>
      <c r="I76" s="622" t="str">
        <f>IF(H76="KO",($H$5&amp;(('t12'!C76/12*273)+(('t3'!K76+'t3'!L76+'t3'!M76+'t3'!N76+'t3'!O76+'t3'!P76)*273))&amp;")"),"")</f>
        <v/>
      </c>
    </row>
    <row r="77" spans="1:9" ht="13.2" x14ac:dyDescent="0.25">
      <c r="A77" s="123" t="str">
        <f>'t1'!A77</f>
        <v>DIR. PROF.TECNICO SANITARIE T.DET.ART.15-SEPTIES DLGS 502/92</v>
      </c>
      <c r="B77" s="95" t="str">
        <f>'t1'!B77</f>
        <v>SD048D</v>
      </c>
      <c r="C77" s="615">
        <f>'t11'!W79+'t11'!X79</f>
        <v>0</v>
      </c>
      <c r="D77" s="615">
        <f>(C77-'t11'!Q79-'t11'!R79-'t11'!S79-'t11'!T79-'t11'!U79-'t11'!V79)</f>
        <v>0</v>
      </c>
      <c r="E77" s="897">
        <f>'t12'!AA77/12</f>
        <v>0</v>
      </c>
      <c r="F77" s="615">
        <f>'t3'!K77+'t3'!L77+'t3'!M77+'t3'!N77+'t3'!O77+'t3'!P77</f>
        <v>0</v>
      </c>
      <c r="G77" s="339" t="str">
        <f t="shared" si="2"/>
        <v>OK</v>
      </c>
      <c r="H77" s="339" t="str">
        <f t="shared" si="3"/>
        <v>OK</v>
      </c>
      <c r="I77" s="622" t="str">
        <f>IF(H77="KO",($H$5&amp;(('t12'!C77/12*273)+(('t3'!K77+'t3'!L77+'t3'!M77+'t3'!N77+'t3'!O77+'t3'!P77)*273))&amp;")"),"")</f>
        <v/>
      </c>
    </row>
    <row r="78" spans="1:9" ht="13.2" x14ac:dyDescent="0.25">
      <c r="A78" s="123" t="str">
        <f>'t1'!A78</f>
        <v>DIRIGENTE PROF.TECNICHE DELLA PREVENZIONE (INC.STRUT.COMPL.)</v>
      </c>
      <c r="B78" s="95" t="str">
        <f>'t1'!B78</f>
        <v>SD0CO4</v>
      </c>
      <c r="C78" s="615">
        <f>'t11'!W80+'t11'!X80</f>
        <v>0</v>
      </c>
      <c r="D78" s="615">
        <f>(C78-'t11'!Q80-'t11'!R80-'t11'!S80-'t11'!T80-'t11'!U80-'t11'!V80)</f>
        <v>0</v>
      </c>
      <c r="E78" s="897">
        <f>'t12'!AA78/12</f>
        <v>0</v>
      </c>
      <c r="F78" s="615">
        <f>'t3'!K78+'t3'!L78+'t3'!M78+'t3'!N78+'t3'!O78+'t3'!P78</f>
        <v>0</v>
      </c>
      <c r="G78" s="339" t="str">
        <f t="shared" si="2"/>
        <v>OK</v>
      </c>
      <c r="H78" s="339" t="str">
        <f t="shared" si="3"/>
        <v>OK</v>
      </c>
      <c r="I78" s="622" t="str">
        <f>IF(H78="KO",($H$5&amp;(('t12'!C78/12*273)+(('t3'!K78+'t3'!L78+'t3'!M78+'t3'!N78+'t3'!O78+'t3'!P78)*273))&amp;")"),"")</f>
        <v/>
      </c>
    </row>
    <row r="79" spans="1:9" ht="13.2" x14ac:dyDescent="0.25">
      <c r="A79" s="123" t="str">
        <f>'t1'!A79</f>
        <v>DIRIGENTE PROF.TECNICHE DELLA PREVENZIONE (INC.STRUT.SEMPL.)</v>
      </c>
      <c r="B79" s="95" t="str">
        <f>'t1'!B79</f>
        <v>SD0SE4</v>
      </c>
      <c r="C79" s="615">
        <f>'t11'!W81+'t11'!X81</f>
        <v>0</v>
      </c>
      <c r="D79" s="615">
        <f>(C79-'t11'!Q81-'t11'!R81-'t11'!S81-'t11'!T81-'t11'!U81-'t11'!V81)</f>
        <v>0</v>
      </c>
      <c r="E79" s="897">
        <f>'t12'!AA79/12</f>
        <v>0</v>
      </c>
      <c r="F79" s="615">
        <f>'t3'!K79+'t3'!L79+'t3'!M79+'t3'!N79+'t3'!O79+'t3'!P79</f>
        <v>0</v>
      </c>
      <c r="G79" s="339" t="str">
        <f t="shared" si="2"/>
        <v>OK</v>
      </c>
      <c r="H79" s="339" t="str">
        <f t="shared" si="3"/>
        <v>OK</v>
      </c>
      <c r="I79" s="622" t="str">
        <f>IF(H79="KO",($H$5&amp;(('t12'!C79/12*273)+(('t3'!K79+'t3'!L79+'t3'!M79+'t3'!N79+'t3'!O79+'t3'!P79)*273))&amp;")"),"")</f>
        <v/>
      </c>
    </row>
    <row r="80" spans="1:9" ht="13.2" x14ac:dyDescent="0.25">
      <c r="A80" s="123" t="str">
        <f>'t1'!A80</f>
        <v>DIRIGENTE PROF.TECNICHE DELLA PREVENZIONE(ALTRI INC.PROF.LI)</v>
      </c>
      <c r="B80" s="95" t="str">
        <f>'t1'!B80</f>
        <v>SD0AI4</v>
      </c>
      <c r="C80" s="615">
        <f>'t11'!W82+'t11'!X82</f>
        <v>0</v>
      </c>
      <c r="D80" s="615">
        <f>(C80-'t11'!Q82-'t11'!R82-'t11'!S82-'t11'!T82-'t11'!U82-'t11'!V82)</f>
        <v>0</v>
      </c>
      <c r="E80" s="897">
        <f>'t12'!AA80/12</f>
        <v>0</v>
      </c>
      <c r="F80" s="615">
        <f>'t3'!K80+'t3'!L80+'t3'!M80+'t3'!N80+'t3'!O80+'t3'!P80</f>
        <v>0</v>
      </c>
      <c r="G80" s="339" t="str">
        <f t="shared" si="2"/>
        <v>OK</v>
      </c>
      <c r="H80" s="339" t="str">
        <f t="shared" si="3"/>
        <v>OK</v>
      </c>
      <c r="I80" s="622" t="str">
        <f>IF(H80="KO",($H$5&amp;(('t12'!C80/12*273)+(('t3'!K80+'t3'!L80+'t3'!M80+'t3'!N80+'t3'!O80+'t3'!P80)*273))&amp;")"),"")</f>
        <v/>
      </c>
    </row>
    <row r="81" spans="1:9" ht="13.2" x14ac:dyDescent="0.25">
      <c r="A81" s="123" t="str">
        <f>'t1'!A81</f>
        <v>DIR. PROF.TECNICHE PREVENZ. T.DET.ART.15-SEPTIES DLGS 502/92</v>
      </c>
      <c r="B81" s="95" t="str">
        <f>'t1'!B81</f>
        <v>SD048E</v>
      </c>
      <c r="C81" s="615">
        <f>'t11'!W83+'t11'!X83</f>
        <v>0</v>
      </c>
      <c r="D81" s="615">
        <f>(C81-'t11'!Q83-'t11'!R83-'t11'!S83-'t11'!T83-'t11'!U83-'t11'!V83)</f>
        <v>0</v>
      </c>
      <c r="E81" s="897">
        <f>'t12'!AA81/12</f>
        <v>0</v>
      </c>
      <c r="F81" s="615">
        <f>'t3'!K81+'t3'!L81+'t3'!M81+'t3'!N81+'t3'!O81+'t3'!P81</f>
        <v>0</v>
      </c>
      <c r="G81" s="339" t="str">
        <f t="shared" si="2"/>
        <v>OK</v>
      </c>
      <c r="H81" s="339" t="str">
        <f t="shared" si="3"/>
        <v>OK</v>
      </c>
      <c r="I81" s="622" t="str">
        <f>IF(H81="KO",($H$5&amp;(('t12'!C81/12*273)+(('t3'!K81+'t3'!L81+'t3'!M81+'t3'!N81+'t3'!O81+'t3'!P81)*273))&amp;")"),"")</f>
        <v/>
      </c>
    </row>
    <row r="82" spans="1:9" ht="13.2" x14ac:dyDescent="0.25">
      <c r="A82" s="123" t="str">
        <f>'t1'!A82</f>
        <v>AVVOCATO DIRIG. CON INCARICO DI STRUTTURA COMPLESSA</v>
      </c>
      <c r="B82" s="95" t="str">
        <f>'t1'!B82</f>
        <v>PD0010</v>
      </c>
      <c r="C82" s="615">
        <f>'t11'!W84+'t11'!X84</f>
        <v>0</v>
      </c>
      <c r="D82" s="615">
        <f>(C82-'t11'!Q84-'t11'!R84-'t11'!S84-'t11'!T84-'t11'!U84-'t11'!V84)</f>
        <v>0</v>
      </c>
      <c r="E82" s="897">
        <f>'t12'!AA82/12</f>
        <v>0</v>
      </c>
      <c r="F82" s="615">
        <f>'t3'!K82+'t3'!L82+'t3'!M82+'t3'!N82+'t3'!O82+'t3'!P82</f>
        <v>0</v>
      </c>
      <c r="G82" s="339" t="str">
        <f t="shared" si="2"/>
        <v>OK</v>
      </c>
      <c r="H82" s="339" t="str">
        <f t="shared" si="3"/>
        <v>OK</v>
      </c>
      <c r="I82" s="622" t="str">
        <f>IF(H82="KO",($H$5&amp;(('t12'!C82/12*273)+(('t3'!K82+'t3'!L82+'t3'!M82+'t3'!N82+'t3'!O82+'t3'!P82)*273))&amp;")"),"")</f>
        <v/>
      </c>
    </row>
    <row r="83" spans="1:9" ht="13.2" x14ac:dyDescent="0.25">
      <c r="A83" s="123" t="str">
        <f>'t1'!A83</f>
        <v>AVVOCATO DIRIG. CON INCARICO DI STRUTTURA SEMPLICE</v>
      </c>
      <c r="B83" s="95" t="str">
        <f>'t1'!B83</f>
        <v>PD0S09</v>
      </c>
      <c r="C83" s="615">
        <f>'t11'!W85+'t11'!X85</f>
        <v>0</v>
      </c>
      <c r="D83" s="615">
        <f>(C83-'t11'!Q85-'t11'!R85-'t11'!S85-'t11'!T85-'t11'!U85-'t11'!V85)</f>
        <v>0</v>
      </c>
      <c r="E83" s="897">
        <f>'t12'!AA83/12</f>
        <v>0</v>
      </c>
      <c r="F83" s="615">
        <f>'t3'!K83+'t3'!L83+'t3'!M83+'t3'!N83+'t3'!O83+'t3'!P83</f>
        <v>0</v>
      </c>
      <c r="G83" s="339" t="str">
        <f t="shared" si="2"/>
        <v>OK</v>
      </c>
      <c r="H83" s="339" t="str">
        <f t="shared" si="3"/>
        <v>OK</v>
      </c>
      <c r="I83" s="622" t="str">
        <f>IF(H83="KO",($H$5&amp;(('t12'!C83/12*273)+(('t3'!K83+'t3'!L83+'t3'!M83+'t3'!N83+'t3'!O83+'t3'!P83)*273))&amp;")"),"")</f>
        <v/>
      </c>
    </row>
    <row r="84" spans="1:9" ht="13.2" x14ac:dyDescent="0.25">
      <c r="A84" s="123" t="str">
        <f>'t1'!A84</f>
        <v>AVVOCATO DIRIG. CON ALTRI INCAR.PROF.LI</v>
      </c>
      <c r="B84" s="95" t="str">
        <f>'t1'!B84</f>
        <v>PD0A09</v>
      </c>
      <c r="C84" s="615">
        <f>'t11'!W86+'t11'!X86</f>
        <v>0</v>
      </c>
      <c r="D84" s="615">
        <f>(C84-'t11'!Q86-'t11'!R86-'t11'!S86-'t11'!T86-'t11'!U86-'t11'!V86)</f>
        <v>0</v>
      </c>
      <c r="E84" s="897">
        <f>'t12'!AA84/12</f>
        <v>0</v>
      </c>
      <c r="F84" s="615">
        <f>'t3'!K84+'t3'!L84+'t3'!M84+'t3'!N84+'t3'!O84+'t3'!P84</f>
        <v>0</v>
      </c>
      <c r="G84" s="339" t="str">
        <f t="shared" si="2"/>
        <v>OK</v>
      </c>
      <c r="H84" s="339" t="str">
        <f t="shared" si="3"/>
        <v>OK</v>
      </c>
      <c r="I84" s="622" t="str">
        <f>IF(H84="KO",($H$5&amp;(('t12'!C84/12*273)+(('t3'!K84+'t3'!L84+'t3'!M84+'t3'!N84+'t3'!O84+'t3'!P84)*273))&amp;")"),"")</f>
        <v/>
      </c>
    </row>
    <row r="85" spans="1:9" ht="13.2" x14ac:dyDescent="0.25">
      <c r="A85" s="123" t="str">
        <f>'t1'!A85</f>
        <v>AVVOCATO DIR. A T. DETERMINATO(ART. 15-SEPTIES DLGS. 502/92)</v>
      </c>
      <c r="B85" s="95" t="str">
        <f>'t1'!B85</f>
        <v>PD0605</v>
      </c>
      <c r="C85" s="615">
        <f>'t11'!W87+'t11'!X87</f>
        <v>0</v>
      </c>
      <c r="D85" s="615">
        <f>(C85-'t11'!Q87-'t11'!R87-'t11'!S87-'t11'!T87-'t11'!U87-'t11'!V87)</f>
        <v>0</v>
      </c>
      <c r="E85" s="897">
        <f>'t12'!AA85/12</f>
        <v>0</v>
      </c>
      <c r="F85" s="615">
        <f>'t3'!K85+'t3'!L85+'t3'!M85+'t3'!N85+'t3'!O85+'t3'!P85</f>
        <v>0</v>
      </c>
      <c r="G85" s="339" t="str">
        <f t="shared" si="2"/>
        <v>OK</v>
      </c>
      <c r="H85" s="339" t="str">
        <f t="shared" si="3"/>
        <v>OK</v>
      </c>
      <c r="I85" s="622" t="str">
        <f>IF(H85="KO",($H$5&amp;(('t12'!C85/12*273)+(('t3'!K85+'t3'!L85+'t3'!M85+'t3'!N85+'t3'!O85+'t3'!P85)*273))&amp;")"),"")</f>
        <v/>
      </c>
    </row>
    <row r="86" spans="1:9" ht="13.2" x14ac:dyDescent="0.25">
      <c r="A86" s="123" t="str">
        <f>'t1'!A86</f>
        <v>INGEGNERE DIRIG. CON INCARICO DI STRUTTURA COMPLESSA</v>
      </c>
      <c r="B86" s="95" t="str">
        <f>'t1'!B86</f>
        <v>PD0046</v>
      </c>
      <c r="C86" s="615">
        <f>'t11'!W88+'t11'!X88</f>
        <v>0</v>
      </c>
      <c r="D86" s="615">
        <f>(C86-'t11'!Q88-'t11'!R88-'t11'!S88-'t11'!T88-'t11'!U88-'t11'!V88)</f>
        <v>0</v>
      </c>
      <c r="E86" s="897">
        <f>'t12'!AA86/12</f>
        <v>0</v>
      </c>
      <c r="F86" s="615">
        <f>'t3'!K86+'t3'!L86+'t3'!M86+'t3'!N86+'t3'!O86+'t3'!P86</f>
        <v>0</v>
      </c>
      <c r="G86" s="339" t="str">
        <f t="shared" si="2"/>
        <v>OK</v>
      </c>
      <c r="H86" s="339" t="str">
        <f t="shared" si="3"/>
        <v>OK</v>
      </c>
      <c r="I86" s="622" t="str">
        <f>IF(H86="KO",($H$5&amp;(('t12'!C86/12*273)+(('t3'!K86+'t3'!L86+'t3'!M86+'t3'!N86+'t3'!O86+'t3'!P86)*273))&amp;")"),"")</f>
        <v/>
      </c>
    </row>
    <row r="87" spans="1:9" ht="13.2" x14ac:dyDescent="0.25">
      <c r="A87" s="123" t="str">
        <f>'t1'!A87</f>
        <v>INGEGNERE DIRIG. CON INCARICO DI STRUTTURA SEMPLICE</v>
      </c>
      <c r="B87" s="95" t="str">
        <f>'t1'!B87</f>
        <v>PD0S45</v>
      </c>
      <c r="C87" s="615">
        <f>'t11'!W89+'t11'!X89</f>
        <v>0</v>
      </c>
      <c r="D87" s="615">
        <f>(C87-'t11'!Q89-'t11'!R89-'t11'!S89-'t11'!T89-'t11'!U89-'t11'!V89)</f>
        <v>0</v>
      </c>
      <c r="E87" s="897">
        <f>'t12'!AA87/12</f>
        <v>0</v>
      </c>
      <c r="F87" s="615">
        <f>'t3'!K87+'t3'!L87+'t3'!M87+'t3'!N87+'t3'!O87+'t3'!P87</f>
        <v>0</v>
      </c>
      <c r="G87" s="339" t="str">
        <f t="shared" si="2"/>
        <v>OK</v>
      </c>
      <c r="H87" s="339" t="str">
        <f t="shared" si="3"/>
        <v>OK</v>
      </c>
      <c r="I87" s="622" t="str">
        <f>IF(H87="KO",($H$5&amp;(('t12'!C87/12*273)+(('t3'!K87+'t3'!L87+'t3'!M87+'t3'!N87+'t3'!O87+'t3'!P87)*273))&amp;")"),"")</f>
        <v/>
      </c>
    </row>
    <row r="88" spans="1:9" ht="13.2" x14ac:dyDescent="0.25">
      <c r="A88" s="123" t="str">
        <f>'t1'!A88</f>
        <v>INGEGNERE DIRIG. CON ALTRI INCAR.PROF.LI</v>
      </c>
      <c r="B88" s="95" t="str">
        <f>'t1'!B88</f>
        <v>PD0A45</v>
      </c>
      <c r="C88" s="615">
        <f>'t11'!W90+'t11'!X90</f>
        <v>0</v>
      </c>
      <c r="D88" s="615">
        <f>(C88-'t11'!Q90-'t11'!R90-'t11'!S90-'t11'!T90-'t11'!U90-'t11'!V90)</f>
        <v>0</v>
      </c>
      <c r="E88" s="897">
        <f>'t12'!AA88/12</f>
        <v>0</v>
      </c>
      <c r="F88" s="615">
        <f>'t3'!K88+'t3'!L88+'t3'!M88+'t3'!N88+'t3'!O88+'t3'!P88</f>
        <v>0</v>
      </c>
      <c r="G88" s="339" t="str">
        <f t="shared" si="2"/>
        <v>OK</v>
      </c>
      <c r="H88" s="339" t="str">
        <f t="shared" si="3"/>
        <v>OK</v>
      </c>
      <c r="I88" s="622" t="str">
        <f>IF(H88="KO",($H$5&amp;(('t12'!C88/12*273)+(('t3'!K88+'t3'!L88+'t3'!M88+'t3'!N88+'t3'!O88+'t3'!P88)*273))&amp;")"),"")</f>
        <v/>
      </c>
    </row>
    <row r="89" spans="1:9" ht="13.2" x14ac:dyDescent="0.25">
      <c r="A89" s="123" t="str">
        <f>'t1'!A89</f>
        <v>INGEGNERE DIR. A T. DETERMINATO(ART.15-SEPTIES DLGS. 502/92)</v>
      </c>
      <c r="B89" s="95" t="str">
        <f>'t1'!B89</f>
        <v>PD0606</v>
      </c>
      <c r="C89" s="615">
        <f>'t11'!W91+'t11'!X91</f>
        <v>0</v>
      </c>
      <c r="D89" s="615">
        <f>(C89-'t11'!Q91-'t11'!R91-'t11'!S91-'t11'!T91-'t11'!U91-'t11'!V91)</f>
        <v>0</v>
      </c>
      <c r="E89" s="897">
        <f>'t12'!AA89/12</f>
        <v>0</v>
      </c>
      <c r="F89" s="615">
        <f>'t3'!K89+'t3'!L89+'t3'!M89+'t3'!N89+'t3'!O89+'t3'!P89</f>
        <v>0</v>
      </c>
      <c r="G89" s="339" t="str">
        <f t="shared" si="2"/>
        <v>OK</v>
      </c>
      <c r="H89" s="339" t="str">
        <f t="shared" si="3"/>
        <v>OK</v>
      </c>
      <c r="I89" s="622" t="str">
        <f>IF(H89="KO",($H$5&amp;(('t12'!C89/12*273)+(('t3'!K89+'t3'!L89+'t3'!M89+'t3'!N89+'t3'!O89+'t3'!P89)*273))&amp;")"),"")</f>
        <v/>
      </c>
    </row>
    <row r="90" spans="1:9" ht="13.2" x14ac:dyDescent="0.25">
      <c r="A90" s="123" t="str">
        <f>'t1'!A90</f>
        <v>ARCHITETTI DIRIG. CON INCARICO DI STRUTTURA COMPLESSA</v>
      </c>
      <c r="B90" s="95" t="str">
        <f>'t1'!B90</f>
        <v>PD0004</v>
      </c>
      <c r="C90" s="615">
        <f>'t11'!W92+'t11'!X92</f>
        <v>0</v>
      </c>
      <c r="D90" s="615">
        <f>(C90-'t11'!Q92-'t11'!R92-'t11'!S92-'t11'!T92-'t11'!U92-'t11'!V92)</f>
        <v>0</v>
      </c>
      <c r="E90" s="897">
        <f>'t12'!AA90/12</f>
        <v>0</v>
      </c>
      <c r="F90" s="615">
        <f>'t3'!K90+'t3'!L90+'t3'!M90+'t3'!N90+'t3'!O90+'t3'!P90</f>
        <v>0</v>
      </c>
      <c r="G90" s="339" t="str">
        <f t="shared" si="2"/>
        <v>OK</v>
      </c>
      <c r="H90" s="339" t="str">
        <f t="shared" si="3"/>
        <v>OK</v>
      </c>
      <c r="I90" s="622" t="str">
        <f>IF(H90="KO",($H$5&amp;(('t12'!C90/12*273)+(('t3'!K90+'t3'!L90+'t3'!M90+'t3'!N90+'t3'!O90+'t3'!P90)*273))&amp;")"),"")</f>
        <v/>
      </c>
    </row>
    <row r="91" spans="1:9" ht="13.2" x14ac:dyDescent="0.25">
      <c r="A91" s="123" t="str">
        <f>'t1'!A91</f>
        <v>ARCHITETTI DIRIG. CON INCARICO DI STRUTTURA SEMPLICE</v>
      </c>
      <c r="B91" s="95" t="str">
        <f>'t1'!B91</f>
        <v>PD0S03</v>
      </c>
      <c r="C91" s="615">
        <f>'t11'!W93+'t11'!X93</f>
        <v>0</v>
      </c>
      <c r="D91" s="615">
        <f>(C91-'t11'!Q93-'t11'!R93-'t11'!S93-'t11'!T93-'t11'!U93-'t11'!V93)</f>
        <v>0</v>
      </c>
      <c r="E91" s="897">
        <f>'t12'!AA91/12</f>
        <v>0</v>
      </c>
      <c r="F91" s="615">
        <f>'t3'!K91+'t3'!L91+'t3'!M91+'t3'!N91+'t3'!O91+'t3'!P91</f>
        <v>0</v>
      </c>
      <c r="G91" s="339" t="str">
        <f t="shared" si="2"/>
        <v>OK</v>
      </c>
      <c r="H91" s="339" t="str">
        <f t="shared" si="3"/>
        <v>OK</v>
      </c>
      <c r="I91" s="622" t="str">
        <f>IF(H91="KO",($H$5&amp;(('t12'!C91/12*273)+(('t3'!K91+'t3'!L91+'t3'!M91+'t3'!N91+'t3'!O91+'t3'!P91)*273))&amp;")"),"")</f>
        <v/>
      </c>
    </row>
    <row r="92" spans="1:9" ht="13.2" x14ac:dyDescent="0.25">
      <c r="A92" s="123" t="str">
        <f>'t1'!A92</f>
        <v>ARCHITETTI DIRIG. CON ALTRI INCAR.PROF.LI</v>
      </c>
      <c r="B92" s="95" t="str">
        <f>'t1'!B92</f>
        <v>PD0A03</v>
      </c>
      <c r="C92" s="615">
        <f>'t11'!W94+'t11'!X94</f>
        <v>0</v>
      </c>
      <c r="D92" s="615">
        <f>(C92-'t11'!Q94-'t11'!R94-'t11'!S94-'t11'!T94-'t11'!U94-'t11'!V94)</f>
        <v>0</v>
      </c>
      <c r="E92" s="897">
        <f>'t12'!AA92/12</f>
        <v>0</v>
      </c>
      <c r="F92" s="615">
        <f>'t3'!K92+'t3'!L92+'t3'!M92+'t3'!N92+'t3'!O92+'t3'!P92</f>
        <v>0</v>
      </c>
      <c r="G92" s="339" t="str">
        <f t="shared" si="2"/>
        <v>OK</v>
      </c>
      <c r="H92" s="339" t="str">
        <f t="shared" si="3"/>
        <v>OK</v>
      </c>
      <c r="I92" s="622" t="str">
        <f>IF(H92="KO",($H$5&amp;(('t12'!C92/12*273)+(('t3'!K92+'t3'!L92+'t3'!M92+'t3'!N92+'t3'!O92+'t3'!P92)*273))&amp;")"),"")</f>
        <v/>
      </c>
    </row>
    <row r="93" spans="1:9" ht="13.2" x14ac:dyDescent="0.25">
      <c r="A93" s="123" t="str">
        <f>'t1'!A93</f>
        <v>ARCHITETTI DIR. A T.DETERMINATO(ART. 15-SEPTIES DLGS.502/92)</v>
      </c>
      <c r="B93" s="95" t="str">
        <f>'t1'!B93</f>
        <v>PD0607</v>
      </c>
      <c r="C93" s="615">
        <f>'t11'!W95+'t11'!X95</f>
        <v>0</v>
      </c>
      <c r="D93" s="615">
        <f>(C93-'t11'!Q95-'t11'!R95-'t11'!S95-'t11'!T95-'t11'!U95-'t11'!V95)</f>
        <v>0</v>
      </c>
      <c r="E93" s="897">
        <f>'t12'!AA93/12</f>
        <v>0</v>
      </c>
      <c r="F93" s="615">
        <f>'t3'!K93+'t3'!L93+'t3'!M93+'t3'!N93+'t3'!O93+'t3'!P93</f>
        <v>0</v>
      </c>
      <c r="G93" s="339" t="str">
        <f t="shared" si="2"/>
        <v>OK</v>
      </c>
      <c r="H93" s="339" t="str">
        <f t="shared" si="3"/>
        <v>OK</v>
      </c>
      <c r="I93" s="622" t="str">
        <f>IF(H93="KO",($H$5&amp;(('t12'!C93/12*273)+(('t3'!K93+'t3'!L93+'t3'!M93+'t3'!N93+'t3'!O93+'t3'!P93)*273))&amp;")"),"")</f>
        <v/>
      </c>
    </row>
    <row r="94" spans="1:9" ht="13.2" x14ac:dyDescent="0.25">
      <c r="A94" s="123" t="str">
        <f>'t1'!A94</f>
        <v>GEOLOGI DIRIG. CON INCARICO DI STRUTTURA COMPLESSA</v>
      </c>
      <c r="B94" s="95" t="str">
        <f>'t1'!B94</f>
        <v>PD0044</v>
      </c>
      <c r="C94" s="615">
        <f>'t11'!W96+'t11'!X96</f>
        <v>0</v>
      </c>
      <c r="D94" s="615">
        <f>(C94-'t11'!Q96-'t11'!R96-'t11'!S96-'t11'!T96-'t11'!U96-'t11'!V96)</f>
        <v>0</v>
      </c>
      <c r="E94" s="897">
        <f>'t12'!AA94/12</f>
        <v>0</v>
      </c>
      <c r="F94" s="615">
        <f>'t3'!K94+'t3'!L94+'t3'!M94+'t3'!N94+'t3'!O94+'t3'!P94</f>
        <v>0</v>
      </c>
      <c r="G94" s="339" t="str">
        <f t="shared" si="2"/>
        <v>OK</v>
      </c>
      <c r="H94" s="339" t="str">
        <f t="shared" si="3"/>
        <v>OK</v>
      </c>
      <c r="I94" s="622" t="str">
        <f>IF(H94="KO",($H$5&amp;(('t12'!C94/12*273)+(('t3'!K94+'t3'!L94+'t3'!M94+'t3'!N94+'t3'!O94+'t3'!P94)*273))&amp;")"),"")</f>
        <v/>
      </c>
    </row>
    <row r="95" spans="1:9" ht="13.2" x14ac:dyDescent="0.25">
      <c r="A95" s="123" t="str">
        <f>'t1'!A95</f>
        <v>GEOLOGI DIRIG. CON INCARICO DI STRUTTURA SEMPLICE</v>
      </c>
      <c r="B95" s="95" t="str">
        <f>'t1'!B95</f>
        <v>PD0S43</v>
      </c>
      <c r="C95" s="615">
        <f>'t11'!W97+'t11'!X97</f>
        <v>0</v>
      </c>
      <c r="D95" s="615">
        <f>(C95-'t11'!Q97-'t11'!R97-'t11'!S97-'t11'!T97-'t11'!U97-'t11'!V97)</f>
        <v>0</v>
      </c>
      <c r="E95" s="897">
        <f>'t12'!AA95/12</f>
        <v>0</v>
      </c>
      <c r="F95" s="615">
        <f>'t3'!K95+'t3'!L95+'t3'!M95+'t3'!N95+'t3'!O95+'t3'!P95</f>
        <v>0</v>
      </c>
      <c r="G95" s="339" t="str">
        <f t="shared" si="2"/>
        <v>OK</v>
      </c>
      <c r="H95" s="339" t="str">
        <f t="shared" si="3"/>
        <v>OK</v>
      </c>
      <c r="I95" s="622" t="str">
        <f>IF(H95="KO",($H$5&amp;(('t12'!C95/12*273)+(('t3'!K95+'t3'!L95+'t3'!M95+'t3'!N95+'t3'!O95+'t3'!P95)*273))&amp;")"),"")</f>
        <v/>
      </c>
    </row>
    <row r="96" spans="1:9" ht="13.2" x14ac:dyDescent="0.25">
      <c r="A96" s="123" t="str">
        <f>'t1'!A96</f>
        <v>GEOLOGI DIRIG. CON ALTRI INCAR.PROF.LI</v>
      </c>
      <c r="B96" s="95" t="str">
        <f>'t1'!B96</f>
        <v>PD0A43</v>
      </c>
      <c r="C96" s="615">
        <f>'t11'!W98+'t11'!X98</f>
        <v>0</v>
      </c>
      <c r="D96" s="615">
        <f>(C96-'t11'!Q98-'t11'!R98-'t11'!S98-'t11'!T98-'t11'!U98-'t11'!V98)</f>
        <v>0</v>
      </c>
      <c r="E96" s="897">
        <f>'t12'!AA96/12</f>
        <v>0</v>
      </c>
      <c r="F96" s="615">
        <f>'t3'!K96+'t3'!L96+'t3'!M96+'t3'!N96+'t3'!O96+'t3'!P96</f>
        <v>0</v>
      </c>
      <c r="G96" s="339" t="str">
        <f t="shared" si="2"/>
        <v>OK</v>
      </c>
      <c r="H96" s="339" t="str">
        <f t="shared" si="3"/>
        <v>OK</v>
      </c>
      <c r="I96" s="622" t="str">
        <f>IF(H96="KO",($H$5&amp;(('t12'!C96/12*273)+(('t3'!K96+'t3'!L96+'t3'!M96+'t3'!N96+'t3'!O96+'t3'!P96)*273))&amp;")"),"")</f>
        <v/>
      </c>
    </row>
    <row r="97" spans="1:9" ht="13.2" x14ac:dyDescent="0.25">
      <c r="A97" s="123" t="str">
        <f>'t1'!A97</f>
        <v>GEOLOGI  DIR. A T. DETERMINATO(ART. 15-SEPTIES DLGS. 502/92)</v>
      </c>
      <c r="B97" s="95" t="str">
        <f>'t1'!B97</f>
        <v>PD0608</v>
      </c>
      <c r="C97" s="615">
        <f>'t11'!W99+'t11'!X99</f>
        <v>0</v>
      </c>
      <c r="D97" s="615">
        <f>(C97-'t11'!Q99-'t11'!R99-'t11'!S99-'t11'!T99-'t11'!U99-'t11'!V99)</f>
        <v>0</v>
      </c>
      <c r="E97" s="897">
        <f>'t12'!AA97/12</f>
        <v>0</v>
      </c>
      <c r="F97" s="615">
        <f>'t3'!K97+'t3'!L97+'t3'!M97+'t3'!N97+'t3'!O97+'t3'!P97</f>
        <v>0</v>
      </c>
      <c r="G97" s="339" t="str">
        <f t="shared" si="2"/>
        <v>OK</v>
      </c>
      <c r="H97" s="339" t="str">
        <f t="shared" si="3"/>
        <v>OK</v>
      </c>
      <c r="I97" s="622" t="str">
        <f>IF(H97="KO",($H$5&amp;(('t12'!C97/12*273)+(('t3'!K97+'t3'!L97+'t3'!M97+'t3'!N97+'t3'!O97+'t3'!P97)*273))&amp;")"),"")</f>
        <v/>
      </c>
    </row>
    <row r="98" spans="1:9" ht="13.2" x14ac:dyDescent="0.25">
      <c r="A98" s="123" t="str">
        <f>'t1'!A98</f>
        <v>ANALISTI DIRIG. CON INCARICO DI STRUTTURA COMPLESSA</v>
      </c>
      <c r="B98" s="95" t="str">
        <f>'t1'!B98</f>
        <v>TD0002</v>
      </c>
      <c r="C98" s="615">
        <f>'t11'!W100+'t11'!X100</f>
        <v>0</v>
      </c>
      <c r="D98" s="615">
        <f>(C98-'t11'!Q100-'t11'!R100-'t11'!S100-'t11'!T100-'t11'!U100-'t11'!V100)</f>
        <v>0</v>
      </c>
      <c r="E98" s="897">
        <f>'t12'!AA98/12</f>
        <v>0</v>
      </c>
      <c r="F98" s="615">
        <f>'t3'!K98+'t3'!L98+'t3'!M98+'t3'!N98+'t3'!O98+'t3'!P98</f>
        <v>0</v>
      </c>
      <c r="G98" s="339" t="str">
        <f t="shared" si="2"/>
        <v>OK</v>
      </c>
      <c r="H98" s="339" t="str">
        <f t="shared" si="3"/>
        <v>OK</v>
      </c>
      <c r="I98" s="622" t="str">
        <f>IF(H98="KO",($H$5&amp;(('t12'!C98/12*273)+(('t3'!K98+'t3'!L98+'t3'!M98+'t3'!N98+'t3'!O98+'t3'!P98)*273))&amp;")"),"")</f>
        <v/>
      </c>
    </row>
    <row r="99" spans="1:9" ht="13.2" x14ac:dyDescent="0.25">
      <c r="A99" s="123" t="str">
        <f>'t1'!A99</f>
        <v>ANALISTI DIRIG. CON INCARICO DI STRUTTURA SEMPLICE</v>
      </c>
      <c r="B99" s="95" t="str">
        <f>'t1'!B99</f>
        <v>TD0S01</v>
      </c>
      <c r="C99" s="615">
        <f>'t11'!W101+'t11'!X101</f>
        <v>0</v>
      </c>
      <c r="D99" s="615">
        <f>(C99-'t11'!Q101-'t11'!R101-'t11'!S101-'t11'!T101-'t11'!U101-'t11'!V101)</f>
        <v>0</v>
      </c>
      <c r="E99" s="897">
        <f>'t12'!AA99/12</f>
        <v>0</v>
      </c>
      <c r="F99" s="615">
        <f>'t3'!K99+'t3'!L99+'t3'!M99+'t3'!N99+'t3'!O99+'t3'!P99</f>
        <v>0</v>
      </c>
      <c r="G99" s="339" t="str">
        <f t="shared" si="2"/>
        <v>OK</v>
      </c>
      <c r="H99" s="339" t="str">
        <f t="shared" si="3"/>
        <v>OK</v>
      </c>
      <c r="I99" s="622" t="str">
        <f>IF(H99="KO",($H$5&amp;(('t12'!C99/12*273)+(('t3'!K99+'t3'!L99+'t3'!M99+'t3'!N99+'t3'!O99+'t3'!P99)*273))&amp;")"),"")</f>
        <v/>
      </c>
    </row>
    <row r="100" spans="1:9" ht="13.2" x14ac:dyDescent="0.25">
      <c r="A100" s="123" t="str">
        <f>'t1'!A100</f>
        <v>ANALISTI DIRIG. CON ALTRI INCAR.PROF.LI</v>
      </c>
      <c r="B100" s="95" t="str">
        <f>'t1'!B100</f>
        <v>TD0A01</v>
      </c>
      <c r="C100" s="615">
        <f>'t11'!W102+'t11'!X102</f>
        <v>0</v>
      </c>
      <c r="D100" s="615">
        <f>(C100-'t11'!Q102-'t11'!R102-'t11'!S102-'t11'!T102-'t11'!U102-'t11'!V102)</f>
        <v>0</v>
      </c>
      <c r="E100" s="897">
        <f>'t12'!AA100/12</f>
        <v>0</v>
      </c>
      <c r="F100" s="615">
        <f>'t3'!K100+'t3'!L100+'t3'!M100+'t3'!N100+'t3'!O100+'t3'!P100</f>
        <v>0</v>
      </c>
      <c r="G100" s="339" t="str">
        <f t="shared" si="2"/>
        <v>OK</v>
      </c>
      <c r="H100" s="339" t="str">
        <f t="shared" si="3"/>
        <v>OK</v>
      </c>
      <c r="I100" s="622" t="str">
        <f>IF(H100="KO",($H$5&amp;(('t12'!C100/12*273)+(('t3'!K100+'t3'!L100+'t3'!M100+'t3'!N100+'t3'!O100+'t3'!P100)*273))&amp;")"),"")</f>
        <v/>
      </c>
    </row>
    <row r="101" spans="1:9" ht="13.2" x14ac:dyDescent="0.25">
      <c r="A101" s="123" t="str">
        <f>'t1'!A101</f>
        <v>ANALISTI DIR. A T. DETERMINATO(ART. 15-SEPTIES DLGS. 502/92)</v>
      </c>
      <c r="B101" s="95" t="str">
        <f>'t1'!B101</f>
        <v>TD0609</v>
      </c>
      <c r="C101" s="615">
        <f>'t11'!W103+'t11'!X103</f>
        <v>0</v>
      </c>
      <c r="D101" s="615">
        <f>(C101-'t11'!Q103-'t11'!R103-'t11'!S103-'t11'!T103-'t11'!U103-'t11'!V103)</f>
        <v>0</v>
      </c>
      <c r="E101" s="897">
        <f>'t12'!AA101/12</f>
        <v>0</v>
      </c>
      <c r="F101" s="615">
        <f>'t3'!K101+'t3'!L101+'t3'!M101+'t3'!N101+'t3'!O101+'t3'!P101</f>
        <v>0</v>
      </c>
      <c r="G101" s="339" t="str">
        <f t="shared" si="2"/>
        <v>OK</v>
      </c>
      <c r="H101" s="339" t="str">
        <f t="shared" si="3"/>
        <v>OK</v>
      </c>
      <c r="I101" s="622" t="str">
        <f>IF(H101="KO",($H$5&amp;(('t12'!C101/12*273)+(('t3'!K101+'t3'!L101+'t3'!M101+'t3'!N101+'t3'!O101+'t3'!P101)*273))&amp;")"),"")</f>
        <v/>
      </c>
    </row>
    <row r="102" spans="1:9" ht="13.2" x14ac:dyDescent="0.25">
      <c r="A102" s="123" t="str">
        <f>'t1'!A102</f>
        <v>STATISTICO DIRIG. CON INCARICO DI STRUTTURA COMPLESSA</v>
      </c>
      <c r="B102" s="95" t="str">
        <f>'t1'!B102</f>
        <v>TD0071</v>
      </c>
      <c r="C102" s="615">
        <f>'t11'!W104+'t11'!X104</f>
        <v>0</v>
      </c>
      <c r="D102" s="615">
        <f>(C102-'t11'!Q104-'t11'!R104-'t11'!S104-'t11'!T104-'t11'!U104-'t11'!V104)</f>
        <v>0</v>
      </c>
      <c r="E102" s="897">
        <f>'t12'!AA102/12</f>
        <v>0</v>
      </c>
      <c r="F102" s="615">
        <f>'t3'!K102+'t3'!L102+'t3'!M102+'t3'!N102+'t3'!O102+'t3'!P102</f>
        <v>0</v>
      </c>
      <c r="G102" s="339" t="str">
        <f t="shared" si="2"/>
        <v>OK</v>
      </c>
      <c r="H102" s="339" t="str">
        <f t="shared" si="3"/>
        <v>OK</v>
      </c>
      <c r="I102" s="622" t="str">
        <f>IF(H102="KO",($H$5&amp;(('t12'!C102/12*273)+(('t3'!K102+'t3'!L102+'t3'!M102+'t3'!N102+'t3'!O102+'t3'!P102)*273))&amp;")"),"")</f>
        <v/>
      </c>
    </row>
    <row r="103" spans="1:9" ht="13.2" x14ac:dyDescent="0.25">
      <c r="A103" s="123" t="str">
        <f>'t1'!A103</f>
        <v>STATISTICO DIRIG. CON INCARICO DI STRUTTURA SEMPLICE</v>
      </c>
      <c r="B103" s="95" t="str">
        <f>'t1'!B103</f>
        <v>TD0S70</v>
      </c>
      <c r="C103" s="615">
        <f>'t11'!W105+'t11'!X105</f>
        <v>0</v>
      </c>
      <c r="D103" s="615">
        <f>(C103-'t11'!Q105-'t11'!R105-'t11'!S105-'t11'!T105-'t11'!U105-'t11'!V105)</f>
        <v>0</v>
      </c>
      <c r="E103" s="897">
        <f>'t12'!AA103/12</f>
        <v>0</v>
      </c>
      <c r="F103" s="615">
        <f>'t3'!K103+'t3'!L103+'t3'!M103+'t3'!N103+'t3'!O103+'t3'!P103</f>
        <v>0</v>
      </c>
      <c r="G103" s="339" t="str">
        <f t="shared" si="2"/>
        <v>OK</v>
      </c>
      <c r="H103" s="339" t="str">
        <f t="shared" si="3"/>
        <v>OK</v>
      </c>
      <c r="I103" s="622" t="str">
        <f>IF(H103="KO",($H$5&amp;(('t12'!C103/12*273)+(('t3'!K103+'t3'!L103+'t3'!M103+'t3'!N103+'t3'!O103+'t3'!P103)*273))&amp;")"),"")</f>
        <v/>
      </c>
    </row>
    <row r="104" spans="1:9" ht="13.2" x14ac:dyDescent="0.25">
      <c r="A104" s="123" t="str">
        <f>'t1'!A104</f>
        <v>STATISTICO DIRIG. CON ALTRI INCAR.PROF.LI</v>
      </c>
      <c r="B104" s="95" t="str">
        <f>'t1'!B104</f>
        <v>TD0A70</v>
      </c>
      <c r="C104" s="615">
        <f>'t11'!W106+'t11'!X106</f>
        <v>0</v>
      </c>
      <c r="D104" s="615">
        <f>(C104-'t11'!Q106-'t11'!R106-'t11'!S106-'t11'!T106-'t11'!U106-'t11'!V106)</f>
        <v>0</v>
      </c>
      <c r="E104" s="897">
        <f>'t12'!AA104/12</f>
        <v>0</v>
      </c>
      <c r="F104" s="615">
        <f>'t3'!K104+'t3'!L104+'t3'!M104+'t3'!N104+'t3'!O104+'t3'!P104</f>
        <v>0</v>
      </c>
      <c r="G104" s="339" t="str">
        <f t="shared" si="2"/>
        <v>OK</v>
      </c>
      <c r="H104" s="339" t="str">
        <f t="shared" si="3"/>
        <v>OK</v>
      </c>
      <c r="I104" s="622" t="str">
        <f>IF(H104="KO",($H$5&amp;(('t12'!C104/12*273)+(('t3'!K104+'t3'!L104+'t3'!M104+'t3'!N104+'t3'!O104+'t3'!P104)*273))&amp;")"),"")</f>
        <v/>
      </c>
    </row>
    <row r="105" spans="1:9" ht="13.2" x14ac:dyDescent="0.25">
      <c r="A105" s="123" t="str">
        <f>'t1'!A105</f>
        <v>STATISTICO DIR. A T.DETERMINATO(ART. 15-SEPTIES DLGS.502/92)</v>
      </c>
      <c r="B105" s="95" t="str">
        <f>'t1'!B105</f>
        <v>TD0610</v>
      </c>
      <c r="C105" s="615">
        <f>'t11'!W107+'t11'!X107</f>
        <v>0</v>
      </c>
      <c r="D105" s="615">
        <f>(C105-'t11'!Q107-'t11'!R107-'t11'!S107-'t11'!T107-'t11'!U107-'t11'!V107)</f>
        <v>0</v>
      </c>
      <c r="E105" s="897">
        <f>'t12'!AA105/12</f>
        <v>0</v>
      </c>
      <c r="F105" s="615">
        <f>'t3'!K105+'t3'!L105+'t3'!M105+'t3'!N105+'t3'!O105+'t3'!P105</f>
        <v>0</v>
      </c>
      <c r="G105" s="339" t="str">
        <f t="shared" si="2"/>
        <v>OK</v>
      </c>
      <c r="H105" s="339" t="str">
        <f t="shared" si="3"/>
        <v>OK</v>
      </c>
      <c r="I105" s="622" t="str">
        <f>IF(H105="KO",($H$5&amp;(('t12'!C105/12*273)+(('t3'!K105+'t3'!L105+'t3'!M105+'t3'!N105+'t3'!O105+'t3'!P105)*273))&amp;")"),"")</f>
        <v/>
      </c>
    </row>
    <row r="106" spans="1:9" ht="13.2" x14ac:dyDescent="0.25">
      <c r="A106" s="123" t="str">
        <f>'t1'!A106</f>
        <v>SOCIOLOGO DIRIG. CON INCARICO DI STRUTTURA COMPLESSA</v>
      </c>
      <c r="B106" s="95" t="str">
        <f>'t1'!B106</f>
        <v>TD0068</v>
      </c>
      <c r="C106" s="615">
        <f>'t11'!W108+'t11'!X108</f>
        <v>0</v>
      </c>
      <c r="D106" s="615">
        <f>(C106-'t11'!Q108-'t11'!R108-'t11'!S108-'t11'!T108-'t11'!U108-'t11'!V108)</f>
        <v>0</v>
      </c>
      <c r="E106" s="897">
        <f>'t12'!AA106/12</f>
        <v>0</v>
      </c>
      <c r="F106" s="615">
        <f>'t3'!K106+'t3'!L106+'t3'!M106+'t3'!N106+'t3'!O106+'t3'!P106</f>
        <v>0</v>
      </c>
      <c r="G106" s="339" t="str">
        <f t="shared" si="2"/>
        <v>OK</v>
      </c>
      <c r="H106" s="339" t="str">
        <f t="shared" si="3"/>
        <v>OK</v>
      </c>
      <c r="I106" s="622" t="str">
        <f>IF(H106="KO",($H$5&amp;(('t12'!C106/12*273)+(('t3'!K106+'t3'!L106+'t3'!M106+'t3'!N106+'t3'!O106+'t3'!P106)*273))&amp;")"),"")</f>
        <v/>
      </c>
    </row>
    <row r="107" spans="1:9" ht="13.2" x14ac:dyDescent="0.25">
      <c r="A107" s="123" t="str">
        <f>'t1'!A107</f>
        <v>SOCIOLOGO DIRIG. CON INCARICO DI STRUTTURA SEMPLICE</v>
      </c>
      <c r="B107" s="95" t="str">
        <f>'t1'!B107</f>
        <v>TD0S67</v>
      </c>
      <c r="C107" s="615">
        <f>'t11'!W109+'t11'!X109</f>
        <v>0</v>
      </c>
      <c r="D107" s="615">
        <f>(C107-'t11'!Q109-'t11'!R109-'t11'!S109-'t11'!T109-'t11'!U109-'t11'!V109)</f>
        <v>0</v>
      </c>
      <c r="E107" s="897">
        <f>'t12'!AA107/12</f>
        <v>0</v>
      </c>
      <c r="F107" s="615">
        <f>'t3'!K107+'t3'!L107+'t3'!M107+'t3'!N107+'t3'!O107+'t3'!P107</f>
        <v>0</v>
      </c>
      <c r="G107" s="339" t="str">
        <f t="shared" si="2"/>
        <v>OK</v>
      </c>
      <c r="H107" s="339" t="str">
        <f t="shared" si="3"/>
        <v>OK</v>
      </c>
      <c r="I107" s="622" t="str">
        <f>IF(H107="KO",($H$5&amp;(('t12'!C107/12*273)+(('t3'!K107+'t3'!L107+'t3'!M107+'t3'!N107+'t3'!O107+'t3'!P107)*273))&amp;")"),"")</f>
        <v/>
      </c>
    </row>
    <row r="108" spans="1:9" ht="13.2" x14ac:dyDescent="0.25">
      <c r="A108" s="123" t="str">
        <f>'t1'!A108</f>
        <v>SOCIOLOGO DIRIG. CON ALTRI INCAR.PROF.LI</v>
      </c>
      <c r="B108" s="95" t="str">
        <f>'t1'!B108</f>
        <v>TD0A67</v>
      </c>
      <c r="C108" s="615">
        <f>'t11'!W110+'t11'!X110</f>
        <v>0</v>
      </c>
      <c r="D108" s="615">
        <f>(C108-'t11'!Q110-'t11'!R110-'t11'!S110-'t11'!T110-'t11'!U110-'t11'!V110)</f>
        <v>0</v>
      </c>
      <c r="E108" s="897">
        <f>'t12'!AA108/12</f>
        <v>0</v>
      </c>
      <c r="F108" s="615">
        <f>'t3'!K108+'t3'!L108+'t3'!M108+'t3'!N108+'t3'!O108+'t3'!P108</f>
        <v>0</v>
      </c>
      <c r="G108" s="339" t="str">
        <f t="shared" si="2"/>
        <v>OK</v>
      </c>
      <c r="H108" s="339" t="str">
        <f t="shared" si="3"/>
        <v>OK</v>
      </c>
      <c r="I108" s="622" t="str">
        <f>IF(H108="KO",($H$5&amp;(('t12'!C108/12*273)+(('t3'!K108+'t3'!L108+'t3'!M108+'t3'!N108+'t3'!O108+'t3'!P108)*273))&amp;")"),"")</f>
        <v/>
      </c>
    </row>
    <row r="109" spans="1:9" ht="13.2" x14ac:dyDescent="0.25">
      <c r="A109" s="123" t="str">
        <f>'t1'!A109</f>
        <v>SOCIOLOGO DIR. A T. DETERMINATO(ART.15-SEPTIES DLGS. 502/92)</v>
      </c>
      <c r="B109" s="95" t="str">
        <f>'t1'!B109</f>
        <v>TD0611</v>
      </c>
      <c r="C109" s="615">
        <f>'t11'!W111+'t11'!X111</f>
        <v>0</v>
      </c>
      <c r="D109" s="615">
        <f>(C109-'t11'!Q111-'t11'!R111-'t11'!S111-'t11'!T111-'t11'!U111-'t11'!V111)</f>
        <v>0</v>
      </c>
      <c r="E109" s="897">
        <f>'t12'!AA109/12</f>
        <v>0</v>
      </c>
      <c r="F109" s="615">
        <f>'t3'!K109+'t3'!L109+'t3'!M109+'t3'!N109+'t3'!O109+'t3'!P109</f>
        <v>0</v>
      </c>
      <c r="G109" s="339" t="str">
        <f t="shared" si="2"/>
        <v>OK</v>
      </c>
      <c r="H109" s="339" t="str">
        <f t="shared" si="3"/>
        <v>OK</v>
      </c>
      <c r="I109" s="622" t="str">
        <f>IF(H109="KO",($H$5&amp;(('t12'!C109/12*273)+(('t3'!K109+'t3'!L109+'t3'!M109+'t3'!N109+'t3'!O109+'t3'!P109)*273))&amp;")"),"")</f>
        <v/>
      </c>
    </row>
    <row r="110" spans="1:9" ht="13.2" x14ac:dyDescent="0.25">
      <c r="A110" s="123" t="str">
        <f>'t1'!A110</f>
        <v>DIR. AMBIENTALE CON INCARICO DI STRUTTURA COMPLESSA</v>
      </c>
      <c r="B110" s="95" t="str">
        <f>'t1'!B110</f>
        <v>TD0C02</v>
      </c>
      <c r="C110" s="615">
        <f>'t11'!W112+'t11'!X112</f>
        <v>0</v>
      </c>
      <c r="D110" s="615">
        <f>(C110-'t11'!Q112-'t11'!R112-'t11'!S112-'t11'!T112-'t11'!U112-'t11'!V112)</f>
        <v>0</v>
      </c>
      <c r="E110" s="897">
        <f>'t12'!AA110/12</f>
        <v>0</v>
      </c>
      <c r="F110" s="615">
        <f>'t3'!K110+'t3'!L110+'t3'!M110+'t3'!N110+'t3'!O110+'t3'!P110</f>
        <v>0</v>
      </c>
      <c r="G110" s="339" t="str">
        <f t="shared" si="2"/>
        <v>OK</v>
      </c>
      <c r="H110" s="339" t="str">
        <f t="shared" si="3"/>
        <v>OK</v>
      </c>
      <c r="I110" s="622" t="str">
        <f>IF(H110="KO",($H$5&amp;(('t12'!C110/12*273)+(('t3'!K110+'t3'!L110+'t3'!M110+'t3'!N110+'t3'!O110+'t3'!P110)*273))&amp;")"),"")</f>
        <v/>
      </c>
    </row>
    <row r="111" spans="1:9" ht="13.2" x14ac:dyDescent="0.25">
      <c r="A111" s="123" t="str">
        <f>'t1'!A111</f>
        <v>DIR. AMBIENTALE CON INCARICO DI STRUTTURA SEMPLICE</v>
      </c>
      <c r="B111" s="95" t="str">
        <f>'t1'!B111</f>
        <v>TD0S02</v>
      </c>
      <c r="C111" s="615">
        <f>'t11'!W113+'t11'!X113</f>
        <v>0</v>
      </c>
      <c r="D111" s="615">
        <f>(C111-'t11'!Q113-'t11'!R113-'t11'!S113-'t11'!T113-'t11'!U113-'t11'!V113)</f>
        <v>0</v>
      </c>
      <c r="E111" s="897">
        <f>'t12'!AA111/12</f>
        <v>0</v>
      </c>
      <c r="F111" s="615">
        <f>'t3'!K111+'t3'!L111+'t3'!M111+'t3'!N111+'t3'!O111+'t3'!P111</f>
        <v>0</v>
      </c>
      <c r="G111" s="339" t="str">
        <f t="shared" si="2"/>
        <v>OK</v>
      </c>
      <c r="H111" s="339" t="str">
        <f t="shared" si="3"/>
        <v>OK</v>
      </c>
      <c r="I111" s="622" t="str">
        <f>IF(H111="KO",($H$5&amp;(('t12'!C111/12*273)+(('t3'!K111+'t3'!L111+'t3'!M111+'t3'!N111+'t3'!O111+'t3'!P111)*273))&amp;")"),"")</f>
        <v/>
      </c>
    </row>
    <row r="112" spans="1:9" ht="13.2" x14ac:dyDescent="0.25">
      <c r="A112" s="123" t="str">
        <f>'t1'!A112</f>
        <v>DIR. AMBIENTALE CON ALTRI INCAR.PROF.LI</v>
      </c>
      <c r="B112" s="95" t="str">
        <f>'t1'!B112</f>
        <v>TD0A02</v>
      </c>
      <c r="C112" s="615">
        <f>'t11'!W114+'t11'!X114</f>
        <v>0</v>
      </c>
      <c r="D112" s="615">
        <f>(C112-'t11'!Q114-'t11'!R114-'t11'!S114-'t11'!T114-'t11'!U114-'t11'!V114)</f>
        <v>0</v>
      </c>
      <c r="E112" s="897">
        <f>'t12'!AA112/12</f>
        <v>0</v>
      </c>
      <c r="F112" s="615">
        <f>'t3'!K112+'t3'!L112+'t3'!M112+'t3'!N112+'t3'!O112+'t3'!P112</f>
        <v>0</v>
      </c>
      <c r="G112" s="339" t="str">
        <f t="shared" si="2"/>
        <v>OK</v>
      </c>
      <c r="H112" s="339" t="str">
        <f t="shared" si="3"/>
        <v>OK</v>
      </c>
      <c r="I112" s="622" t="str">
        <f>IF(H112="KO",($H$5&amp;(('t12'!C112/12*273)+(('t3'!K112+'t3'!L112+'t3'!M112+'t3'!N112+'t3'!O112+'t3'!P112)*273))&amp;")"),"")</f>
        <v/>
      </c>
    </row>
    <row r="113" spans="1:9" ht="13.2" x14ac:dyDescent="0.25">
      <c r="A113" s="123" t="str">
        <f>'t1'!A113</f>
        <v>DIR. AMBIENTALE A T.DETERMINATO (ART.15-SEPTIES DLGS 502/92)</v>
      </c>
      <c r="B113" s="95" t="str">
        <f>'t1'!B113</f>
        <v>TD0810</v>
      </c>
      <c r="C113" s="615">
        <f>'t11'!W115+'t11'!X115</f>
        <v>0</v>
      </c>
      <c r="D113" s="615">
        <f>(C113-'t11'!Q115-'t11'!R115-'t11'!S115-'t11'!T115-'t11'!U115-'t11'!V115)</f>
        <v>0</v>
      </c>
      <c r="E113" s="897">
        <f>'t12'!AA113/12</f>
        <v>0</v>
      </c>
      <c r="F113" s="615">
        <f>'t3'!K113+'t3'!L113+'t3'!M113+'t3'!N113+'t3'!O113+'t3'!P113</f>
        <v>0</v>
      </c>
      <c r="G113" s="339" t="str">
        <f t="shared" si="2"/>
        <v>OK</v>
      </c>
      <c r="H113" s="339" t="str">
        <f t="shared" si="3"/>
        <v>OK</v>
      </c>
      <c r="I113" s="622" t="str">
        <f>IF(H113="KO",($H$5&amp;(('t12'!C113/12*273)+(('t3'!K113+'t3'!L113+'t3'!M113+'t3'!N113+'t3'!O113+'t3'!P113)*273))&amp;")"),"")</f>
        <v/>
      </c>
    </row>
    <row r="114" spans="1:9" ht="13.2" x14ac:dyDescent="0.25">
      <c r="A114" s="123" t="str">
        <f>'t1'!A114</f>
        <v>DIRIGENTE AMM.VO CON INCARICO DI STRUTTURA COMPLESSA</v>
      </c>
      <c r="B114" s="95" t="str">
        <f>'t1'!B114</f>
        <v>AD0032</v>
      </c>
      <c r="C114" s="615">
        <f>'t11'!W116+'t11'!X116</f>
        <v>0</v>
      </c>
      <c r="D114" s="615">
        <f>(C114-'t11'!Q116-'t11'!R116-'t11'!S116-'t11'!T116-'t11'!U116-'t11'!V116)</f>
        <v>0</v>
      </c>
      <c r="E114" s="897">
        <f>'t12'!AA114/12</f>
        <v>0</v>
      </c>
      <c r="F114" s="615">
        <f>'t3'!K114+'t3'!L114+'t3'!M114+'t3'!N114+'t3'!O114+'t3'!P114</f>
        <v>0</v>
      </c>
      <c r="G114" s="339" t="str">
        <f t="shared" si="2"/>
        <v>OK</v>
      </c>
      <c r="H114" s="339" t="str">
        <f t="shared" si="3"/>
        <v>OK</v>
      </c>
      <c r="I114" s="622" t="str">
        <f>IF(H114="KO",($H$5&amp;(('t12'!C114/12*273)+(('t3'!K114+'t3'!L114+'t3'!M114+'t3'!N114+'t3'!O114+'t3'!P114)*273))&amp;")"),"")</f>
        <v/>
      </c>
    </row>
    <row r="115" spans="1:9" ht="13.2" x14ac:dyDescent="0.25">
      <c r="A115" s="123" t="str">
        <f>'t1'!A115</f>
        <v>DIRIGENTE AMM.VO CON INCARICO DI STRUTTURA SEMPLICE</v>
      </c>
      <c r="B115" s="95" t="str">
        <f>'t1'!B115</f>
        <v>AD0S31</v>
      </c>
      <c r="C115" s="615">
        <f>'t11'!W117+'t11'!X117</f>
        <v>0</v>
      </c>
      <c r="D115" s="615">
        <f>(C115-'t11'!Q117-'t11'!R117-'t11'!S117-'t11'!T117-'t11'!U117-'t11'!V117)</f>
        <v>0</v>
      </c>
      <c r="E115" s="897">
        <f>'t12'!AA115/12</f>
        <v>0</v>
      </c>
      <c r="F115" s="615">
        <f>'t3'!K115+'t3'!L115+'t3'!M115+'t3'!N115+'t3'!O115+'t3'!P115</f>
        <v>0</v>
      </c>
      <c r="G115" s="339" t="str">
        <f t="shared" si="2"/>
        <v>OK</v>
      </c>
      <c r="H115" s="339" t="str">
        <f t="shared" si="3"/>
        <v>OK</v>
      </c>
      <c r="I115" s="622" t="str">
        <f>IF(H115="KO",($H$5&amp;(('t12'!C115/12*273)+(('t3'!K115+'t3'!L115+'t3'!M115+'t3'!N115+'t3'!O115+'t3'!P115)*273))&amp;")"),"")</f>
        <v/>
      </c>
    </row>
    <row r="116" spans="1:9" ht="13.2" x14ac:dyDescent="0.25">
      <c r="A116" s="123" t="str">
        <f>'t1'!A116</f>
        <v>DIRIGENTE AMM.VO CON ALTRI INCAR.PROF.LI</v>
      </c>
      <c r="B116" s="95" t="str">
        <f>'t1'!B116</f>
        <v>AD0A31</v>
      </c>
      <c r="C116" s="615">
        <f>'t11'!W118+'t11'!X118</f>
        <v>0</v>
      </c>
      <c r="D116" s="615">
        <f>(C116-'t11'!Q118-'t11'!R118-'t11'!S118-'t11'!T118-'t11'!U118-'t11'!V118)</f>
        <v>0</v>
      </c>
      <c r="E116" s="897">
        <f>'t12'!AA116/12</f>
        <v>0</v>
      </c>
      <c r="F116" s="615">
        <f>'t3'!K116+'t3'!L116+'t3'!M116+'t3'!N116+'t3'!O116+'t3'!P116</f>
        <v>0</v>
      </c>
      <c r="G116" s="339" t="str">
        <f t="shared" si="2"/>
        <v>OK</v>
      </c>
      <c r="H116" s="339" t="str">
        <f t="shared" si="3"/>
        <v>OK</v>
      </c>
      <c r="I116" s="622" t="str">
        <f>IF(H116="KO",($H$5&amp;(('t12'!C116/12*273)+(('t3'!K116+'t3'!L116+'t3'!M116+'t3'!N116+'t3'!O116+'t3'!P116)*273))&amp;")"),"")</f>
        <v/>
      </c>
    </row>
    <row r="117" spans="1:9" ht="13.2" x14ac:dyDescent="0.25">
      <c r="A117" s="123" t="str">
        <f>'t1'!A117</f>
        <v>DIRIG. AMM.VO A T. DETERMINATO (ART. 15-SEPTIES DLGS.502/92)</v>
      </c>
      <c r="B117" s="95" t="str">
        <f>'t1'!B117</f>
        <v>AD0612</v>
      </c>
      <c r="C117" s="615">
        <f>'t11'!W119+'t11'!X119</f>
        <v>0</v>
      </c>
      <c r="D117" s="615">
        <f>(C117-'t11'!Q119-'t11'!R119-'t11'!S119-'t11'!T119-'t11'!U119-'t11'!V119)</f>
        <v>0</v>
      </c>
      <c r="E117" s="897">
        <f>'t12'!AA117/12</f>
        <v>0</v>
      </c>
      <c r="F117" s="615">
        <f>'t3'!K117+'t3'!L117+'t3'!M117+'t3'!N117+'t3'!O117+'t3'!P117</f>
        <v>0</v>
      </c>
      <c r="G117" s="339" t="str">
        <f t="shared" si="2"/>
        <v>OK</v>
      </c>
      <c r="H117" s="339" t="str">
        <f t="shared" si="3"/>
        <v>OK</v>
      </c>
      <c r="I117" s="622" t="str">
        <f>IF(H117="KO",($H$5&amp;(('t12'!C117/12*273)+(('t3'!K117+'t3'!L117+'t3'!M117+'t3'!N117+'t3'!O117+'t3'!P117)*273))&amp;")"),"")</f>
        <v/>
      </c>
    </row>
    <row r="118" spans="1:9" ht="13.2" x14ac:dyDescent="0.25">
      <c r="A118" s="123" t="str">
        <f>'t1'!A118</f>
        <v>RICERCATORE SANITARIO - DS</v>
      </c>
      <c r="B118" s="95" t="str">
        <f>'t1'!B118</f>
        <v>N18694</v>
      </c>
      <c r="C118" s="615">
        <f>'t11'!W120+'t11'!X120</f>
        <v>0</v>
      </c>
      <c r="D118" s="615">
        <f>(C118-'t11'!Q120-'t11'!R120-'t11'!S120-'t11'!T120-'t11'!U120-'t11'!V120)</f>
        <v>0</v>
      </c>
      <c r="E118" s="897">
        <f>'t12'!AA118/12</f>
        <v>0</v>
      </c>
      <c r="F118" s="615">
        <f>'t3'!K118+'t3'!L118+'t3'!M118+'t3'!N118+'t3'!O118+'t3'!P118</f>
        <v>0</v>
      </c>
      <c r="G118" s="339" t="str">
        <f t="shared" si="2"/>
        <v>OK</v>
      </c>
      <c r="H118" s="339" t="str">
        <f t="shared" si="3"/>
        <v>OK</v>
      </c>
      <c r="I118" s="622" t="str">
        <f>IF(H118="KO",($H$5&amp;(('t12'!C118/12*273)+(('t3'!K118+'t3'!L118+'t3'!M118+'t3'!N118+'t3'!O118+'t3'!P118)*273))&amp;")"),"")</f>
        <v/>
      </c>
    </row>
    <row r="119" spans="1:9" ht="13.2" x14ac:dyDescent="0.25">
      <c r="A119" s="123" t="str">
        <f>'t1'!A119</f>
        <v>COLLABORATORE PROF.LE DI RICERCA SANITARIA - D</v>
      </c>
      <c r="B119" s="95" t="str">
        <f>'t1'!B119</f>
        <v>N16695</v>
      </c>
      <c r="C119" s="615">
        <f>'t11'!W121+'t11'!X121</f>
        <v>0</v>
      </c>
      <c r="D119" s="615">
        <f>(C119-'t11'!Q121-'t11'!R121-'t11'!S121-'t11'!T121-'t11'!U121-'t11'!V121)</f>
        <v>0</v>
      </c>
      <c r="E119" s="897">
        <f>'t12'!AA119/12</f>
        <v>0</v>
      </c>
      <c r="F119" s="615">
        <f>'t3'!K119+'t3'!L119+'t3'!M119+'t3'!N119+'t3'!O119+'t3'!P119</f>
        <v>0</v>
      </c>
      <c r="G119" s="339" t="str">
        <f t="shared" si="2"/>
        <v>OK</v>
      </c>
      <c r="H119" s="339" t="str">
        <f t="shared" si="3"/>
        <v>OK</v>
      </c>
      <c r="I119" s="622" t="str">
        <f>IF(H119="KO",($H$5&amp;(('t12'!C119/12*273)+(('t3'!K119+'t3'!L119+'t3'!M119+'t3'!N119+'t3'!O119+'t3'!P119)*273))&amp;")"),"")</f>
        <v/>
      </c>
    </row>
    <row r="120" spans="1:9" ht="13.2" x14ac:dyDescent="0.25">
      <c r="A120" s="123" t="str">
        <f>'t1'!A120</f>
        <v>RUOLO SANITARIO - PROF. SANITARIE INFERMIERISTICHE E.Q.</v>
      </c>
      <c r="B120" s="95" t="str">
        <f>'t1'!B120</f>
        <v>SEQINF</v>
      </c>
      <c r="C120" s="615">
        <f>'t11'!W122+'t11'!X122</f>
        <v>0</v>
      </c>
      <c r="D120" s="615">
        <f>(C120-'t11'!Q122-'t11'!R122-'t11'!S122-'t11'!T122-'t11'!U122-'t11'!V122)</f>
        <v>0</v>
      </c>
      <c r="E120" s="897">
        <f>'t12'!AA120/12</f>
        <v>0</v>
      </c>
      <c r="F120" s="615">
        <f>'t3'!K120+'t3'!L120+'t3'!M120+'t3'!N120+'t3'!O120+'t3'!P120</f>
        <v>0</v>
      </c>
      <c r="G120" s="339" t="str">
        <f t="shared" si="2"/>
        <v>OK</v>
      </c>
      <c r="H120" s="339" t="str">
        <f t="shared" si="3"/>
        <v>OK</v>
      </c>
      <c r="I120" s="622" t="str">
        <f>IF(H120="KO",($H$5&amp;(('t12'!C120/12*273)+(('t3'!K120+'t3'!L120+'t3'!M120+'t3'!N120+'t3'!O120+'t3'!P120)*273))&amp;")"),"")</f>
        <v/>
      </c>
    </row>
    <row r="121" spans="1:9" ht="13.2" x14ac:dyDescent="0.25">
      <c r="A121" s="123" t="str">
        <f>'t1'!A121</f>
        <v>RUOLO SANITARIO - PROF. SANITARIA OSTETRICA E.Q.</v>
      </c>
      <c r="B121" s="95" t="str">
        <f>'t1'!B121</f>
        <v>SEQOST</v>
      </c>
      <c r="C121" s="615">
        <f>'t11'!W123+'t11'!X123</f>
        <v>0</v>
      </c>
      <c r="D121" s="615">
        <f>(C121-'t11'!Q123-'t11'!R123-'t11'!S123-'t11'!T123-'t11'!U123-'t11'!V123)</f>
        <v>0</v>
      </c>
      <c r="E121" s="897">
        <f>'t12'!AA121/12</f>
        <v>0</v>
      </c>
      <c r="F121" s="615">
        <f>'t3'!K121+'t3'!L121+'t3'!M121+'t3'!N121+'t3'!O121+'t3'!P121</f>
        <v>0</v>
      </c>
      <c r="G121" s="339" t="str">
        <f t="shared" si="2"/>
        <v>OK</v>
      </c>
      <c r="H121" s="339" t="str">
        <f t="shared" si="3"/>
        <v>OK</v>
      </c>
      <c r="I121" s="622" t="str">
        <f>IF(H121="KO",($H$5&amp;(('t12'!C121/12*273)+(('t3'!K121+'t3'!L121+'t3'!M121+'t3'!N121+'t3'!O121+'t3'!P121)*273))&amp;")"),"")</f>
        <v/>
      </c>
    </row>
    <row r="122" spans="1:9" ht="13.2" x14ac:dyDescent="0.25">
      <c r="A122" s="123" t="str">
        <f>'t1'!A122</f>
        <v>RUOLO SANITARIO - PROFESSIONI TECNICO SANITARIE E.Q.</v>
      </c>
      <c r="B122" s="95" t="str">
        <f>'t1'!B122</f>
        <v>SEQTCN</v>
      </c>
      <c r="C122" s="615">
        <f>'t11'!W124+'t11'!X124</f>
        <v>0</v>
      </c>
      <c r="D122" s="615">
        <f>(C122-'t11'!Q124-'t11'!R124-'t11'!S124-'t11'!T124-'t11'!U124-'t11'!V124)</f>
        <v>0</v>
      </c>
      <c r="E122" s="897">
        <f>'t12'!AA122/12</f>
        <v>0</v>
      </c>
      <c r="F122" s="615">
        <f>'t3'!K122+'t3'!L122+'t3'!M122+'t3'!N122+'t3'!O122+'t3'!P122</f>
        <v>0</v>
      </c>
      <c r="G122" s="339" t="str">
        <f t="shared" si="2"/>
        <v>OK</v>
      </c>
      <c r="H122" s="339" t="str">
        <f t="shared" si="3"/>
        <v>OK</v>
      </c>
      <c r="I122" s="622" t="str">
        <f>IF(H122="KO",($H$5&amp;(('t12'!C122/12*273)+(('t3'!K122+'t3'!L122+'t3'!M122+'t3'!N122+'t3'!O122+'t3'!P122)*273))&amp;")"),"")</f>
        <v/>
      </c>
    </row>
    <row r="123" spans="1:9" ht="13.2" x14ac:dyDescent="0.25">
      <c r="A123" s="123" t="str">
        <f>'t1'!A123</f>
        <v>RUOLO SANITARIO - PROF. SANITARIE DELLA RIABILITAZIONE E.Q.</v>
      </c>
      <c r="B123" s="95" t="str">
        <f>'t1'!B123</f>
        <v>SEQRAB</v>
      </c>
      <c r="C123" s="615">
        <f>'t11'!W125+'t11'!X125</f>
        <v>0</v>
      </c>
      <c r="D123" s="615">
        <f>(C123-'t11'!Q125-'t11'!R125-'t11'!S125-'t11'!T125-'t11'!U125-'t11'!V125)</f>
        <v>0</v>
      </c>
      <c r="E123" s="897">
        <f>'t12'!AA123/12</f>
        <v>0</v>
      </c>
      <c r="F123" s="615">
        <f>'t3'!K123+'t3'!L123+'t3'!M123+'t3'!N123+'t3'!O123+'t3'!P123</f>
        <v>0</v>
      </c>
      <c r="G123" s="339" t="str">
        <f t="shared" si="2"/>
        <v>OK</v>
      </c>
      <c r="H123" s="339" t="str">
        <f t="shared" si="3"/>
        <v>OK</v>
      </c>
      <c r="I123" s="622" t="str">
        <f>IF(H123="KO",($H$5&amp;(('t12'!C123/12*273)+(('t3'!K123+'t3'!L123+'t3'!M123+'t3'!N123+'t3'!O123+'t3'!P123)*273))&amp;")"),"")</f>
        <v/>
      </c>
    </row>
    <row r="124" spans="1:9" ht="13.2" x14ac:dyDescent="0.25">
      <c r="A124" s="123" t="str">
        <f>'t1'!A124</f>
        <v>RUOLO SANITARIO - PROF. SANITARIE DELLA PREVENZIONE E.Q.</v>
      </c>
      <c r="B124" s="95" t="str">
        <f>'t1'!B124</f>
        <v>SEQPRV</v>
      </c>
      <c r="C124" s="615">
        <f>'t11'!W126+'t11'!X126</f>
        <v>0</v>
      </c>
      <c r="D124" s="615">
        <f>(C124-'t11'!Q126-'t11'!R126-'t11'!S126-'t11'!T126-'t11'!U126-'t11'!V126)</f>
        <v>0</v>
      </c>
      <c r="E124" s="897">
        <f>'t12'!AA124/12</f>
        <v>0</v>
      </c>
      <c r="F124" s="615">
        <f>'t3'!K124+'t3'!L124+'t3'!M124+'t3'!N124+'t3'!O124+'t3'!P124</f>
        <v>0</v>
      </c>
      <c r="G124" s="339" t="str">
        <f t="shared" si="2"/>
        <v>OK</v>
      </c>
      <c r="H124" s="339" t="str">
        <f t="shared" si="3"/>
        <v>OK</v>
      </c>
      <c r="I124" s="622" t="str">
        <f>IF(H124="KO",($H$5&amp;(('t12'!C124/12*273)+(('t3'!K124+'t3'!L124+'t3'!M124+'t3'!N124+'t3'!O124+'t3'!P124)*273))&amp;")"),"")</f>
        <v/>
      </c>
    </row>
    <row r="125" spans="1:9" ht="13.2" x14ac:dyDescent="0.25">
      <c r="A125" s="123" t="str">
        <f>'t1'!A125</f>
        <v>RUOLO SANITARIO - PROF. SAN. INFERM. SENIOR ESAURIMENTO E.Q.</v>
      </c>
      <c r="B125" s="95" t="str">
        <f>'t1'!B125</f>
        <v>SEQINE</v>
      </c>
      <c r="C125" s="615">
        <f>'t11'!W127+'t11'!X127</f>
        <v>0</v>
      </c>
      <c r="D125" s="615">
        <f>(C125-'t11'!Q127-'t11'!R127-'t11'!S127-'t11'!T127-'t11'!U127-'t11'!V127)</f>
        <v>0</v>
      </c>
      <c r="E125" s="897">
        <f>'t12'!AA125/12</f>
        <v>0</v>
      </c>
      <c r="F125" s="615">
        <f>'t3'!K125+'t3'!L125+'t3'!M125+'t3'!N125+'t3'!O125+'t3'!P125</f>
        <v>0</v>
      </c>
      <c r="G125" s="339" t="str">
        <f t="shared" si="2"/>
        <v>OK</v>
      </c>
      <c r="H125" s="339" t="str">
        <f t="shared" si="3"/>
        <v>OK</v>
      </c>
      <c r="I125" s="622" t="str">
        <f>IF(H125="KO",($H$5&amp;(('t12'!C125/12*273)+(('t3'!K125+'t3'!L125+'t3'!M125+'t3'!N125+'t3'!O125+'t3'!P125)*273))&amp;")"),"")</f>
        <v/>
      </c>
    </row>
    <row r="126" spans="1:9" ht="13.2" x14ac:dyDescent="0.25">
      <c r="A126" s="123" t="str">
        <f>'t1'!A126</f>
        <v>RUOLO SANITARIO - ALTRI PROF. SAN. SENIOR A ESAURIMENTO E.Q.</v>
      </c>
      <c r="B126" s="95" t="str">
        <f>'t1'!B126</f>
        <v>SEQASE</v>
      </c>
      <c r="C126" s="615">
        <f>'t11'!W128+'t11'!X128</f>
        <v>0</v>
      </c>
      <c r="D126" s="615">
        <f>(C126-'t11'!Q128-'t11'!R128-'t11'!S128-'t11'!T128-'t11'!U128-'t11'!V128)</f>
        <v>0</v>
      </c>
      <c r="E126" s="897">
        <f>'t12'!AA126/12</f>
        <v>0</v>
      </c>
      <c r="F126" s="615">
        <f>'t3'!K126+'t3'!L126+'t3'!M126+'t3'!N126+'t3'!O126+'t3'!P126</f>
        <v>0</v>
      </c>
      <c r="G126" s="339" t="str">
        <f t="shared" si="2"/>
        <v>OK</v>
      </c>
      <c r="H126" s="339" t="str">
        <f t="shared" si="3"/>
        <v>OK</v>
      </c>
      <c r="I126" s="622" t="str">
        <f>IF(H126="KO",($H$5&amp;(('t12'!C126/12*273)+(('t3'!K126+'t3'!L126+'t3'!M126+'t3'!N126+'t3'!O126+'t3'!P126)*273))&amp;")"),"")</f>
        <v/>
      </c>
    </row>
    <row r="127" spans="1:9" ht="13.2" x14ac:dyDescent="0.25">
      <c r="A127" s="123" t="str">
        <f>'t1'!A127</f>
        <v>RUOLO SOCIOSANITARIO - ASSISTENTE SOCIALE E.Q.</v>
      </c>
      <c r="B127" s="95" t="str">
        <f>'t1'!B127</f>
        <v>KEQASC</v>
      </c>
      <c r="C127" s="615">
        <f>'t11'!W129+'t11'!X129</f>
        <v>0</v>
      </c>
      <c r="D127" s="615">
        <f>(C127-'t11'!Q129-'t11'!R129-'t11'!S129-'t11'!T129-'t11'!U129-'t11'!V129)</f>
        <v>0</v>
      </c>
      <c r="E127" s="897">
        <f>'t12'!AA127/12</f>
        <v>0</v>
      </c>
      <c r="F127" s="615">
        <f>'t3'!K127+'t3'!L127+'t3'!M127+'t3'!N127+'t3'!O127+'t3'!P127</f>
        <v>0</v>
      </c>
      <c r="G127" s="339" t="str">
        <f t="shared" si="2"/>
        <v>OK</v>
      </c>
      <c r="H127" s="339" t="str">
        <f t="shared" si="3"/>
        <v>OK</v>
      </c>
      <c r="I127" s="622" t="str">
        <f>IF(H127="KO",($H$5&amp;(('t12'!C127/12*273)+(('t3'!K127+'t3'!L127+'t3'!M127+'t3'!N127+'t3'!O127+'t3'!P127)*273))&amp;")"),"")</f>
        <v/>
      </c>
    </row>
    <row r="128" spans="1:9" ht="13.2" x14ac:dyDescent="0.25">
      <c r="A128" s="123" t="str">
        <f>'t1'!A128</f>
        <v>RUOLO SOCIOSANITARIO - ASSIST. SOC. SENIOR ESAURIMENTO E.Q.</v>
      </c>
      <c r="B128" s="95" t="str">
        <f>'t1'!B128</f>
        <v>KEQSCE</v>
      </c>
      <c r="C128" s="615">
        <f>'t11'!W130+'t11'!X130</f>
        <v>0</v>
      </c>
      <c r="D128" s="615">
        <f>(C128-'t11'!Q130-'t11'!R130-'t11'!S130-'t11'!T130-'t11'!U130-'t11'!V130)</f>
        <v>0</v>
      </c>
      <c r="E128" s="897">
        <f>'t12'!AA128/12</f>
        <v>0</v>
      </c>
      <c r="F128" s="615">
        <f>'t3'!K128+'t3'!L128+'t3'!M128+'t3'!N128+'t3'!O128+'t3'!P128</f>
        <v>0</v>
      </c>
      <c r="G128" s="339" t="str">
        <f t="shared" si="2"/>
        <v>OK</v>
      </c>
      <c r="H128" s="339" t="str">
        <f t="shared" si="3"/>
        <v>OK</v>
      </c>
      <c r="I128" s="622" t="str">
        <f>IF(H128="KO",($H$5&amp;(('t12'!C128/12*273)+(('t3'!K128+'t3'!L128+'t3'!M128+'t3'!N128+'t3'!O128+'t3'!P128)*273))&amp;")"),"")</f>
        <v/>
      </c>
    </row>
    <row r="129" spans="1:9" ht="13.2" x14ac:dyDescent="0.25">
      <c r="A129" s="123" t="str">
        <f>'t1'!A129</f>
        <v>RUOLO PROFESSIONALE - SPECIALISTA DELLA COMUNIC. ISTIT. E.Q.</v>
      </c>
      <c r="B129" s="95" t="str">
        <f>'t1'!B129</f>
        <v>PEQ871</v>
      </c>
      <c r="C129" s="615">
        <f>'t11'!W131+'t11'!X131</f>
        <v>0</v>
      </c>
      <c r="D129" s="615">
        <f>(C129-'t11'!Q131-'t11'!R131-'t11'!S131-'t11'!T131-'t11'!U131-'t11'!V131)</f>
        <v>0</v>
      </c>
      <c r="E129" s="897">
        <f>'t12'!AA129/12</f>
        <v>0</v>
      </c>
      <c r="F129" s="615">
        <f>'t3'!K129+'t3'!L129+'t3'!M129+'t3'!N129+'t3'!O129+'t3'!P129</f>
        <v>0</v>
      </c>
      <c r="G129" s="339" t="str">
        <f t="shared" si="2"/>
        <v>OK</v>
      </c>
      <c r="H129" s="339" t="str">
        <f t="shared" si="3"/>
        <v>OK</v>
      </c>
      <c r="I129" s="622" t="str">
        <f>IF(H129="KO",($H$5&amp;(('t12'!C129/12*273)+(('t3'!K129+'t3'!L129+'t3'!M129+'t3'!N129+'t3'!O129+'t3'!P129)*273))&amp;")"),"")</f>
        <v/>
      </c>
    </row>
    <row r="130" spans="1:9" ht="13.2" x14ac:dyDescent="0.25">
      <c r="A130" s="123" t="str">
        <f>'t1'!A130</f>
        <v>RUOLO PROFESSIONALE - SPECIALISTA RAPPORTI CON I MEDIA E.Q.</v>
      </c>
      <c r="B130" s="95" t="str">
        <f>'t1'!B130</f>
        <v>PEQ872</v>
      </c>
      <c r="C130" s="615">
        <f>'t11'!W132+'t11'!X132</f>
        <v>0</v>
      </c>
      <c r="D130" s="615">
        <f>(C130-'t11'!Q132-'t11'!R132-'t11'!S132-'t11'!T132-'t11'!U132-'t11'!V132)</f>
        <v>0</v>
      </c>
      <c r="E130" s="897">
        <f>'t12'!AA130/12</f>
        <v>0</v>
      </c>
      <c r="F130" s="615">
        <f>'t3'!K130+'t3'!L130+'t3'!M130+'t3'!N130+'t3'!O130+'t3'!P130</f>
        <v>0</v>
      </c>
      <c r="G130" s="339" t="str">
        <f t="shared" si="2"/>
        <v>OK</v>
      </c>
      <c r="H130" s="339" t="str">
        <f t="shared" si="3"/>
        <v>OK</v>
      </c>
      <c r="I130" s="622" t="str">
        <f>IF(H130="KO",($H$5&amp;(('t12'!C130/12*273)+(('t3'!K130+'t3'!L130+'t3'!M130+'t3'!N130+'t3'!O130+'t3'!P130)*273))&amp;")"),"")</f>
        <v/>
      </c>
    </row>
    <row r="131" spans="1:9" ht="13.2" x14ac:dyDescent="0.25">
      <c r="A131" s="123" t="str">
        <f>'t1'!A131</f>
        <v>RUOLO PROFESSIONALE - ASSISTENTE RELIGIOSO E.Q.</v>
      </c>
      <c r="B131" s="95" t="str">
        <f>'t1'!B131</f>
        <v>PEQ006</v>
      </c>
      <c r="C131" s="615">
        <f>'t11'!W133+'t11'!X133</f>
        <v>0</v>
      </c>
      <c r="D131" s="615">
        <f>(C131-'t11'!Q133-'t11'!R133-'t11'!S133-'t11'!T133-'t11'!U133-'t11'!V133)</f>
        <v>0</v>
      </c>
      <c r="E131" s="897">
        <f>'t12'!AA131/12</f>
        <v>0</v>
      </c>
      <c r="F131" s="615">
        <f>'t3'!K131+'t3'!L131+'t3'!M131+'t3'!N131+'t3'!O131+'t3'!P131</f>
        <v>0</v>
      </c>
      <c r="G131" s="339" t="str">
        <f>IF(H131="OK","OK","ERRORE")</f>
        <v>OK</v>
      </c>
      <c r="H131" s="339" t="str">
        <f>IF(((E131+F131)*273)&lt;(D131),"KO","OK")</f>
        <v>OK</v>
      </c>
      <c r="I131" s="622" t="str">
        <f>IF(H131="KO",($H$5&amp;(('t12'!C131/12*273)+(('t3'!K131+'t3'!L131+'t3'!M131+'t3'!N131+'t3'!O131+'t3'!P131)*273))&amp;")"),"")</f>
        <v/>
      </c>
    </row>
    <row r="132" spans="1:9" ht="13.2" x14ac:dyDescent="0.25">
      <c r="A132" s="123" t="str">
        <f>'t1'!A132</f>
        <v>RUOLO TECNICO - COLLABORATORE TECNICO PROFESSIONALE E.Q.</v>
      </c>
      <c r="B132" s="95" t="str">
        <f>'t1'!B132</f>
        <v>TEQ027</v>
      </c>
      <c r="C132" s="615">
        <f>'t11'!W134+'t11'!X134</f>
        <v>0</v>
      </c>
      <c r="D132" s="615">
        <f>(C132-'t11'!Q134-'t11'!R134-'t11'!S134-'t11'!T134-'t11'!U134-'t11'!V134)</f>
        <v>0</v>
      </c>
      <c r="E132" s="897">
        <f>'t12'!AA132/12</f>
        <v>0</v>
      </c>
      <c r="F132" s="615">
        <f>'t3'!K132+'t3'!L132+'t3'!M132+'t3'!N132+'t3'!O132+'t3'!P132</f>
        <v>0</v>
      </c>
      <c r="G132" s="339" t="str">
        <f>IF(H132="OK","OK","ERRORE")</f>
        <v>OK</v>
      </c>
      <c r="H132" s="339" t="str">
        <f>IF(((E132+F132)*273)&lt;(D132),"KO","OK")</f>
        <v>OK</v>
      </c>
      <c r="I132" s="622" t="str">
        <f>IF(H132="KO",($H$5&amp;(('t12'!C132/12*273)+(('t3'!K132+'t3'!L132+'t3'!M132+'t3'!N132+'t3'!O132+'t3'!P132)*273))&amp;")"),"")</f>
        <v/>
      </c>
    </row>
    <row r="133" spans="1:9" ht="13.2" x14ac:dyDescent="0.25">
      <c r="A133" s="123" t="str">
        <f>'t1'!A133</f>
        <v>RUOLO TECNICO - COLLAB. TEC. PROF. SENIOR A ESAURIMENTO E.Q.</v>
      </c>
      <c r="B133" s="95" t="str">
        <f>'t1'!B133</f>
        <v>TEQCTS</v>
      </c>
      <c r="C133" s="615">
        <f>'t11'!W135+'t11'!X135</f>
        <v>0</v>
      </c>
      <c r="D133" s="615">
        <f>(C133-'t11'!Q135-'t11'!R135-'t11'!S135-'t11'!T135-'t11'!U135-'t11'!V135)</f>
        <v>0</v>
      </c>
      <c r="E133" s="897">
        <f>'t12'!AA133/12</f>
        <v>0</v>
      </c>
      <c r="F133" s="615">
        <f>'t3'!K133+'t3'!L133+'t3'!M133+'t3'!N133+'t3'!O133+'t3'!P133</f>
        <v>0</v>
      </c>
      <c r="G133" s="339" t="str">
        <f>IF(H133="OK","OK","ERRORE")</f>
        <v>OK</v>
      </c>
      <c r="H133" s="339" t="str">
        <f>IF(((E133+F133)*273)&lt;(D133),"KO","OK")</f>
        <v>OK</v>
      </c>
      <c r="I133" s="622" t="str">
        <f>IF(H133="KO",($H$5&amp;(('t12'!C133/12*273)+(('t3'!K133+'t3'!L133+'t3'!M133+'t3'!N133+'t3'!O133+'t3'!P133)*273))&amp;")"),"")</f>
        <v/>
      </c>
    </row>
    <row r="134" spans="1:9" ht="13.2" x14ac:dyDescent="0.25">
      <c r="A134" s="123" t="str">
        <f>'t1'!A134</f>
        <v>RUOLO AMMINISTRATIVO - COLLAB. AMMINISTRATIVO PROFESS. E.Q.</v>
      </c>
      <c r="B134" s="95" t="str">
        <f>'t1'!B134</f>
        <v>AEQ029</v>
      </c>
      <c r="C134" s="615">
        <f>'t11'!W136+'t11'!X136</f>
        <v>0</v>
      </c>
      <c r="D134" s="615">
        <f>(C134-'t11'!Q136-'t11'!R136-'t11'!S136-'t11'!T136-'t11'!U136-'t11'!V136)</f>
        <v>0</v>
      </c>
      <c r="E134" s="897">
        <f>'t12'!AA134/12</f>
        <v>0</v>
      </c>
      <c r="F134" s="615">
        <f>'t3'!K134+'t3'!L134+'t3'!M134+'t3'!N134+'t3'!O134+'t3'!P134</f>
        <v>0</v>
      </c>
      <c r="G134" s="339" t="str">
        <f>IF(H134="OK","OK","ERRORE")</f>
        <v>OK</v>
      </c>
      <c r="H134" s="339" t="str">
        <f>IF(((E134+F134)*273)&lt;(D134),"KO","OK")</f>
        <v>OK</v>
      </c>
      <c r="I134" s="622" t="str">
        <f>IF(H134="KO",($H$5&amp;(('t12'!C134/12*273)+(('t3'!K134+'t3'!L134+'t3'!M134+'t3'!N134+'t3'!O134+'t3'!P134)*273))&amp;")"),"")</f>
        <v/>
      </c>
    </row>
    <row r="135" spans="1:9" ht="13.2" x14ac:dyDescent="0.25">
      <c r="A135" s="123" t="str">
        <f>'t1'!A135</f>
        <v>RUOLO AMM.VO - COLLAB. AMM.VO PROF. SENIOR ESAURIMENTO E.Q.</v>
      </c>
      <c r="B135" s="95" t="str">
        <f>'t1'!B135</f>
        <v>AEQCAS</v>
      </c>
      <c r="C135" s="615">
        <f>'t11'!W137+'t11'!X137</f>
        <v>0</v>
      </c>
      <c r="D135" s="615">
        <f>(C135-'t11'!Q137-'t11'!R137-'t11'!S137-'t11'!T137-'t11'!U137-'t11'!V137)</f>
        <v>0</v>
      </c>
      <c r="E135" s="897">
        <f>'t12'!AA135/12</f>
        <v>0</v>
      </c>
      <c r="F135" s="615">
        <f>'t3'!K135+'t3'!L135+'t3'!M135+'t3'!N135+'t3'!O135+'t3'!P135</f>
        <v>0</v>
      </c>
      <c r="G135" s="339" t="str">
        <f>IF(H135="OK","OK","ERRORE")</f>
        <v>OK</v>
      </c>
      <c r="H135" s="339" t="str">
        <f>IF(((E135+F135)*273)&lt;(D135),"KO","OK")</f>
        <v>OK</v>
      </c>
      <c r="I135" s="622" t="str">
        <f>IF(H135="KO",($H$5&amp;(('t12'!C135/12*273)+(('t3'!K135+'t3'!L135+'t3'!M135+'t3'!N135+'t3'!O135+'t3'!P135)*273))&amp;")"),"")</f>
        <v/>
      </c>
    </row>
    <row r="136" spans="1:9" ht="13.2" x14ac:dyDescent="0.25">
      <c r="A136" s="123" t="str">
        <f>'t1'!A136</f>
        <v>RUOLO SANITARIO - PROF. SANITARIE INFERMIERISTICHE</v>
      </c>
      <c r="B136" s="95" t="str">
        <f>'t1'!B136</f>
        <v>SPFINF</v>
      </c>
      <c r="C136" s="615">
        <f>'t11'!W138+'t11'!X138</f>
        <v>0</v>
      </c>
      <c r="D136" s="615">
        <f>(C136-'t11'!Q138-'t11'!R138-'t11'!S138-'t11'!T138-'t11'!U138-'t11'!V138)</f>
        <v>0</v>
      </c>
      <c r="E136" s="897">
        <f>'t12'!AA136/12</f>
        <v>0</v>
      </c>
      <c r="F136" s="615">
        <f>'t3'!K136+'t3'!L136+'t3'!M136+'t3'!N136+'t3'!O136+'t3'!P136</f>
        <v>0</v>
      </c>
      <c r="G136" s="339" t="str">
        <f t="shared" si="2"/>
        <v>OK</v>
      </c>
      <c r="H136" s="339" t="str">
        <f t="shared" si="3"/>
        <v>OK</v>
      </c>
      <c r="I136" s="622" t="str">
        <f>IF(H136="KO",($H$5&amp;(('t12'!C136/12*273)+(('t3'!K136+'t3'!L136+'t3'!M136+'t3'!N136+'t3'!O136+'t3'!P136)*273))&amp;")"),"")</f>
        <v/>
      </c>
    </row>
    <row r="137" spans="1:9" ht="13.2" x14ac:dyDescent="0.25">
      <c r="A137" s="123" t="str">
        <f>'t1'!A137</f>
        <v>RUOLO SANITARIO - PROF. SANITARIA OSTETRICA</v>
      </c>
      <c r="B137" s="95" t="str">
        <f>'t1'!B137</f>
        <v>SPFOST</v>
      </c>
      <c r="C137" s="615">
        <f>'t11'!W139+'t11'!X139</f>
        <v>0</v>
      </c>
      <c r="D137" s="615">
        <f>(C137-'t11'!Q139-'t11'!R139-'t11'!S139-'t11'!T139-'t11'!U139-'t11'!V139)</f>
        <v>0</v>
      </c>
      <c r="E137" s="897">
        <f>'t12'!AA137/12</f>
        <v>0</v>
      </c>
      <c r="F137" s="615">
        <f>'t3'!K137+'t3'!L137+'t3'!M137+'t3'!N137+'t3'!O137+'t3'!P137</f>
        <v>0</v>
      </c>
      <c r="G137" s="339" t="str">
        <f t="shared" si="2"/>
        <v>OK</v>
      </c>
      <c r="H137" s="339" t="str">
        <f t="shared" si="3"/>
        <v>OK</v>
      </c>
      <c r="I137" s="622" t="str">
        <f>IF(H137="KO",($H$5&amp;(('t12'!C137/12*273)+(('t3'!K137+'t3'!L137+'t3'!M137+'t3'!N137+'t3'!O137+'t3'!P137)*273))&amp;")"),"")</f>
        <v/>
      </c>
    </row>
    <row r="138" spans="1:9" ht="13.2" x14ac:dyDescent="0.25">
      <c r="A138" s="123" t="str">
        <f>'t1'!A138</f>
        <v>RUOLO SANITARIO - PROFESSIONI TECNICO SANITARIE</v>
      </c>
      <c r="B138" s="95" t="str">
        <f>'t1'!B138</f>
        <v>SPFTCN</v>
      </c>
      <c r="C138" s="615">
        <f>'t11'!W140+'t11'!X140</f>
        <v>0</v>
      </c>
      <c r="D138" s="615">
        <f>(C138-'t11'!Q140-'t11'!R140-'t11'!S140-'t11'!T140-'t11'!U140-'t11'!V140)</f>
        <v>0</v>
      </c>
      <c r="E138" s="897">
        <f>'t12'!AA138/12</f>
        <v>0</v>
      </c>
      <c r="F138" s="615">
        <f>'t3'!K138+'t3'!L138+'t3'!M138+'t3'!N138+'t3'!O138+'t3'!P138</f>
        <v>0</v>
      </c>
      <c r="G138" s="339" t="str">
        <f t="shared" si="2"/>
        <v>OK</v>
      </c>
      <c r="H138" s="339" t="str">
        <f t="shared" si="3"/>
        <v>OK</v>
      </c>
      <c r="I138" s="622" t="str">
        <f>IF(H138="KO",($H$5&amp;(('t12'!C138/12*273)+(('t3'!K138+'t3'!L138+'t3'!M138+'t3'!N138+'t3'!O138+'t3'!P138)*273))&amp;")"),"")</f>
        <v/>
      </c>
    </row>
    <row r="139" spans="1:9" ht="13.2" x14ac:dyDescent="0.25">
      <c r="A139" s="123" t="str">
        <f>'t1'!A139</f>
        <v>RUOLO SANITARIO - PROF. SANITARIE DELLA RIABILITAZIONE</v>
      </c>
      <c r="B139" s="95" t="str">
        <f>'t1'!B139</f>
        <v>SPFRAB</v>
      </c>
      <c r="C139" s="615">
        <f>'t11'!W141+'t11'!X141</f>
        <v>0</v>
      </c>
      <c r="D139" s="615">
        <f>(C139-'t11'!Q141-'t11'!R141-'t11'!S141-'t11'!T141-'t11'!U141-'t11'!V141)</f>
        <v>0</v>
      </c>
      <c r="E139" s="897">
        <f>'t12'!AA139/12</f>
        <v>0</v>
      </c>
      <c r="F139" s="615">
        <f>'t3'!K139+'t3'!L139+'t3'!M139+'t3'!N139+'t3'!O139+'t3'!P139</f>
        <v>0</v>
      </c>
      <c r="G139" s="339" t="str">
        <f t="shared" si="2"/>
        <v>OK</v>
      </c>
      <c r="H139" s="339" t="str">
        <f t="shared" si="3"/>
        <v>OK</v>
      </c>
      <c r="I139" s="622" t="str">
        <f>IF(H139="KO",($H$5&amp;(('t12'!C139/12*273)+(('t3'!K139+'t3'!L139+'t3'!M139+'t3'!N139+'t3'!O139+'t3'!P139)*273))&amp;")"),"")</f>
        <v/>
      </c>
    </row>
    <row r="140" spans="1:9" ht="13.2" x14ac:dyDescent="0.25">
      <c r="A140" s="123" t="str">
        <f>'t1'!A140</f>
        <v>RUOLO SANITARIO - PROF. SANITARIE DELLA PREVENZIONE</v>
      </c>
      <c r="B140" s="95" t="str">
        <f>'t1'!B140</f>
        <v>SPFPRV</v>
      </c>
      <c r="C140" s="615">
        <f>'t11'!W142+'t11'!X142</f>
        <v>0</v>
      </c>
      <c r="D140" s="615">
        <f>(C140-'t11'!Q142-'t11'!R142-'t11'!S142-'t11'!T142-'t11'!U142-'t11'!V142)</f>
        <v>0</v>
      </c>
      <c r="E140" s="897">
        <f>'t12'!AA140/12</f>
        <v>0</v>
      </c>
      <c r="F140" s="615">
        <f>'t3'!K140+'t3'!L140+'t3'!M140+'t3'!N140+'t3'!O140+'t3'!P140</f>
        <v>0</v>
      </c>
      <c r="G140" s="339" t="str">
        <f t="shared" ref="G140:G167" si="4">IF(H140="OK","OK","ERRORE")</f>
        <v>OK</v>
      </c>
      <c r="H140" s="339" t="str">
        <f t="shared" ref="H140:H167" si="5">IF(((E140+F140)*273)&lt;(D140),"KO","OK")</f>
        <v>OK</v>
      </c>
      <c r="I140" s="622" t="str">
        <f>IF(H140="KO",($H$5&amp;(('t12'!C140/12*273)+(('t3'!K140+'t3'!L140+'t3'!M140+'t3'!N140+'t3'!O140+'t3'!P140)*273))&amp;")"),"")</f>
        <v/>
      </c>
    </row>
    <row r="141" spans="1:9" ht="13.2" x14ac:dyDescent="0.25">
      <c r="A141" s="123" t="str">
        <f>'t1'!A141</f>
        <v>RUOLO SANITARIO - PROF. SAN. INFERMIER. SENIOR A ESAURIMENTO</v>
      </c>
      <c r="B141" s="95" t="str">
        <f>'t1'!B141</f>
        <v>SPFINE</v>
      </c>
      <c r="C141" s="615">
        <f>'t11'!W143+'t11'!X143</f>
        <v>0</v>
      </c>
      <c r="D141" s="615">
        <f>(C141-'t11'!Q143-'t11'!R143-'t11'!S143-'t11'!T143-'t11'!U143-'t11'!V143)</f>
        <v>0</v>
      </c>
      <c r="E141" s="897">
        <f>'t12'!AA141/12</f>
        <v>0</v>
      </c>
      <c r="F141" s="615">
        <f>'t3'!K141+'t3'!L141+'t3'!M141+'t3'!N141+'t3'!O141+'t3'!P141</f>
        <v>0</v>
      </c>
      <c r="G141" s="339" t="str">
        <f t="shared" si="4"/>
        <v>OK</v>
      </c>
      <c r="H141" s="339" t="str">
        <f t="shared" si="5"/>
        <v>OK</v>
      </c>
      <c r="I141" s="622" t="str">
        <f>IF(H141="KO",($H$5&amp;(('t12'!C141/12*273)+(('t3'!K141+'t3'!L141+'t3'!M141+'t3'!N141+'t3'!O141+'t3'!P141)*273))&amp;")"),"")</f>
        <v/>
      </c>
    </row>
    <row r="142" spans="1:9" ht="13.2" x14ac:dyDescent="0.25">
      <c r="A142" s="123" t="str">
        <f>'t1'!A142</f>
        <v>RUOLO SANITARIO - ALTRI PROFILI SANIT. SENIOR A ESAURIMENTO</v>
      </c>
      <c r="B142" s="95" t="str">
        <f>'t1'!B142</f>
        <v>SPFASE</v>
      </c>
      <c r="C142" s="615">
        <f>'t11'!W144+'t11'!X144</f>
        <v>0</v>
      </c>
      <c r="D142" s="615">
        <f>(C142-'t11'!Q144-'t11'!R144-'t11'!S144-'t11'!T144-'t11'!U144-'t11'!V144)</f>
        <v>0</v>
      </c>
      <c r="E142" s="897">
        <f>'t12'!AA142/12</f>
        <v>0</v>
      </c>
      <c r="F142" s="615">
        <f>'t3'!K142+'t3'!L142+'t3'!M142+'t3'!N142+'t3'!O142+'t3'!P142</f>
        <v>0</v>
      </c>
      <c r="G142" s="339" t="str">
        <f t="shared" si="4"/>
        <v>OK</v>
      </c>
      <c r="H142" s="339" t="str">
        <f t="shared" si="5"/>
        <v>OK</v>
      </c>
      <c r="I142" s="622" t="str">
        <f>IF(H142="KO",($H$5&amp;(('t12'!C142/12*273)+(('t3'!K142+'t3'!L142+'t3'!M142+'t3'!N142+'t3'!O142+'t3'!P142)*273))&amp;")"),"")</f>
        <v/>
      </c>
    </row>
    <row r="143" spans="1:9" ht="13.2" x14ac:dyDescent="0.25">
      <c r="A143" s="123" t="str">
        <f>'t1'!A143</f>
        <v>RUOLO SOCIOSANITARIO - ASSISTENTE SOCIALE</v>
      </c>
      <c r="B143" s="95" t="str">
        <f>'t1'!B143</f>
        <v>KPFASC</v>
      </c>
      <c r="C143" s="615">
        <f>'t11'!W145+'t11'!X145</f>
        <v>0</v>
      </c>
      <c r="D143" s="615">
        <f>(C143-'t11'!Q145-'t11'!R145-'t11'!S145-'t11'!T145-'t11'!U145-'t11'!V145)</f>
        <v>0</v>
      </c>
      <c r="E143" s="897">
        <f>'t12'!AA143/12</f>
        <v>0</v>
      </c>
      <c r="F143" s="615">
        <f>'t3'!K143+'t3'!L143+'t3'!M143+'t3'!N143+'t3'!O143+'t3'!P143</f>
        <v>0</v>
      </c>
      <c r="G143" s="339" t="str">
        <f t="shared" si="4"/>
        <v>OK</v>
      </c>
      <c r="H143" s="339" t="str">
        <f t="shared" si="5"/>
        <v>OK</v>
      </c>
      <c r="I143" s="622" t="str">
        <f>IF(H143="KO",($H$5&amp;(('t12'!C143/12*273)+(('t3'!K143+'t3'!L143+'t3'!M143+'t3'!N143+'t3'!O143+'t3'!P143)*273))&amp;")"),"")</f>
        <v/>
      </c>
    </row>
    <row r="144" spans="1:9" ht="13.2" x14ac:dyDescent="0.25">
      <c r="A144" s="123" t="str">
        <f>'t1'!A144</f>
        <v>RUOLO SOCIOSANITARIO - ASSISTENTE SOC. SENIOR AD ESAURIMENTO</v>
      </c>
      <c r="B144" s="95" t="str">
        <f>'t1'!B144</f>
        <v>KPFSCE</v>
      </c>
      <c r="C144" s="615">
        <f>'t11'!W146+'t11'!X146</f>
        <v>0</v>
      </c>
      <c r="D144" s="615">
        <f>(C144-'t11'!Q146-'t11'!R146-'t11'!S146-'t11'!T146-'t11'!U146-'t11'!V146)</f>
        <v>0</v>
      </c>
      <c r="E144" s="897">
        <f>'t12'!AA144/12</f>
        <v>0</v>
      </c>
      <c r="F144" s="615">
        <f>'t3'!K144+'t3'!L144+'t3'!M144+'t3'!N144+'t3'!O144+'t3'!P144</f>
        <v>0</v>
      </c>
      <c r="G144" s="339" t="str">
        <f t="shared" si="4"/>
        <v>OK</v>
      </c>
      <c r="H144" s="339" t="str">
        <f t="shared" si="5"/>
        <v>OK</v>
      </c>
      <c r="I144" s="622" t="str">
        <f>IF(H144="KO",($H$5&amp;(('t12'!C144/12*273)+(('t3'!K144+'t3'!L144+'t3'!M144+'t3'!N144+'t3'!O144+'t3'!P144)*273))&amp;")"),"")</f>
        <v/>
      </c>
    </row>
    <row r="145" spans="1:9" ht="13.2" x14ac:dyDescent="0.25">
      <c r="A145" s="123" t="str">
        <f>'t1'!A145</f>
        <v>RUOLO PROFESSIONALE - SPECIALISTA DELLA COMUNIC. ISTIT.</v>
      </c>
      <c r="B145" s="95" t="str">
        <f>'t1'!B145</f>
        <v>PPF871</v>
      </c>
      <c r="C145" s="615">
        <f>'t11'!W147+'t11'!X147</f>
        <v>0</v>
      </c>
      <c r="D145" s="615">
        <f>(C145-'t11'!Q147-'t11'!R147-'t11'!S147-'t11'!T147-'t11'!U147-'t11'!V147)</f>
        <v>0</v>
      </c>
      <c r="E145" s="897">
        <f>'t12'!AA145/12</f>
        <v>0</v>
      </c>
      <c r="F145" s="615">
        <f>'t3'!K145+'t3'!L145+'t3'!M145+'t3'!N145+'t3'!O145+'t3'!P145</f>
        <v>0</v>
      </c>
      <c r="G145" s="339" t="str">
        <f t="shared" si="4"/>
        <v>OK</v>
      </c>
      <c r="H145" s="339" t="str">
        <f t="shared" si="5"/>
        <v>OK</v>
      </c>
      <c r="I145" s="622" t="str">
        <f>IF(H145="KO",($H$5&amp;(('t12'!C145/12*273)+(('t3'!K145+'t3'!L145+'t3'!M145+'t3'!N145+'t3'!O145+'t3'!P145)*273))&amp;")"),"")</f>
        <v/>
      </c>
    </row>
    <row r="146" spans="1:9" ht="13.2" x14ac:dyDescent="0.25">
      <c r="A146" s="123" t="str">
        <f>'t1'!A146</f>
        <v>RUOLO PROFESSIONALE - SPECIALISTA RAPPORTI CON I MEDIA</v>
      </c>
      <c r="B146" s="95" t="str">
        <f>'t1'!B146</f>
        <v>PPF872</v>
      </c>
      <c r="C146" s="615">
        <f>'t11'!W148+'t11'!X148</f>
        <v>0</v>
      </c>
      <c r="D146" s="615">
        <f>(C146-'t11'!Q148-'t11'!R148-'t11'!S148-'t11'!T148-'t11'!U148-'t11'!V148)</f>
        <v>0</v>
      </c>
      <c r="E146" s="897">
        <f>'t12'!AA146/12</f>
        <v>0</v>
      </c>
      <c r="F146" s="615">
        <f>'t3'!K146+'t3'!L146+'t3'!M146+'t3'!N146+'t3'!O146+'t3'!P146</f>
        <v>0</v>
      </c>
      <c r="G146" s="339" t="str">
        <f t="shared" si="4"/>
        <v>OK</v>
      </c>
      <c r="H146" s="339" t="str">
        <f t="shared" si="5"/>
        <v>OK</v>
      </c>
      <c r="I146" s="622" t="str">
        <f>IF(H146="KO",($H$5&amp;(('t12'!C146/12*273)+(('t3'!K146+'t3'!L146+'t3'!M146+'t3'!N146+'t3'!O146+'t3'!P146)*273))&amp;")"),"")</f>
        <v/>
      </c>
    </row>
    <row r="147" spans="1:9" ht="13.2" x14ac:dyDescent="0.25">
      <c r="A147" s="123" t="str">
        <f>'t1'!A147</f>
        <v>RUOLO PROFESSIONALE - ASSISTENTE RELIGIOSO</v>
      </c>
      <c r="B147" s="95" t="str">
        <f>'t1'!B147</f>
        <v>PPF006</v>
      </c>
      <c r="C147" s="615">
        <f>'t11'!W149+'t11'!X149</f>
        <v>0</v>
      </c>
      <c r="D147" s="615">
        <f>(C147-'t11'!Q149-'t11'!R149-'t11'!S149-'t11'!T149-'t11'!U149-'t11'!V149)</f>
        <v>0</v>
      </c>
      <c r="E147" s="897">
        <f>'t12'!AA147/12</f>
        <v>0</v>
      </c>
      <c r="F147" s="615">
        <f>'t3'!K147+'t3'!L147+'t3'!M147+'t3'!N147+'t3'!O147+'t3'!P147</f>
        <v>0</v>
      </c>
      <c r="G147" s="339" t="str">
        <f t="shared" si="4"/>
        <v>OK</v>
      </c>
      <c r="H147" s="339" t="str">
        <f t="shared" si="5"/>
        <v>OK</v>
      </c>
      <c r="I147" s="622" t="str">
        <f>IF(H147="KO",($H$5&amp;(('t12'!C147/12*273)+(('t3'!K147+'t3'!L147+'t3'!M147+'t3'!N147+'t3'!O147+'t3'!P147)*273))&amp;")"),"")</f>
        <v/>
      </c>
    </row>
    <row r="148" spans="1:9" ht="13.2" x14ac:dyDescent="0.25">
      <c r="A148" s="123" t="str">
        <f>'t1'!A148</f>
        <v>RUOLO TECNICO - COLLABORATORE TECNICO PROFESSIONALE</v>
      </c>
      <c r="B148" s="95" t="str">
        <f>'t1'!B148</f>
        <v>TPF026</v>
      </c>
      <c r="C148" s="615">
        <f>'t11'!W150+'t11'!X150</f>
        <v>0</v>
      </c>
      <c r="D148" s="615">
        <f>(C148-'t11'!Q150-'t11'!R150-'t11'!S150-'t11'!T150-'t11'!U150-'t11'!V150)</f>
        <v>0</v>
      </c>
      <c r="E148" s="897">
        <f>'t12'!AA148/12</f>
        <v>0</v>
      </c>
      <c r="F148" s="615">
        <f>'t3'!K148+'t3'!L148+'t3'!M148+'t3'!N148+'t3'!O148+'t3'!P148</f>
        <v>0</v>
      </c>
      <c r="G148" s="339" t="str">
        <f t="shared" si="4"/>
        <v>OK</v>
      </c>
      <c r="H148" s="339" t="str">
        <f t="shared" si="5"/>
        <v>OK</v>
      </c>
      <c r="I148" s="622" t="str">
        <f>IF(H148="KO",($H$5&amp;(('t12'!C148/12*273)+(('t3'!K148+'t3'!L148+'t3'!M148+'t3'!N148+'t3'!O148+'t3'!P148)*273))&amp;")"),"")</f>
        <v/>
      </c>
    </row>
    <row r="149" spans="1:9" ht="13.2" x14ac:dyDescent="0.25">
      <c r="A149" s="123" t="str">
        <f>'t1'!A149</f>
        <v>RUOLO TECNICO - COLLAB. TECNICO PROF. SENIOR AD ESAURIMENTO</v>
      </c>
      <c r="B149" s="95" t="str">
        <f>'t1'!B149</f>
        <v>TPFCTS</v>
      </c>
      <c r="C149" s="615">
        <f>'t11'!W151+'t11'!X151</f>
        <v>0</v>
      </c>
      <c r="D149" s="615">
        <f>(C149-'t11'!Q151-'t11'!R151-'t11'!S151-'t11'!T151-'t11'!U151-'t11'!V151)</f>
        <v>0</v>
      </c>
      <c r="E149" s="897">
        <f>'t12'!AA149/12</f>
        <v>0</v>
      </c>
      <c r="F149" s="615">
        <f>'t3'!K149+'t3'!L149+'t3'!M149+'t3'!N149+'t3'!O149+'t3'!P149</f>
        <v>0</v>
      </c>
      <c r="G149" s="339" t="str">
        <f t="shared" si="4"/>
        <v>OK</v>
      </c>
      <c r="H149" s="339" t="str">
        <f t="shared" si="5"/>
        <v>OK</v>
      </c>
      <c r="I149" s="622" t="str">
        <f>IF(H149="KO",($H$5&amp;(('t12'!C149/12*273)+(('t3'!K149+'t3'!L149+'t3'!M149+'t3'!N149+'t3'!O149+'t3'!P149)*273))&amp;")"),"")</f>
        <v/>
      </c>
    </row>
    <row r="150" spans="1:9" ht="13.2" x14ac:dyDescent="0.25">
      <c r="A150" s="123" t="str">
        <f>'t1'!A150</f>
        <v>RUOLO AMMINISTRATIVO - COLLAB. AMMINISTRATIVO PROFESS.</v>
      </c>
      <c r="B150" s="95" t="str">
        <f>'t1'!B150</f>
        <v>APF028</v>
      </c>
      <c r="C150" s="615">
        <f>'t11'!W152+'t11'!X152</f>
        <v>0</v>
      </c>
      <c r="D150" s="615">
        <f>(C150-'t11'!Q152-'t11'!R152-'t11'!S152-'t11'!T152-'t11'!U152-'t11'!V152)</f>
        <v>0</v>
      </c>
      <c r="E150" s="897">
        <f>'t12'!AA150/12</f>
        <v>0</v>
      </c>
      <c r="F150" s="615">
        <f>'t3'!K150+'t3'!L150+'t3'!M150+'t3'!N150+'t3'!O150+'t3'!P150</f>
        <v>0</v>
      </c>
      <c r="G150" s="339" t="str">
        <f t="shared" si="4"/>
        <v>OK</v>
      </c>
      <c r="H150" s="339" t="str">
        <f t="shared" si="5"/>
        <v>OK</v>
      </c>
      <c r="I150" s="622" t="str">
        <f>IF(H150="KO",($H$5&amp;(('t12'!C150/12*273)+(('t3'!K150+'t3'!L150+'t3'!M150+'t3'!N150+'t3'!O150+'t3'!P150)*273))&amp;")"),"")</f>
        <v/>
      </c>
    </row>
    <row r="151" spans="1:9" ht="13.2" x14ac:dyDescent="0.25">
      <c r="A151" s="123" t="str">
        <f>'t1'!A151</f>
        <v>RUOLO AMM.VO - COLLAB. AMM.VO PROFESS. SENIOR AD ESAURIMENTO</v>
      </c>
      <c r="B151" s="95" t="str">
        <f>'t1'!B151</f>
        <v>APFCAS</v>
      </c>
      <c r="C151" s="615">
        <f>'t11'!W153+'t11'!X153</f>
        <v>0</v>
      </c>
      <c r="D151" s="615">
        <f>(C151-'t11'!Q153-'t11'!R153-'t11'!S153-'t11'!T153-'t11'!U153-'t11'!V153)</f>
        <v>0</v>
      </c>
      <c r="E151" s="897">
        <f>'t12'!AA151/12</f>
        <v>0</v>
      </c>
      <c r="F151" s="615">
        <f>'t3'!K151+'t3'!L151+'t3'!M151+'t3'!N151+'t3'!O151+'t3'!P151</f>
        <v>0</v>
      </c>
      <c r="G151" s="339" t="str">
        <f t="shared" si="4"/>
        <v>OK</v>
      </c>
      <c r="H151" s="339" t="str">
        <f t="shared" si="5"/>
        <v>OK</v>
      </c>
      <c r="I151" s="622" t="str">
        <f>IF(H151="KO",($H$5&amp;(('t12'!C151/12*273)+(('t3'!K151+'t3'!L151+'t3'!M151+'t3'!N151+'t3'!O151+'t3'!P151)*273))&amp;")"),"")</f>
        <v/>
      </c>
    </row>
    <row r="152" spans="1:9" ht="13.2" x14ac:dyDescent="0.25">
      <c r="A152" s="123" t="str">
        <f>'t1'!A152</f>
        <v>RUOLO SANITARIO - PROFILI AREA ASSITENTI AD ESAURIMENTO</v>
      </c>
      <c r="B152" s="95" t="str">
        <f>'t1'!B152</f>
        <v>SAT162</v>
      </c>
      <c r="C152" s="615">
        <f>'t11'!W154+'t11'!X154</f>
        <v>0</v>
      </c>
      <c r="D152" s="615">
        <f>(C152-'t11'!Q154-'t11'!R154-'t11'!S154-'t11'!T154-'t11'!U154-'t11'!V154)</f>
        <v>0</v>
      </c>
      <c r="E152" s="897">
        <f>'t12'!AA152/12</f>
        <v>0</v>
      </c>
      <c r="F152" s="615">
        <f>'t3'!K152+'t3'!L152+'t3'!M152+'t3'!N152+'t3'!O152+'t3'!P152</f>
        <v>0</v>
      </c>
      <c r="G152" s="339" t="str">
        <f t="shared" si="4"/>
        <v>OK</v>
      </c>
      <c r="H152" s="339" t="str">
        <f t="shared" si="5"/>
        <v>OK</v>
      </c>
      <c r="I152" s="622" t="str">
        <f>IF(H152="KO",($H$5&amp;(('t12'!C152/12*273)+(('t3'!K152+'t3'!L152+'t3'!M152+'t3'!N152+'t3'!O152+'t3'!P152)*273))&amp;")"),"")</f>
        <v/>
      </c>
    </row>
    <row r="153" spans="1:9" ht="13.2" x14ac:dyDescent="0.25">
      <c r="A153" s="123" t="str">
        <f>'t1'!A153</f>
        <v>RUOLO SOCIOSANITARIO - OPERATORE SOCIOSANITARIO SENIOR</v>
      </c>
      <c r="B153" s="95" t="str">
        <f>'t1'!B153</f>
        <v>KAT660</v>
      </c>
      <c r="C153" s="615">
        <f>'t11'!W155+'t11'!X155</f>
        <v>0</v>
      </c>
      <c r="D153" s="615">
        <f>(C153-'t11'!Q155-'t11'!R155-'t11'!S155-'t11'!T155-'t11'!U155-'t11'!V155)</f>
        <v>0</v>
      </c>
      <c r="E153" s="897">
        <f>'t12'!AA153/12</f>
        <v>0</v>
      </c>
      <c r="F153" s="615">
        <f>'t3'!K153+'t3'!L153+'t3'!M153+'t3'!N153+'t3'!O153+'t3'!P153</f>
        <v>0</v>
      </c>
      <c r="G153" s="339" t="str">
        <f t="shared" si="4"/>
        <v>OK</v>
      </c>
      <c r="H153" s="339" t="str">
        <f t="shared" si="5"/>
        <v>OK</v>
      </c>
      <c r="I153" s="622" t="str">
        <f>IF(H153="KO",($H$5&amp;(('t12'!C153/12*273)+(('t3'!K153+'t3'!L153+'t3'!M153+'t3'!N153+'t3'!O153+'t3'!P153)*273))&amp;")"),"")</f>
        <v/>
      </c>
    </row>
    <row r="154" spans="1:9" ht="13.2" x14ac:dyDescent="0.25">
      <c r="A154" s="123" t="str">
        <f>'t1'!A154</f>
        <v>RUOLO SOCIOSANITARIO - PROFILI AREA ASSITENTI AD ESAURIMENTO</v>
      </c>
      <c r="B154" s="95" t="str">
        <f>'t1'!B154</f>
        <v>KAT162</v>
      </c>
      <c r="C154" s="615">
        <f>'t11'!W156+'t11'!X156</f>
        <v>0</v>
      </c>
      <c r="D154" s="615">
        <f>(C154-'t11'!Q156-'t11'!R156-'t11'!S156-'t11'!T156-'t11'!U156-'t11'!V156)</f>
        <v>0</v>
      </c>
      <c r="E154" s="897">
        <f>'t12'!AA154/12</f>
        <v>0</v>
      </c>
      <c r="F154" s="615">
        <f>'t3'!K154+'t3'!L154+'t3'!M154+'t3'!N154+'t3'!O154+'t3'!P154</f>
        <v>0</v>
      </c>
      <c r="G154" s="339" t="str">
        <f t="shared" si="4"/>
        <v>OK</v>
      </c>
      <c r="H154" s="339" t="str">
        <f t="shared" si="5"/>
        <v>OK</v>
      </c>
      <c r="I154" s="622" t="str">
        <f>IF(H154="KO",($H$5&amp;(('t12'!C154/12*273)+(('t3'!K154+'t3'!L154+'t3'!M154+'t3'!N154+'t3'!O154+'t3'!P154)*273))&amp;")"),"")</f>
        <v/>
      </c>
    </row>
    <row r="155" spans="1:9" ht="13.2" x14ac:dyDescent="0.25">
      <c r="A155" s="123" t="str">
        <f>'t1'!A155</f>
        <v>RUOLO PROFESSIONALE - ASSISTENTE DELLINFORMAZIONE</v>
      </c>
      <c r="B155" s="95" t="str">
        <f>'t1'!B155</f>
        <v>PATINZ</v>
      </c>
      <c r="C155" s="615">
        <f>'t11'!W157+'t11'!X157</f>
        <v>0</v>
      </c>
      <c r="D155" s="615">
        <f>(C155-'t11'!Q157-'t11'!R157-'t11'!S157-'t11'!T157-'t11'!U157-'t11'!V157)</f>
        <v>0</v>
      </c>
      <c r="E155" s="897">
        <f>'t12'!AA155/12</f>
        <v>0</v>
      </c>
      <c r="F155" s="615">
        <f>'t3'!K155+'t3'!L155+'t3'!M155+'t3'!N155+'t3'!O155+'t3'!P155</f>
        <v>0</v>
      </c>
      <c r="G155" s="339" t="str">
        <f t="shared" si="4"/>
        <v>OK</v>
      </c>
      <c r="H155" s="339" t="str">
        <f t="shared" si="5"/>
        <v>OK</v>
      </c>
      <c r="I155" s="622" t="str">
        <f>IF(H155="KO",($H$5&amp;(('t12'!C155/12*273)+(('t3'!K155+'t3'!L155+'t3'!M155+'t3'!N155+'t3'!O155+'t3'!P155)*273))&amp;")"),"")</f>
        <v/>
      </c>
    </row>
    <row r="156" spans="1:9" ht="13.2" x14ac:dyDescent="0.25">
      <c r="A156" s="123" t="str">
        <f>'t1'!A156</f>
        <v>RUOLO TECNICO - ASSISTENTE INFORMATICO</v>
      </c>
      <c r="B156" s="95" t="str">
        <f>'t1'!B156</f>
        <v>TATIFC</v>
      </c>
      <c r="C156" s="615">
        <f>'t11'!W158+'t11'!X158</f>
        <v>0</v>
      </c>
      <c r="D156" s="615">
        <f>(C156-'t11'!Q158-'t11'!R158-'t11'!S158-'t11'!T158-'t11'!U158-'t11'!V158)</f>
        <v>0</v>
      </c>
      <c r="E156" s="897">
        <f>'t12'!AA156/12</f>
        <v>0</v>
      </c>
      <c r="F156" s="615">
        <f>'t3'!K156+'t3'!L156+'t3'!M156+'t3'!N156+'t3'!O156+'t3'!P156</f>
        <v>0</v>
      </c>
      <c r="G156" s="339" t="str">
        <f t="shared" si="4"/>
        <v>OK</v>
      </c>
      <c r="H156" s="339" t="str">
        <f t="shared" si="5"/>
        <v>OK</v>
      </c>
      <c r="I156" s="622" t="str">
        <f>IF(H156="KO",($H$5&amp;(('t12'!C156/12*273)+(('t3'!K156+'t3'!L156+'t3'!M156+'t3'!N156+'t3'!O156+'t3'!P156)*273))&amp;")"),"")</f>
        <v/>
      </c>
    </row>
    <row r="157" spans="1:9" ht="13.2" x14ac:dyDescent="0.25">
      <c r="A157" s="123" t="str">
        <f>'t1'!A157</f>
        <v>RUOLO TECNICO - ASSISTENTE TECNICO</v>
      </c>
      <c r="B157" s="95" t="str">
        <f>'t1'!B157</f>
        <v>TAT119</v>
      </c>
      <c r="C157" s="615">
        <f>'t11'!W159+'t11'!X159</f>
        <v>0</v>
      </c>
      <c r="D157" s="615">
        <f>(C157-'t11'!Q159-'t11'!R159-'t11'!S159-'t11'!T159-'t11'!U159-'t11'!V159)</f>
        <v>0</v>
      </c>
      <c r="E157" s="897">
        <f>'t12'!AA157/12</f>
        <v>0</v>
      </c>
      <c r="F157" s="615">
        <f>'t3'!K157+'t3'!L157+'t3'!M157+'t3'!N157+'t3'!O157+'t3'!P157</f>
        <v>0</v>
      </c>
      <c r="G157" s="339" t="str">
        <f t="shared" si="4"/>
        <v>OK</v>
      </c>
      <c r="H157" s="339" t="str">
        <f t="shared" si="5"/>
        <v>OK</v>
      </c>
      <c r="I157" s="622" t="str">
        <f>IF(H157="KO",($H$5&amp;(('t12'!C157/12*273)+(('t3'!K157+'t3'!L157+'t3'!M157+'t3'!N157+'t3'!O157+'t3'!P157)*273))&amp;")"),"")</f>
        <v/>
      </c>
    </row>
    <row r="158" spans="1:9" ht="13.2" x14ac:dyDescent="0.25">
      <c r="A158" s="123" t="str">
        <f>'t1'!A158</f>
        <v>RUOLO TECNICO - PROFILI AREA ASSITENTI AD ESAURIMENTO</v>
      </c>
      <c r="B158" s="95" t="str">
        <f>'t1'!B158</f>
        <v>TAT162</v>
      </c>
      <c r="C158" s="615">
        <f>'t11'!W160+'t11'!X160</f>
        <v>0</v>
      </c>
      <c r="D158" s="615">
        <f>(C158-'t11'!Q160-'t11'!R160-'t11'!S160-'t11'!T160-'t11'!U160-'t11'!V160)</f>
        <v>0</v>
      </c>
      <c r="E158" s="897">
        <f>'t12'!AA158/12</f>
        <v>0</v>
      </c>
      <c r="F158" s="615">
        <f>'t3'!K158+'t3'!L158+'t3'!M158+'t3'!N158+'t3'!O158+'t3'!P158</f>
        <v>0</v>
      </c>
      <c r="G158" s="339" t="str">
        <f t="shared" ref="G158:G162" si="6">IF(H158="OK","OK","ERRORE")</f>
        <v>OK</v>
      </c>
      <c r="H158" s="339" t="str">
        <f t="shared" ref="H158:H162" si="7">IF(((E158+F158)*273)&lt;(D158),"KO","OK")</f>
        <v>OK</v>
      </c>
      <c r="I158" s="622" t="str">
        <f>IF(H158="KO",($H$5&amp;(('t12'!C158/12*273)+(('t3'!K158+'t3'!L158+'t3'!M158+'t3'!N158+'t3'!O158+'t3'!P158)*273))&amp;")"),"")</f>
        <v/>
      </c>
    </row>
    <row r="159" spans="1:9" ht="13.2" x14ac:dyDescent="0.25">
      <c r="A159" s="123" t="str">
        <f>'t1'!A159</f>
        <v>RUOLO AMMINISTRATIVO - ASSISTENTE AMMINISTRATIVO</v>
      </c>
      <c r="B159" s="95" t="str">
        <f>'t1'!B159</f>
        <v>AAT117</v>
      </c>
      <c r="C159" s="615">
        <f>'t11'!W161+'t11'!X161</f>
        <v>0</v>
      </c>
      <c r="D159" s="615">
        <f>(C159-'t11'!Q161-'t11'!R161-'t11'!S161-'t11'!T161-'t11'!U161-'t11'!V161)</f>
        <v>0</v>
      </c>
      <c r="E159" s="897">
        <f>'t12'!AA159/12</f>
        <v>0</v>
      </c>
      <c r="F159" s="615">
        <f>'t3'!K159+'t3'!L159+'t3'!M159+'t3'!N159+'t3'!O159+'t3'!P159</f>
        <v>0</v>
      </c>
      <c r="G159" s="339" t="str">
        <f t="shared" si="6"/>
        <v>OK</v>
      </c>
      <c r="H159" s="339" t="str">
        <f t="shared" si="7"/>
        <v>OK</v>
      </c>
      <c r="I159" s="622" t="str">
        <f>IF(H159="KO",($H$5&amp;(('t12'!C159/12*273)+(('t3'!K159+'t3'!L159+'t3'!M159+'t3'!N159+'t3'!O159+'t3'!P159)*273))&amp;")"),"")</f>
        <v/>
      </c>
    </row>
    <row r="160" spans="1:9" ht="13.2" x14ac:dyDescent="0.25">
      <c r="A160" s="123" t="str">
        <f>'t1'!A160</f>
        <v>RUOLO SOCIOSANITARIO - OPERATORE SOCIOSANITARIO</v>
      </c>
      <c r="B160" s="95" t="str">
        <f>'t1'!B160</f>
        <v>KOP660</v>
      </c>
      <c r="C160" s="615">
        <f>'t11'!W162+'t11'!X162</f>
        <v>0</v>
      </c>
      <c r="D160" s="615">
        <f>(C160-'t11'!Q162-'t11'!R162-'t11'!S162-'t11'!T162-'t11'!U162-'t11'!V162)</f>
        <v>0</v>
      </c>
      <c r="E160" s="897">
        <f>'t12'!AA160/12</f>
        <v>0</v>
      </c>
      <c r="F160" s="615">
        <f>'t3'!K160+'t3'!L160+'t3'!M160+'t3'!N160+'t3'!O160+'t3'!P160</f>
        <v>0</v>
      </c>
      <c r="G160" s="339" t="str">
        <f t="shared" si="6"/>
        <v>OK</v>
      </c>
      <c r="H160" s="339" t="str">
        <f t="shared" si="7"/>
        <v>OK</v>
      </c>
      <c r="I160" s="622" t="str">
        <f>IF(H160="KO",($H$5&amp;(('t12'!C160/12*273)+(('t3'!K160+'t3'!L160+'t3'!M160+'t3'!N160+'t3'!O160+'t3'!P160)*273))&amp;")"),"")</f>
        <v/>
      </c>
    </row>
    <row r="161" spans="1:9" ht="13.2" x14ac:dyDescent="0.25">
      <c r="A161" s="123" t="str">
        <f>'t1'!A161</f>
        <v>RUOLO TECNICO - OPERATORE TECNICO SPECIALIZZATO</v>
      </c>
      <c r="B161" s="95" t="str">
        <f>'t1'!B161</f>
        <v>TOP059</v>
      </c>
      <c r="C161" s="615">
        <f>'t11'!W163+'t11'!X163</f>
        <v>0</v>
      </c>
      <c r="D161" s="615">
        <f>(C161-'t11'!Q163-'t11'!R163-'t11'!S163-'t11'!T163-'t11'!U163-'t11'!V163)</f>
        <v>0</v>
      </c>
      <c r="E161" s="897">
        <f>'t12'!AA161/12</f>
        <v>0</v>
      </c>
      <c r="F161" s="615">
        <f>'t3'!K161+'t3'!L161+'t3'!M161+'t3'!N161+'t3'!O161+'t3'!P161</f>
        <v>0</v>
      </c>
      <c r="G161" s="339" t="str">
        <f t="shared" si="6"/>
        <v>OK</v>
      </c>
      <c r="H161" s="339" t="str">
        <f t="shared" si="7"/>
        <v>OK</v>
      </c>
      <c r="I161" s="622" t="str">
        <f>IF(H161="KO",($H$5&amp;(('t12'!C161/12*273)+(('t3'!K161+'t3'!L161+'t3'!M161+'t3'!N161+'t3'!O161+'t3'!P161)*273))&amp;")"),"")</f>
        <v/>
      </c>
    </row>
    <row r="162" spans="1:9" ht="13.2" x14ac:dyDescent="0.25">
      <c r="A162" s="123" t="str">
        <f>'t1'!A162</f>
        <v>RUOLO AMMINISTRATIVO - COADIUTORE AMMINISTRATIVO SENIOR</v>
      </c>
      <c r="B162" s="95" t="str">
        <f>'t1'!B162</f>
        <v>AOP870</v>
      </c>
      <c r="C162" s="615">
        <f>'t11'!W164+'t11'!X164</f>
        <v>0</v>
      </c>
      <c r="D162" s="615">
        <f>(C162-'t11'!Q164-'t11'!R164-'t11'!S164-'t11'!T164-'t11'!U164-'t11'!V164)</f>
        <v>0</v>
      </c>
      <c r="E162" s="897">
        <f>'t12'!AA162/12</f>
        <v>0</v>
      </c>
      <c r="F162" s="615">
        <f>'t3'!K162+'t3'!L162+'t3'!M162+'t3'!N162+'t3'!O162+'t3'!P162</f>
        <v>0</v>
      </c>
      <c r="G162" s="339" t="str">
        <f t="shared" si="6"/>
        <v>OK</v>
      </c>
      <c r="H162" s="339" t="str">
        <f t="shared" si="7"/>
        <v>OK</v>
      </c>
      <c r="I162" s="622" t="str">
        <f>IF(H162="KO",($H$5&amp;(('t12'!C162/12*273)+(('t3'!K162+'t3'!L162+'t3'!M162+'t3'!N162+'t3'!O162+'t3'!P162)*273))&amp;")"),"")</f>
        <v/>
      </c>
    </row>
    <row r="163" spans="1:9" ht="13.2" x14ac:dyDescent="0.25">
      <c r="A163" s="123" t="str">
        <f>'t1'!A163</f>
        <v>PROFILI AREA DEGLI OPERATORI AD ESAURIMENTO</v>
      </c>
      <c r="B163" s="95" t="str">
        <f>'t1'!B163</f>
        <v>0OP269</v>
      </c>
      <c r="C163" s="615">
        <f>'t11'!W165+'t11'!X165</f>
        <v>0</v>
      </c>
      <c r="D163" s="615">
        <f>(C163-'t11'!Q165-'t11'!R165-'t11'!S165-'t11'!T165-'t11'!U165-'t11'!V165)</f>
        <v>0</v>
      </c>
      <c r="E163" s="897">
        <f>'t12'!AA163/12</f>
        <v>0</v>
      </c>
      <c r="F163" s="615">
        <f>'t3'!K163+'t3'!L163+'t3'!M163+'t3'!N163+'t3'!O163+'t3'!P163</f>
        <v>0</v>
      </c>
      <c r="G163" s="339" t="str">
        <f t="shared" si="4"/>
        <v>OK</v>
      </c>
      <c r="H163" s="339" t="str">
        <f t="shared" si="5"/>
        <v>OK</v>
      </c>
      <c r="I163" s="622" t="str">
        <f>IF(H163="KO",($H$5&amp;(('t12'!C163/12*273)+(('t3'!K163+'t3'!L163+'t3'!M163+'t3'!N163+'t3'!O163+'t3'!P163)*273))&amp;")"),"")</f>
        <v/>
      </c>
    </row>
    <row r="164" spans="1:9" ht="13.2" x14ac:dyDescent="0.25">
      <c r="A164" s="123" t="str">
        <f>'t1'!A164</f>
        <v>RUOLO TECNICO - OPERATORE TECNICO</v>
      </c>
      <c r="B164" s="95" t="str">
        <f>'t1'!B164</f>
        <v>TPT092</v>
      </c>
      <c r="C164" s="615">
        <f>'t11'!W166+'t11'!X166</f>
        <v>0</v>
      </c>
      <c r="D164" s="615">
        <f>(C164-'t11'!Q166-'t11'!R166-'t11'!S166-'t11'!T166-'t11'!U166-'t11'!V166)</f>
        <v>0</v>
      </c>
      <c r="E164" s="897">
        <f>'t12'!AA164/12</f>
        <v>0</v>
      </c>
      <c r="F164" s="615">
        <f>'t3'!K164+'t3'!L164+'t3'!M164+'t3'!N164+'t3'!O164+'t3'!P164</f>
        <v>0</v>
      </c>
      <c r="G164" s="339" t="str">
        <f t="shared" si="4"/>
        <v>OK</v>
      </c>
      <c r="H164" s="339" t="str">
        <f t="shared" si="5"/>
        <v>OK</v>
      </c>
      <c r="I164" s="622" t="str">
        <f>IF(H164="KO",($H$5&amp;(('t12'!C164/12*273)+(('t3'!K164+'t3'!L164+'t3'!M164+'t3'!N164+'t3'!O164+'t3'!P164)*273))&amp;")"),"")</f>
        <v/>
      </c>
    </row>
    <row r="165" spans="1:9" ht="13.2" x14ac:dyDescent="0.25">
      <c r="A165" s="123" t="str">
        <f>'t1'!A165</f>
        <v>RUOLO AMMINISTRATIVO - COADIUTORE AMMINISTRATIVO</v>
      </c>
      <c r="B165" s="95" t="str">
        <f>'t1'!B165</f>
        <v>APT017</v>
      </c>
      <c r="C165" s="615">
        <f>'t11'!W167+'t11'!X167</f>
        <v>0</v>
      </c>
      <c r="D165" s="615">
        <f>(C165-'t11'!Q167-'t11'!R167-'t11'!S167-'t11'!T167-'t11'!U167-'t11'!V167)</f>
        <v>0</v>
      </c>
      <c r="E165" s="897">
        <f>'t12'!AA165/12</f>
        <v>0</v>
      </c>
      <c r="F165" s="615">
        <f>'t3'!K165+'t3'!L165+'t3'!M165+'t3'!N165+'t3'!O165+'t3'!P165</f>
        <v>0</v>
      </c>
      <c r="G165" s="339" t="str">
        <f t="shared" si="4"/>
        <v>OK</v>
      </c>
      <c r="H165" s="339" t="str">
        <f t="shared" si="5"/>
        <v>OK</v>
      </c>
      <c r="I165" s="622" t="str">
        <f>IF(H165="KO",($H$5&amp;(('t12'!C165/12*273)+(('t3'!K165+'t3'!L165+'t3'!M165+'t3'!N165+'t3'!O165+'t3'!P165)*273))&amp;")"),"")</f>
        <v/>
      </c>
    </row>
    <row r="166" spans="1:9" ht="13.2" x14ac:dyDescent="0.25">
      <c r="A166" s="123" t="str">
        <f>'t1'!A166</f>
        <v>PROFILI AREA PERSONALE DI SUPPORTO AD ESAURIMENTO</v>
      </c>
      <c r="B166" s="95" t="str">
        <f>'t1'!B166</f>
        <v>0PTSPR</v>
      </c>
      <c r="C166" s="615">
        <f>'t11'!W168+'t11'!X168</f>
        <v>0</v>
      </c>
      <c r="D166" s="615">
        <f>(C166-'t11'!Q168-'t11'!R168-'t11'!S168-'t11'!T168-'t11'!U168-'t11'!V168)</f>
        <v>0</v>
      </c>
      <c r="E166" s="897">
        <f>'t12'!AA166/12</f>
        <v>0</v>
      </c>
      <c r="F166" s="615">
        <f>'t3'!K166+'t3'!L166+'t3'!M166+'t3'!N166+'t3'!O166+'t3'!P166</f>
        <v>0</v>
      </c>
      <c r="G166" s="339" t="str">
        <f t="shared" si="4"/>
        <v>OK</v>
      </c>
      <c r="H166" s="339" t="str">
        <f t="shared" si="5"/>
        <v>OK</v>
      </c>
      <c r="I166" s="622" t="str">
        <f>IF(H166="KO",($H$5&amp;(('t12'!C166/12*273)+(('t3'!K166+'t3'!L166+'t3'!M166+'t3'!N166+'t3'!O166+'t3'!P166)*273))&amp;")"),"")</f>
        <v/>
      </c>
    </row>
    <row r="167" spans="1:9" ht="13.2" x14ac:dyDescent="0.25">
      <c r="A167" s="123" t="str">
        <f>'t1'!A167</f>
        <v>CONTRATTISTI</v>
      </c>
      <c r="B167" s="95" t="str">
        <f>'t1'!B167</f>
        <v>000061</v>
      </c>
      <c r="C167" s="615">
        <f>'t11'!W169+'t11'!X169</f>
        <v>0</v>
      </c>
      <c r="D167" s="615">
        <f>(C167-'t11'!Q169-'t11'!R169-'t11'!S169-'t11'!T169-'t11'!U169-'t11'!V169)</f>
        <v>0</v>
      </c>
      <c r="E167" s="897">
        <f>'t12'!AA167/12</f>
        <v>0</v>
      </c>
      <c r="F167" s="615">
        <f>'t3'!K167+'t3'!L167+'t3'!M167+'t3'!N167+'t3'!O167+'t3'!P167</f>
        <v>0</v>
      </c>
      <c r="G167" s="339" t="str">
        <f t="shared" si="4"/>
        <v>OK</v>
      </c>
      <c r="H167" s="339" t="str">
        <f t="shared" si="5"/>
        <v>OK</v>
      </c>
      <c r="I167" s="622" t="str">
        <f>IF(H167="KO",($H$5&amp;(('t12'!C167/12*273)+(('t3'!K167+'t3'!L167+'t3'!M167+'t3'!N167+'t3'!O167+'t3'!P167)*273))&amp;")"),"")</f>
        <v/>
      </c>
    </row>
  </sheetData>
  <sheetProtection algorithmName="SHA-512" hashValue="SdYWuZgZOf0remn4Wou/YaJzV2ZPkdCT45bANhGviRQDZIaRoxGmi/wNQEGCUsxc/FaN7mJ95mr9j7iwUBM/Ww==" saltValue="MbW6rf6wl0RhtUSDScj/wg==" spinCount="100000" sheet="1" formatColumns="0" selectLockedCells="1" selectUnlockedCells="1"/>
  <mergeCells count="3">
    <mergeCell ref="A1:I1"/>
    <mergeCell ref="D2:G2"/>
    <mergeCell ref="A3:I3"/>
  </mergeCells>
  <printOptions horizontalCentered="1"/>
  <pageMargins left="0.2" right="0.2" top="0.19685039370078741" bottom="0.15748031496062992" header="0.15748031496062992" footer="0.15748031496062992"/>
  <pageSetup paperSize="9" scale="8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oglio50">
    <pageSetUpPr fitToPage="1"/>
  </sheetPr>
  <dimension ref="A1:F44"/>
  <sheetViews>
    <sheetView showGridLines="0" zoomScale="80" zoomScaleNormal="80" workbookViewId="0">
      <selection activeCell="AF1" sqref="AF1"/>
    </sheetView>
  </sheetViews>
  <sheetFormatPr defaultColWidth="9.28515625" defaultRowHeight="10.199999999999999" x14ac:dyDescent="0.2"/>
  <cols>
    <col min="1" max="1" width="3" style="3" customWidth="1"/>
    <col min="2" max="2" width="8.7109375" style="2" customWidth="1"/>
    <col min="3" max="3" width="65.7109375" style="2" customWidth="1"/>
    <col min="4" max="6" width="45.7109375" style="2" customWidth="1"/>
    <col min="7" max="16384" width="9.28515625" style="3"/>
  </cols>
  <sheetData>
    <row r="1" spans="1:6" ht="43.5" customHeight="1" x14ac:dyDescent="0.2">
      <c r="A1" s="1219" t="str">
        <f>'t1'!A1</f>
        <v>SERVIZIO SANITARIO NAZIONALE - anno 2023</v>
      </c>
      <c r="B1" s="1219"/>
      <c r="C1" s="1219"/>
      <c r="D1" s="1342"/>
      <c r="E1" s="1219"/>
      <c r="F1" s="1219"/>
    </row>
    <row r="2" spans="1:6" ht="21" customHeight="1" x14ac:dyDescent="0.25">
      <c r="A2" s="179" t="s">
        <v>1356</v>
      </c>
      <c r="B2" s="179"/>
      <c r="C2" s="179"/>
      <c r="F2" s="3"/>
    </row>
    <row r="3" spans="1:6" ht="21" customHeight="1" thickBot="1" x14ac:dyDescent="0.3">
      <c r="A3" s="1236" t="s">
        <v>1357</v>
      </c>
      <c r="B3" s="179"/>
      <c r="C3" s="179"/>
    </row>
    <row r="4" spans="1:6" ht="49.5" customHeight="1" thickBot="1" x14ac:dyDescent="0.25">
      <c r="A4" s="976" t="s">
        <v>999</v>
      </c>
      <c r="B4" s="977"/>
      <c r="C4" s="980"/>
      <c r="D4" s="981" t="s">
        <v>1342</v>
      </c>
      <c r="E4" s="981" t="s">
        <v>1358</v>
      </c>
      <c r="F4" s="981" t="s">
        <v>1344</v>
      </c>
    </row>
    <row r="5" spans="1:6" ht="70.349999999999994" customHeight="1" thickBot="1" x14ac:dyDescent="0.25">
      <c r="A5" s="978" t="s">
        <v>1001</v>
      </c>
      <c r="B5" s="979"/>
      <c r="C5" s="982"/>
      <c r="D5" s="981" t="str">
        <f>IF(AND(D6=0,D7=0),"OK",IF(AND(D6=0,D7&gt;0),"Giustificare: il totale risorse non soggette a limite indicato nella domanda SICI - LEG398 differisce (in più o in meno) di oltre il 10% dal totale delle voci della tabella 15 qui di seguito rappresentate",IF(ABS((D7-D6)/D6)&gt;0.1,"Giustificare: totale risorse non soggette a limite domanda SICI - LEG398 differisce (in più o in meno) di oltre il 10% dal totale delle voci della tabella 15 qui di seguito rappresentate","OK")))</f>
        <v>OK</v>
      </c>
      <c r="E5" s="981" t="str">
        <f>IF(AND(E6=0,E7=0),"OK",IF(AND(E6=0,E7&gt;0),"Giustificare: il totale risorse non soggette a limite indicato nella domanda SICI - LEG398 differisce (in più o in meno) di oltre il 10% dal totale delle voci della tabella 15 qui di seguito rappresentate",IF(ABS((E7-E6)/E6)&gt;0.1,"Giustificare: totale risorse non soggette a limite domanda SICI - LEG398 differisce (in più o in meno) di oltre il 10% dal totale delle voci della tabella 15 qui di seguito rappresentate","OK")))</f>
        <v>OK</v>
      </c>
      <c r="F5" s="981" t="str">
        <f>IF(AND(F6=0,F7=0),"OK",IF(AND(F6=0,F7&gt;0),"Giustificare: il totale risorse non soggette a limite indicato nella domanda SICI - LEG398 differisce (in più o in meno) di oltre il 10% dal totale delle voci della tabella 15 qui di seguito rappresentate",IF(ABS((F7-F6)/F6)&gt;0.1,"Giustificare: totale risorse non soggette a limite domanda SICI - LEG398 differisce (in più o in meno) di oltre il 10% dal totale delle voci della tabella 15 qui di seguito rappresentate","OK")))</f>
        <v>OK</v>
      </c>
    </row>
    <row r="6" spans="1:6" s="96" customFormat="1" ht="20.100000000000001" customHeight="1" x14ac:dyDescent="0.2">
      <c r="A6" s="1251" t="s">
        <v>1346</v>
      </c>
      <c r="B6" s="1252" t="s">
        <v>1359</v>
      </c>
      <c r="C6" s="1252"/>
      <c r="D6" s="1253">
        <f>'SICI(1)'!F27</f>
        <v>0</v>
      </c>
      <c r="E6" s="1253">
        <f>'SICI(2)'!F27</f>
        <v>0</v>
      </c>
      <c r="F6" s="1253">
        <f>'SICI(3)'!F29</f>
        <v>0</v>
      </c>
    </row>
    <row r="7" spans="1:6" s="96" customFormat="1" ht="20.100000000000001" customHeight="1" x14ac:dyDescent="0.2">
      <c r="A7" s="973" t="s">
        <v>1348</v>
      </c>
      <c r="B7" s="1254" t="s">
        <v>1486</v>
      </c>
      <c r="C7" s="1255"/>
      <c r="D7" s="1233">
        <f>SUM(D8:D42)</f>
        <v>0</v>
      </c>
      <c r="E7" s="1233">
        <f>SUM(E8:E42)</f>
        <v>0</v>
      </c>
      <c r="F7" s="1233">
        <f>SUM(F8:F42)</f>
        <v>0</v>
      </c>
    </row>
    <row r="8" spans="1:6" s="96" customFormat="1" ht="40.35" customHeight="1" x14ac:dyDescent="0.2">
      <c r="A8" s="1227"/>
      <c r="C8" s="1234"/>
      <c r="D8" s="1256" t="s">
        <v>1360</v>
      </c>
      <c r="E8" s="1257"/>
      <c r="F8" s="1258"/>
    </row>
    <row r="9" spans="1:6" s="909" customFormat="1" ht="20.100000000000001" customHeight="1" x14ac:dyDescent="0.2">
      <c r="A9" s="1224"/>
      <c r="B9" s="1242" t="s">
        <v>1241</v>
      </c>
      <c r="C9" s="1225" t="str">
        <f>INDEX('t15(1)'!$A:$A,MATCH($B9,'t15(1)'!$B:$B,0))</f>
        <v>Art 94 c 3 L A Ccnl 16-18 - Increm 248,30 euro da 31.12.2018</v>
      </c>
      <c r="D9" s="1259">
        <f>SUMIFS('t15(1)'!$C:$C,'t15(1)'!$B:$B,$B9)</f>
        <v>0</v>
      </c>
      <c r="E9" s="1345"/>
      <c r="F9" s="1344"/>
    </row>
    <row r="10" spans="1:6" s="909" customFormat="1" ht="20.100000000000001" customHeight="1" x14ac:dyDescent="0.2">
      <c r="A10" s="1224"/>
      <c r="B10" s="1242" t="s">
        <v>1876</v>
      </c>
      <c r="C10" s="1225" t="str">
        <f>INDEX('t15(1)'!$A:$A,MATCH($B10,'t15(1)'!$B:$B,0))</f>
        <v>Art 72 c 2 L A Ccnl 19-21 - Increm 1.109,31 euro da 31.12.2021</v>
      </c>
      <c r="D10" s="1259">
        <f>SUMIFS('t15(1)'!$C:$C,'t15(1)'!$B:$B,$B10)</f>
        <v>0</v>
      </c>
      <c r="E10" s="1345"/>
      <c r="F10" s="1346"/>
    </row>
    <row r="11" spans="1:6" s="909" customFormat="1" ht="20.100000000000001" customHeight="1" x14ac:dyDescent="0.2">
      <c r="A11" s="1224"/>
      <c r="B11" s="1242" t="s">
        <v>1257</v>
      </c>
      <c r="C11" s="1225" t="str">
        <f>INDEX('t15(1)'!$A:$A,MATCH($B11,'t15(1)'!$B:$B,0))</f>
        <v>Art 1 c 435-bis L 205/2017 - Incr valorizz servizi</v>
      </c>
      <c r="D11" s="1259">
        <f>SUMIFS('t15(1)'!$C:$C,'t15(1)'!$B:$B,$B11)</f>
        <v>0</v>
      </c>
      <c r="E11" s="1345"/>
      <c r="F11" s="1346"/>
    </row>
    <row r="12" spans="1:6" s="96" customFormat="1" ht="20.100000000000001" customHeight="1" x14ac:dyDescent="0.2">
      <c r="A12" s="1224"/>
      <c r="B12" s="1242" t="s">
        <v>1489</v>
      </c>
      <c r="C12" s="1225" t="str">
        <f>INDEX('t15(1)'!$A:$A,MATCH($B12,'t15(1)'!$B:$B,0))</f>
        <v>Art 11 c 1 L B DL 135/18 - Incr acc ass deroga fac ass.li</v>
      </c>
      <c r="D12" s="1259">
        <f>SUMIFS('t15(1)'!$C:$C,'t15(1)'!$B:$B,$B12)</f>
        <v>0</v>
      </c>
      <c r="E12" s="1259">
        <f>SUMIFS('t15(2)'!$C:$C,'t15(2)'!$B:$B,'Incongruenza 15'!$B12)</f>
        <v>0</v>
      </c>
      <c r="F12" s="1259">
        <f>SUMIFS('t15(3)'!$C:$C,'t15(3)'!$B:$B,'Incongruenza 15'!$B12)</f>
        <v>0</v>
      </c>
    </row>
    <row r="13" spans="1:6" s="909" customFormat="1" ht="20.100000000000001" customHeight="1" x14ac:dyDescent="0.2">
      <c r="A13" s="1224"/>
      <c r="B13" s="1242" t="s">
        <v>1288</v>
      </c>
      <c r="C13" s="1225" t="str">
        <f>INDEX('t15(1)'!$A:$A,MATCH($B13,'t15(1)'!$B:$B,0))</f>
        <v>Art 96 c 3 L A Ccnl 16-18 - Increm 325,00 euro da 31.12.2018</v>
      </c>
      <c r="D13" s="1259">
        <f>SUMIFS('t15(1)'!$C:$C,'t15(1)'!$B:$B,$B13)</f>
        <v>0</v>
      </c>
      <c r="E13" s="1345"/>
      <c r="F13" s="1346"/>
    </row>
    <row r="14" spans="1:6" s="909" customFormat="1" ht="20.100000000000001" customHeight="1" x14ac:dyDescent="0.2">
      <c r="A14" s="1224"/>
      <c r="B14" s="1242" t="s">
        <v>1880</v>
      </c>
      <c r="C14" s="1225" t="str">
        <f>INDEX('t15(1)'!$A:$A,MATCH($B14,'t15(1)'!$B:$B,0))</f>
        <v>Art 73  c 2 L A Ccnl 19-21 - Increm 136,56 euro da 31.12.21</v>
      </c>
      <c r="D14" s="1259">
        <f>SUMIFS('t15(1)'!$C:$C,'t15(1)'!$B:$B,$B14)</f>
        <v>0</v>
      </c>
      <c r="E14" s="1345"/>
      <c r="F14" s="1346"/>
    </row>
    <row r="15" spans="1:6" s="909" customFormat="1" ht="20.100000000000001" customHeight="1" x14ac:dyDescent="0.2">
      <c r="A15" s="1224"/>
      <c r="B15" s="1242" t="s">
        <v>1293</v>
      </c>
      <c r="C15" s="1225" t="str">
        <f>INDEX('t15(1)'!$A:$A,MATCH($B15,'t15(1)'!$B:$B,0))</f>
        <v>Art 1 c 435 L 205/2017 - Inc valorizz servizi</v>
      </c>
      <c r="D15" s="1259">
        <f>SUMIFS('t15(1)'!$C:$C,'t15(1)'!$B:$B,$B15)</f>
        <v>0</v>
      </c>
      <c r="E15" s="1345"/>
      <c r="F15" s="1346"/>
    </row>
    <row r="16" spans="1:6" s="909" customFormat="1" ht="20.100000000000001" customHeight="1" x14ac:dyDescent="0.2">
      <c r="A16" s="1224"/>
      <c r="B16" s="1242" t="s">
        <v>1267</v>
      </c>
      <c r="C16" s="1225" t="str">
        <f>INDEX('t15(1)'!$A:$A,MATCH($B16,'t15(1)'!$B:$B,0))</f>
        <v>Art 95 c 3 L A Ccnl 16-18 - Increm 162,50 euro da 31.12.2018</v>
      </c>
      <c r="D16" s="1259">
        <f>SUMIFS('t15(1)'!$C:$C,'t15(1)'!$B:$B,$B16)</f>
        <v>0</v>
      </c>
      <c r="E16" s="1345"/>
      <c r="F16" s="1346"/>
    </row>
    <row r="17" spans="1:6" s="909" customFormat="1" ht="20.100000000000001" customHeight="1" x14ac:dyDescent="0.2">
      <c r="A17" s="1224"/>
      <c r="B17" s="1242" t="s">
        <v>1890</v>
      </c>
      <c r="C17" s="1225" t="str">
        <f>INDEX('t15(1)'!$A:$A,MATCH($B17,'t15(1)'!$B:$B,0))</f>
        <v>Art 74 c 2 L A Ccnl 19-21 - Increm 99,97 euro da 31.12.2021</v>
      </c>
      <c r="D17" s="1259">
        <f>SUMIFS('t15(1)'!$C:$C,'t15(1)'!$B:$B,$B17)</f>
        <v>0</v>
      </c>
      <c r="E17" s="1345"/>
      <c r="F17" s="1346"/>
    </row>
    <row r="18" spans="1:6" s="96" customFormat="1" ht="20.100000000000001" customHeight="1" x14ac:dyDescent="0.2">
      <c r="A18" s="1224"/>
      <c r="B18" s="1242" t="s">
        <v>1407</v>
      </c>
      <c r="C18" s="1225" t="str">
        <f>INDEX('t15(2)'!$A:$A,MATCH($B18,'t15(2)'!$B:$B,0))</f>
        <v>Art 90 c 3 L A Ccnl 16-18 - Incr. 338,00 euro da 1.1.2018</v>
      </c>
      <c r="D18" s="1348"/>
      <c r="E18" s="1259">
        <f>SUMIFS('t15(2)'!$C:$C,'t15(2)'!$B:$B,'Incongruenza 15'!$B18)</f>
        <v>0</v>
      </c>
      <c r="F18" s="1346"/>
    </row>
    <row r="19" spans="1:6" s="909" customFormat="1" ht="20.100000000000001" customHeight="1" x14ac:dyDescent="0.2">
      <c r="A19" s="1224"/>
      <c r="B19" s="1242" t="s">
        <v>1424</v>
      </c>
      <c r="C19" s="1225" t="str">
        <f>INDEX('t15(2)'!$A:$A,MATCH($B19,'t15(2)'!$B:$B,0))</f>
        <v>Art 91 c 3 L A Ccnl 16-18 - Incr. 559,00 euro da 31.12.2018</v>
      </c>
      <c r="D19" s="1345"/>
      <c r="E19" s="1259">
        <f>SUMIFS('t15(2)'!$C:$C,'t15(2)'!$B:$B,'Incongruenza 15'!$B19)</f>
        <v>0</v>
      </c>
      <c r="F19" s="1349"/>
    </row>
    <row r="20" spans="1:6" s="909" customFormat="1" ht="20.100000000000001" customHeight="1" x14ac:dyDescent="0.2">
      <c r="A20" s="1224"/>
      <c r="B20" s="1242" t="s">
        <v>1568</v>
      </c>
      <c r="C20" s="1225" t="str">
        <f>INDEX('t15(3)'!$A:$A,MATCH($B20,'t15(3)'!$B:$B,0))</f>
        <v>Art 102 c 5 Ccnl 19-21 - 145,53 euro art 1 c 612 L 234/2021</v>
      </c>
      <c r="D20" s="1345"/>
      <c r="E20" s="1344"/>
      <c r="F20" s="1259">
        <f>SUMIFS('t15(3)'!$C:$C,'t15(3)'!$B:$B,'Incongruenza 15'!$B20)</f>
        <v>0</v>
      </c>
    </row>
    <row r="21" spans="1:6" s="909" customFormat="1" ht="20.100000000000001" customHeight="1" x14ac:dyDescent="0.2">
      <c r="A21" s="1224"/>
      <c r="B21" s="1242" t="s">
        <v>1569</v>
      </c>
      <c r="C21" s="1225" t="str">
        <f>INDEX('t15(3)'!$A:$A,MATCH($B21,'t15(3)'!$B:$B,0))</f>
        <v>Art 103 c 8 Ccnl 19-21 - Finanz P.S. art 1 c 293 L 234/2021</v>
      </c>
      <c r="D21" s="1345"/>
      <c r="E21" s="1346"/>
      <c r="F21" s="1259">
        <f>SUMIFS('t15(3)'!$C:$C,'t15(3)'!$B:$B,'Incongruenza 15'!$B21)</f>
        <v>0</v>
      </c>
    </row>
    <row r="22" spans="1:6" s="96" customFormat="1" ht="20.100000000000001" customHeight="1" x14ac:dyDescent="0.2">
      <c r="A22" s="1224"/>
      <c r="B22" s="1242" t="s">
        <v>1185</v>
      </c>
      <c r="C22" s="1225" t="s">
        <v>1361</v>
      </c>
      <c r="D22" s="1347"/>
      <c r="E22" s="1349"/>
      <c r="F22" s="1259">
        <f>SUMIFS('t15(3)'!$C:$C,'t15(3)'!$B:$B,'Incongruenza 15'!$B22)</f>
        <v>0</v>
      </c>
    </row>
    <row r="23" spans="1:6" s="909" customFormat="1" ht="40.200000000000003" customHeight="1" x14ac:dyDescent="0.2">
      <c r="A23" s="1224"/>
      <c r="B23" s="96"/>
      <c r="C23" s="1242"/>
      <c r="D23" s="1256" t="s">
        <v>1362</v>
      </c>
      <c r="E23" s="1260"/>
      <c r="F23" s="1261"/>
    </row>
    <row r="24" spans="1:6" s="909" customFormat="1" ht="20.100000000000001" customHeight="1" x14ac:dyDescent="0.2">
      <c r="A24" s="1224"/>
      <c r="B24" s="1242" t="s">
        <v>1885</v>
      </c>
      <c r="C24" s="1225" t="str">
        <f>INDEX('t15(1)'!$A:$A,MATCH($B24,'t15(1)'!$B:$B,0))</f>
        <v>Art 73 c 3 L A Ccnl 19-21 - Finanz PS art 1 c 293 L 234/2021</v>
      </c>
      <c r="D24" s="1259">
        <f>SUMIFS('t15(1)'!$C:$C,'t15(1)'!$B:$B,$B24)</f>
        <v>0</v>
      </c>
      <c r="E24" s="1343"/>
      <c r="F24" s="1344"/>
    </row>
    <row r="25" spans="1:6" s="909" customFormat="1" ht="20.100000000000001" customHeight="1" x14ac:dyDescent="0.2">
      <c r="A25" s="1224"/>
      <c r="B25" s="1242" t="s">
        <v>1887</v>
      </c>
      <c r="C25" s="1225" t="str">
        <f>INDEX('t15(1)'!$A:$A,MATCH($B25,'t15(1)'!$B:$B,0))</f>
        <v>Art 75 c 4 Ccnl 19-21 - Increm. art 1 c 604 L 234/2021</v>
      </c>
      <c r="D25" s="1259">
        <f>SUMIFS('t15(1)'!$C:$C,'t15(1)'!$B:$B,$B25)</f>
        <v>0</v>
      </c>
      <c r="E25" s="1345"/>
      <c r="F25" s="1346"/>
    </row>
    <row r="26" spans="1:6" s="909" customFormat="1" ht="20.100000000000001" customHeight="1" x14ac:dyDescent="0.2">
      <c r="A26" s="1224"/>
      <c r="B26" s="1242" t="s">
        <v>1278</v>
      </c>
      <c r="C26" s="1225" t="s">
        <v>1573</v>
      </c>
      <c r="D26" s="1259">
        <f>SUMIFS('t15(1)'!$C:$C,'t15(1)'!$B:$B,$B26)</f>
        <v>0</v>
      </c>
      <c r="E26" s="1345"/>
      <c r="F26" s="1346"/>
    </row>
    <row r="27" spans="1:6" s="909" customFormat="1" ht="20.100000000000001" customHeight="1" x14ac:dyDescent="0.2">
      <c r="A27" s="1224"/>
      <c r="B27" s="1242" t="s">
        <v>1892</v>
      </c>
      <c r="C27" s="1225" t="str">
        <f>INDEX('t15(1)'!$A:$A,MATCH($B27,'t15(1)'!$B:$B,0))</f>
        <v>Art 75 c 3 Ccnl 19-21 - Risorse INAIL art 1 c 527 L 145/2018</v>
      </c>
      <c r="D27" s="1259">
        <f>SUMIFS('t15(1)'!$C:$C,'t15(1)'!$B:$B,$B27)</f>
        <v>0</v>
      </c>
      <c r="E27" s="1345"/>
      <c r="F27" s="1349"/>
    </row>
    <row r="28" spans="1:6" s="909" customFormat="1" ht="20.100000000000001" customHeight="1" x14ac:dyDescent="0.2">
      <c r="A28" s="1224"/>
      <c r="B28" s="1242" t="s">
        <v>796</v>
      </c>
      <c r="C28" s="1225" t="str">
        <f>INDEX('t15(2)'!$A:$A,MATCH($B28,'t15(2)'!$B:$B,0))</f>
        <v>Art 43 L 449/1997 - Entr. conto terzi o utenza o sponsor.</v>
      </c>
      <c r="D28" s="1259">
        <f>SUMIFS('t15(1)'!$C:$C,'t15(1)'!$B:$B,$B28)</f>
        <v>0</v>
      </c>
      <c r="E28" s="1259">
        <f>SUMIFS('t15(2)'!$C:$C,'t15(2)'!$B:$B,'Incongruenza 15'!$B28)</f>
        <v>0</v>
      </c>
      <c r="F28" s="1259">
        <f>SUMIFS('t15(3)'!$C:$C,'t15(3)'!$B:$B,'Incongruenza 15'!$B28)</f>
        <v>0</v>
      </c>
    </row>
    <row r="29" spans="1:6" s="909" customFormat="1" ht="20.100000000000001" customHeight="1" x14ac:dyDescent="0.2">
      <c r="A29" s="1224"/>
      <c r="B29" s="1242" t="s">
        <v>922</v>
      </c>
      <c r="C29" s="1225" t="str">
        <f>INDEX('t15(2)'!$A:$A,MATCH($B29,'t15(2)'!$B:$B,0))</f>
        <v>Art 16 cc 4-5-6 DL 98/11 - Risp. piani razionalizzazione</v>
      </c>
      <c r="D29" s="1259">
        <f>SUMIFS('t15(1)'!$C:$C,'t15(1)'!$B:$B,$B29)</f>
        <v>0</v>
      </c>
      <c r="E29" s="1259">
        <f>SUMIFS('t15(2)'!$C:$C,'t15(2)'!$B:$B,'Incongruenza 15'!$B29)</f>
        <v>0</v>
      </c>
      <c r="F29" s="1259">
        <f>SUMIFS('t15(3)'!$C:$C,'t15(3)'!$B:$B,'Incongruenza 15'!$B29)</f>
        <v>0</v>
      </c>
    </row>
    <row r="30" spans="1:6" s="909" customFormat="1" ht="20.100000000000001" customHeight="1" x14ac:dyDescent="0.2">
      <c r="A30" s="1224"/>
      <c r="B30" s="1242" t="s">
        <v>1435</v>
      </c>
      <c r="C30" s="1225" t="s">
        <v>1572</v>
      </c>
      <c r="D30" s="1350"/>
      <c r="E30" s="1259">
        <f>SUMIFS('t15(2)'!$C:$C,'t15(2)'!$B:$B,'Incongruenza 15'!$B30)</f>
        <v>0</v>
      </c>
      <c r="F30" s="1350"/>
    </row>
    <row r="31" spans="1:6" s="96" customFormat="1" ht="20.100000000000001" customHeight="1" x14ac:dyDescent="0.2">
      <c r="A31" s="1224"/>
      <c r="B31" s="1242" t="s">
        <v>1176</v>
      </c>
      <c r="C31" s="1225" t="str">
        <f>INDEX('t15(2)'!$A:$A,MATCH($B31,'t15(2)'!$B:$B,0))</f>
        <v>Art 9 c 3 DL 90/2014 - Comp Avvocati carico controparti</v>
      </c>
      <c r="D31" s="1352"/>
      <c r="E31" s="1259">
        <f>SUMIFS('t15(2)'!$C:$C,'t15(2)'!$B:$B,'Incongruenza 15'!$B31)</f>
        <v>0</v>
      </c>
      <c r="F31" s="1259">
        <f>SUMIFS('t15(3)'!$C:$C,'t15(3)'!$B:$B,'Incongruenza 15'!$B31)</f>
        <v>0</v>
      </c>
    </row>
    <row r="32" spans="1:6" s="96" customFormat="1" ht="20.100000000000001" customHeight="1" x14ac:dyDescent="0.2">
      <c r="A32" s="1224"/>
      <c r="B32" s="1242" t="s">
        <v>1177</v>
      </c>
      <c r="C32" s="1225" t="str">
        <f>INDEX('t15(2)'!$A:$A,MATCH($B32,'t15(2)'!$B:$B,0))</f>
        <v>Art 9 c 6 DL 90/2014 - Comp Avvocati spese compensate</v>
      </c>
      <c r="D32" s="1352"/>
      <c r="E32" s="1259">
        <f>SUMIFS('t15(2)'!$C:$C,'t15(2)'!$B:$B,'Incongruenza 15'!$B32)</f>
        <v>0</v>
      </c>
      <c r="F32" s="1259">
        <f>SUMIFS('t15(3)'!$C:$C,'t15(3)'!$B:$B,'Incongruenza 15'!$B32)</f>
        <v>0</v>
      </c>
    </row>
    <row r="33" spans="1:6" s="909" customFormat="1" ht="20.100000000000001" customHeight="1" x14ac:dyDescent="0.2">
      <c r="B33" s="1242" t="s">
        <v>1903</v>
      </c>
      <c r="C33" s="1225" t="str">
        <f>INDEX('t15(2)'!$A:$A,MATCH($B33,'t15(2)'!$B:$B,0))</f>
        <v>Art 8 c 5 DL 13/2023 - Incent. funz. tecniche progetti PNRR</v>
      </c>
      <c r="D33" s="1352"/>
      <c r="E33" s="1259">
        <f>SUMIFS('t15(2)'!$C:$C,'t15(2)'!$B:$B,'Incongruenza 15'!$B33)</f>
        <v>0</v>
      </c>
      <c r="F33" s="1351"/>
    </row>
    <row r="34" spans="1:6" s="96" customFormat="1" ht="20.100000000000001" customHeight="1" x14ac:dyDescent="0.2">
      <c r="A34" s="1224"/>
      <c r="B34" s="1242" t="s">
        <v>1950</v>
      </c>
      <c r="C34" s="1225" t="s">
        <v>2010</v>
      </c>
      <c r="D34" s="1345"/>
      <c r="E34" s="1344"/>
      <c r="F34" s="1259">
        <f>SUMIFS('t15(3)'!$C:$C,'t15(3)'!$B:$B,'Incongruenza 15'!$B34)</f>
        <v>0</v>
      </c>
    </row>
    <row r="35" spans="1:6" s="96" customFormat="1" ht="20.100000000000001" customHeight="1" x14ac:dyDescent="0.2">
      <c r="A35" s="1224"/>
      <c r="B35" s="1242" t="s">
        <v>1949</v>
      </c>
      <c r="C35" s="1225" t="str">
        <f>INDEX('t15(3)'!$A:$A,MATCH($B35,'t15(3)'!$B:$B,0))</f>
        <v>Art 103 c 5 L A Ccnl 19-21 - Ris agg reg (1,6% m.s. 1997) (3)</v>
      </c>
      <c r="D35" s="1345"/>
      <c r="E35" s="1346"/>
      <c r="F35" s="1259">
        <f>SUMIFS('t15(3)'!$C:$C,'t15(3)'!$B:$B,'Incongruenza 15'!$B35)</f>
        <v>0</v>
      </c>
    </row>
    <row r="36" spans="1:6" ht="20.100000000000001" customHeight="1" x14ac:dyDescent="0.2">
      <c r="A36" s="1224"/>
      <c r="B36" s="1242" t="s">
        <v>1571</v>
      </c>
      <c r="C36" s="1225" t="str">
        <f>INDEX('t15(3)'!$A:$A,MATCH($B36,'t15(3)'!$B:$B,0))</f>
        <v>Art 103 c 7 Ccnl 19-21 - 68,41 euro art 1 c 604 L 234/2021</v>
      </c>
      <c r="D36" s="1345"/>
      <c r="E36" s="1346"/>
      <c r="F36" s="1259">
        <f>SUMIFS('t15(3)'!$C:$C,'t15(3)'!$B:$B,'Incongruenza 15'!$B36)</f>
        <v>0</v>
      </c>
    </row>
    <row r="37" spans="1:6" s="96" customFormat="1" ht="20.100000000000001" customHeight="1" x14ac:dyDescent="0.2">
      <c r="A37" s="1224"/>
      <c r="B37" s="1242" t="s">
        <v>1951</v>
      </c>
      <c r="C37" s="1225" t="s">
        <v>2011</v>
      </c>
      <c r="D37" s="1345"/>
      <c r="E37" s="1346"/>
      <c r="F37" s="1259">
        <f>SUMIFS('t15(3)'!$C:$C,'t15(3)'!$B:$B,'Incongruenza 15'!$B37)</f>
        <v>0</v>
      </c>
    </row>
    <row r="38" spans="1:6" ht="20.100000000000001" customHeight="1" x14ac:dyDescent="0.2">
      <c r="A38" s="1224"/>
      <c r="B38" s="1242" t="s">
        <v>1187</v>
      </c>
      <c r="C38" s="1225" t="s">
        <v>1363</v>
      </c>
      <c r="D38" s="1345"/>
      <c r="E38" s="1346"/>
      <c r="F38" s="1259">
        <f>SUMIFS('t15(3)'!$C:$C,'t15(3)'!$B:$B,'Incongruenza 15'!$B38)</f>
        <v>0</v>
      </c>
    </row>
    <row r="39" spans="1:6" ht="20.100000000000001" customHeight="1" x14ac:dyDescent="0.2">
      <c r="A39" s="1224"/>
      <c r="B39" s="1242" t="s">
        <v>1188</v>
      </c>
      <c r="C39" s="1225" t="s">
        <v>1364</v>
      </c>
      <c r="D39" s="1345"/>
      <c r="E39" s="1346"/>
      <c r="F39" s="1259">
        <f>SUMIFS('t15(3)'!$C:$C,'t15(3)'!$B:$B,'Incongruenza 15'!$B39)</f>
        <v>0</v>
      </c>
    </row>
    <row r="40" spans="1:6" ht="20.100000000000001" customHeight="1" x14ac:dyDescent="0.2">
      <c r="A40" s="1224"/>
      <c r="B40" s="1242" t="s">
        <v>470</v>
      </c>
      <c r="C40" s="1225" t="str">
        <f>INDEX('t15(1)'!$A:$A,MATCH($B40,'t15(1)'!$B:$B,0))</f>
        <v>Somme non utilizzate fondo/i anno precedente</v>
      </c>
      <c r="D40" s="1259">
        <f>SUMIFS('t15(1)'!$C:$C,'t15(1)'!$B:$B,$B40)</f>
        <v>0</v>
      </c>
      <c r="E40" s="1259">
        <f>SUMIFS('t15(2)'!$C:$C,'t15(2)'!$B:$B,'Incongruenza 15'!$B40)</f>
        <v>0</v>
      </c>
      <c r="F40" s="1259">
        <f>SUMIFS('t15(3)'!$C:$C,'t15(3)'!$B:$B,'Incongruenza 15'!$B40)</f>
        <v>0</v>
      </c>
    </row>
    <row r="41" spans="1:6" s="96" customFormat="1" ht="40.35" customHeight="1" x14ac:dyDescent="0.2">
      <c r="A41" s="1227"/>
      <c r="B41" s="1675"/>
      <c r="C41" s="1234"/>
      <c r="D41" s="1256" t="s">
        <v>2012</v>
      </c>
      <c r="E41" s="1257"/>
      <c r="F41" s="1258"/>
    </row>
    <row r="42" spans="1:6" ht="26.1" customHeight="1" x14ac:dyDescent="0.2">
      <c r="A42" s="839"/>
      <c r="B42" s="1230" t="s">
        <v>1968</v>
      </c>
      <c r="C42" s="1676" t="s">
        <v>2013</v>
      </c>
      <c r="D42" s="1677"/>
      <c r="E42" s="1678"/>
      <c r="F42" s="1679">
        <f>SUM('SICI(3)'!F27:F27)</f>
        <v>0</v>
      </c>
    </row>
    <row r="43" spans="1:6" ht="20.100000000000001" customHeight="1" x14ac:dyDescent="0.2">
      <c r="A43" s="1680" t="s">
        <v>1350</v>
      </c>
      <c r="B43" s="1228" t="s">
        <v>1365</v>
      </c>
      <c r="C43" s="1228"/>
      <c r="D43" s="1253">
        <f>D6-D7</f>
        <v>0</v>
      </c>
      <c r="E43" s="1253">
        <f>E6-E7</f>
        <v>0</v>
      </c>
      <c r="F43" s="1253">
        <f>F6-F7</f>
        <v>0</v>
      </c>
    </row>
    <row r="44" spans="1:6" ht="20.25" customHeight="1" x14ac:dyDescent="0.2">
      <c r="A44" s="974" t="s">
        <v>1352</v>
      </c>
      <c r="B44" s="1228" t="s">
        <v>1487</v>
      </c>
      <c r="C44" s="1228"/>
      <c r="D44" s="1241">
        <f>IF(D6&lt;&gt;0,ABS(D43/D6*100),0)</f>
        <v>0</v>
      </c>
      <c r="E44" s="1241">
        <f>IF(E6&lt;&gt;0,ABS(E43/E6*100),0)</f>
        <v>0</v>
      </c>
      <c r="F44" s="1241">
        <f>IF(F6&lt;&gt;0,ABS(F43/F6*100),0)</f>
        <v>0</v>
      </c>
    </row>
  </sheetData>
  <sheetProtection algorithmName="SHA-512" hashValue="TkXzfBsG6EHpA4F9ytbD38UJwf6tcbYdii48vH707JUQXWNYD9OcCJpeVT7x++E52h3rA9gCFCdd8Zdm7whzyQ==" saltValue="lUc84KBg8dEVA7hJ8x10xw==" spinCount="100000" sheet="1" formatColumns="0" selectLockedCells="1"/>
  <conditionalFormatting sqref="D44:F44">
    <cfRule type="cellIs" dxfId="0" priority="1" stopIfTrue="1" operator="greaterThan">
      <formula>10</formula>
    </cfRule>
  </conditionalFormatting>
  <printOptions horizontalCentered="1"/>
  <pageMargins left="0.39370078740157483" right="0.39370078740157483" top="0.39370078740157483" bottom="0.39370078740157483" header="0.15748031496062992" footer="0.15748031496062992"/>
  <pageSetup paperSize="9" scale="5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8A740-158F-4723-AFD9-85B0C4A47D9A}">
  <sheetPr>
    <pageSetUpPr fitToPage="1"/>
  </sheetPr>
  <dimension ref="A1:Y63"/>
  <sheetViews>
    <sheetView showGridLines="0" zoomScaleNormal="100" workbookViewId="0">
      <pane xSplit="2" ySplit="10" topLeftCell="C11" activePane="bottomRight" state="frozen"/>
      <selection activeCell="C8" sqref="C8"/>
      <selection pane="topRight" activeCell="C8" sqref="C8"/>
      <selection pane="bottomLeft" activeCell="C8" sqref="C8"/>
      <selection pane="bottomRight" activeCell="C12" sqref="C12"/>
    </sheetView>
  </sheetViews>
  <sheetFormatPr defaultColWidth="13.28515625" defaultRowHeight="15" x14ac:dyDescent="0.25"/>
  <cols>
    <col min="1" max="1" width="61.42578125" style="1402" customWidth="1"/>
    <col min="2" max="2" width="8.140625" style="1447" bestFit="1" customWidth="1"/>
    <col min="3" max="16" width="10.28515625" style="1402" customWidth="1"/>
    <col min="17" max="16384" width="13.28515625" style="1402"/>
  </cols>
  <sheetData>
    <row r="1" spans="1:25" s="1400" customFormat="1" ht="16.5" customHeight="1" x14ac:dyDescent="0.3">
      <c r="A1" s="1400" t="str">
        <f>'t1'!A1</f>
        <v>SERVIZIO SANITARIO NAZIONALE - anno 2023</v>
      </c>
      <c r="B1" s="1401"/>
    </row>
    <row r="2" spans="1:25" x14ac:dyDescent="0.25">
      <c r="A2" s="1884" t="s">
        <v>140</v>
      </c>
      <c r="B2" s="1885"/>
      <c r="C2" s="1885"/>
      <c r="D2" s="1607"/>
      <c r="H2" s="1875" t="str">
        <f>IF(COUNTIF(Q12:Q62,"ERRORE")=0,"","ATTENZIONE!   Il numero delle unità di personale 'comandato ad altri Enti', per ciascuna tipologia di personale, non può essere superiore al 'Personale al 31/12' ")</f>
        <v/>
      </c>
      <c r="I2" s="1875"/>
      <c r="J2" s="1875"/>
      <c r="K2" s="1875"/>
      <c r="L2" s="1875"/>
      <c r="M2" s="1875"/>
      <c r="N2" s="1875"/>
      <c r="O2" s="1875"/>
      <c r="P2" s="1875"/>
    </row>
    <row r="3" spans="1:25" x14ac:dyDescent="0.25">
      <c r="A3" s="1886" t="s">
        <v>141</v>
      </c>
      <c r="B3" s="1887"/>
      <c r="C3" s="1888"/>
      <c r="D3" s="1608"/>
      <c r="H3" s="1875"/>
      <c r="I3" s="1875"/>
      <c r="J3" s="1875"/>
      <c r="K3" s="1875"/>
      <c r="L3" s="1875"/>
      <c r="M3" s="1875"/>
      <c r="N3" s="1875"/>
      <c r="O3" s="1875"/>
      <c r="P3" s="1875"/>
    </row>
    <row r="4" spans="1:25" x14ac:dyDescent="0.25">
      <c r="A4" s="1886"/>
      <c r="B4" s="1887"/>
      <c r="C4" s="1888"/>
      <c r="D4" s="1608"/>
      <c r="H4" s="1875"/>
      <c r="I4" s="1875"/>
      <c r="J4" s="1875"/>
      <c r="K4" s="1875"/>
      <c r="L4" s="1875"/>
      <c r="M4" s="1875"/>
      <c r="N4" s="1875"/>
      <c r="O4" s="1875"/>
      <c r="P4" s="1875"/>
      <c r="W4" s="1609"/>
      <c r="Y4" s="1609"/>
    </row>
    <row r="5" spans="1:25" ht="15.6" thickBot="1" x14ac:dyDescent="0.3">
      <c r="A5" s="1889"/>
      <c r="B5" s="1890"/>
      <c r="C5" s="1891"/>
      <c r="D5" s="1608"/>
      <c r="H5" s="1875"/>
      <c r="I5" s="1875"/>
      <c r="J5" s="1875"/>
      <c r="K5" s="1875"/>
      <c r="L5" s="1875"/>
      <c r="M5" s="1875"/>
      <c r="N5" s="1875"/>
      <c r="O5" s="1875"/>
      <c r="P5" s="1875"/>
    </row>
    <row r="6" spans="1:25" ht="7.5" customHeight="1" x14ac:dyDescent="0.25">
      <c r="B6" s="1403"/>
    </row>
    <row r="7" spans="1:25" ht="51" customHeight="1" thickBot="1" x14ac:dyDescent="0.3">
      <c r="A7" s="1448" t="s">
        <v>142</v>
      </c>
      <c r="B7" s="1403"/>
      <c r="C7" s="1449"/>
      <c r="D7" s="1449"/>
      <c r="O7" s="1449"/>
      <c r="P7" s="1449"/>
    </row>
    <row r="8" spans="1:25" ht="15.6" thickBot="1" x14ac:dyDescent="0.3">
      <c r="A8" s="1450" t="s">
        <v>23</v>
      </c>
      <c r="B8" s="1451" t="s">
        <v>320</v>
      </c>
      <c r="C8" s="1404" t="s">
        <v>666</v>
      </c>
      <c r="D8" s="1404"/>
      <c r="E8" s="1452"/>
      <c r="F8" s="1452"/>
      <c r="G8" s="1404" t="s">
        <v>667</v>
      </c>
      <c r="H8" s="1404"/>
      <c r="I8" s="1405"/>
      <c r="J8" s="1405"/>
      <c r="K8" s="1406" t="s">
        <v>668</v>
      </c>
      <c r="L8" s="1406"/>
      <c r="M8" s="1407" t="s">
        <v>669</v>
      </c>
      <c r="N8" s="1407"/>
      <c r="O8" s="1407" t="s">
        <v>665</v>
      </c>
      <c r="P8" s="1407"/>
    </row>
    <row r="9" spans="1:25" ht="15.6" thickBot="1" x14ac:dyDescent="0.3">
      <c r="A9" s="1453" t="s">
        <v>300</v>
      </c>
      <c r="B9" s="1454"/>
      <c r="C9" s="1876" t="s">
        <v>769</v>
      </c>
      <c r="D9" s="1877"/>
      <c r="E9" s="1892" t="s">
        <v>770</v>
      </c>
      <c r="F9" s="1877"/>
      <c r="G9" s="1876" t="s">
        <v>769</v>
      </c>
      <c r="H9" s="1877"/>
      <c r="I9" s="1892" t="s">
        <v>770</v>
      </c>
      <c r="J9" s="1877"/>
      <c r="K9" s="1893" t="s">
        <v>672</v>
      </c>
      <c r="L9" s="1894"/>
      <c r="M9" s="1893" t="s">
        <v>672</v>
      </c>
      <c r="N9" s="1894"/>
      <c r="O9" s="1880" t="s">
        <v>2051</v>
      </c>
      <c r="P9" s="1881"/>
    </row>
    <row r="10" spans="1:25" ht="15.6" thickBot="1" x14ac:dyDescent="0.3">
      <c r="A10" s="1453" t="s">
        <v>300</v>
      </c>
      <c r="B10" s="1610"/>
      <c r="C10" s="1611" t="s">
        <v>263</v>
      </c>
      <c r="D10" s="1612" t="s">
        <v>264</v>
      </c>
      <c r="E10" s="1611" t="s">
        <v>263</v>
      </c>
      <c r="F10" s="1612" t="s">
        <v>264</v>
      </c>
      <c r="G10" s="1611" t="s">
        <v>263</v>
      </c>
      <c r="H10" s="1612" t="s">
        <v>264</v>
      </c>
      <c r="I10" s="1611" t="s">
        <v>263</v>
      </c>
      <c r="J10" s="1612" t="s">
        <v>264</v>
      </c>
      <c r="K10" s="1611" t="s">
        <v>263</v>
      </c>
      <c r="L10" s="1612" t="s">
        <v>264</v>
      </c>
      <c r="M10" s="1611" t="s">
        <v>263</v>
      </c>
      <c r="N10" s="1612" t="s">
        <v>264</v>
      </c>
      <c r="O10" s="1611" t="s">
        <v>263</v>
      </c>
      <c r="P10" s="1612" t="s">
        <v>264</v>
      </c>
    </row>
    <row r="11" spans="1:25" ht="16.5" customHeight="1" thickBot="1" x14ac:dyDescent="0.3">
      <c r="A11" s="1455" t="s">
        <v>1835</v>
      </c>
      <c r="B11" s="1613"/>
      <c r="C11" s="1456" t="s">
        <v>300</v>
      </c>
      <c r="D11" s="1456" t="s">
        <v>300</v>
      </c>
      <c r="E11" s="1456" t="s">
        <v>300</v>
      </c>
      <c r="F11" s="1456" t="s">
        <v>300</v>
      </c>
      <c r="G11" s="1456" t="s">
        <v>300</v>
      </c>
      <c r="H11" s="1456" t="s">
        <v>300</v>
      </c>
      <c r="I11" s="1456" t="s">
        <v>300</v>
      </c>
      <c r="J11" s="1456" t="s">
        <v>300</v>
      </c>
      <c r="K11" s="1614" t="s">
        <v>300</v>
      </c>
      <c r="L11" s="1614" t="s">
        <v>300</v>
      </c>
      <c r="M11" s="1457" t="s">
        <v>300</v>
      </c>
      <c r="N11" s="1457" t="s">
        <v>300</v>
      </c>
      <c r="O11" s="1615" t="s">
        <v>300</v>
      </c>
      <c r="P11" s="1616" t="s">
        <v>300</v>
      </c>
    </row>
    <row r="12" spans="1:25" s="1266" customFormat="1" ht="16.5" customHeight="1" x14ac:dyDescent="0.2">
      <c r="A12" s="1458" t="s">
        <v>24</v>
      </c>
      <c r="B12" s="1459" t="s">
        <v>25</v>
      </c>
      <c r="C12" s="1418"/>
      <c r="D12" s="1419"/>
      <c r="E12" s="1418"/>
      <c r="F12" s="1419"/>
      <c r="G12" s="1418"/>
      <c r="H12" s="1419"/>
      <c r="I12" s="1418"/>
      <c r="J12" s="1419"/>
      <c r="K12" s="1418"/>
      <c r="L12" s="1419"/>
      <c r="M12" s="1418"/>
      <c r="N12" s="1419"/>
      <c r="O12" s="1732">
        <f t="shared" ref="O12:P25" si="0">C12+E12</f>
        <v>0</v>
      </c>
      <c r="P12" s="1743">
        <f t="shared" si="0"/>
        <v>0</v>
      </c>
      <c r="Q12" s="1408" t="str">
        <f>IF(M12&gt;O12,"ERRORE",IF(N12&gt;P12,"ERRORE",""))</f>
        <v/>
      </c>
    </row>
    <row r="13" spans="1:25" s="1266" customFormat="1" ht="16.5" customHeight="1" x14ac:dyDescent="0.2">
      <c r="A13" s="1465" t="s">
        <v>28</v>
      </c>
      <c r="B13" s="1466" t="s">
        <v>29</v>
      </c>
      <c r="C13" s="1418"/>
      <c r="D13" s="1419"/>
      <c r="E13" s="1418"/>
      <c r="F13" s="1419"/>
      <c r="G13" s="1418"/>
      <c r="H13" s="1419"/>
      <c r="I13" s="1418"/>
      <c r="J13" s="1419"/>
      <c r="K13" s="1418"/>
      <c r="L13" s="1419"/>
      <c r="M13" s="1418"/>
      <c r="N13" s="1419"/>
      <c r="O13" s="1732">
        <f t="shared" si="0"/>
        <v>0</v>
      </c>
      <c r="P13" s="1743">
        <f t="shared" si="0"/>
        <v>0</v>
      </c>
      <c r="Q13" s="1408" t="str">
        <f t="shared" ref="Q13:Q25" si="1">IF(M13&gt;O13,"ERRORE",IF(N13&gt;P13,"ERRORE",""))</f>
        <v/>
      </c>
    </row>
    <row r="14" spans="1:25" s="1266" customFormat="1" ht="16.5" customHeight="1" x14ac:dyDescent="0.2">
      <c r="A14" s="1465" t="s">
        <v>30</v>
      </c>
      <c r="B14" s="1466" t="s">
        <v>31</v>
      </c>
      <c r="C14" s="1418"/>
      <c r="D14" s="1419"/>
      <c r="E14" s="1418"/>
      <c r="F14" s="1419"/>
      <c r="G14" s="1418"/>
      <c r="H14" s="1419"/>
      <c r="I14" s="1418"/>
      <c r="J14" s="1419"/>
      <c r="K14" s="1418"/>
      <c r="L14" s="1419"/>
      <c r="M14" s="1418"/>
      <c r="N14" s="1419"/>
      <c r="O14" s="1732">
        <f t="shared" si="0"/>
        <v>0</v>
      </c>
      <c r="P14" s="1743">
        <f t="shared" si="0"/>
        <v>0</v>
      </c>
      <c r="Q14" s="1408" t="str">
        <f t="shared" si="1"/>
        <v/>
      </c>
    </row>
    <row r="15" spans="1:25" s="1266" customFormat="1" ht="16.5" customHeight="1" x14ac:dyDescent="0.2">
      <c r="A15" s="1465" t="s">
        <v>32</v>
      </c>
      <c r="B15" s="1466" t="s">
        <v>33</v>
      </c>
      <c r="C15" s="1418"/>
      <c r="D15" s="1419"/>
      <c r="E15" s="1418"/>
      <c r="F15" s="1419"/>
      <c r="G15" s="1418"/>
      <c r="H15" s="1419"/>
      <c r="I15" s="1418"/>
      <c r="J15" s="1419"/>
      <c r="K15" s="1418"/>
      <c r="L15" s="1419"/>
      <c r="M15" s="1418"/>
      <c r="N15" s="1419"/>
      <c r="O15" s="1732">
        <f t="shared" si="0"/>
        <v>0</v>
      </c>
      <c r="P15" s="1743">
        <f t="shared" si="0"/>
        <v>0</v>
      </c>
      <c r="Q15" s="1408" t="str">
        <f t="shared" si="1"/>
        <v/>
      </c>
    </row>
    <row r="16" spans="1:25" s="1266" customFormat="1" ht="16.5" customHeight="1" x14ac:dyDescent="0.2">
      <c r="A16" s="1465" t="s">
        <v>34</v>
      </c>
      <c r="B16" s="1466" t="s">
        <v>35</v>
      </c>
      <c r="C16" s="1418"/>
      <c r="D16" s="1419"/>
      <c r="E16" s="1418"/>
      <c r="F16" s="1419"/>
      <c r="G16" s="1418"/>
      <c r="H16" s="1419"/>
      <c r="I16" s="1418"/>
      <c r="J16" s="1419"/>
      <c r="K16" s="1418"/>
      <c r="L16" s="1419"/>
      <c r="M16" s="1418"/>
      <c r="N16" s="1419"/>
      <c r="O16" s="1732">
        <f t="shared" si="0"/>
        <v>0</v>
      </c>
      <c r="P16" s="1743">
        <f t="shared" si="0"/>
        <v>0</v>
      </c>
      <c r="Q16" s="1408" t="str">
        <f t="shared" si="1"/>
        <v/>
      </c>
    </row>
    <row r="17" spans="1:17" s="1266" customFormat="1" ht="16.5" customHeight="1" x14ac:dyDescent="0.2">
      <c r="A17" s="1465" t="s">
        <v>36</v>
      </c>
      <c r="B17" s="1466" t="s">
        <v>37</v>
      </c>
      <c r="C17" s="1418"/>
      <c r="D17" s="1419"/>
      <c r="E17" s="1418"/>
      <c r="F17" s="1419"/>
      <c r="G17" s="1418"/>
      <c r="H17" s="1419"/>
      <c r="I17" s="1418"/>
      <c r="J17" s="1419"/>
      <c r="K17" s="1418"/>
      <c r="L17" s="1419"/>
      <c r="M17" s="1418"/>
      <c r="N17" s="1419"/>
      <c r="O17" s="1732">
        <f t="shared" si="0"/>
        <v>0</v>
      </c>
      <c r="P17" s="1743">
        <f t="shared" si="0"/>
        <v>0</v>
      </c>
      <c r="Q17" s="1408" t="str">
        <f t="shared" si="1"/>
        <v/>
      </c>
    </row>
    <row r="18" spans="1:17" s="1266" customFormat="1" ht="16.5" customHeight="1" x14ac:dyDescent="0.2">
      <c r="A18" s="1465" t="s">
        <v>38</v>
      </c>
      <c r="B18" s="1466" t="s">
        <v>39</v>
      </c>
      <c r="C18" s="1418"/>
      <c r="D18" s="1419"/>
      <c r="E18" s="1418"/>
      <c r="F18" s="1419"/>
      <c r="G18" s="1418"/>
      <c r="H18" s="1419"/>
      <c r="I18" s="1418"/>
      <c r="J18" s="1419"/>
      <c r="K18" s="1418"/>
      <c r="L18" s="1419"/>
      <c r="M18" s="1418"/>
      <c r="N18" s="1419"/>
      <c r="O18" s="1732">
        <f t="shared" si="0"/>
        <v>0</v>
      </c>
      <c r="P18" s="1743">
        <f t="shared" si="0"/>
        <v>0</v>
      </c>
      <c r="Q18" s="1408" t="str">
        <f t="shared" si="1"/>
        <v/>
      </c>
    </row>
    <row r="19" spans="1:17" s="1266" customFormat="1" ht="16.5" customHeight="1" x14ac:dyDescent="0.2">
      <c r="A19" s="1465" t="s">
        <v>40</v>
      </c>
      <c r="B19" s="1466" t="s">
        <v>41</v>
      </c>
      <c r="C19" s="1418"/>
      <c r="D19" s="1419"/>
      <c r="E19" s="1418"/>
      <c r="F19" s="1419"/>
      <c r="G19" s="1418"/>
      <c r="H19" s="1419"/>
      <c r="I19" s="1418"/>
      <c r="J19" s="1419"/>
      <c r="K19" s="1418"/>
      <c r="L19" s="1419"/>
      <c r="M19" s="1418"/>
      <c r="N19" s="1419"/>
      <c r="O19" s="1732">
        <f t="shared" si="0"/>
        <v>0</v>
      </c>
      <c r="P19" s="1743">
        <f t="shared" si="0"/>
        <v>0</v>
      </c>
      <c r="Q19" s="1408" t="str">
        <f t="shared" si="1"/>
        <v/>
      </c>
    </row>
    <row r="20" spans="1:17" s="1266" customFormat="1" ht="16.5" customHeight="1" x14ac:dyDescent="0.2">
      <c r="A20" s="1465" t="s">
        <v>42</v>
      </c>
      <c r="B20" s="1466" t="s">
        <v>43</v>
      </c>
      <c r="C20" s="1418"/>
      <c r="D20" s="1419"/>
      <c r="E20" s="1418"/>
      <c r="F20" s="1419"/>
      <c r="G20" s="1418"/>
      <c r="H20" s="1419"/>
      <c r="I20" s="1418"/>
      <c r="J20" s="1419"/>
      <c r="K20" s="1418"/>
      <c r="L20" s="1419"/>
      <c r="M20" s="1418"/>
      <c r="N20" s="1419"/>
      <c r="O20" s="1732">
        <f t="shared" si="0"/>
        <v>0</v>
      </c>
      <c r="P20" s="1743">
        <f t="shared" si="0"/>
        <v>0</v>
      </c>
      <c r="Q20" s="1408" t="str">
        <f t="shared" si="1"/>
        <v/>
      </c>
    </row>
    <row r="21" spans="1:17" s="1266" customFormat="1" ht="16.5" customHeight="1" x14ac:dyDescent="0.2">
      <c r="A21" s="1465" t="s">
        <v>1836</v>
      </c>
      <c r="B21" s="1466" t="s">
        <v>1837</v>
      </c>
      <c r="C21" s="1418"/>
      <c r="D21" s="1419"/>
      <c r="E21" s="1418"/>
      <c r="F21" s="1419"/>
      <c r="G21" s="1418"/>
      <c r="H21" s="1419"/>
      <c r="I21" s="1418"/>
      <c r="J21" s="1419"/>
      <c r="K21" s="1418"/>
      <c r="L21" s="1419"/>
      <c r="M21" s="1418"/>
      <c r="N21" s="1419"/>
      <c r="O21" s="1732">
        <f t="shared" ref="O21" si="2">C21+E21</f>
        <v>0</v>
      </c>
      <c r="P21" s="1743">
        <f t="shared" ref="P21" si="3">D21+F21</f>
        <v>0</v>
      </c>
      <c r="Q21" s="1408"/>
    </row>
    <row r="22" spans="1:17" s="1266" customFormat="1" ht="16.5" customHeight="1" x14ac:dyDescent="0.2">
      <c r="A22" s="1465" t="s">
        <v>44</v>
      </c>
      <c r="B22" s="1466" t="s">
        <v>45</v>
      </c>
      <c r="C22" s="1418"/>
      <c r="D22" s="1419"/>
      <c r="E22" s="1418"/>
      <c r="F22" s="1419"/>
      <c r="G22" s="1418"/>
      <c r="H22" s="1419"/>
      <c r="I22" s="1418"/>
      <c r="J22" s="1419"/>
      <c r="K22" s="1418"/>
      <c r="L22" s="1419"/>
      <c r="M22" s="1418"/>
      <c r="N22" s="1419"/>
      <c r="O22" s="1732">
        <f t="shared" si="0"/>
        <v>0</v>
      </c>
      <c r="P22" s="1743">
        <f t="shared" si="0"/>
        <v>0</v>
      </c>
      <c r="Q22" s="1408" t="str">
        <f t="shared" si="1"/>
        <v/>
      </c>
    </row>
    <row r="23" spans="1:17" s="1266" customFormat="1" ht="16.5" customHeight="1" x14ac:dyDescent="0.2">
      <c r="A23" s="1465" t="s">
        <v>1838</v>
      </c>
      <c r="B23" s="1617" t="s">
        <v>1839</v>
      </c>
      <c r="C23" s="1418"/>
      <c r="D23" s="1419"/>
      <c r="E23" s="1418"/>
      <c r="F23" s="1419"/>
      <c r="G23" s="1418"/>
      <c r="H23" s="1419"/>
      <c r="I23" s="1418"/>
      <c r="J23" s="1419"/>
      <c r="K23" s="1418"/>
      <c r="L23" s="1419"/>
      <c r="M23" s="1418"/>
      <c r="N23" s="1419"/>
      <c r="O23" s="1732">
        <f t="shared" si="0"/>
        <v>0</v>
      </c>
      <c r="P23" s="1743">
        <f t="shared" si="0"/>
        <v>0</v>
      </c>
      <c r="Q23" s="1408" t="str">
        <f t="shared" si="1"/>
        <v/>
      </c>
    </row>
    <row r="24" spans="1:17" s="1266" customFormat="1" ht="16.5" customHeight="1" x14ac:dyDescent="0.2">
      <c r="A24" s="1465" t="s">
        <v>46</v>
      </c>
      <c r="B24" s="1466" t="s">
        <v>47</v>
      </c>
      <c r="C24" s="1418"/>
      <c r="D24" s="1419"/>
      <c r="E24" s="1418"/>
      <c r="F24" s="1419"/>
      <c r="G24" s="1418"/>
      <c r="H24" s="1419"/>
      <c r="I24" s="1418"/>
      <c r="J24" s="1419"/>
      <c r="K24" s="1418"/>
      <c r="L24" s="1419"/>
      <c r="M24" s="1418"/>
      <c r="N24" s="1419"/>
      <c r="O24" s="1732">
        <f t="shared" si="0"/>
        <v>0</v>
      </c>
      <c r="P24" s="1743">
        <f t="shared" si="0"/>
        <v>0</v>
      </c>
      <c r="Q24" s="1408" t="str">
        <f t="shared" si="1"/>
        <v/>
      </c>
    </row>
    <row r="25" spans="1:17" s="1266" customFormat="1" ht="16.5" customHeight="1" thickBot="1" x14ac:dyDescent="0.25">
      <c r="A25" s="1465" t="s">
        <v>48</v>
      </c>
      <c r="B25" s="1467" t="s">
        <v>49</v>
      </c>
      <c r="C25" s="1418"/>
      <c r="D25" s="1419"/>
      <c r="E25" s="1418"/>
      <c r="F25" s="1419"/>
      <c r="G25" s="1418"/>
      <c r="H25" s="1419"/>
      <c r="I25" s="1418"/>
      <c r="J25" s="1419"/>
      <c r="K25" s="1418"/>
      <c r="L25" s="1419"/>
      <c r="M25" s="1418"/>
      <c r="N25" s="1419"/>
      <c r="O25" s="1732">
        <f t="shared" si="0"/>
        <v>0</v>
      </c>
      <c r="P25" s="1743">
        <f t="shared" si="0"/>
        <v>0</v>
      </c>
      <c r="Q25" s="1408" t="str">
        <f t="shared" si="1"/>
        <v/>
      </c>
    </row>
    <row r="26" spans="1:17" s="1266" customFormat="1" ht="16.5" customHeight="1" thickBot="1" x14ac:dyDescent="0.25">
      <c r="A26" s="1473" t="s">
        <v>50</v>
      </c>
      <c r="B26" s="1618"/>
      <c r="C26" s="1619"/>
      <c r="D26" s="1619"/>
      <c r="E26" s="1619"/>
      <c r="F26" s="1619"/>
      <c r="G26" s="1619"/>
      <c r="H26" s="1619"/>
      <c r="I26" s="1619"/>
      <c r="J26" s="1619"/>
      <c r="K26" s="1619"/>
      <c r="L26" s="1619"/>
      <c r="M26" s="1620"/>
      <c r="N26" s="1620"/>
      <c r="O26" s="1753"/>
      <c r="P26" s="1754"/>
    </row>
    <row r="27" spans="1:17" s="1266" customFormat="1" ht="16.5" customHeight="1" x14ac:dyDescent="0.2">
      <c r="A27" s="1458" t="s">
        <v>51</v>
      </c>
      <c r="B27" s="1459" t="s">
        <v>52</v>
      </c>
      <c r="C27" s="1418"/>
      <c r="D27" s="1419"/>
      <c r="E27" s="1418"/>
      <c r="F27" s="1419"/>
      <c r="G27" s="1418"/>
      <c r="H27" s="1419"/>
      <c r="I27" s="1418"/>
      <c r="J27" s="1419"/>
      <c r="K27" s="1418"/>
      <c r="L27" s="1419"/>
      <c r="M27" s="1418"/>
      <c r="N27" s="1419"/>
      <c r="O27" s="1732">
        <f t="shared" ref="O27:P34" si="4">C27+E27</f>
        <v>0</v>
      </c>
      <c r="P27" s="1743">
        <f t="shared" si="4"/>
        <v>0</v>
      </c>
      <c r="Q27" s="1408" t="str">
        <f t="shared" ref="Q27:Q34" si="5">IF(M27&gt;O27,"ERRORE",IF(N27&gt;P27,"ERRORE",""))</f>
        <v/>
      </c>
    </row>
    <row r="28" spans="1:17" s="1266" customFormat="1" ht="16.5" customHeight="1" x14ac:dyDescent="0.2">
      <c r="A28" s="1465" t="s">
        <v>53</v>
      </c>
      <c r="B28" s="1466" t="s">
        <v>54</v>
      </c>
      <c r="C28" s="1418"/>
      <c r="D28" s="1419"/>
      <c r="E28" s="1418"/>
      <c r="F28" s="1419"/>
      <c r="G28" s="1418"/>
      <c r="H28" s="1419"/>
      <c r="I28" s="1418"/>
      <c r="J28" s="1419"/>
      <c r="K28" s="1418"/>
      <c r="L28" s="1419"/>
      <c r="M28" s="1418"/>
      <c r="N28" s="1419"/>
      <c r="O28" s="1732">
        <f t="shared" si="4"/>
        <v>0</v>
      </c>
      <c r="P28" s="1743">
        <f t="shared" si="4"/>
        <v>0</v>
      </c>
      <c r="Q28" s="1408" t="str">
        <f t="shared" si="5"/>
        <v/>
      </c>
    </row>
    <row r="29" spans="1:17" s="1266" customFormat="1" ht="16.5" customHeight="1" x14ac:dyDescent="0.2">
      <c r="A29" s="1465" t="s">
        <v>55</v>
      </c>
      <c r="B29" s="1466" t="s">
        <v>56</v>
      </c>
      <c r="C29" s="1418"/>
      <c r="D29" s="1419"/>
      <c r="E29" s="1418"/>
      <c r="F29" s="1419"/>
      <c r="G29" s="1418"/>
      <c r="H29" s="1419"/>
      <c r="I29" s="1418"/>
      <c r="J29" s="1419"/>
      <c r="K29" s="1418"/>
      <c r="L29" s="1419"/>
      <c r="M29" s="1418"/>
      <c r="N29" s="1419"/>
      <c r="O29" s="1732">
        <f t="shared" si="4"/>
        <v>0</v>
      </c>
      <c r="P29" s="1743">
        <f t="shared" si="4"/>
        <v>0</v>
      </c>
      <c r="Q29" s="1408" t="str">
        <f t="shared" si="5"/>
        <v/>
      </c>
    </row>
    <row r="30" spans="1:17" s="1266" customFormat="1" ht="16.5" customHeight="1" x14ac:dyDescent="0.2">
      <c r="A30" s="1465" t="s">
        <v>57</v>
      </c>
      <c r="B30" s="1466" t="s">
        <v>58</v>
      </c>
      <c r="C30" s="1418"/>
      <c r="D30" s="1419"/>
      <c r="E30" s="1418"/>
      <c r="F30" s="1419"/>
      <c r="G30" s="1418"/>
      <c r="H30" s="1419"/>
      <c r="I30" s="1418"/>
      <c r="J30" s="1419"/>
      <c r="K30" s="1418"/>
      <c r="L30" s="1419"/>
      <c r="M30" s="1418"/>
      <c r="N30" s="1419"/>
      <c r="O30" s="1732">
        <f t="shared" si="4"/>
        <v>0</v>
      </c>
      <c r="P30" s="1743">
        <f t="shared" si="4"/>
        <v>0</v>
      </c>
      <c r="Q30" s="1408" t="str">
        <f t="shared" si="5"/>
        <v/>
      </c>
    </row>
    <row r="31" spans="1:17" s="1266" customFormat="1" ht="16.5" customHeight="1" x14ac:dyDescent="0.2">
      <c r="A31" s="1465" t="s">
        <v>59</v>
      </c>
      <c r="B31" s="1466" t="s">
        <v>60</v>
      </c>
      <c r="C31" s="1418"/>
      <c r="D31" s="1419"/>
      <c r="E31" s="1418"/>
      <c r="F31" s="1419"/>
      <c r="G31" s="1418"/>
      <c r="H31" s="1419"/>
      <c r="I31" s="1418"/>
      <c r="J31" s="1419"/>
      <c r="K31" s="1418"/>
      <c r="L31" s="1419"/>
      <c r="M31" s="1418"/>
      <c r="N31" s="1419"/>
      <c r="O31" s="1732">
        <f t="shared" si="4"/>
        <v>0</v>
      </c>
      <c r="P31" s="1743">
        <f t="shared" si="4"/>
        <v>0</v>
      </c>
      <c r="Q31" s="1408" t="str">
        <f t="shared" si="5"/>
        <v/>
      </c>
    </row>
    <row r="32" spans="1:17" s="1266" customFormat="1" ht="16.5" customHeight="1" x14ac:dyDescent="0.2">
      <c r="A32" s="1621" t="s">
        <v>1207</v>
      </c>
      <c r="B32" s="1467" t="s">
        <v>1069</v>
      </c>
      <c r="C32" s="1418"/>
      <c r="D32" s="1419"/>
      <c r="E32" s="1418"/>
      <c r="F32" s="1419"/>
      <c r="G32" s="1418"/>
      <c r="H32" s="1419"/>
      <c r="I32" s="1418"/>
      <c r="J32" s="1419"/>
      <c r="K32" s="1418"/>
      <c r="L32" s="1419"/>
      <c r="M32" s="1418"/>
      <c r="N32" s="1419"/>
      <c r="O32" s="1732">
        <f>C32+E32</f>
        <v>0</v>
      </c>
      <c r="P32" s="1743">
        <f>D32+F32</f>
        <v>0</v>
      </c>
      <c r="Q32" s="1408"/>
    </row>
    <row r="33" spans="1:17" s="1266" customFormat="1" ht="16.5" customHeight="1" x14ac:dyDescent="0.2">
      <c r="A33" s="1621" t="s">
        <v>1841</v>
      </c>
      <c r="B33" s="1622" t="s">
        <v>1842</v>
      </c>
      <c r="C33" s="1418"/>
      <c r="D33" s="1419"/>
      <c r="E33" s="1418"/>
      <c r="F33" s="1419"/>
      <c r="G33" s="1418"/>
      <c r="H33" s="1419"/>
      <c r="I33" s="1418"/>
      <c r="J33" s="1419"/>
      <c r="K33" s="1418"/>
      <c r="L33" s="1419"/>
      <c r="M33" s="1418"/>
      <c r="N33" s="1419"/>
      <c r="O33" s="1732">
        <f>C33+E33</f>
        <v>0</v>
      </c>
      <c r="P33" s="1743">
        <f>D33+F33</f>
        <v>0</v>
      </c>
      <c r="Q33" s="1408"/>
    </row>
    <row r="34" spans="1:17" s="1266" customFormat="1" ht="16.5" customHeight="1" thickBot="1" x14ac:dyDescent="0.25">
      <c r="A34" s="1465" t="s">
        <v>61</v>
      </c>
      <c r="B34" s="1467" t="s">
        <v>62</v>
      </c>
      <c r="C34" s="1418"/>
      <c r="D34" s="1419"/>
      <c r="E34" s="1418"/>
      <c r="F34" s="1419"/>
      <c r="G34" s="1418"/>
      <c r="H34" s="1419"/>
      <c r="I34" s="1418"/>
      <c r="J34" s="1419"/>
      <c r="K34" s="1418"/>
      <c r="L34" s="1419"/>
      <c r="M34" s="1418"/>
      <c r="N34" s="1419"/>
      <c r="O34" s="1732">
        <f t="shared" si="4"/>
        <v>0</v>
      </c>
      <c r="P34" s="1743">
        <f t="shared" si="4"/>
        <v>0</v>
      </c>
      <c r="Q34" s="1408" t="str">
        <f t="shared" si="5"/>
        <v/>
      </c>
    </row>
    <row r="35" spans="1:17" s="1266" customFormat="1" ht="16.5" customHeight="1" thickBot="1" x14ac:dyDescent="0.25">
      <c r="A35" s="1480" t="s">
        <v>63</v>
      </c>
      <c r="B35" s="1623"/>
      <c r="C35" s="1619"/>
      <c r="D35" s="1619"/>
      <c r="E35" s="1619"/>
      <c r="F35" s="1619"/>
      <c r="G35" s="1619"/>
      <c r="H35" s="1619"/>
      <c r="I35" s="1619"/>
      <c r="J35" s="1619"/>
      <c r="K35" s="1619"/>
      <c r="L35" s="1619"/>
      <c r="M35" s="1620"/>
      <c r="N35" s="1620"/>
      <c r="O35" s="1755"/>
      <c r="P35" s="1756"/>
    </row>
    <row r="36" spans="1:17" s="1266" customFormat="1" ht="16.5" customHeight="1" x14ac:dyDescent="0.2">
      <c r="A36" s="1458" t="s">
        <v>64</v>
      </c>
      <c r="B36" s="1459" t="s">
        <v>65</v>
      </c>
      <c r="C36" s="1418"/>
      <c r="D36" s="1419"/>
      <c r="E36" s="1418"/>
      <c r="F36" s="1419"/>
      <c r="G36" s="1418"/>
      <c r="H36" s="1419"/>
      <c r="I36" s="1418"/>
      <c r="J36" s="1419"/>
      <c r="K36" s="1418"/>
      <c r="L36" s="1419"/>
      <c r="M36" s="1418"/>
      <c r="N36" s="1419"/>
      <c r="O36" s="1732">
        <f t="shared" ref="O36:P46" si="6">C36+E36</f>
        <v>0</v>
      </c>
      <c r="P36" s="1743">
        <f t="shared" si="6"/>
        <v>0</v>
      </c>
      <c r="Q36" s="1408" t="str">
        <f t="shared" ref="Q36:Q46" si="7">IF(M36&gt;O36,"ERRORE",IF(N36&gt;P36,"ERRORE",""))</f>
        <v/>
      </c>
    </row>
    <row r="37" spans="1:17" s="1266" customFormat="1" ht="16.5" customHeight="1" x14ac:dyDescent="0.2">
      <c r="A37" s="1465" t="s">
        <v>66</v>
      </c>
      <c r="B37" s="1466" t="s">
        <v>67</v>
      </c>
      <c r="C37" s="1418"/>
      <c r="D37" s="1419"/>
      <c r="E37" s="1418"/>
      <c r="F37" s="1419"/>
      <c r="G37" s="1418"/>
      <c r="H37" s="1419"/>
      <c r="I37" s="1418"/>
      <c r="J37" s="1419"/>
      <c r="K37" s="1418"/>
      <c r="L37" s="1419"/>
      <c r="M37" s="1418"/>
      <c r="N37" s="1419"/>
      <c r="O37" s="1732">
        <f t="shared" si="6"/>
        <v>0</v>
      </c>
      <c r="P37" s="1743">
        <f t="shared" si="6"/>
        <v>0</v>
      </c>
      <c r="Q37" s="1408" t="str">
        <f t="shared" si="7"/>
        <v/>
      </c>
    </row>
    <row r="38" spans="1:17" s="1266" customFormat="1" ht="16.5" customHeight="1" x14ac:dyDescent="0.2">
      <c r="A38" s="1465" t="s">
        <v>68</v>
      </c>
      <c r="B38" s="1466" t="s">
        <v>69</v>
      </c>
      <c r="C38" s="1418"/>
      <c r="D38" s="1419"/>
      <c r="E38" s="1418"/>
      <c r="F38" s="1419"/>
      <c r="G38" s="1418"/>
      <c r="H38" s="1419"/>
      <c r="I38" s="1418"/>
      <c r="J38" s="1419"/>
      <c r="K38" s="1418"/>
      <c r="L38" s="1419"/>
      <c r="M38" s="1418"/>
      <c r="N38" s="1419"/>
      <c r="O38" s="1732">
        <f t="shared" si="6"/>
        <v>0</v>
      </c>
      <c r="P38" s="1743">
        <f t="shared" si="6"/>
        <v>0</v>
      </c>
      <c r="Q38" s="1408" t="str">
        <f t="shared" si="7"/>
        <v/>
      </c>
    </row>
    <row r="39" spans="1:17" s="1266" customFormat="1" ht="16.5" customHeight="1" x14ac:dyDescent="0.2">
      <c r="A39" s="1465" t="s">
        <v>70</v>
      </c>
      <c r="B39" s="1466" t="s">
        <v>71</v>
      </c>
      <c r="C39" s="1418"/>
      <c r="D39" s="1419"/>
      <c r="E39" s="1418"/>
      <c r="F39" s="1419"/>
      <c r="G39" s="1418"/>
      <c r="H39" s="1419"/>
      <c r="I39" s="1418"/>
      <c r="J39" s="1419"/>
      <c r="K39" s="1418"/>
      <c r="L39" s="1419"/>
      <c r="M39" s="1418"/>
      <c r="N39" s="1419"/>
      <c r="O39" s="1732">
        <f t="shared" si="6"/>
        <v>0</v>
      </c>
      <c r="P39" s="1743">
        <f t="shared" si="6"/>
        <v>0</v>
      </c>
      <c r="Q39" s="1408" t="str">
        <f t="shared" si="7"/>
        <v/>
      </c>
    </row>
    <row r="40" spans="1:17" s="1266" customFormat="1" ht="16.5" customHeight="1" x14ac:dyDescent="0.2">
      <c r="A40" s="1465" t="s">
        <v>72</v>
      </c>
      <c r="B40" s="1466" t="s">
        <v>73</v>
      </c>
      <c r="C40" s="1418"/>
      <c r="D40" s="1419"/>
      <c r="E40" s="1418"/>
      <c r="F40" s="1419"/>
      <c r="G40" s="1418"/>
      <c r="H40" s="1419"/>
      <c r="I40" s="1418"/>
      <c r="J40" s="1419"/>
      <c r="K40" s="1418"/>
      <c r="L40" s="1419"/>
      <c r="M40" s="1418"/>
      <c r="N40" s="1419"/>
      <c r="O40" s="1732">
        <f t="shared" si="6"/>
        <v>0</v>
      </c>
      <c r="P40" s="1743">
        <f t="shared" si="6"/>
        <v>0</v>
      </c>
      <c r="Q40" s="1408" t="str">
        <f t="shared" si="7"/>
        <v/>
      </c>
    </row>
    <row r="41" spans="1:17" s="1266" customFormat="1" ht="16.5" customHeight="1" x14ac:dyDescent="0.2">
      <c r="A41" s="1465" t="s">
        <v>1843</v>
      </c>
      <c r="B41" s="1617" t="s">
        <v>1844</v>
      </c>
      <c r="C41" s="1418"/>
      <c r="D41" s="1419"/>
      <c r="E41" s="1418"/>
      <c r="F41" s="1419"/>
      <c r="G41" s="1418"/>
      <c r="H41" s="1419"/>
      <c r="I41" s="1418"/>
      <c r="J41" s="1419"/>
      <c r="K41" s="1418"/>
      <c r="L41" s="1419"/>
      <c r="M41" s="1418"/>
      <c r="N41" s="1419"/>
      <c r="O41" s="1732">
        <f t="shared" si="6"/>
        <v>0</v>
      </c>
      <c r="P41" s="1743">
        <f t="shared" si="6"/>
        <v>0</v>
      </c>
      <c r="Q41" s="1408" t="str">
        <f t="shared" si="7"/>
        <v/>
      </c>
    </row>
    <row r="42" spans="1:17" s="1266" customFormat="1" ht="16.5" customHeight="1" x14ac:dyDescent="0.2">
      <c r="A42" s="1465" t="s">
        <v>74</v>
      </c>
      <c r="B42" s="1466" t="s">
        <v>75</v>
      </c>
      <c r="C42" s="1418"/>
      <c r="D42" s="1419"/>
      <c r="E42" s="1418"/>
      <c r="F42" s="1419"/>
      <c r="G42" s="1418"/>
      <c r="H42" s="1419"/>
      <c r="I42" s="1418"/>
      <c r="J42" s="1419"/>
      <c r="K42" s="1418"/>
      <c r="L42" s="1419"/>
      <c r="M42" s="1418"/>
      <c r="N42" s="1419"/>
      <c r="O42" s="1732">
        <f t="shared" si="6"/>
        <v>0</v>
      </c>
      <c r="P42" s="1743">
        <f t="shared" si="6"/>
        <v>0</v>
      </c>
      <c r="Q42" s="1408" t="str">
        <f t="shared" si="7"/>
        <v/>
      </c>
    </row>
    <row r="43" spans="1:17" s="1266" customFormat="1" ht="15" customHeight="1" x14ac:dyDescent="0.2">
      <c r="A43" s="1481" t="s">
        <v>1845</v>
      </c>
      <c r="B43" s="1466" t="s">
        <v>1846</v>
      </c>
      <c r="C43" s="1460"/>
      <c r="D43" s="1461"/>
      <c r="E43" s="1460"/>
      <c r="F43" s="1462"/>
      <c r="G43" s="1463"/>
      <c r="H43" s="1464"/>
      <c r="I43" s="1460"/>
      <c r="J43" s="1462"/>
      <c r="K43" s="1508"/>
      <c r="L43" s="1509"/>
      <c r="M43" s="1418"/>
      <c r="N43" s="1419"/>
      <c r="O43" s="1732">
        <f t="shared" si="6"/>
        <v>0</v>
      </c>
      <c r="P43" s="1743">
        <f t="shared" si="6"/>
        <v>0</v>
      </c>
    </row>
    <row r="44" spans="1:17" s="1266" customFormat="1" ht="16.5" customHeight="1" x14ac:dyDescent="0.2">
      <c r="A44" s="1481" t="s">
        <v>76</v>
      </c>
      <c r="B44" s="1466" t="s">
        <v>77</v>
      </c>
      <c r="C44" s="1418"/>
      <c r="D44" s="1419"/>
      <c r="E44" s="1418"/>
      <c r="F44" s="1419"/>
      <c r="G44" s="1418"/>
      <c r="H44" s="1419"/>
      <c r="I44" s="1418"/>
      <c r="J44" s="1419"/>
      <c r="K44" s="1418"/>
      <c r="L44" s="1419"/>
      <c r="M44" s="1418"/>
      <c r="N44" s="1419"/>
      <c r="O44" s="1732">
        <f t="shared" si="6"/>
        <v>0</v>
      </c>
      <c r="P44" s="1743">
        <f t="shared" si="6"/>
        <v>0</v>
      </c>
      <c r="Q44" s="1408" t="str">
        <f t="shared" si="7"/>
        <v/>
      </c>
    </row>
    <row r="45" spans="1:17" s="1266" customFormat="1" ht="16.5" customHeight="1" x14ac:dyDescent="0.2">
      <c r="A45" s="1465" t="s">
        <v>78</v>
      </c>
      <c r="B45" s="1466" t="s">
        <v>79</v>
      </c>
      <c r="C45" s="1418"/>
      <c r="D45" s="1419"/>
      <c r="E45" s="1418"/>
      <c r="F45" s="1419"/>
      <c r="G45" s="1418"/>
      <c r="H45" s="1419"/>
      <c r="I45" s="1418"/>
      <c r="J45" s="1419"/>
      <c r="K45" s="1418"/>
      <c r="L45" s="1419"/>
      <c r="M45" s="1418"/>
      <c r="N45" s="1419"/>
      <c r="O45" s="1732">
        <f t="shared" si="6"/>
        <v>0</v>
      </c>
      <c r="P45" s="1743">
        <f t="shared" si="6"/>
        <v>0</v>
      </c>
      <c r="Q45" s="1408" t="str">
        <f t="shared" si="7"/>
        <v/>
      </c>
    </row>
    <row r="46" spans="1:17" s="1266" customFormat="1" ht="16.5" customHeight="1" thickBot="1" x14ac:dyDescent="0.25">
      <c r="A46" s="1487" t="s">
        <v>80</v>
      </c>
      <c r="B46" s="1488" t="s">
        <v>81</v>
      </c>
      <c r="C46" s="1624"/>
      <c r="D46" s="1625"/>
      <c r="E46" s="1626"/>
      <c r="F46" s="1625"/>
      <c r="G46" s="1626"/>
      <c r="H46" s="1625"/>
      <c r="I46" s="1626"/>
      <c r="J46" s="1625"/>
      <c r="K46" s="1626"/>
      <c r="L46" s="1625"/>
      <c r="M46" s="1418"/>
      <c r="N46" s="1419"/>
      <c r="O46" s="1732">
        <f t="shared" si="6"/>
        <v>0</v>
      </c>
      <c r="P46" s="1743">
        <f t="shared" si="6"/>
        <v>0</v>
      </c>
      <c r="Q46" s="1408" t="str">
        <f t="shared" si="7"/>
        <v/>
      </c>
    </row>
    <row r="47" spans="1:17" s="1266" customFormat="1" ht="16.5" customHeight="1" thickBot="1" x14ac:dyDescent="0.25">
      <c r="A47" s="1489" t="s">
        <v>82</v>
      </c>
      <c r="B47" s="1623"/>
      <c r="C47" s="1474"/>
      <c r="D47" s="1474"/>
      <c r="E47" s="1474"/>
      <c r="F47" s="1474"/>
      <c r="G47" s="1474"/>
      <c r="H47" s="1474"/>
      <c r="I47" s="1474"/>
      <c r="J47" s="1474"/>
      <c r="K47" s="1474"/>
      <c r="L47" s="1474"/>
      <c r="M47" s="1428"/>
      <c r="N47" s="1428"/>
      <c r="O47" s="1757"/>
      <c r="P47" s="1758"/>
    </row>
    <row r="48" spans="1:17" s="1266" customFormat="1" ht="16.5" customHeight="1" x14ac:dyDescent="0.2">
      <c r="A48" s="1458" t="s">
        <v>83</v>
      </c>
      <c r="B48" s="1459" t="s">
        <v>84</v>
      </c>
      <c r="C48" s="1418"/>
      <c r="D48" s="1419"/>
      <c r="E48" s="1418"/>
      <c r="F48" s="1419"/>
      <c r="G48" s="1418"/>
      <c r="H48" s="1419"/>
      <c r="I48" s="1418"/>
      <c r="J48" s="1419"/>
      <c r="K48" s="1418"/>
      <c r="L48" s="1420"/>
      <c r="M48" s="1627"/>
      <c r="N48" s="1430"/>
      <c r="O48" s="1715">
        <f t="shared" ref="O48:P52" si="8">C48+E48</f>
        <v>0</v>
      </c>
      <c r="P48" s="1722">
        <f t="shared" si="8"/>
        <v>0</v>
      </c>
      <c r="Q48" s="1408" t="str">
        <f t="shared" ref="Q48:Q53" si="9">IF(M48&gt;O48,"ERRORE",IF(N48&gt;P48,"ERRORE",""))</f>
        <v/>
      </c>
    </row>
    <row r="49" spans="1:17" s="1266" customFormat="1" ht="16.5" customHeight="1" x14ac:dyDescent="0.2">
      <c r="A49" s="1465" t="s">
        <v>85</v>
      </c>
      <c r="B49" s="1466" t="s">
        <v>86</v>
      </c>
      <c r="C49" s="1418"/>
      <c r="D49" s="1419"/>
      <c r="E49" s="1418"/>
      <c r="F49" s="1419"/>
      <c r="G49" s="1418"/>
      <c r="H49" s="1419"/>
      <c r="I49" s="1418"/>
      <c r="J49" s="1419"/>
      <c r="K49" s="1418"/>
      <c r="L49" s="1420"/>
      <c r="M49" s="1439"/>
      <c r="N49" s="1419"/>
      <c r="O49" s="1732">
        <f t="shared" si="8"/>
        <v>0</v>
      </c>
      <c r="P49" s="1724">
        <f t="shared" si="8"/>
        <v>0</v>
      </c>
      <c r="Q49" s="1408" t="str">
        <f t="shared" si="9"/>
        <v/>
      </c>
    </row>
    <row r="50" spans="1:17" s="1266" customFormat="1" ht="16.5" customHeight="1" x14ac:dyDescent="0.2">
      <c r="A50" s="1465" t="s">
        <v>87</v>
      </c>
      <c r="B50" s="1466" t="s">
        <v>88</v>
      </c>
      <c r="C50" s="1418"/>
      <c r="D50" s="1419"/>
      <c r="E50" s="1418"/>
      <c r="F50" s="1419"/>
      <c r="G50" s="1418"/>
      <c r="H50" s="1419"/>
      <c r="I50" s="1418"/>
      <c r="J50" s="1419"/>
      <c r="K50" s="1418"/>
      <c r="L50" s="1420"/>
      <c r="M50" s="1439"/>
      <c r="N50" s="1419"/>
      <c r="O50" s="1732">
        <f t="shared" si="8"/>
        <v>0</v>
      </c>
      <c r="P50" s="1724">
        <f t="shared" si="8"/>
        <v>0</v>
      </c>
      <c r="Q50" s="1408" t="str">
        <f t="shared" si="9"/>
        <v/>
      </c>
    </row>
    <row r="51" spans="1:17" s="1266" customFormat="1" ht="16.5" customHeight="1" x14ac:dyDescent="0.2">
      <c r="A51" s="1465" t="s">
        <v>89</v>
      </c>
      <c r="B51" s="1466" t="s">
        <v>90</v>
      </c>
      <c r="C51" s="1418"/>
      <c r="D51" s="1419"/>
      <c r="E51" s="1418"/>
      <c r="F51" s="1419"/>
      <c r="G51" s="1418"/>
      <c r="H51" s="1419"/>
      <c r="I51" s="1418"/>
      <c r="J51" s="1419"/>
      <c r="K51" s="1418"/>
      <c r="L51" s="1420"/>
      <c r="M51" s="1439"/>
      <c r="N51" s="1419"/>
      <c r="O51" s="1732">
        <f t="shared" si="8"/>
        <v>0</v>
      </c>
      <c r="P51" s="1724">
        <f t="shared" si="8"/>
        <v>0</v>
      </c>
      <c r="Q51" s="1408" t="str">
        <f t="shared" si="9"/>
        <v/>
      </c>
    </row>
    <row r="52" spans="1:17" s="1266" customFormat="1" ht="16.5" customHeight="1" x14ac:dyDescent="0.2">
      <c r="A52" s="1465" t="s">
        <v>91</v>
      </c>
      <c r="B52" s="1466" t="s">
        <v>92</v>
      </c>
      <c r="C52" s="1418"/>
      <c r="D52" s="1419"/>
      <c r="E52" s="1418"/>
      <c r="F52" s="1419"/>
      <c r="G52" s="1418"/>
      <c r="H52" s="1419"/>
      <c r="I52" s="1418"/>
      <c r="J52" s="1419"/>
      <c r="K52" s="1418"/>
      <c r="L52" s="1420"/>
      <c r="M52" s="1439"/>
      <c r="N52" s="1419"/>
      <c r="O52" s="1732">
        <f t="shared" si="8"/>
        <v>0</v>
      </c>
      <c r="P52" s="1724">
        <f t="shared" si="8"/>
        <v>0</v>
      </c>
      <c r="Q52" s="1408" t="str">
        <f t="shared" si="9"/>
        <v/>
      </c>
    </row>
    <row r="53" spans="1:17" s="1266" customFormat="1" ht="16.5" customHeight="1" thickBot="1" x14ac:dyDescent="0.25">
      <c r="A53" s="1490" t="s">
        <v>93</v>
      </c>
      <c r="B53" s="1628" t="s">
        <v>94</v>
      </c>
      <c r="C53" s="1624"/>
      <c r="D53" s="1625"/>
      <c r="E53" s="1626"/>
      <c r="F53" s="1625"/>
      <c r="G53" s="1626"/>
      <c r="H53" s="1625"/>
      <c r="I53" s="1626"/>
      <c r="J53" s="1625"/>
      <c r="K53" s="1626"/>
      <c r="L53" s="1629"/>
      <c r="M53" s="1440"/>
      <c r="N53" s="1412"/>
      <c r="O53" s="1717">
        <f>C53+E53</f>
        <v>0</v>
      </c>
      <c r="P53" s="1730">
        <f>D53+F53</f>
        <v>0</v>
      </c>
      <c r="Q53" s="1408" t="str">
        <f t="shared" si="9"/>
        <v/>
      </c>
    </row>
    <row r="54" spans="1:17" s="1266" customFormat="1" ht="16.5" customHeight="1" thickBot="1" x14ac:dyDescent="0.25">
      <c r="A54" s="1491" t="s">
        <v>1847</v>
      </c>
      <c r="B54" s="1630"/>
      <c r="C54" s="1576"/>
      <c r="D54" s="1576"/>
      <c r="E54" s="1576"/>
      <c r="F54" s="1576"/>
      <c r="G54" s="1576"/>
      <c r="H54" s="1576"/>
      <c r="I54" s="1576"/>
      <c r="J54" s="1576"/>
      <c r="K54" s="1576"/>
      <c r="L54" s="1576"/>
      <c r="M54" s="1576"/>
      <c r="N54" s="1576"/>
      <c r="O54" s="1441"/>
      <c r="P54" s="1759"/>
      <c r="Q54" s="1408"/>
    </row>
    <row r="55" spans="1:17" s="1266" customFormat="1" ht="15" customHeight="1" x14ac:dyDescent="0.2">
      <c r="A55" s="1492" t="s">
        <v>1848</v>
      </c>
      <c r="B55" s="1631" t="s">
        <v>1849</v>
      </c>
      <c r="C55" s="1493"/>
      <c r="D55" s="1410"/>
      <c r="E55" s="1493"/>
      <c r="F55" s="1494"/>
      <c r="G55" s="1409"/>
      <c r="H55" s="1495"/>
      <c r="I55" s="1493"/>
      <c r="J55" s="1494"/>
      <c r="K55" s="1506"/>
      <c r="L55" s="1632"/>
      <c r="M55" s="1493"/>
      <c r="N55" s="1494"/>
      <c r="O55" s="1715">
        <f t="shared" ref="O55:O56" si="10">C55+E55</f>
        <v>0</v>
      </c>
      <c r="P55" s="1722">
        <f t="shared" ref="P55:P56" si="11">D55+F55</f>
        <v>0</v>
      </c>
    </row>
    <row r="56" spans="1:17" s="1266" customFormat="1" ht="15" customHeight="1" thickBot="1" x14ac:dyDescent="0.25">
      <c r="A56" s="1496" t="s">
        <v>1850</v>
      </c>
      <c r="B56" s="1633" t="s">
        <v>1851</v>
      </c>
      <c r="C56" s="1497"/>
      <c r="D56" s="1498"/>
      <c r="E56" s="1497"/>
      <c r="F56" s="1499"/>
      <c r="G56" s="1500"/>
      <c r="H56" s="1501"/>
      <c r="I56" s="1497"/>
      <c r="J56" s="1499"/>
      <c r="K56" s="1507"/>
      <c r="L56" s="1634"/>
      <c r="M56" s="1497"/>
      <c r="N56" s="1499"/>
      <c r="O56" s="1717">
        <f t="shared" si="10"/>
        <v>0</v>
      </c>
      <c r="P56" s="1730">
        <f t="shared" si="11"/>
        <v>0</v>
      </c>
    </row>
    <row r="57" spans="1:17" s="1266" customFormat="1" ht="16.5" customHeight="1" thickBot="1" x14ac:dyDescent="0.25">
      <c r="A57" s="1491" t="s">
        <v>1830</v>
      </c>
      <c r="B57" s="1630"/>
      <c r="C57" s="1576"/>
      <c r="D57" s="1576"/>
      <c r="E57" s="1576"/>
      <c r="F57" s="1576"/>
      <c r="G57" s="1576"/>
      <c r="H57" s="1576"/>
      <c r="I57" s="1576"/>
      <c r="J57" s="1576"/>
      <c r="K57" s="1576"/>
      <c r="L57" s="1576"/>
      <c r="M57" s="1576"/>
      <c r="N57" s="1576"/>
      <c r="O57" s="1441"/>
      <c r="P57" s="1759"/>
      <c r="Q57" s="1408"/>
    </row>
    <row r="58" spans="1:17" s="1266" customFormat="1" ht="16.5" customHeight="1" x14ac:dyDescent="0.2">
      <c r="A58" s="1635" t="s">
        <v>1852</v>
      </c>
      <c r="B58" s="1636" t="s">
        <v>1853</v>
      </c>
      <c r="C58" s="1637"/>
      <c r="D58" s="1638"/>
      <c r="E58" s="1638"/>
      <c r="F58" s="1638"/>
      <c r="G58" s="1638"/>
      <c r="H58" s="1638"/>
      <c r="I58" s="1638"/>
      <c r="J58" s="1638"/>
      <c r="K58" s="1638"/>
      <c r="L58" s="1638"/>
      <c r="M58" s="1638"/>
      <c r="N58" s="1638"/>
      <c r="O58" s="1760">
        <f>C58+E58</f>
        <v>0</v>
      </c>
      <c r="P58" s="1761">
        <f>D58+F58</f>
        <v>0</v>
      </c>
      <c r="Q58" s="1408" t="str">
        <f>IF(M58&gt;O58,"ERRORE",IF(N58&gt;P58,"ERRORE",""))</f>
        <v/>
      </c>
    </row>
    <row r="59" spans="1:17" s="1643" customFormat="1" ht="16.5" customHeight="1" thickBot="1" x14ac:dyDescent="0.25">
      <c r="A59" s="1639" t="s">
        <v>1856</v>
      </c>
      <c r="B59" s="1640" t="s">
        <v>1855</v>
      </c>
      <c r="C59" s="1641"/>
      <c r="D59" s="1642"/>
      <c r="E59" s="1642"/>
      <c r="F59" s="1642"/>
      <c r="G59" s="1642"/>
      <c r="H59" s="1642"/>
      <c r="I59" s="1642"/>
      <c r="J59" s="1642"/>
      <c r="K59" s="1642"/>
      <c r="L59" s="1642"/>
      <c r="M59" s="1642"/>
      <c r="N59" s="1642"/>
      <c r="O59" s="1762">
        <f>C59+E59</f>
        <v>0</v>
      </c>
      <c r="P59" s="1763">
        <f>D59+F59</f>
        <v>0</v>
      </c>
      <c r="Q59" s="1427"/>
    </row>
    <row r="60" spans="1:17" s="1266" customFormat="1" ht="16.5" customHeight="1" thickBot="1" x14ac:dyDescent="0.25">
      <c r="A60" s="1491" t="s">
        <v>95</v>
      </c>
      <c r="B60" s="1644"/>
      <c r="O60" s="1764"/>
      <c r="P60" s="1765"/>
    </row>
    <row r="61" spans="1:17" s="1266" customFormat="1" ht="16.5" customHeight="1" thickBot="1" x14ac:dyDescent="0.25">
      <c r="A61" s="1645" t="s">
        <v>96</v>
      </c>
      <c r="B61" s="1646" t="s">
        <v>97</v>
      </c>
      <c r="C61" s="1647"/>
      <c r="D61" s="1648"/>
      <c r="E61" s="1647"/>
      <c r="F61" s="1648"/>
      <c r="G61" s="1647"/>
      <c r="H61" s="1648"/>
      <c r="I61" s="1647"/>
      <c r="J61" s="1648"/>
      <c r="K61" s="1647"/>
      <c r="L61" s="1648"/>
      <c r="M61" s="1647"/>
      <c r="N61" s="1648"/>
      <c r="O61" s="1766">
        <f>C61+E61</f>
        <v>0</v>
      </c>
      <c r="P61" s="1767">
        <f>D61+F61</f>
        <v>0</v>
      </c>
      <c r="Q61" s="1408" t="str">
        <f>IF(M61&gt;O61,"ERRORE",IF(N61&gt;P61,"ERRORE",""))</f>
        <v/>
      </c>
    </row>
    <row r="62" spans="1:17" ht="16.5" customHeight="1" thickBot="1" x14ac:dyDescent="0.3">
      <c r="A62" s="1446" t="s">
        <v>265</v>
      </c>
      <c r="B62" s="1505"/>
      <c r="C62" s="1649">
        <f t="shared" ref="C62:P62" si="12">SUM(C12:C25,C27:C34,C36:C46,C48:C53,C55:C56,C58:C59,C61)</f>
        <v>0</v>
      </c>
      <c r="D62" s="1650">
        <f t="shared" si="12"/>
        <v>0</v>
      </c>
      <c r="E62" s="1649">
        <f t="shared" si="12"/>
        <v>0</v>
      </c>
      <c r="F62" s="1650">
        <f t="shared" si="12"/>
        <v>0</v>
      </c>
      <c r="G62" s="1649">
        <f t="shared" si="12"/>
        <v>0</v>
      </c>
      <c r="H62" s="1650">
        <f t="shared" si="12"/>
        <v>0</v>
      </c>
      <c r="I62" s="1649">
        <f t="shared" si="12"/>
        <v>0</v>
      </c>
      <c r="J62" s="1650">
        <f t="shared" si="12"/>
        <v>0</v>
      </c>
      <c r="K62" s="1649">
        <f t="shared" si="12"/>
        <v>0</v>
      </c>
      <c r="L62" s="1650">
        <f t="shared" si="12"/>
        <v>0</v>
      </c>
      <c r="M62" s="1649">
        <f t="shared" si="12"/>
        <v>0</v>
      </c>
      <c r="N62" s="1650">
        <f t="shared" si="12"/>
        <v>0</v>
      </c>
      <c r="O62" s="1649">
        <f t="shared" si="12"/>
        <v>0</v>
      </c>
      <c r="P62" s="1650">
        <f t="shared" si="12"/>
        <v>0</v>
      </c>
      <c r="Q62" s="1408" t="str">
        <f>IF(N62&gt;P62,"ERRORE","")</f>
        <v/>
      </c>
    </row>
    <row r="63" spans="1:17" ht="43.5" customHeight="1" x14ac:dyDescent="0.25">
      <c r="A63" s="1882"/>
      <c r="B63" s="1882"/>
      <c r="C63" s="1883"/>
      <c r="D63" s="1883"/>
      <c r="E63" s="1883"/>
      <c r="F63" s="1883"/>
      <c r="G63" s="1883"/>
      <c r="H63" s="1883"/>
      <c r="I63" s="1883"/>
      <c r="J63" s="1883"/>
      <c r="K63" s="1883"/>
      <c r="L63" s="1883"/>
      <c r="M63" s="1883"/>
      <c r="N63" s="1883"/>
    </row>
  </sheetData>
  <sheetProtection algorithmName="SHA-512" hashValue="uqBwpPOaPIYi1xm80/YeoV1q6du5ggD6aZemHhmZNgJv72bDZIxxEgNUOB1V9TrqPKuyrTWikCVj3njMNNJ1gQ==" saltValue="4XsKQlVlOKeyY1yAo7GbJA==" spinCount="100000" sheet="1" formatColumns="0" selectLockedCells="1"/>
  <mergeCells count="11">
    <mergeCell ref="A63:N63"/>
    <mergeCell ref="A2:C2"/>
    <mergeCell ref="H2:P5"/>
    <mergeCell ref="A3:C5"/>
    <mergeCell ref="C9:D9"/>
    <mergeCell ref="E9:F9"/>
    <mergeCell ref="G9:H9"/>
    <mergeCell ref="I9:J9"/>
    <mergeCell ref="K9:L9"/>
    <mergeCell ref="M9:N9"/>
    <mergeCell ref="O9:P9"/>
  </mergeCells>
  <printOptions horizontalCentered="1"/>
  <pageMargins left="0.25" right="0.25" top="0.75" bottom="0.75" header="0.3" footer="0.3"/>
  <pageSetup paperSize="9" scale="58" orientation="portrait" horizontalDpi="300"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5"/>
  <dimension ref="A1:K26"/>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0.199999999999999" x14ac:dyDescent="0.2"/>
  <cols>
    <col min="1" max="1" width="37.140625" style="453" customWidth="1"/>
    <col min="2" max="2" width="9" style="464" bestFit="1" customWidth="1"/>
    <col min="3" max="10" width="17.28515625" style="465" customWidth="1"/>
    <col min="11" max="16384" width="10.7109375" style="453"/>
  </cols>
  <sheetData>
    <row r="1" spans="1:11" s="450" customFormat="1" ht="16.5" customHeight="1" x14ac:dyDescent="0.2">
      <c r="A1" s="450" t="str">
        <f>'t1'!A1</f>
        <v>SERVIZIO SANITARIO NAZIONALE - anno 2023</v>
      </c>
    </row>
    <row r="2" spans="1:11" s="451" customFormat="1" ht="76.5" customHeight="1" x14ac:dyDescent="0.2">
      <c r="B2" s="452"/>
      <c r="C2" s="450"/>
      <c r="D2" s="450"/>
      <c r="E2" s="1895" t="str">
        <f>IF(OR(C8&gt;C7,D8&gt;D7),"Attenzione: la qualifica di Psichiatri non può essere superiore alla qualifica di Medico. Se inviato il sistema SICO non rilascerà la certificazione fino all'avvenuta correzione.","")</f>
        <v/>
      </c>
      <c r="F2" s="1895"/>
      <c r="G2" s="1895"/>
      <c r="H2" s="1895"/>
      <c r="I2" s="450"/>
      <c r="J2" s="450"/>
    </row>
    <row r="3" spans="1:11" ht="57.6" customHeight="1" thickBot="1" x14ac:dyDescent="0.3">
      <c r="A3" s="1901" t="s">
        <v>143</v>
      </c>
      <c r="B3" s="1901"/>
      <c r="C3" s="1901"/>
      <c r="D3" s="1901"/>
      <c r="E3" s="1901"/>
      <c r="F3" s="1901"/>
      <c r="G3" s="1901"/>
      <c r="H3" s="1901"/>
      <c r="I3" s="1901"/>
      <c r="J3" s="1901"/>
    </row>
    <row r="4" spans="1:11" ht="21.75" customHeight="1" thickBot="1" x14ac:dyDescent="0.25">
      <c r="A4" s="1906" t="s">
        <v>144</v>
      </c>
      <c r="B4" s="1903" t="s">
        <v>262</v>
      </c>
      <c r="C4" s="1909" t="s">
        <v>145</v>
      </c>
      <c r="D4" s="1910"/>
      <c r="E4" s="1910"/>
      <c r="F4" s="1910"/>
      <c r="G4" s="1910"/>
      <c r="H4" s="1911"/>
      <c r="I4" s="1898" t="s">
        <v>146</v>
      </c>
      <c r="J4" s="1899"/>
      <c r="K4" s="96"/>
    </row>
    <row r="5" spans="1:11" ht="21.75" customHeight="1" x14ac:dyDescent="0.2">
      <c r="A5" s="1907"/>
      <c r="B5" s="1904"/>
      <c r="C5" s="1912" t="s">
        <v>147</v>
      </c>
      <c r="D5" s="1913"/>
      <c r="E5" s="1912" t="s">
        <v>148</v>
      </c>
      <c r="F5" s="1913"/>
      <c r="G5" s="1896" t="s">
        <v>149</v>
      </c>
      <c r="H5" s="1897"/>
      <c r="I5" s="1900"/>
      <c r="J5" s="1897"/>
      <c r="K5" s="96"/>
    </row>
    <row r="6" spans="1:11" ht="10.8" thickBot="1" x14ac:dyDescent="0.25">
      <c r="A6" s="1908"/>
      <c r="B6" s="1905"/>
      <c r="C6" s="597" t="s">
        <v>263</v>
      </c>
      <c r="D6" s="601" t="s">
        <v>264</v>
      </c>
      <c r="E6" s="592" t="s">
        <v>263</v>
      </c>
      <c r="F6" s="601" t="s">
        <v>264</v>
      </c>
      <c r="G6" s="592" t="s">
        <v>263</v>
      </c>
      <c r="H6" s="592" t="s">
        <v>264</v>
      </c>
      <c r="I6" s="591" t="s">
        <v>263</v>
      </c>
      <c r="J6" s="596" t="s">
        <v>264</v>
      </c>
      <c r="K6" s="96"/>
    </row>
    <row r="7" spans="1:11" ht="17.25" customHeight="1" x14ac:dyDescent="0.2">
      <c r="A7" s="454" t="s">
        <v>150</v>
      </c>
      <c r="B7" s="455" t="s">
        <v>151</v>
      </c>
      <c r="C7" s="598"/>
      <c r="D7" s="600"/>
      <c r="E7" s="599"/>
      <c r="F7" s="603"/>
      <c r="G7" s="602"/>
      <c r="H7" s="595"/>
      <c r="I7" s="457"/>
      <c r="J7" s="457"/>
      <c r="K7" s="96"/>
    </row>
    <row r="8" spans="1:11" ht="17.25" customHeight="1" x14ac:dyDescent="0.2">
      <c r="A8" s="805" t="s">
        <v>942</v>
      </c>
      <c r="B8" s="455" t="s">
        <v>580</v>
      </c>
      <c r="C8" s="806"/>
      <c r="D8" s="807"/>
      <c r="E8" s="808"/>
      <c r="F8" s="807"/>
      <c r="G8" s="808"/>
      <c r="H8" s="809"/>
      <c r="I8" s="810"/>
      <c r="J8" s="810"/>
      <c r="K8" s="96"/>
    </row>
    <row r="9" spans="1:11" ht="17.25" customHeight="1" x14ac:dyDescent="0.2">
      <c r="A9" s="458" t="s">
        <v>152</v>
      </c>
      <c r="B9" s="459" t="s">
        <v>153</v>
      </c>
      <c r="C9" s="598"/>
      <c r="D9" s="460"/>
      <c r="E9" s="612"/>
      <c r="F9" s="613"/>
      <c r="G9" s="594"/>
      <c r="H9" s="595"/>
      <c r="I9" s="457"/>
      <c r="J9" s="457"/>
      <c r="K9" s="96"/>
    </row>
    <row r="10" spans="1:11" ht="17.25" customHeight="1" x14ac:dyDescent="0.2">
      <c r="A10" s="458" t="s">
        <v>154</v>
      </c>
      <c r="B10" s="459" t="s">
        <v>155</v>
      </c>
      <c r="C10" s="598"/>
      <c r="D10" s="460"/>
      <c r="E10" s="612"/>
      <c r="F10" s="613"/>
      <c r="G10" s="594"/>
      <c r="H10" s="595"/>
      <c r="I10" s="457"/>
      <c r="J10" s="457"/>
      <c r="K10" s="96"/>
    </row>
    <row r="11" spans="1:11" ht="17.25" customHeight="1" x14ac:dyDescent="0.2">
      <c r="A11" s="458" t="s">
        <v>156</v>
      </c>
      <c r="B11" s="459" t="s">
        <v>19</v>
      </c>
      <c r="C11" s="598"/>
      <c r="D11" s="460"/>
      <c r="E11" s="612"/>
      <c r="F11" s="613"/>
      <c r="G11" s="594"/>
      <c r="H11" s="595"/>
      <c r="I11" s="457"/>
      <c r="J11" s="457"/>
      <c r="K11" s="96"/>
    </row>
    <row r="12" spans="1:11" ht="17.25" customHeight="1" x14ac:dyDescent="0.2">
      <c r="A12" s="458" t="s">
        <v>12</v>
      </c>
      <c r="B12" s="459" t="s">
        <v>157</v>
      </c>
      <c r="C12" s="598"/>
      <c r="D12" s="460"/>
      <c r="E12" s="612"/>
      <c r="F12" s="613"/>
      <c r="G12" s="594"/>
      <c r="H12" s="595"/>
      <c r="I12" s="457"/>
      <c r="J12" s="457"/>
      <c r="K12" s="96"/>
    </row>
    <row r="13" spans="1:11" ht="17.25" customHeight="1" x14ac:dyDescent="0.2">
      <c r="A13" s="458" t="s">
        <v>158</v>
      </c>
      <c r="B13" s="459" t="s">
        <v>159</v>
      </c>
      <c r="C13" s="598"/>
      <c r="D13" s="460"/>
      <c r="E13" s="612"/>
      <c r="F13" s="613"/>
      <c r="G13" s="594"/>
      <c r="H13" s="595"/>
      <c r="I13" s="457"/>
      <c r="J13" s="457"/>
      <c r="K13" s="96"/>
    </row>
    <row r="14" spans="1:11" ht="17.25" customHeight="1" x14ac:dyDescent="0.2">
      <c r="A14" s="458" t="s">
        <v>160</v>
      </c>
      <c r="B14" s="459" t="s">
        <v>161</v>
      </c>
      <c r="C14" s="598"/>
      <c r="D14" s="460"/>
      <c r="E14" s="612"/>
      <c r="F14" s="613"/>
      <c r="G14" s="594"/>
      <c r="H14" s="595"/>
      <c r="I14" s="457"/>
      <c r="J14" s="457"/>
      <c r="K14" s="96"/>
    </row>
    <row r="15" spans="1:11" ht="17.25" customHeight="1" x14ac:dyDescent="0.2">
      <c r="A15" s="458" t="s">
        <v>162</v>
      </c>
      <c r="B15" s="459" t="s">
        <v>163</v>
      </c>
      <c r="C15" s="598"/>
      <c r="D15" s="460"/>
      <c r="E15" s="612"/>
      <c r="F15" s="613"/>
      <c r="G15" s="594"/>
      <c r="H15" s="595"/>
      <c r="I15" s="457"/>
      <c r="J15" s="457"/>
      <c r="K15" s="96"/>
    </row>
    <row r="16" spans="1:11" ht="17.25" customHeight="1" x14ac:dyDescent="0.2">
      <c r="A16" s="458" t="s">
        <v>164</v>
      </c>
      <c r="B16" s="459" t="s">
        <v>165</v>
      </c>
      <c r="C16" s="598"/>
      <c r="D16" s="460"/>
      <c r="E16" s="612"/>
      <c r="F16" s="613"/>
      <c r="G16" s="594"/>
      <c r="H16" s="595"/>
      <c r="I16" s="457"/>
      <c r="J16" s="457"/>
      <c r="K16" s="96"/>
    </row>
    <row r="17" spans="1:11" ht="17.25" customHeight="1" thickBot="1" x14ac:dyDescent="0.25">
      <c r="A17" s="604" t="s">
        <v>166</v>
      </c>
      <c r="B17" s="605" t="s">
        <v>167</v>
      </c>
      <c r="C17" s="598"/>
      <c r="D17" s="456"/>
      <c r="E17" s="610"/>
      <c r="F17" s="611"/>
      <c r="G17" s="593"/>
      <c r="H17" s="595"/>
      <c r="I17" s="457"/>
      <c r="J17" s="457"/>
      <c r="K17" s="96"/>
    </row>
    <row r="18" spans="1:11" ht="17.25" customHeight="1" thickBot="1" x14ac:dyDescent="0.25">
      <c r="A18" s="606" t="s">
        <v>265</v>
      </c>
      <c r="B18" s="607"/>
      <c r="C18" s="609">
        <f t="shared" ref="C18:J18" si="0">SUM(C9:C17)+C7</f>
        <v>0</v>
      </c>
      <c r="D18" s="608">
        <f t="shared" si="0"/>
        <v>0</v>
      </c>
      <c r="E18" s="609">
        <f t="shared" si="0"/>
        <v>0</v>
      </c>
      <c r="F18" s="608">
        <f t="shared" si="0"/>
        <v>0</v>
      </c>
      <c r="G18" s="609">
        <f t="shared" si="0"/>
        <v>0</v>
      </c>
      <c r="H18" s="608">
        <f t="shared" si="0"/>
        <v>0</v>
      </c>
      <c r="I18" s="609">
        <f t="shared" si="0"/>
        <v>0</v>
      </c>
      <c r="J18" s="608">
        <f t="shared" si="0"/>
        <v>0</v>
      </c>
      <c r="K18" s="96"/>
    </row>
    <row r="19" spans="1:11" ht="12.75" hidden="1" customHeight="1" x14ac:dyDescent="0.2">
      <c r="A19" s="6"/>
      <c r="B19" s="461"/>
      <c r="C19" s="462"/>
      <c r="D19" s="462"/>
      <c r="E19" s="462"/>
      <c r="F19" s="462"/>
      <c r="G19" s="462"/>
      <c r="H19" s="462"/>
      <c r="I19" s="462"/>
      <c r="J19" s="462"/>
      <c r="K19" s="96"/>
    </row>
    <row r="20" spans="1:11" ht="24.6" customHeight="1" x14ac:dyDescent="0.2">
      <c r="A20" s="1902" t="str">
        <f>"(*) unità di personale dipendente, in servizio al 31 dicembre "&amp;'t1'!L1&amp;", con rapporto di lavoro a tempo indeterminato o determinato"</f>
        <v>(*) unità di personale dipendente, in servizio al 31 dicembre 2023, con rapporto di lavoro a tempo indeterminato o determinato</v>
      </c>
      <c r="B20" s="1902"/>
      <c r="C20" s="1902"/>
      <c r="D20" s="1902"/>
      <c r="E20" s="1902"/>
      <c r="F20" s="1902"/>
      <c r="G20" s="1902"/>
      <c r="H20" s="1902"/>
      <c r="I20" s="1902"/>
      <c r="J20" s="1902"/>
      <c r="K20" s="96"/>
    </row>
    <row r="21" spans="1:11" ht="35.85" customHeight="1" x14ac:dyDescent="0.2">
      <c r="A21" s="1902" t="str">
        <f>"(**) unità 'equivalenti di tempo pieno' di personale, dipendente da strutture private accreditate o che opera nella struttura sanitaria pubblica con qualsiasi forma di convenzione, che abbia prestato servizio nel corso dell'anno "&amp;'t1'!L1&amp;" all'interno del DSM "</f>
        <v xml:space="preserve">(**) unità 'equivalenti di tempo pieno' di personale, dipendente da strutture private accreditate o che opera nella struttura sanitaria pubblica con qualsiasi forma di convenzione, che abbia prestato servizio nel corso dell'anno 2023 all'interno del DSM </v>
      </c>
      <c r="B21" s="1902"/>
      <c r="C21" s="1902"/>
      <c r="D21" s="1902"/>
      <c r="E21" s="1902"/>
      <c r="F21" s="1902"/>
      <c r="G21" s="1902"/>
      <c r="H21" s="1902"/>
      <c r="I21" s="1902"/>
      <c r="J21" s="1902"/>
      <c r="K21" s="96"/>
    </row>
    <row r="22" spans="1:11" ht="11.4" x14ac:dyDescent="0.2">
      <c r="A22" s="463"/>
      <c r="B22" s="463"/>
      <c r="C22" s="463"/>
      <c r="D22" s="463"/>
      <c r="E22" s="463"/>
      <c r="F22" s="463"/>
      <c r="G22" s="463"/>
      <c r="H22" s="463"/>
      <c r="I22" s="463"/>
      <c r="J22" s="463"/>
      <c r="K22" s="96"/>
    </row>
    <row r="23" spans="1:11" ht="11.4" x14ac:dyDescent="0.2">
      <c r="A23" s="463"/>
      <c r="B23" s="463"/>
      <c r="C23" s="463"/>
      <c r="D23" s="463"/>
      <c r="E23" s="463"/>
      <c r="F23" s="463"/>
      <c r="G23" s="463"/>
      <c r="H23" s="463"/>
      <c r="I23" s="463"/>
      <c r="J23" s="463"/>
      <c r="K23" s="96"/>
    </row>
    <row r="24" spans="1:11" ht="11.4" x14ac:dyDescent="0.2">
      <c r="A24" s="463"/>
      <c r="B24" s="463"/>
      <c r="C24" s="463"/>
      <c r="D24" s="463"/>
      <c r="E24" s="463"/>
      <c r="F24" s="463"/>
      <c r="G24" s="463"/>
      <c r="H24" s="463"/>
      <c r="I24" s="463"/>
      <c r="J24" s="463"/>
      <c r="K24" s="96"/>
    </row>
    <row r="25" spans="1:11" ht="11.4" x14ac:dyDescent="0.2">
      <c r="A25" s="463"/>
      <c r="B25" s="463"/>
      <c r="C25" s="463"/>
      <c r="D25" s="463"/>
      <c r="E25" s="463"/>
      <c r="F25" s="463"/>
      <c r="G25" s="463"/>
      <c r="H25" s="463"/>
      <c r="I25" s="463"/>
      <c r="J25" s="463"/>
      <c r="K25" s="96"/>
    </row>
    <row r="26" spans="1:11" ht="11.4" x14ac:dyDescent="0.2">
      <c r="A26" s="463"/>
      <c r="B26" s="463"/>
      <c r="C26" s="463"/>
      <c r="D26" s="463"/>
      <c r="E26" s="463"/>
      <c r="F26" s="463"/>
      <c r="G26" s="463"/>
      <c r="H26" s="463"/>
      <c r="I26" s="463"/>
      <c r="J26" s="463"/>
      <c r="K26" s="96"/>
    </row>
  </sheetData>
  <sheetProtection algorithmName="SHA-512" hashValue="7FtPfCgatu38hq+OyeXV9KxRcKdxYdkZXAVpYF9iOBOao2ziYVC9KKe6sj+AApJJwse0/waGC0ZpH67fwfRAIw==" saltValue="mxiLkiq0Wf1QYhHTm3FT9w==" spinCount="100000" sheet="1" formatColumns="0" selectLockedCells="1"/>
  <mergeCells count="11">
    <mergeCell ref="A21:J21"/>
    <mergeCell ref="B4:B6"/>
    <mergeCell ref="A4:A6"/>
    <mergeCell ref="C4:H4"/>
    <mergeCell ref="C5:D5"/>
    <mergeCell ref="E5:F5"/>
    <mergeCell ref="E2:H2"/>
    <mergeCell ref="G5:H5"/>
    <mergeCell ref="I4:J5"/>
    <mergeCell ref="A3:J3"/>
    <mergeCell ref="A20:J20"/>
  </mergeCells>
  <phoneticPr fontId="3" type="noConversion"/>
  <printOptions verticalCentered="1"/>
  <pageMargins left="0.31496062992125984" right="0.31496062992125984" top="0.55118110236220474" bottom="0.55118110236220474" header="0.51181102362204722" footer="0.51181102362204722"/>
  <pageSetup paperSize="9" scale="8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dimension ref="A1:AW65"/>
  <sheetViews>
    <sheetView showGridLines="0" zoomScaleNormal="100" workbookViewId="0">
      <pane xSplit="2" ySplit="6" topLeftCell="AG7" activePane="bottomRight" state="frozen"/>
      <selection activeCell="A117" sqref="A117:IV119"/>
      <selection pane="topRight" activeCell="A117" sqref="A117:IV119"/>
      <selection pane="bottomLeft" activeCell="A117" sqref="A117:IV119"/>
      <selection pane="bottomRight" activeCell="AG7" sqref="AG7"/>
    </sheetView>
  </sheetViews>
  <sheetFormatPr defaultColWidth="10.7109375" defaultRowHeight="13.2" x14ac:dyDescent="0.25"/>
  <cols>
    <col min="1" max="1" width="79.85546875" style="467" customWidth="1"/>
    <col min="2" max="2" width="9.42578125" style="467" customWidth="1"/>
    <col min="3" max="18" width="10.7109375" style="467" hidden="1" customWidth="1"/>
    <col min="19" max="20" width="11.42578125" style="467" hidden="1" customWidth="1"/>
    <col min="21" max="26" width="10.7109375" style="467" hidden="1" customWidth="1"/>
    <col min="27" max="42" width="10.7109375" style="467"/>
    <col min="43" max="44" width="11.42578125" style="467" customWidth="1"/>
    <col min="45" max="45" width="10.7109375" style="467"/>
    <col min="46" max="47" width="11" style="467" customWidth="1"/>
    <col min="48" max="16384" width="10.7109375" style="467"/>
  </cols>
  <sheetData>
    <row r="1" spans="1:47" s="442" customFormat="1" ht="15.6" x14ac:dyDescent="0.3">
      <c r="A1" s="442" t="str">
        <f>'t1'!A1</f>
        <v>SERVIZIO SANITARIO NAZIONALE - anno 2023</v>
      </c>
      <c r="B1" s="443"/>
      <c r="C1" s="443"/>
      <c r="AA1" s="443"/>
    </row>
    <row r="2" spans="1:47" s="444" customFormat="1" ht="67.5" customHeight="1" x14ac:dyDescent="0.25">
      <c r="B2" s="445"/>
      <c r="C2" s="445"/>
      <c r="AA2" s="445"/>
    </row>
    <row r="3" spans="1:47" s="444" customFormat="1" ht="68.849999999999994" customHeight="1" thickBot="1" x14ac:dyDescent="0.3">
      <c r="A3" s="466" t="s">
        <v>1806</v>
      </c>
      <c r="B3" s="448"/>
      <c r="C3" s="448"/>
      <c r="D3" s="449"/>
      <c r="E3" s="449"/>
      <c r="F3" s="449"/>
      <c r="G3" s="449"/>
      <c r="AA3" s="448"/>
      <c r="AB3" s="449"/>
      <c r="AC3" s="449"/>
      <c r="AD3" s="449"/>
      <c r="AE3" s="449"/>
    </row>
    <row r="4" spans="1:47" ht="15.75" customHeight="1" x14ac:dyDescent="0.25">
      <c r="A4" s="1924" t="s">
        <v>327</v>
      </c>
      <c r="B4" s="1927" t="s">
        <v>301</v>
      </c>
      <c r="C4" s="1918" t="s">
        <v>252</v>
      </c>
      <c r="D4" s="1919"/>
      <c r="E4" s="1919"/>
      <c r="F4" s="1919"/>
      <c r="G4" s="1919"/>
      <c r="H4" s="1919"/>
      <c r="I4" s="1919"/>
      <c r="J4" s="1919"/>
      <c r="K4" s="1919"/>
      <c r="L4" s="1919"/>
      <c r="M4" s="1919"/>
      <c r="N4" s="1919"/>
      <c r="O4" s="1919"/>
      <c r="P4" s="1919"/>
      <c r="Q4" s="1919"/>
      <c r="R4" s="1919"/>
      <c r="S4" s="1919"/>
      <c r="T4" s="1920"/>
      <c r="AA4" s="1918" t="s">
        <v>252</v>
      </c>
      <c r="AB4" s="1919"/>
      <c r="AC4" s="1919"/>
      <c r="AD4" s="1919"/>
      <c r="AE4" s="1919"/>
      <c r="AF4" s="1919"/>
      <c r="AG4" s="1919"/>
      <c r="AH4" s="1919"/>
      <c r="AI4" s="1919"/>
      <c r="AJ4" s="1919"/>
      <c r="AK4" s="1919"/>
      <c r="AL4" s="1919"/>
      <c r="AM4" s="1919"/>
      <c r="AN4" s="1919"/>
      <c r="AO4" s="1919"/>
      <c r="AP4" s="1919"/>
      <c r="AQ4" s="1919"/>
      <c r="AR4" s="1920"/>
      <c r="AT4" s="1916" t="s">
        <v>2039</v>
      </c>
      <c r="AU4" s="1917"/>
    </row>
    <row r="5" spans="1:47" s="468" customFormat="1" ht="26.25" customHeight="1" thickBot="1" x14ac:dyDescent="0.25">
      <c r="A5" s="1925"/>
      <c r="B5" s="1928"/>
      <c r="C5" s="1921" t="s">
        <v>1807</v>
      </c>
      <c r="D5" s="1922"/>
      <c r="E5" s="1921" t="s">
        <v>1808</v>
      </c>
      <c r="F5" s="1922"/>
      <c r="G5" s="1921" t="s">
        <v>1809</v>
      </c>
      <c r="H5" s="1922"/>
      <c r="I5" s="1921" t="s">
        <v>1810</v>
      </c>
      <c r="J5" s="1922"/>
      <c r="K5" s="1921" t="s">
        <v>1811</v>
      </c>
      <c r="L5" s="1922"/>
      <c r="M5" s="1921" t="s">
        <v>1812</v>
      </c>
      <c r="N5" s="1922"/>
      <c r="O5" s="1921" t="s">
        <v>1813</v>
      </c>
      <c r="P5" s="1922"/>
      <c r="Q5" s="1921" t="s">
        <v>1814</v>
      </c>
      <c r="R5" s="1922"/>
      <c r="S5" s="1921" t="str">
        <f>"TOTALE
(Presenti al 31/12/"&amp;'t1'!L1&amp;")"</f>
        <v>TOTALE
(Presenti al 31/12/2023)</v>
      </c>
      <c r="T5" s="1923"/>
      <c r="AA5" s="1921" t="s">
        <v>1807</v>
      </c>
      <c r="AB5" s="1922"/>
      <c r="AC5" s="1921" t="s">
        <v>1808</v>
      </c>
      <c r="AD5" s="1922"/>
      <c r="AE5" s="1921" t="s">
        <v>1809</v>
      </c>
      <c r="AF5" s="1922"/>
      <c r="AG5" s="1921" t="s">
        <v>1810</v>
      </c>
      <c r="AH5" s="1922"/>
      <c r="AI5" s="1921" t="s">
        <v>1811</v>
      </c>
      <c r="AJ5" s="1922"/>
      <c r="AK5" s="1921" t="s">
        <v>1812</v>
      </c>
      <c r="AL5" s="1922"/>
      <c r="AM5" s="1921" t="s">
        <v>1813</v>
      </c>
      <c r="AN5" s="1922"/>
      <c r="AO5" s="1921" t="s">
        <v>1814</v>
      </c>
      <c r="AP5" s="1922"/>
      <c r="AQ5" s="1921" t="str">
        <f>"TOTALE
(Presenti al 31/12/"&amp;'t1'!AJ1&amp;")"</f>
        <v>TOTALE
(Presenti al 31/12/)</v>
      </c>
      <c r="AR5" s="1923"/>
      <c r="AT5" s="1914" t="s">
        <v>2038</v>
      </c>
      <c r="AU5" s="1915"/>
    </row>
    <row r="6" spans="1:47" s="469" customFormat="1" ht="10.8" thickBot="1" x14ac:dyDescent="0.25">
      <c r="A6" s="1926"/>
      <c r="B6" s="1929"/>
      <c r="C6" s="941" t="s">
        <v>263</v>
      </c>
      <c r="D6" s="942" t="s">
        <v>264</v>
      </c>
      <c r="E6" s="941" t="s">
        <v>263</v>
      </c>
      <c r="F6" s="942" t="s">
        <v>264</v>
      </c>
      <c r="G6" s="941" t="s">
        <v>263</v>
      </c>
      <c r="H6" s="942" t="s">
        <v>264</v>
      </c>
      <c r="I6" s="941" t="s">
        <v>263</v>
      </c>
      <c r="J6" s="942" t="s">
        <v>264</v>
      </c>
      <c r="K6" s="941" t="s">
        <v>263</v>
      </c>
      <c r="L6" s="942" t="s">
        <v>264</v>
      </c>
      <c r="M6" s="941" t="s">
        <v>263</v>
      </c>
      <c r="N6" s="942" t="s">
        <v>264</v>
      </c>
      <c r="O6" s="941" t="s">
        <v>263</v>
      </c>
      <c r="P6" s="942" t="s">
        <v>264</v>
      </c>
      <c r="Q6" s="941" t="s">
        <v>263</v>
      </c>
      <c r="R6" s="942" t="s">
        <v>264</v>
      </c>
      <c r="S6" s="941" t="s">
        <v>263</v>
      </c>
      <c r="T6" s="943" t="s">
        <v>264</v>
      </c>
      <c r="AA6" s="941" t="s">
        <v>263</v>
      </c>
      <c r="AB6" s="942" t="s">
        <v>264</v>
      </c>
      <c r="AC6" s="941" t="s">
        <v>263</v>
      </c>
      <c r="AD6" s="942" t="s">
        <v>264</v>
      </c>
      <c r="AE6" s="941" t="s">
        <v>263</v>
      </c>
      <c r="AF6" s="942" t="s">
        <v>264</v>
      </c>
      <c r="AG6" s="941" t="s">
        <v>263</v>
      </c>
      <c r="AH6" s="942" t="s">
        <v>264</v>
      </c>
      <c r="AI6" s="941" t="s">
        <v>263</v>
      </c>
      <c r="AJ6" s="942" t="s">
        <v>264</v>
      </c>
      <c r="AK6" s="941" t="s">
        <v>263</v>
      </c>
      <c r="AL6" s="942" t="s">
        <v>264</v>
      </c>
      <c r="AM6" s="941" t="s">
        <v>263</v>
      </c>
      <c r="AN6" s="942" t="s">
        <v>264</v>
      </c>
      <c r="AO6" s="941" t="s">
        <v>263</v>
      </c>
      <c r="AP6" s="942" t="s">
        <v>264</v>
      </c>
      <c r="AQ6" s="941" t="s">
        <v>263</v>
      </c>
      <c r="AR6" s="943" t="s">
        <v>264</v>
      </c>
      <c r="AT6" s="1711" t="s">
        <v>263</v>
      </c>
      <c r="AU6" s="1712" t="s">
        <v>264</v>
      </c>
    </row>
    <row r="7" spans="1:47" ht="13.5" customHeight="1" x14ac:dyDescent="0.25">
      <c r="A7" s="1790" t="s">
        <v>1776</v>
      </c>
      <c r="B7" s="1791" t="s">
        <v>1712</v>
      </c>
      <c r="C7" s="1804">
        <f>ROUND(AA7,0)</f>
        <v>0</v>
      </c>
      <c r="D7" s="1805">
        <f t="shared" ref="D7:P7" si="0">ROUND(AB7,0)</f>
        <v>0</v>
      </c>
      <c r="E7" s="1805">
        <f t="shared" si="0"/>
        <v>0</v>
      </c>
      <c r="F7" s="1805">
        <f t="shared" si="0"/>
        <v>0</v>
      </c>
      <c r="G7" s="1805">
        <f t="shared" si="0"/>
        <v>0</v>
      </c>
      <c r="H7" s="1805">
        <f t="shared" si="0"/>
        <v>0</v>
      </c>
      <c r="I7" s="1805">
        <f t="shared" si="0"/>
        <v>0</v>
      </c>
      <c r="J7" s="1805">
        <f t="shared" si="0"/>
        <v>0</v>
      </c>
      <c r="K7" s="1805">
        <f t="shared" si="0"/>
        <v>0</v>
      </c>
      <c r="L7" s="1805">
        <f t="shared" si="0"/>
        <v>0</v>
      </c>
      <c r="M7" s="1805">
        <f t="shared" si="0"/>
        <v>0</v>
      </c>
      <c r="N7" s="1805">
        <f t="shared" si="0"/>
        <v>0</v>
      </c>
      <c r="O7" s="1805">
        <f t="shared" si="0"/>
        <v>0</v>
      </c>
      <c r="P7" s="1805">
        <f t="shared" si="0"/>
        <v>0</v>
      </c>
      <c r="Q7" s="996"/>
      <c r="R7" s="1685"/>
      <c r="S7" s="1806">
        <f>C7+E7+G7+I7+K7+M7+O7+Q7</f>
        <v>0</v>
      </c>
      <c r="T7" s="1807">
        <f>D7+F7+H7+J7+L7+N7+P7+R7</f>
        <v>0</v>
      </c>
      <c r="AA7" s="1789"/>
      <c r="AB7" s="1808"/>
      <c r="AC7" s="1808"/>
      <c r="AD7" s="1808"/>
      <c r="AE7" s="1808"/>
      <c r="AF7" s="1808"/>
      <c r="AG7" s="1808"/>
      <c r="AH7" s="1808"/>
      <c r="AI7" s="1808"/>
      <c r="AJ7" s="1808"/>
      <c r="AK7" s="1808"/>
      <c r="AL7" s="1808"/>
      <c r="AM7" s="1808"/>
      <c r="AN7" s="1808"/>
      <c r="AO7" s="1809"/>
      <c r="AP7" s="1810"/>
      <c r="AQ7" s="1806">
        <f>AA7+AC7+AE7+AG7+AI7+AK7+AM7+AO7</f>
        <v>0</v>
      </c>
      <c r="AR7" s="1807">
        <f>AB7+AD7+AF7+AH7+AJ7+AL7+AN7+AP7</f>
        <v>0</v>
      </c>
      <c r="AT7" s="1714" t="str">
        <f>IF('t1'!AI136='1E'!AQ7,"OK","Errore")</f>
        <v>OK</v>
      </c>
      <c r="AU7" s="1710" t="str">
        <f>IF('t1'!AJ136='1E'!AR7,"OK","Errore")</f>
        <v>OK</v>
      </c>
    </row>
    <row r="8" spans="1:47" ht="13.5" customHeight="1" x14ac:dyDescent="0.25">
      <c r="A8" s="1790" t="s">
        <v>1777</v>
      </c>
      <c r="B8" s="1792" t="s">
        <v>1713</v>
      </c>
      <c r="C8" s="1811">
        <f t="shared" ref="C8:C21" si="1">ROUND(AA8,0)</f>
        <v>0</v>
      </c>
      <c r="D8" s="1812">
        <f t="shared" ref="D8:D21" si="2">ROUND(AB8,0)</f>
        <v>0</v>
      </c>
      <c r="E8" s="1812">
        <f t="shared" ref="E8:E21" si="3">ROUND(AC8,0)</f>
        <v>0</v>
      </c>
      <c r="F8" s="1812">
        <f t="shared" ref="F8:F21" si="4">ROUND(AD8,0)</f>
        <v>0</v>
      </c>
      <c r="G8" s="1812">
        <f t="shared" ref="G8:G21" si="5">ROUND(AE8,0)</f>
        <v>0</v>
      </c>
      <c r="H8" s="1812">
        <f t="shared" ref="H8:H21" si="6">ROUND(AF8,0)</f>
        <v>0</v>
      </c>
      <c r="I8" s="1812">
        <f t="shared" ref="I8:I21" si="7">ROUND(AG8,0)</f>
        <v>0</v>
      </c>
      <c r="J8" s="1812">
        <f t="shared" ref="J8:J21" si="8">ROUND(AH8,0)</f>
        <v>0</v>
      </c>
      <c r="K8" s="1812">
        <f t="shared" ref="K8:K21" si="9">ROUND(AI8,0)</f>
        <v>0</v>
      </c>
      <c r="L8" s="1812">
        <f t="shared" ref="L8:L21" si="10">ROUND(AJ8,0)</f>
        <v>0</v>
      </c>
      <c r="M8" s="1812">
        <f t="shared" ref="M8:M21" si="11">ROUND(AK8,0)</f>
        <v>0</v>
      </c>
      <c r="N8" s="1812">
        <f t="shared" ref="N8:N21" si="12">ROUND(AL8,0)</f>
        <v>0</v>
      </c>
      <c r="O8" s="1812">
        <f t="shared" ref="O8:O21" si="13">ROUND(AM8,0)</f>
        <v>0</v>
      </c>
      <c r="P8" s="1812">
        <f t="shared" ref="P8:P21" si="14">ROUND(AN8,0)</f>
        <v>0</v>
      </c>
      <c r="Q8" s="996"/>
      <c r="R8" s="1685"/>
      <c r="S8" s="1813">
        <f t="shared" ref="S8:S37" si="15">C8+E8+G8+I8+K8+M8+O8+Q8</f>
        <v>0</v>
      </c>
      <c r="T8" s="1814">
        <f t="shared" ref="T8:T37" si="16">D8+F8+H8+J8+L8+N8+P8+R8</f>
        <v>0</v>
      </c>
      <c r="AA8" s="1789"/>
      <c r="AB8" s="1809"/>
      <c r="AC8" s="1808"/>
      <c r="AD8" s="1808"/>
      <c r="AE8" s="1809"/>
      <c r="AF8" s="1809"/>
      <c r="AG8" s="1809"/>
      <c r="AH8" s="1809"/>
      <c r="AI8" s="1809"/>
      <c r="AJ8" s="1809"/>
      <c r="AK8" s="1809"/>
      <c r="AL8" s="1809"/>
      <c r="AM8" s="1809"/>
      <c r="AN8" s="1809"/>
      <c r="AO8" s="1809"/>
      <c r="AP8" s="1810"/>
      <c r="AQ8" s="1813">
        <f t="shared" ref="AQ8:AQ37" si="17">AA8+AC8+AE8+AG8+AI8+AK8+AM8+AO8</f>
        <v>0</v>
      </c>
      <c r="AR8" s="1814">
        <f t="shared" ref="AR8:AR37" si="18">AB8+AD8+AF8+AH8+AJ8+AL8+AN8+AP8</f>
        <v>0</v>
      </c>
      <c r="AT8" s="1714" t="str">
        <f>IF('t1'!AI137='1E'!AQ8,"OK","Errore")</f>
        <v>OK</v>
      </c>
      <c r="AU8" s="1710" t="str">
        <f>IF('t1'!AJ137='1E'!AR8,"OK","Errore")</f>
        <v>OK</v>
      </c>
    </row>
    <row r="9" spans="1:47" ht="13.5" customHeight="1" x14ac:dyDescent="0.25">
      <c r="A9" s="1790" t="s">
        <v>1778</v>
      </c>
      <c r="B9" s="1792" t="s">
        <v>1714</v>
      </c>
      <c r="C9" s="1811">
        <f t="shared" si="1"/>
        <v>0</v>
      </c>
      <c r="D9" s="1812">
        <f t="shared" si="2"/>
        <v>0</v>
      </c>
      <c r="E9" s="1812">
        <f t="shared" si="3"/>
        <v>0</v>
      </c>
      <c r="F9" s="1812">
        <f t="shared" si="4"/>
        <v>0</v>
      </c>
      <c r="G9" s="1812">
        <f t="shared" si="5"/>
        <v>0</v>
      </c>
      <c r="H9" s="1812">
        <f t="shared" si="6"/>
        <v>0</v>
      </c>
      <c r="I9" s="1812">
        <f t="shared" si="7"/>
        <v>0</v>
      </c>
      <c r="J9" s="1812">
        <f t="shared" si="8"/>
        <v>0</v>
      </c>
      <c r="K9" s="1812">
        <f t="shared" si="9"/>
        <v>0</v>
      </c>
      <c r="L9" s="1812">
        <f t="shared" si="10"/>
        <v>0</v>
      </c>
      <c r="M9" s="1812">
        <f t="shared" si="11"/>
        <v>0</v>
      </c>
      <c r="N9" s="1812">
        <f t="shared" si="12"/>
        <v>0</v>
      </c>
      <c r="O9" s="1812">
        <f t="shared" si="13"/>
        <v>0</v>
      </c>
      <c r="P9" s="1812">
        <f t="shared" si="14"/>
        <v>0</v>
      </c>
      <c r="Q9" s="996"/>
      <c r="R9" s="1685"/>
      <c r="S9" s="1813">
        <f t="shared" si="15"/>
        <v>0</v>
      </c>
      <c r="T9" s="1814">
        <f t="shared" si="16"/>
        <v>0</v>
      </c>
      <c r="AA9" s="1789"/>
      <c r="AB9" s="1809"/>
      <c r="AC9" s="1808"/>
      <c r="AD9" s="1808"/>
      <c r="AE9" s="1809"/>
      <c r="AF9" s="1809"/>
      <c r="AG9" s="1809"/>
      <c r="AH9" s="1809"/>
      <c r="AI9" s="1809"/>
      <c r="AJ9" s="1809"/>
      <c r="AK9" s="1809"/>
      <c r="AL9" s="1809"/>
      <c r="AM9" s="1809"/>
      <c r="AN9" s="1809"/>
      <c r="AO9" s="1809"/>
      <c r="AP9" s="1810"/>
      <c r="AQ9" s="1813">
        <f t="shared" si="17"/>
        <v>0</v>
      </c>
      <c r="AR9" s="1814">
        <f t="shared" si="18"/>
        <v>0</v>
      </c>
      <c r="AT9" s="1714" t="str">
        <f>IF('t1'!AI138='1E'!AQ9,"OK","Errore")</f>
        <v>OK</v>
      </c>
      <c r="AU9" s="1710" t="str">
        <f>IF('t1'!AJ138='1E'!AR9,"OK","Errore")</f>
        <v>OK</v>
      </c>
    </row>
    <row r="10" spans="1:47" ht="13.5" customHeight="1" x14ac:dyDescent="0.25">
      <c r="A10" s="1790" t="s">
        <v>1779</v>
      </c>
      <c r="B10" s="1792" t="s">
        <v>1715</v>
      </c>
      <c r="C10" s="1811">
        <f t="shared" si="1"/>
        <v>0</v>
      </c>
      <c r="D10" s="1812">
        <f t="shared" si="2"/>
        <v>0</v>
      </c>
      <c r="E10" s="1812">
        <f t="shared" si="3"/>
        <v>0</v>
      </c>
      <c r="F10" s="1812">
        <f t="shared" si="4"/>
        <v>0</v>
      </c>
      <c r="G10" s="1812">
        <f t="shared" si="5"/>
        <v>0</v>
      </c>
      <c r="H10" s="1812">
        <f t="shared" si="6"/>
        <v>0</v>
      </c>
      <c r="I10" s="1812">
        <f t="shared" si="7"/>
        <v>0</v>
      </c>
      <c r="J10" s="1812">
        <f t="shared" si="8"/>
        <v>0</v>
      </c>
      <c r="K10" s="1812">
        <f t="shared" si="9"/>
        <v>0</v>
      </c>
      <c r="L10" s="1812">
        <f t="shared" si="10"/>
        <v>0</v>
      </c>
      <c r="M10" s="1812">
        <f t="shared" si="11"/>
        <v>0</v>
      </c>
      <c r="N10" s="1812">
        <f t="shared" si="12"/>
        <v>0</v>
      </c>
      <c r="O10" s="1812">
        <f t="shared" si="13"/>
        <v>0</v>
      </c>
      <c r="P10" s="1812">
        <f t="shared" si="14"/>
        <v>0</v>
      </c>
      <c r="Q10" s="996"/>
      <c r="R10" s="1685"/>
      <c r="S10" s="1813">
        <f t="shared" si="15"/>
        <v>0</v>
      </c>
      <c r="T10" s="1814">
        <f t="shared" si="16"/>
        <v>0</v>
      </c>
      <c r="AA10" s="1789"/>
      <c r="AB10" s="1809"/>
      <c r="AC10" s="1808"/>
      <c r="AD10" s="1808"/>
      <c r="AE10" s="1809"/>
      <c r="AF10" s="1809"/>
      <c r="AG10" s="1809"/>
      <c r="AH10" s="1809"/>
      <c r="AI10" s="1809"/>
      <c r="AJ10" s="1809"/>
      <c r="AK10" s="1809"/>
      <c r="AL10" s="1809"/>
      <c r="AM10" s="1809"/>
      <c r="AN10" s="1809"/>
      <c r="AO10" s="1809"/>
      <c r="AP10" s="1810"/>
      <c r="AQ10" s="1813">
        <f t="shared" si="17"/>
        <v>0</v>
      </c>
      <c r="AR10" s="1814">
        <f t="shared" si="18"/>
        <v>0</v>
      </c>
      <c r="AT10" s="1714" t="str">
        <f>IF('t1'!AI139='1E'!AQ10,"OK","Errore")</f>
        <v>OK</v>
      </c>
      <c r="AU10" s="1710" t="str">
        <f>IF('t1'!AJ139='1E'!AR10,"OK","Errore")</f>
        <v>OK</v>
      </c>
    </row>
    <row r="11" spans="1:47" ht="13.5" customHeight="1" x14ac:dyDescent="0.25">
      <c r="A11" s="1790" t="s">
        <v>1780</v>
      </c>
      <c r="B11" s="1792" t="s">
        <v>1716</v>
      </c>
      <c r="C11" s="1811">
        <f t="shared" si="1"/>
        <v>0</v>
      </c>
      <c r="D11" s="1812">
        <f t="shared" si="2"/>
        <v>0</v>
      </c>
      <c r="E11" s="1812">
        <f t="shared" si="3"/>
        <v>0</v>
      </c>
      <c r="F11" s="1812">
        <f t="shared" si="4"/>
        <v>0</v>
      </c>
      <c r="G11" s="1812">
        <f t="shared" si="5"/>
        <v>0</v>
      </c>
      <c r="H11" s="1812">
        <f t="shared" si="6"/>
        <v>0</v>
      </c>
      <c r="I11" s="1812">
        <f t="shared" si="7"/>
        <v>0</v>
      </c>
      <c r="J11" s="1812">
        <f t="shared" si="8"/>
        <v>0</v>
      </c>
      <c r="K11" s="1812">
        <f t="shared" si="9"/>
        <v>0</v>
      </c>
      <c r="L11" s="1812">
        <f t="shared" si="10"/>
        <v>0</v>
      </c>
      <c r="M11" s="1812">
        <f t="shared" si="11"/>
        <v>0</v>
      </c>
      <c r="N11" s="1812">
        <f t="shared" si="12"/>
        <v>0</v>
      </c>
      <c r="O11" s="1812">
        <f t="shared" si="13"/>
        <v>0</v>
      </c>
      <c r="P11" s="1812">
        <f t="shared" si="14"/>
        <v>0</v>
      </c>
      <c r="Q11" s="996"/>
      <c r="R11" s="1685"/>
      <c r="S11" s="1813">
        <f t="shared" si="15"/>
        <v>0</v>
      </c>
      <c r="T11" s="1814">
        <f t="shared" si="16"/>
        <v>0</v>
      </c>
      <c r="AA11" s="1789"/>
      <c r="AB11" s="1809"/>
      <c r="AC11" s="1808"/>
      <c r="AD11" s="1808"/>
      <c r="AE11" s="1809"/>
      <c r="AF11" s="1809"/>
      <c r="AG11" s="1809"/>
      <c r="AH11" s="1809"/>
      <c r="AI11" s="1809"/>
      <c r="AJ11" s="1809"/>
      <c r="AK11" s="1809"/>
      <c r="AL11" s="1809"/>
      <c r="AM11" s="1809"/>
      <c r="AN11" s="1809"/>
      <c r="AO11" s="1809"/>
      <c r="AP11" s="1810"/>
      <c r="AQ11" s="1813">
        <f t="shared" si="17"/>
        <v>0</v>
      </c>
      <c r="AR11" s="1814">
        <f t="shared" si="18"/>
        <v>0</v>
      </c>
      <c r="AT11" s="1714" t="str">
        <f>IF('t1'!AI140='1E'!AQ11,"OK","Errore")</f>
        <v>OK</v>
      </c>
      <c r="AU11" s="1710" t="str">
        <f>IF('t1'!AJ140='1E'!AR11,"OK","Errore")</f>
        <v>OK</v>
      </c>
    </row>
    <row r="12" spans="1:47" ht="13.5" customHeight="1" x14ac:dyDescent="0.25">
      <c r="A12" s="1790" t="s">
        <v>1781</v>
      </c>
      <c r="B12" s="1792" t="s">
        <v>1717</v>
      </c>
      <c r="C12" s="1811">
        <f t="shared" si="1"/>
        <v>0</v>
      </c>
      <c r="D12" s="1812">
        <f t="shared" si="2"/>
        <v>0</v>
      </c>
      <c r="E12" s="1812">
        <f t="shared" si="3"/>
        <v>0</v>
      </c>
      <c r="F12" s="1812">
        <f t="shared" si="4"/>
        <v>0</v>
      </c>
      <c r="G12" s="1812">
        <f t="shared" si="5"/>
        <v>0</v>
      </c>
      <c r="H12" s="1812">
        <f t="shared" si="6"/>
        <v>0</v>
      </c>
      <c r="I12" s="1812">
        <f t="shared" si="7"/>
        <v>0</v>
      </c>
      <c r="J12" s="1812">
        <f t="shared" si="8"/>
        <v>0</v>
      </c>
      <c r="K12" s="1812">
        <f t="shared" si="9"/>
        <v>0</v>
      </c>
      <c r="L12" s="1812">
        <f t="shared" si="10"/>
        <v>0</v>
      </c>
      <c r="M12" s="1812">
        <f t="shared" si="11"/>
        <v>0</v>
      </c>
      <c r="N12" s="1812">
        <f t="shared" si="12"/>
        <v>0</v>
      </c>
      <c r="O12" s="1812">
        <f t="shared" si="13"/>
        <v>0</v>
      </c>
      <c r="P12" s="1812">
        <f t="shared" si="14"/>
        <v>0</v>
      </c>
      <c r="Q12" s="996"/>
      <c r="R12" s="1685"/>
      <c r="S12" s="1813">
        <f t="shared" si="15"/>
        <v>0</v>
      </c>
      <c r="T12" s="1814">
        <f t="shared" si="16"/>
        <v>0</v>
      </c>
      <c r="AA12" s="1789"/>
      <c r="AB12" s="1809"/>
      <c r="AC12" s="1808"/>
      <c r="AD12" s="1808"/>
      <c r="AE12" s="1809"/>
      <c r="AF12" s="1809"/>
      <c r="AG12" s="1809"/>
      <c r="AH12" s="1809"/>
      <c r="AI12" s="1809"/>
      <c r="AJ12" s="1809"/>
      <c r="AK12" s="1809"/>
      <c r="AL12" s="1809"/>
      <c r="AM12" s="1809"/>
      <c r="AN12" s="1809"/>
      <c r="AO12" s="1809"/>
      <c r="AP12" s="1810"/>
      <c r="AQ12" s="1813">
        <f t="shared" si="17"/>
        <v>0</v>
      </c>
      <c r="AR12" s="1814">
        <f t="shared" si="18"/>
        <v>0</v>
      </c>
      <c r="AT12" s="1714" t="str">
        <f>IF('t1'!AI141='1E'!AQ12,"OK","Errore")</f>
        <v>OK</v>
      </c>
      <c r="AU12" s="1710" t="str">
        <f>IF('t1'!AJ141='1E'!AR12,"OK","Errore")</f>
        <v>OK</v>
      </c>
    </row>
    <row r="13" spans="1:47" ht="13.5" customHeight="1" x14ac:dyDescent="0.25">
      <c r="A13" s="1790" t="s">
        <v>1782</v>
      </c>
      <c r="B13" s="1792" t="s">
        <v>1718</v>
      </c>
      <c r="C13" s="1811">
        <f t="shared" si="1"/>
        <v>0</v>
      </c>
      <c r="D13" s="1812">
        <f t="shared" si="2"/>
        <v>0</v>
      </c>
      <c r="E13" s="1812">
        <f t="shared" si="3"/>
        <v>0</v>
      </c>
      <c r="F13" s="1812">
        <f t="shared" si="4"/>
        <v>0</v>
      </c>
      <c r="G13" s="1812">
        <f t="shared" si="5"/>
        <v>0</v>
      </c>
      <c r="H13" s="1812">
        <f t="shared" si="6"/>
        <v>0</v>
      </c>
      <c r="I13" s="1812">
        <f t="shared" si="7"/>
        <v>0</v>
      </c>
      <c r="J13" s="1812">
        <f t="shared" si="8"/>
        <v>0</v>
      </c>
      <c r="K13" s="1812">
        <f t="shared" si="9"/>
        <v>0</v>
      </c>
      <c r="L13" s="1812">
        <f t="shared" si="10"/>
        <v>0</v>
      </c>
      <c r="M13" s="1812">
        <f t="shared" si="11"/>
        <v>0</v>
      </c>
      <c r="N13" s="1812">
        <f t="shared" si="12"/>
        <v>0</v>
      </c>
      <c r="O13" s="1812">
        <f t="shared" si="13"/>
        <v>0</v>
      </c>
      <c r="P13" s="1812">
        <f t="shared" si="14"/>
        <v>0</v>
      </c>
      <c r="Q13" s="996"/>
      <c r="R13" s="1685"/>
      <c r="S13" s="1813">
        <f t="shared" si="15"/>
        <v>0</v>
      </c>
      <c r="T13" s="1814">
        <f t="shared" si="16"/>
        <v>0</v>
      </c>
      <c r="AA13" s="1789"/>
      <c r="AB13" s="1809"/>
      <c r="AC13" s="1808"/>
      <c r="AD13" s="1808"/>
      <c r="AE13" s="1809"/>
      <c r="AF13" s="1809"/>
      <c r="AG13" s="1809"/>
      <c r="AH13" s="1809"/>
      <c r="AI13" s="1809"/>
      <c r="AJ13" s="1809"/>
      <c r="AK13" s="1809"/>
      <c r="AL13" s="1809"/>
      <c r="AM13" s="1809"/>
      <c r="AN13" s="1809"/>
      <c r="AO13" s="1809"/>
      <c r="AP13" s="1810"/>
      <c r="AQ13" s="1813">
        <f t="shared" si="17"/>
        <v>0</v>
      </c>
      <c r="AR13" s="1814">
        <f t="shared" si="18"/>
        <v>0</v>
      </c>
      <c r="AT13" s="1714" t="str">
        <f>IF('t1'!AI142='1E'!AQ13,"OK","Errore")</f>
        <v>OK</v>
      </c>
      <c r="AU13" s="1710" t="str">
        <f>IF('t1'!AJ142='1E'!AR13,"OK","Errore")</f>
        <v>OK</v>
      </c>
    </row>
    <row r="14" spans="1:47" ht="13.5" customHeight="1" x14ac:dyDescent="0.25">
      <c r="A14" s="1790" t="s">
        <v>1783</v>
      </c>
      <c r="B14" s="1792" t="s">
        <v>1719</v>
      </c>
      <c r="C14" s="1811">
        <f t="shared" si="1"/>
        <v>0</v>
      </c>
      <c r="D14" s="1812">
        <f t="shared" si="2"/>
        <v>0</v>
      </c>
      <c r="E14" s="1812">
        <f t="shared" si="3"/>
        <v>0</v>
      </c>
      <c r="F14" s="1812">
        <f t="shared" si="4"/>
        <v>0</v>
      </c>
      <c r="G14" s="1812">
        <f t="shared" si="5"/>
        <v>0</v>
      </c>
      <c r="H14" s="1812">
        <f t="shared" si="6"/>
        <v>0</v>
      </c>
      <c r="I14" s="1812">
        <f t="shared" si="7"/>
        <v>0</v>
      </c>
      <c r="J14" s="1812">
        <f t="shared" si="8"/>
        <v>0</v>
      </c>
      <c r="K14" s="1812">
        <f t="shared" si="9"/>
        <v>0</v>
      </c>
      <c r="L14" s="1812">
        <f t="shared" si="10"/>
        <v>0</v>
      </c>
      <c r="M14" s="1812">
        <f t="shared" si="11"/>
        <v>0</v>
      </c>
      <c r="N14" s="1812">
        <f t="shared" si="12"/>
        <v>0</v>
      </c>
      <c r="O14" s="1812">
        <f t="shared" si="13"/>
        <v>0</v>
      </c>
      <c r="P14" s="1812">
        <f t="shared" si="14"/>
        <v>0</v>
      </c>
      <c r="Q14" s="996"/>
      <c r="R14" s="1685"/>
      <c r="S14" s="1813">
        <f t="shared" si="15"/>
        <v>0</v>
      </c>
      <c r="T14" s="1814">
        <f t="shared" si="16"/>
        <v>0</v>
      </c>
      <c r="AA14" s="1789"/>
      <c r="AB14" s="1809"/>
      <c r="AC14" s="1808"/>
      <c r="AD14" s="1808"/>
      <c r="AE14" s="1809"/>
      <c r="AF14" s="1809"/>
      <c r="AG14" s="1809"/>
      <c r="AH14" s="1809"/>
      <c r="AI14" s="1809"/>
      <c r="AJ14" s="1809"/>
      <c r="AK14" s="1809"/>
      <c r="AL14" s="1809"/>
      <c r="AM14" s="1809"/>
      <c r="AN14" s="1809"/>
      <c r="AO14" s="1809"/>
      <c r="AP14" s="1810"/>
      <c r="AQ14" s="1813">
        <f t="shared" si="17"/>
        <v>0</v>
      </c>
      <c r="AR14" s="1814">
        <f t="shared" si="18"/>
        <v>0</v>
      </c>
      <c r="AT14" s="1714" t="str">
        <f>IF('t1'!AI143='1E'!AQ14,"OK","Errore")</f>
        <v>OK</v>
      </c>
      <c r="AU14" s="1710" t="str">
        <f>IF('t1'!AJ143='1E'!AR14,"OK","Errore")</f>
        <v>OK</v>
      </c>
    </row>
    <row r="15" spans="1:47" ht="13.5" customHeight="1" x14ac:dyDescent="0.25">
      <c r="A15" s="1793" t="s">
        <v>1784</v>
      </c>
      <c r="B15" s="1794" t="s">
        <v>1720</v>
      </c>
      <c r="C15" s="1811">
        <f t="shared" si="1"/>
        <v>0</v>
      </c>
      <c r="D15" s="1812">
        <f t="shared" si="2"/>
        <v>0</v>
      </c>
      <c r="E15" s="1812">
        <f t="shared" si="3"/>
        <v>0</v>
      </c>
      <c r="F15" s="1812">
        <f t="shared" si="4"/>
        <v>0</v>
      </c>
      <c r="G15" s="1812">
        <f t="shared" si="5"/>
        <v>0</v>
      </c>
      <c r="H15" s="1812">
        <f t="shared" si="6"/>
        <v>0</v>
      </c>
      <c r="I15" s="1812">
        <f t="shared" si="7"/>
        <v>0</v>
      </c>
      <c r="J15" s="1812">
        <f t="shared" si="8"/>
        <v>0</v>
      </c>
      <c r="K15" s="1812">
        <f t="shared" si="9"/>
        <v>0</v>
      </c>
      <c r="L15" s="1812">
        <f t="shared" si="10"/>
        <v>0</v>
      </c>
      <c r="M15" s="1812">
        <f t="shared" si="11"/>
        <v>0</v>
      </c>
      <c r="N15" s="1812">
        <f t="shared" si="12"/>
        <v>0</v>
      </c>
      <c r="O15" s="1812">
        <f t="shared" si="13"/>
        <v>0</v>
      </c>
      <c r="P15" s="1812">
        <f t="shared" si="14"/>
        <v>0</v>
      </c>
      <c r="Q15" s="996"/>
      <c r="R15" s="1685"/>
      <c r="S15" s="1813">
        <f t="shared" si="15"/>
        <v>0</v>
      </c>
      <c r="T15" s="1814">
        <f t="shared" si="16"/>
        <v>0</v>
      </c>
      <c r="AA15" s="1789"/>
      <c r="AB15" s="1809"/>
      <c r="AC15" s="1808"/>
      <c r="AD15" s="1808"/>
      <c r="AE15" s="1809"/>
      <c r="AF15" s="1809"/>
      <c r="AG15" s="1809"/>
      <c r="AH15" s="1809"/>
      <c r="AI15" s="1809"/>
      <c r="AJ15" s="1809"/>
      <c r="AK15" s="1809"/>
      <c r="AL15" s="1809"/>
      <c r="AM15" s="1809"/>
      <c r="AN15" s="1809"/>
      <c r="AO15" s="1809"/>
      <c r="AP15" s="1810"/>
      <c r="AQ15" s="1813">
        <f t="shared" si="17"/>
        <v>0</v>
      </c>
      <c r="AR15" s="1814">
        <f t="shared" si="18"/>
        <v>0</v>
      </c>
      <c r="AT15" s="1714" t="str">
        <f>IF('t1'!AI144='1E'!AQ15,"OK","Errore")</f>
        <v>OK</v>
      </c>
      <c r="AU15" s="1710" t="str">
        <f>IF('t1'!AJ144='1E'!AR15,"OK","Errore")</f>
        <v>OK</v>
      </c>
    </row>
    <row r="16" spans="1:47" ht="13.5" customHeight="1" x14ac:dyDescent="0.25">
      <c r="A16" s="1793" t="s">
        <v>1785</v>
      </c>
      <c r="B16" s="1794" t="s">
        <v>1721</v>
      </c>
      <c r="C16" s="1811">
        <f t="shared" si="1"/>
        <v>0</v>
      </c>
      <c r="D16" s="1812">
        <f t="shared" si="2"/>
        <v>0</v>
      </c>
      <c r="E16" s="1812">
        <f t="shared" si="3"/>
        <v>0</v>
      </c>
      <c r="F16" s="1812">
        <f t="shared" si="4"/>
        <v>0</v>
      </c>
      <c r="G16" s="1812">
        <f t="shared" si="5"/>
        <v>0</v>
      </c>
      <c r="H16" s="1812">
        <f t="shared" si="6"/>
        <v>0</v>
      </c>
      <c r="I16" s="1812">
        <f t="shared" si="7"/>
        <v>0</v>
      </c>
      <c r="J16" s="1812">
        <f t="shared" si="8"/>
        <v>0</v>
      </c>
      <c r="K16" s="1812">
        <f t="shared" si="9"/>
        <v>0</v>
      </c>
      <c r="L16" s="1812">
        <f t="shared" si="10"/>
        <v>0</v>
      </c>
      <c r="M16" s="1812">
        <f t="shared" si="11"/>
        <v>0</v>
      </c>
      <c r="N16" s="1812">
        <f t="shared" si="12"/>
        <v>0</v>
      </c>
      <c r="O16" s="1812">
        <f t="shared" si="13"/>
        <v>0</v>
      </c>
      <c r="P16" s="1812">
        <f t="shared" si="14"/>
        <v>0</v>
      </c>
      <c r="Q16" s="996"/>
      <c r="R16" s="1685"/>
      <c r="S16" s="1813">
        <f t="shared" si="15"/>
        <v>0</v>
      </c>
      <c r="T16" s="1814">
        <f t="shared" si="16"/>
        <v>0</v>
      </c>
      <c r="AA16" s="1789"/>
      <c r="AB16" s="1809"/>
      <c r="AC16" s="1808"/>
      <c r="AD16" s="1808"/>
      <c r="AE16" s="1809"/>
      <c r="AF16" s="1809"/>
      <c r="AG16" s="1809"/>
      <c r="AH16" s="1809"/>
      <c r="AI16" s="1809"/>
      <c r="AJ16" s="1809"/>
      <c r="AK16" s="1809"/>
      <c r="AL16" s="1809"/>
      <c r="AM16" s="1809"/>
      <c r="AN16" s="1809"/>
      <c r="AO16" s="1809"/>
      <c r="AP16" s="1810"/>
      <c r="AQ16" s="1813">
        <f t="shared" si="17"/>
        <v>0</v>
      </c>
      <c r="AR16" s="1814">
        <f t="shared" si="18"/>
        <v>0</v>
      </c>
      <c r="AT16" s="1714" t="str">
        <f>IF('t1'!AI145='1E'!AQ16,"OK","Errore")</f>
        <v>OK</v>
      </c>
      <c r="AU16" s="1710" t="str">
        <f>IF('t1'!AJ145='1E'!AR16,"OK","Errore")</f>
        <v>OK</v>
      </c>
    </row>
    <row r="17" spans="1:47" ht="13.5" customHeight="1" x14ac:dyDescent="0.25">
      <c r="A17" s="1793" t="s">
        <v>1786</v>
      </c>
      <c r="B17" s="1794" t="s">
        <v>1722</v>
      </c>
      <c r="C17" s="1811">
        <f t="shared" si="1"/>
        <v>0</v>
      </c>
      <c r="D17" s="1812">
        <f t="shared" si="2"/>
        <v>0</v>
      </c>
      <c r="E17" s="1812">
        <f t="shared" si="3"/>
        <v>0</v>
      </c>
      <c r="F17" s="1812">
        <f t="shared" si="4"/>
        <v>0</v>
      </c>
      <c r="G17" s="1812">
        <f t="shared" si="5"/>
        <v>0</v>
      </c>
      <c r="H17" s="1812">
        <f t="shared" si="6"/>
        <v>0</v>
      </c>
      <c r="I17" s="1812">
        <f t="shared" si="7"/>
        <v>0</v>
      </c>
      <c r="J17" s="1812">
        <f t="shared" si="8"/>
        <v>0</v>
      </c>
      <c r="K17" s="1812">
        <f t="shared" si="9"/>
        <v>0</v>
      </c>
      <c r="L17" s="1812">
        <f t="shared" si="10"/>
        <v>0</v>
      </c>
      <c r="M17" s="1812">
        <f t="shared" si="11"/>
        <v>0</v>
      </c>
      <c r="N17" s="1812">
        <f t="shared" si="12"/>
        <v>0</v>
      </c>
      <c r="O17" s="1812">
        <f t="shared" si="13"/>
        <v>0</v>
      </c>
      <c r="P17" s="1812">
        <f t="shared" si="14"/>
        <v>0</v>
      </c>
      <c r="Q17" s="996"/>
      <c r="R17" s="1685"/>
      <c r="S17" s="1813">
        <f t="shared" si="15"/>
        <v>0</v>
      </c>
      <c r="T17" s="1814">
        <f t="shared" si="16"/>
        <v>0</v>
      </c>
      <c r="AA17" s="1789"/>
      <c r="AB17" s="1809"/>
      <c r="AC17" s="1808"/>
      <c r="AD17" s="1808"/>
      <c r="AE17" s="1809"/>
      <c r="AF17" s="1809"/>
      <c r="AG17" s="1809"/>
      <c r="AH17" s="1809"/>
      <c r="AI17" s="1809"/>
      <c r="AJ17" s="1809"/>
      <c r="AK17" s="1809"/>
      <c r="AL17" s="1809"/>
      <c r="AM17" s="1809"/>
      <c r="AN17" s="1809"/>
      <c r="AO17" s="1809"/>
      <c r="AP17" s="1810"/>
      <c r="AQ17" s="1813">
        <f t="shared" si="17"/>
        <v>0</v>
      </c>
      <c r="AR17" s="1814">
        <f t="shared" si="18"/>
        <v>0</v>
      </c>
      <c r="AT17" s="1714" t="str">
        <f>IF('t1'!AI146='1E'!AQ17,"OK","Errore")</f>
        <v>OK</v>
      </c>
      <c r="AU17" s="1710" t="str">
        <f>IF('t1'!AJ146='1E'!AR17,"OK","Errore")</f>
        <v>OK</v>
      </c>
    </row>
    <row r="18" spans="1:47" ht="13.5" customHeight="1" x14ac:dyDescent="0.25">
      <c r="A18" s="1793" t="s">
        <v>1787</v>
      </c>
      <c r="B18" s="1794" t="s">
        <v>1723</v>
      </c>
      <c r="C18" s="1811">
        <f t="shared" si="1"/>
        <v>0</v>
      </c>
      <c r="D18" s="1812">
        <f t="shared" si="2"/>
        <v>0</v>
      </c>
      <c r="E18" s="1812">
        <f t="shared" si="3"/>
        <v>0</v>
      </c>
      <c r="F18" s="1812">
        <f t="shared" si="4"/>
        <v>0</v>
      </c>
      <c r="G18" s="1812">
        <f t="shared" si="5"/>
        <v>0</v>
      </c>
      <c r="H18" s="1812">
        <f t="shared" si="6"/>
        <v>0</v>
      </c>
      <c r="I18" s="1812">
        <f t="shared" si="7"/>
        <v>0</v>
      </c>
      <c r="J18" s="1812">
        <f t="shared" si="8"/>
        <v>0</v>
      </c>
      <c r="K18" s="1812">
        <f t="shared" si="9"/>
        <v>0</v>
      </c>
      <c r="L18" s="1812">
        <f t="shared" si="10"/>
        <v>0</v>
      </c>
      <c r="M18" s="1812">
        <f t="shared" si="11"/>
        <v>0</v>
      </c>
      <c r="N18" s="1812">
        <f t="shared" si="12"/>
        <v>0</v>
      </c>
      <c r="O18" s="1812">
        <f t="shared" si="13"/>
        <v>0</v>
      </c>
      <c r="P18" s="1812">
        <f t="shared" si="14"/>
        <v>0</v>
      </c>
      <c r="Q18" s="996"/>
      <c r="R18" s="1685"/>
      <c r="S18" s="1813">
        <f t="shared" si="15"/>
        <v>0</v>
      </c>
      <c r="T18" s="1814">
        <f t="shared" si="16"/>
        <v>0</v>
      </c>
      <c r="AA18" s="1789"/>
      <c r="AB18" s="1809"/>
      <c r="AC18" s="1808"/>
      <c r="AD18" s="1808"/>
      <c r="AE18" s="1809"/>
      <c r="AF18" s="1809"/>
      <c r="AG18" s="1809"/>
      <c r="AH18" s="1809"/>
      <c r="AI18" s="1809"/>
      <c r="AJ18" s="1809"/>
      <c r="AK18" s="1809"/>
      <c r="AL18" s="1809"/>
      <c r="AM18" s="1809"/>
      <c r="AN18" s="1809"/>
      <c r="AO18" s="1809"/>
      <c r="AP18" s="1810"/>
      <c r="AQ18" s="1813">
        <f t="shared" si="17"/>
        <v>0</v>
      </c>
      <c r="AR18" s="1814">
        <f t="shared" si="18"/>
        <v>0</v>
      </c>
      <c r="AT18" s="1714" t="str">
        <f>IF('t1'!AI147='1E'!AQ18,"OK","Errore")</f>
        <v>OK</v>
      </c>
      <c r="AU18" s="1710" t="str">
        <f>IF('t1'!AJ147='1E'!AR18,"OK","Errore")</f>
        <v>OK</v>
      </c>
    </row>
    <row r="19" spans="1:47" ht="13.5" customHeight="1" x14ac:dyDescent="0.25">
      <c r="A19" s="1793" t="s">
        <v>1788</v>
      </c>
      <c r="B19" s="1794" t="s">
        <v>1724</v>
      </c>
      <c r="C19" s="1811">
        <f t="shared" si="1"/>
        <v>0</v>
      </c>
      <c r="D19" s="1812">
        <f t="shared" si="2"/>
        <v>0</v>
      </c>
      <c r="E19" s="1812">
        <f t="shared" si="3"/>
        <v>0</v>
      </c>
      <c r="F19" s="1812">
        <f t="shared" si="4"/>
        <v>0</v>
      </c>
      <c r="G19" s="1812">
        <f t="shared" si="5"/>
        <v>0</v>
      </c>
      <c r="H19" s="1812">
        <f t="shared" si="6"/>
        <v>0</v>
      </c>
      <c r="I19" s="1812">
        <f t="shared" si="7"/>
        <v>0</v>
      </c>
      <c r="J19" s="1812">
        <f t="shared" si="8"/>
        <v>0</v>
      </c>
      <c r="K19" s="1812">
        <f t="shared" si="9"/>
        <v>0</v>
      </c>
      <c r="L19" s="1812">
        <f t="shared" si="10"/>
        <v>0</v>
      </c>
      <c r="M19" s="1812">
        <f t="shared" si="11"/>
        <v>0</v>
      </c>
      <c r="N19" s="1812">
        <f t="shared" si="12"/>
        <v>0</v>
      </c>
      <c r="O19" s="1812">
        <f t="shared" si="13"/>
        <v>0</v>
      </c>
      <c r="P19" s="1812">
        <f t="shared" si="14"/>
        <v>0</v>
      </c>
      <c r="Q19" s="1812">
        <f t="shared" ref="Q19:Q21" si="19">ROUND(AO19,0)</f>
        <v>0</v>
      </c>
      <c r="R19" s="1815">
        <f t="shared" ref="R19:R21" si="20">ROUND(AP19,0)</f>
        <v>0</v>
      </c>
      <c r="S19" s="1813">
        <f t="shared" si="15"/>
        <v>0</v>
      </c>
      <c r="T19" s="1814">
        <f t="shared" si="16"/>
        <v>0</v>
      </c>
      <c r="AA19" s="1789"/>
      <c r="AB19" s="1809"/>
      <c r="AC19" s="1808"/>
      <c r="AD19" s="1808"/>
      <c r="AE19" s="1809"/>
      <c r="AF19" s="1809"/>
      <c r="AG19" s="1809"/>
      <c r="AH19" s="1809"/>
      <c r="AI19" s="1809"/>
      <c r="AJ19" s="1809"/>
      <c r="AK19" s="1809"/>
      <c r="AL19" s="1809"/>
      <c r="AM19" s="1809"/>
      <c r="AN19" s="1809"/>
      <c r="AO19" s="1809"/>
      <c r="AP19" s="1810"/>
      <c r="AQ19" s="1813">
        <f t="shared" si="17"/>
        <v>0</v>
      </c>
      <c r="AR19" s="1814">
        <f t="shared" si="18"/>
        <v>0</v>
      </c>
      <c r="AT19" s="1714" t="str">
        <f>IF('t1'!AI148='1E'!AQ19,"OK","Errore")</f>
        <v>OK</v>
      </c>
      <c r="AU19" s="1710" t="str">
        <f>IF('t1'!AJ148='1E'!AR19,"OK","Errore")</f>
        <v>OK</v>
      </c>
    </row>
    <row r="20" spans="1:47" ht="13.5" customHeight="1" x14ac:dyDescent="0.25">
      <c r="A20" s="1793" t="s">
        <v>1789</v>
      </c>
      <c r="B20" s="1794" t="s">
        <v>1725</v>
      </c>
      <c r="C20" s="1811">
        <f t="shared" si="1"/>
        <v>0</v>
      </c>
      <c r="D20" s="1812">
        <f t="shared" si="2"/>
        <v>0</v>
      </c>
      <c r="E20" s="1812">
        <f t="shared" si="3"/>
        <v>0</v>
      </c>
      <c r="F20" s="1812">
        <f t="shared" si="4"/>
        <v>0</v>
      </c>
      <c r="G20" s="1812">
        <f t="shared" si="5"/>
        <v>0</v>
      </c>
      <c r="H20" s="1812">
        <f t="shared" si="6"/>
        <v>0</v>
      </c>
      <c r="I20" s="1812">
        <f t="shared" si="7"/>
        <v>0</v>
      </c>
      <c r="J20" s="1812">
        <f t="shared" si="8"/>
        <v>0</v>
      </c>
      <c r="K20" s="1812">
        <f t="shared" si="9"/>
        <v>0</v>
      </c>
      <c r="L20" s="1812">
        <f t="shared" si="10"/>
        <v>0</v>
      </c>
      <c r="M20" s="1812">
        <f t="shared" si="11"/>
        <v>0</v>
      </c>
      <c r="N20" s="1812">
        <f t="shared" si="12"/>
        <v>0</v>
      </c>
      <c r="O20" s="1812">
        <f t="shared" si="13"/>
        <v>0</v>
      </c>
      <c r="P20" s="1812">
        <f t="shared" si="14"/>
        <v>0</v>
      </c>
      <c r="Q20" s="1812">
        <f>ROUND(AO20,0)</f>
        <v>0</v>
      </c>
      <c r="R20" s="1815">
        <f>ROUND(AP20,0)</f>
        <v>0</v>
      </c>
      <c r="S20" s="1813">
        <f t="shared" si="15"/>
        <v>0</v>
      </c>
      <c r="T20" s="1814">
        <f t="shared" si="16"/>
        <v>0</v>
      </c>
      <c r="AA20" s="1789"/>
      <c r="AB20" s="1809"/>
      <c r="AC20" s="1808"/>
      <c r="AD20" s="1808"/>
      <c r="AE20" s="1809"/>
      <c r="AF20" s="1809"/>
      <c r="AG20" s="1809"/>
      <c r="AH20" s="1809"/>
      <c r="AI20" s="1809"/>
      <c r="AJ20" s="1809"/>
      <c r="AK20" s="1809"/>
      <c r="AL20" s="1809"/>
      <c r="AM20" s="1809"/>
      <c r="AN20" s="1809"/>
      <c r="AO20" s="1809"/>
      <c r="AP20" s="1810"/>
      <c r="AQ20" s="1813">
        <f>AA20+AC20+AE20+AG20+AI20+AK20+AM20+AO20</f>
        <v>0</v>
      </c>
      <c r="AR20" s="1814">
        <f>AB20+AD20+AF20+AH20+AJ20+AL20+AN20+AP20</f>
        <v>0</v>
      </c>
      <c r="AT20" s="1714" t="str">
        <f>IF('t1'!AI149='1E'!AQ20,"OK","Errore")</f>
        <v>OK</v>
      </c>
      <c r="AU20" s="1710" t="str">
        <f>IF('t1'!AJ149='1E'!AR20,"OK","Errore")</f>
        <v>OK</v>
      </c>
    </row>
    <row r="21" spans="1:47" ht="13.5" customHeight="1" x14ac:dyDescent="0.25">
      <c r="A21" s="1793" t="s">
        <v>1790</v>
      </c>
      <c r="B21" s="1794" t="s">
        <v>1726</v>
      </c>
      <c r="C21" s="1811">
        <f t="shared" si="1"/>
        <v>0</v>
      </c>
      <c r="D21" s="1812">
        <f t="shared" si="2"/>
        <v>0</v>
      </c>
      <c r="E21" s="1812">
        <f t="shared" si="3"/>
        <v>0</v>
      </c>
      <c r="F21" s="1812">
        <f t="shared" si="4"/>
        <v>0</v>
      </c>
      <c r="G21" s="1812">
        <f t="shared" si="5"/>
        <v>0</v>
      </c>
      <c r="H21" s="1812">
        <f t="shared" si="6"/>
        <v>0</v>
      </c>
      <c r="I21" s="1812">
        <f t="shared" si="7"/>
        <v>0</v>
      </c>
      <c r="J21" s="1812">
        <f t="shared" si="8"/>
        <v>0</v>
      </c>
      <c r="K21" s="1812">
        <f t="shared" si="9"/>
        <v>0</v>
      </c>
      <c r="L21" s="1812">
        <f t="shared" si="10"/>
        <v>0</v>
      </c>
      <c r="M21" s="1812">
        <f t="shared" si="11"/>
        <v>0</v>
      </c>
      <c r="N21" s="1812">
        <f t="shared" si="12"/>
        <v>0</v>
      </c>
      <c r="O21" s="1812">
        <f t="shared" si="13"/>
        <v>0</v>
      </c>
      <c r="P21" s="1812">
        <f t="shared" si="14"/>
        <v>0</v>
      </c>
      <c r="Q21" s="1812">
        <f t="shared" si="19"/>
        <v>0</v>
      </c>
      <c r="R21" s="1815">
        <f t="shared" si="20"/>
        <v>0</v>
      </c>
      <c r="S21" s="1813">
        <f t="shared" si="15"/>
        <v>0</v>
      </c>
      <c r="T21" s="1814">
        <f t="shared" si="16"/>
        <v>0</v>
      </c>
      <c r="AA21" s="1789"/>
      <c r="AB21" s="1809"/>
      <c r="AC21" s="1808"/>
      <c r="AD21" s="1808"/>
      <c r="AE21" s="1809"/>
      <c r="AF21" s="1809"/>
      <c r="AG21" s="1809"/>
      <c r="AH21" s="1809"/>
      <c r="AI21" s="1809"/>
      <c r="AJ21" s="1809"/>
      <c r="AK21" s="1809"/>
      <c r="AL21" s="1809"/>
      <c r="AM21" s="1809"/>
      <c r="AN21" s="1809"/>
      <c r="AO21" s="1809"/>
      <c r="AP21" s="1810"/>
      <c r="AQ21" s="1813">
        <f t="shared" si="17"/>
        <v>0</v>
      </c>
      <c r="AR21" s="1814">
        <f t="shared" si="18"/>
        <v>0</v>
      </c>
      <c r="AT21" s="1714" t="str">
        <f>IF('t1'!AI150='1E'!AQ21,"OK","Errore")</f>
        <v>OK</v>
      </c>
      <c r="AU21" s="1710" t="str">
        <f>IF('t1'!AJ150='1E'!AR21,"OK","Errore")</f>
        <v>OK</v>
      </c>
    </row>
    <row r="22" spans="1:47" ht="13.5" customHeight="1" x14ac:dyDescent="0.25">
      <c r="A22" s="1793" t="s">
        <v>1791</v>
      </c>
      <c r="B22" s="1792" t="s">
        <v>1727</v>
      </c>
      <c r="C22" s="1811">
        <f t="shared" ref="C22:C37" si="21">ROUND(AA22,0)</f>
        <v>0</v>
      </c>
      <c r="D22" s="1812">
        <f t="shared" ref="D22:D37" si="22">ROUND(AB22,0)</f>
        <v>0</v>
      </c>
      <c r="E22" s="1812">
        <f t="shared" ref="E22:E37" si="23">ROUND(AC22,0)</f>
        <v>0</v>
      </c>
      <c r="F22" s="1812">
        <f t="shared" ref="F22:F37" si="24">ROUND(AD22,0)</f>
        <v>0</v>
      </c>
      <c r="G22" s="1812">
        <f t="shared" ref="G22:G37" si="25">ROUND(AE22,0)</f>
        <v>0</v>
      </c>
      <c r="H22" s="1812">
        <f t="shared" ref="H22:H37" si="26">ROUND(AF22,0)</f>
        <v>0</v>
      </c>
      <c r="I22" s="1812">
        <f t="shared" ref="I22:I37" si="27">ROUND(AG22,0)</f>
        <v>0</v>
      </c>
      <c r="J22" s="1812">
        <f t="shared" ref="J22:J37" si="28">ROUND(AH22,0)</f>
        <v>0</v>
      </c>
      <c r="K22" s="1812">
        <f t="shared" ref="K22:K37" si="29">ROUND(AI22,0)</f>
        <v>0</v>
      </c>
      <c r="L22" s="1812">
        <f t="shared" ref="L22:L37" si="30">ROUND(AJ22,0)</f>
        <v>0</v>
      </c>
      <c r="M22" s="1812">
        <f t="shared" ref="M22:M37" si="31">ROUND(AK22,0)</f>
        <v>0</v>
      </c>
      <c r="N22" s="1812">
        <f t="shared" ref="N22:N37" si="32">ROUND(AL22,0)</f>
        <v>0</v>
      </c>
      <c r="O22" s="1812">
        <f t="shared" ref="O22:O37" si="33">ROUND(AM22,0)</f>
        <v>0</v>
      </c>
      <c r="P22" s="1812">
        <f t="shared" ref="P22:P37" si="34">ROUND(AN22,0)</f>
        <v>0</v>
      </c>
      <c r="Q22" s="1812">
        <f t="shared" ref="Q22:Q37" si="35">ROUND(AO22,0)</f>
        <v>0</v>
      </c>
      <c r="R22" s="1815">
        <f t="shared" ref="R22:R37" si="36">ROUND(AP22,0)</f>
        <v>0</v>
      </c>
      <c r="S22" s="1813">
        <f t="shared" si="15"/>
        <v>0</v>
      </c>
      <c r="T22" s="1814">
        <f t="shared" si="16"/>
        <v>0</v>
      </c>
      <c r="AA22" s="1789"/>
      <c r="AB22" s="1809"/>
      <c r="AC22" s="1808"/>
      <c r="AD22" s="1808"/>
      <c r="AE22" s="1809"/>
      <c r="AF22" s="1809"/>
      <c r="AG22" s="1809"/>
      <c r="AH22" s="1809"/>
      <c r="AI22" s="1809"/>
      <c r="AJ22" s="1809"/>
      <c r="AK22" s="1809"/>
      <c r="AL22" s="1809"/>
      <c r="AM22" s="1809"/>
      <c r="AN22" s="1809"/>
      <c r="AO22" s="1809"/>
      <c r="AP22" s="1810"/>
      <c r="AQ22" s="1813">
        <f t="shared" si="17"/>
        <v>0</v>
      </c>
      <c r="AR22" s="1814">
        <f t="shared" si="18"/>
        <v>0</v>
      </c>
      <c r="AT22" s="1714" t="str">
        <f>IF('t1'!AI151='1E'!AQ22,"OK","Errore")</f>
        <v>OK</v>
      </c>
      <c r="AU22" s="1710" t="str">
        <f>IF('t1'!AJ151='1E'!AR22,"OK","Errore")</f>
        <v>OK</v>
      </c>
    </row>
    <row r="23" spans="1:47" ht="13.5" customHeight="1" x14ac:dyDescent="0.25">
      <c r="A23" s="1793" t="s">
        <v>1792</v>
      </c>
      <c r="B23" s="1794" t="s">
        <v>1728</v>
      </c>
      <c r="C23" s="1811">
        <f t="shared" si="21"/>
        <v>0</v>
      </c>
      <c r="D23" s="1812">
        <f t="shared" si="22"/>
        <v>0</v>
      </c>
      <c r="E23" s="1812">
        <f t="shared" si="23"/>
        <v>0</v>
      </c>
      <c r="F23" s="1812">
        <f t="shared" si="24"/>
        <v>0</v>
      </c>
      <c r="G23" s="1812">
        <f t="shared" si="25"/>
        <v>0</v>
      </c>
      <c r="H23" s="1812">
        <f t="shared" si="26"/>
        <v>0</v>
      </c>
      <c r="I23" s="1812">
        <f t="shared" si="27"/>
        <v>0</v>
      </c>
      <c r="J23" s="1812">
        <f t="shared" si="28"/>
        <v>0</v>
      </c>
      <c r="K23" s="1812">
        <f t="shared" si="29"/>
        <v>0</v>
      </c>
      <c r="L23" s="1812">
        <f t="shared" si="30"/>
        <v>0</v>
      </c>
      <c r="M23" s="1812">
        <f t="shared" si="31"/>
        <v>0</v>
      </c>
      <c r="N23" s="1812">
        <f t="shared" si="32"/>
        <v>0</v>
      </c>
      <c r="O23" s="1812">
        <f t="shared" si="33"/>
        <v>0</v>
      </c>
      <c r="P23" s="1812">
        <f t="shared" si="34"/>
        <v>0</v>
      </c>
      <c r="Q23" s="1812">
        <f t="shared" si="35"/>
        <v>0</v>
      </c>
      <c r="R23" s="1815">
        <f t="shared" si="36"/>
        <v>0</v>
      </c>
      <c r="S23" s="1813">
        <f t="shared" si="15"/>
        <v>0</v>
      </c>
      <c r="T23" s="1814">
        <f t="shared" si="16"/>
        <v>0</v>
      </c>
      <c r="AA23" s="1789"/>
      <c r="AB23" s="1816"/>
      <c r="AC23" s="1808"/>
      <c r="AD23" s="1808"/>
      <c r="AE23" s="1816"/>
      <c r="AF23" s="1816"/>
      <c r="AG23" s="1816"/>
      <c r="AH23" s="1816"/>
      <c r="AI23" s="1816"/>
      <c r="AJ23" s="1816"/>
      <c r="AK23" s="1816"/>
      <c r="AL23" s="1816"/>
      <c r="AM23" s="1809"/>
      <c r="AN23" s="1809"/>
      <c r="AO23" s="996"/>
      <c r="AP23" s="1685"/>
      <c r="AQ23" s="1813">
        <f t="shared" si="17"/>
        <v>0</v>
      </c>
      <c r="AR23" s="1814">
        <f t="shared" si="18"/>
        <v>0</v>
      </c>
      <c r="AT23" s="1714" t="str">
        <f>IF('t1'!AI152='1E'!AQ23,"OK","Errore")</f>
        <v>OK</v>
      </c>
      <c r="AU23" s="1710" t="str">
        <f>IF('t1'!AJ152='1E'!AR23,"OK","Errore")</f>
        <v>OK</v>
      </c>
    </row>
    <row r="24" spans="1:47" ht="13.5" customHeight="1" x14ac:dyDescent="0.25">
      <c r="A24" s="1793" t="s">
        <v>1793</v>
      </c>
      <c r="B24" s="1794" t="s">
        <v>1729</v>
      </c>
      <c r="C24" s="1811">
        <f t="shared" si="21"/>
        <v>0</v>
      </c>
      <c r="D24" s="1812">
        <f t="shared" si="22"/>
        <v>0</v>
      </c>
      <c r="E24" s="1812">
        <f t="shared" si="23"/>
        <v>0</v>
      </c>
      <c r="F24" s="1812">
        <f t="shared" si="24"/>
        <v>0</v>
      </c>
      <c r="G24" s="1812">
        <f t="shared" si="25"/>
        <v>0</v>
      </c>
      <c r="H24" s="1812">
        <f t="shared" si="26"/>
        <v>0</v>
      </c>
      <c r="I24" s="1812">
        <f t="shared" si="27"/>
        <v>0</v>
      </c>
      <c r="J24" s="1812">
        <f t="shared" si="28"/>
        <v>0</v>
      </c>
      <c r="K24" s="1812">
        <f t="shared" si="29"/>
        <v>0</v>
      </c>
      <c r="L24" s="1812">
        <f t="shared" si="30"/>
        <v>0</v>
      </c>
      <c r="M24" s="1812">
        <f t="shared" si="31"/>
        <v>0</v>
      </c>
      <c r="N24" s="1812">
        <f t="shared" si="32"/>
        <v>0</v>
      </c>
      <c r="O24" s="1812">
        <f t="shared" si="33"/>
        <v>0</v>
      </c>
      <c r="P24" s="1812">
        <f t="shared" si="34"/>
        <v>0</v>
      </c>
      <c r="Q24" s="1812">
        <f t="shared" si="35"/>
        <v>0</v>
      </c>
      <c r="R24" s="1815">
        <f t="shared" si="36"/>
        <v>0</v>
      </c>
      <c r="S24" s="1813">
        <f t="shared" si="15"/>
        <v>0</v>
      </c>
      <c r="T24" s="1814">
        <f t="shared" si="16"/>
        <v>0</v>
      </c>
      <c r="AA24" s="1789"/>
      <c r="AB24" s="1816"/>
      <c r="AC24" s="1808"/>
      <c r="AD24" s="1808"/>
      <c r="AE24" s="1816"/>
      <c r="AF24" s="1816"/>
      <c r="AG24" s="1816"/>
      <c r="AH24" s="1816"/>
      <c r="AI24" s="1816"/>
      <c r="AJ24" s="1816"/>
      <c r="AK24" s="1816"/>
      <c r="AL24" s="1816"/>
      <c r="AM24" s="1809"/>
      <c r="AN24" s="1809"/>
      <c r="AO24" s="996"/>
      <c r="AP24" s="1685"/>
      <c r="AQ24" s="1813">
        <f t="shared" si="17"/>
        <v>0</v>
      </c>
      <c r="AR24" s="1814">
        <f t="shared" si="18"/>
        <v>0</v>
      </c>
      <c r="AT24" s="1714" t="str">
        <f>IF('t1'!AI153='1E'!AQ24,"OK","Errore")</f>
        <v>OK</v>
      </c>
      <c r="AU24" s="1710" t="str">
        <f>IF('t1'!AJ153='1E'!AR24,"OK","Errore")</f>
        <v>OK</v>
      </c>
    </row>
    <row r="25" spans="1:47" ht="13.5" customHeight="1" x14ac:dyDescent="0.25">
      <c r="A25" s="1793" t="s">
        <v>1794</v>
      </c>
      <c r="B25" s="1794" t="s">
        <v>1730</v>
      </c>
      <c r="C25" s="1811">
        <f t="shared" si="21"/>
        <v>0</v>
      </c>
      <c r="D25" s="1812">
        <f t="shared" si="22"/>
        <v>0</v>
      </c>
      <c r="E25" s="1812">
        <f t="shared" si="23"/>
        <v>0</v>
      </c>
      <c r="F25" s="1812">
        <f t="shared" si="24"/>
        <v>0</v>
      </c>
      <c r="G25" s="1812">
        <f t="shared" si="25"/>
        <v>0</v>
      </c>
      <c r="H25" s="1812">
        <f t="shared" si="26"/>
        <v>0</v>
      </c>
      <c r="I25" s="1812">
        <f t="shared" si="27"/>
        <v>0</v>
      </c>
      <c r="J25" s="1812">
        <f t="shared" si="28"/>
        <v>0</v>
      </c>
      <c r="K25" s="1812">
        <f t="shared" si="29"/>
        <v>0</v>
      </c>
      <c r="L25" s="1812">
        <f t="shared" si="30"/>
        <v>0</v>
      </c>
      <c r="M25" s="1812">
        <f t="shared" si="31"/>
        <v>0</v>
      </c>
      <c r="N25" s="1812">
        <f t="shared" si="32"/>
        <v>0</v>
      </c>
      <c r="O25" s="1812">
        <f t="shared" si="33"/>
        <v>0</v>
      </c>
      <c r="P25" s="1812">
        <f t="shared" si="34"/>
        <v>0</v>
      </c>
      <c r="Q25" s="1812">
        <f t="shared" si="35"/>
        <v>0</v>
      </c>
      <c r="R25" s="1815">
        <f t="shared" si="36"/>
        <v>0</v>
      </c>
      <c r="S25" s="1813">
        <f t="shared" si="15"/>
        <v>0</v>
      </c>
      <c r="T25" s="1814">
        <f t="shared" si="16"/>
        <v>0</v>
      </c>
      <c r="AA25" s="1789"/>
      <c r="AB25" s="1816"/>
      <c r="AC25" s="1808"/>
      <c r="AD25" s="1808"/>
      <c r="AE25" s="1816"/>
      <c r="AF25" s="1816"/>
      <c r="AG25" s="1816"/>
      <c r="AH25" s="1816"/>
      <c r="AI25" s="1816"/>
      <c r="AJ25" s="1816"/>
      <c r="AK25" s="1816"/>
      <c r="AL25" s="1816"/>
      <c r="AM25" s="1809"/>
      <c r="AN25" s="1809"/>
      <c r="AO25" s="996"/>
      <c r="AP25" s="1685"/>
      <c r="AQ25" s="1813">
        <f t="shared" si="17"/>
        <v>0</v>
      </c>
      <c r="AR25" s="1814">
        <f t="shared" si="18"/>
        <v>0</v>
      </c>
      <c r="AT25" s="1714" t="str">
        <f>IF('t1'!AI154='1E'!AQ25,"OK","Errore")</f>
        <v>OK</v>
      </c>
      <c r="AU25" s="1710" t="str">
        <f>IF('t1'!AJ154='1E'!AR25,"OK","Errore")</f>
        <v>OK</v>
      </c>
    </row>
    <row r="26" spans="1:47" ht="13.5" customHeight="1" x14ac:dyDescent="0.25">
      <c r="A26" s="1793" t="s">
        <v>2043</v>
      </c>
      <c r="B26" s="1794" t="s">
        <v>1731</v>
      </c>
      <c r="C26" s="1811">
        <f t="shared" si="21"/>
        <v>0</v>
      </c>
      <c r="D26" s="1812">
        <f t="shared" si="22"/>
        <v>0</v>
      </c>
      <c r="E26" s="1812">
        <f t="shared" si="23"/>
        <v>0</v>
      </c>
      <c r="F26" s="1812">
        <f t="shared" si="24"/>
        <v>0</v>
      </c>
      <c r="G26" s="1812">
        <f t="shared" si="25"/>
        <v>0</v>
      </c>
      <c r="H26" s="1812">
        <f t="shared" si="26"/>
        <v>0</v>
      </c>
      <c r="I26" s="1812">
        <f t="shared" si="27"/>
        <v>0</v>
      </c>
      <c r="J26" s="1812">
        <f t="shared" si="28"/>
        <v>0</v>
      </c>
      <c r="K26" s="1812">
        <f t="shared" si="29"/>
        <v>0</v>
      </c>
      <c r="L26" s="1812">
        <f t="shared" si="30"/>
        <v>0</v>
      </c>
      <c r="M26" s="1812">
        <f t="shared" si="31"/>
        <v>0</v>
      </c>
      <c r="N26" s="1812">
        <f t="shared" si="32"/>
        <v>0</v>
      </c>
      <c r="O26" s="1812">
        <f t="shared" si="33"/>
        <v>0</v>
      </c>
      <c r="P26" s="1812">
        <f t="shared" si="34"/>
        <v>0</v>
      </c>
      <c r="Q26" s="1812">
        <f t="shared" si="35"/>
        <v>0</v>
      </c>
      <c r="R26" s="1815">
        <f t="shared" si="36"/>
        <v>0</v>
      </c>
      <c r="S26" s="1813">
        <f t="shared" si="15"/>
        <v>0</v>
      </c>
      <c r="T26" s="1814">
        <f t="shared" si="16"/>
        <v>0</v>
      </c>
      <c r="AA26" s="1789"/>
      <c r="AB26" s="1816"/>
      <c r="AC26" s="1808"/>
      <c r="AD26" s="1808"/>
      <c r="AE26" s="1816"/>
      <c r="AF26" s="1816"/>
      <c r="AG26" s="1816"/>
      <c r="AH26" s="1816"/>
      <c r="AI26" s="1816"/>
      <c r="AJ26" s="1816"/>
      <c r="AK26" s="1816"/>
      <c r="AL26" s="1816"/>
      <c r="AM26" s="1809"/>
      <c r="AN26" s="1809"/>
      <c r="AO26" s="996"/>
      <c r="AP26" s="1685"/>
      <c r="AQ26" s="1813">
        <f t="shared" si="17"/>
        <v>0</v>
      </c>
      <c r="AR26" s="1814">
        <f t="shared" si="18"/>
        <v>0</v>
      </c>
      <c r="AT26" s="1714" t="str">
        <f>IF('t1'!AI155='1E'!AQ26,"OK","Errore")</f>
        <v>OK</v>
      </c>
      <c r="AU26" s="1710" t="str">
        <f>IF('t1'!AJ155='1E'!AR26,"OK","Errore")</f>
        <v>OK</v>
      </c>
    </row>
    <row r="27" spans="1:47" ht="13.5" customHeight="1" x14ac:dyDescent="0.25">
      <c r="A27" s="1793" t="s">
        <v>1795</v>
      </c>
      <c r="B27" s="1794" t="s">
        <v>1732</v>
      </c>
      <c r="C27" s="1811">
        <f t="shared" si="21"/>
        <v>0</v>
      </c>
      <c r="D27" s="1812">
        <f t="shared" si="22"/>
        <v>0</v>
      </c>
      <c r="E27" s="1812">
        <f t="shared" si="23"/>
        <v>0</v>
      </c>
      <c r="F27" s="1812">
        <f t="shared" si="24"/>
        <v>0</v>
      </c>
      <c r="G27" s="1812">
        <f t="shared" si="25"/>
        <v>0</v>
      </c>
      <c r="H27" s="1812">
        <f t="shared" si="26"/>
        <v>0</v>
      </c>
      <c r="I27" s="1812">
        <f t="shared" si="27"/>
        <v>0</v>
      </c>
      <c r="J27" s="1812">
        <f t="shared" si="28"/>
        <v>0</v>
      </c>
      <c r="K27" s="1812">
        <f t="shared" si="29"/>
        <v>0</v>
      </c>
      <c r="L27" s="1812">
        <f t="shared" si="30"/>
        <v>0</v>
      </c>
      <c r="M27" s="1812">
        <f t="shared" si="31"/>
        <v>0</v>
      </c>
      <c r="N27" s="1812">
        <f t="shared" si="32"/>
        <v>0</v>
      </c>
      <c r="O27" s="1812">
        <f t="shared" si="33"/>
        <v>0</v>
      </c>
      <c r="P27" s="1812">
        <f t="shared" si="34"/>
        <v>0</v>
      </c>
      <c r="Q27" s="1812">
        <f t="shared" si="35"/>
        <v>0</v>
      </c>
      <c r="R27" s="1815">
        <f t="shared" si="36"/>
        <v>0</v>
      </c>
      <c r="S27" s="1813">
        <f t="shared" si="15"/>
        <v>0</v>
      </c>
      <c r="T27" s="1814">
        <f t="shared" si="16"/>
        <v>0</v>
      </c>
      <c r="AA27" s="1789"/>
      <c r="AB27" s="1816"/>
      <c r="AC27" s="1808"/>
      <c r="AD27" s="1808"/>
      <c r="AE27" s="1816"/>
      <c r="AF27" s="1816"/>
      <c r="AG27" s="1816"/>
      <c r="AH27" s="1816"/>
      <c r="AI27" s="1816"/>
      <c r="AJ27" s="1816"/>
      <c r="AK27" s="1816"/>
      <c r="AL27" s="1816"/>
      <c r="AM27" s="1809"/>
      <c r="AN27" s="1809"/>
      <c r="AO27" s="996"/>
      <c r="AP27" s="1685"/>
      <c r="AQ27" s="1813">
        <f t="shared" si="17"/>
        <v>0</v>
      </c>
      <c r="AR27" s="1814">
        <f t="shared" si="18"/>
        <v>0</v>
      </c>
      <c r="AT27" s="1714" t="str">
        <f>IF('t1'!AI156='1E'!AQ27,"OK","Errore")</f>
        <v>OK</v>
      </c>
      <c r="AU27" s="1710" t="str">
        <f>IF('t1'!AJ156='1E'!AR27,"OK","Errore")</f>
        <v>OK</v>
      </c>
    </row>
    <row r="28" spans="1:47" ht="13.5" customHeight="1" x14ac:dyDescent="0.25">
      <c r="A28" s="1793" t="s">
        <v>1796</v>
      </c>
      <c r="B28" s="1794" t="s">
        <v>1733</v>
      </c>
      <c r="C28" s="1811">
        <f t="shared" si="21"/>
        <v>0</v>
      </c>
      <c r="D28" s="1812">
        <f t="shared" si="22"/>
        <v>0</v>
      </c>
      <c r="E28" s="1812">
        <f t="shared" si="23"/>
        <v>0</v>
      </c>
      <c r="F28" s="1812">
        <f t="shared" si="24"/>
        <v>0</v>
      </c>
      <c r="G28" s="1812">
        <f t="shared" si="25"/>
        <v>0</v>
      </c>
      <c r="H28" s="1812">
        <f t="shared" si="26"/>
        <v>0</v>
      </c>
      <c r="I28" s="1812">
        <f t="shared" si="27"/>
        <v>0</v>
      </c>
      <c r="J28" s="1812">
        <f t="shared" si="28"/>
        <v>0</v>
      </c>
      <c r="K28" s="1812">
        <f t="shared" si="29"/>
        <v>0</v>
      </c>
      <c r="L28" s="1812">
        <f t="shared" si="30"/>
        <v>0</v>
      </c>
      <c r="M28" s="1812">
        <f t="shared" si="31"/>
        <v>0</v>
      </c>
      <c r="N28" s="1812">
        <f t="shared" si="32"/>
        <v>0</v>
      </c>
      <c r="O28" s="1812">
        <f t="shared" si="33"/>
        <v>0</v>
      </c>
      <c r="P28" s="1812">
        <f t="shared" si="34"/>
        <v>0</v>
      </c>
      <c r="Q28" s="1812">
        <f t="shared" si="35"/>
        <v>0</v>
      </c>
      <c r="R28" s="1815">
        <f t="shared" si="36"/>
        <v>0</v>
      </c>
      <c r="S28" s="1813">
        <f t="shared" si="15"/>
        <v>0</v>
      </c>
      <c r="T28" s="1814">
        <f t="shared" si="16"/>
        <v>0</v>
      </c>
      <c r="AA28" s="1789"/>
      <c r="AB28" s="1816"/>
      <c r="AC28" s="1808"/>
      <c r="AD28" s="1808"/>
      <c r="AE28" s="1816"/>
      <c r="AF28" s="1816"/>
      <c r="AG28" s="1816"/>
      <c r="AH28" s="1816"/>
      <c r="AI28" s="1816"/>
      <c r="AJ28" s="1816"/>
      <c r="AK28" s="1816"/>
      <c r="AL28" s="1816"/>
      <c r="AM28" s="1809"/>
      <c r="AN28" s="1809"/>
      <c r="AO28" s="996"/>
      <c r="AP28" s="1685"/>
      <c r="AQ28" s="1813">
        <f t="shared" si="17"/>
        <v>0</v>
      </c>
      <c r="AR28" s="1814">
        <f t="shared" si="18"/>
        <v>0</v>
      </c>
      <c r="AT28" s="1714" t="str">
        <f>IF('t1'!AI157='1E'!AQ28,"OK","Errore")</f>
        <v>OK</v>
      </c>
      <c r="AU28" s="1710" t="str">
        <f>IF('t1'!AJ157='1E'!AR28,"OK","Errore")</f>
        <v>OK</v>
      </c>
    </row>
    <row r="29" spans="1:47" ht="13.5" customHeight="1" x14ac:dyDescent="0.25">
      <c r="A29" s="1793" t="s">
        <v>1797</v>
      </c>
      <c r="B29" s="1794" t="s">
        <v>1734</v>
      </c>
      <c r="C29" s="1811">
        <f t="shared" si="21"/>
        <v>0</v>
      </c>
      <c r="D29" s="1812">
        <f t="shared" si="22"/>
        <v>0</v>
      </c>
      <c r="E29" s="1812">
        <f t="shared" si="23"/>
        <v>0</v>
      </c>
      <c r="F29" s="1812">
        <f t="shared" si="24"/>
        <v>0</v>
      </c>
      <c r="G29" s="1812">
        <f t="shared" si="25"/>
        <v>0</v>
      </c>
      <c r="H29" s="1812">
        <f t="shared" si="26"/>
        <v>0</v>
      </c>
      <c r="I29" s="1812">
        <f t="shared" si="27"/>
        <v>0</v>
      </c>
      <c r="J29" s="1812">
        <f t="shared" si="28"/>
        <v>0</v>
      </c>
      <c r="K29" s="1812">
        <f t="shared" si="29"/>
        <v>0</v>
      </c>
      <c r="L29" s="1812">
        <f t="shared" si="30"/>
        <v>0</v>
      </c>
      <c r="M29" s="1812">
        <f t="shared" si="31"/>
        <v>0</v>
      </c>
      <c r="N29" s="1812">
        <f t="shared" si="32"/>
        <v>0</v>
      </c>
      <c r="O29" s="1812">
        <f t="shared" si="33"/>
        <v>0</v>
      </c>
      <c r="P29" s="1812">
        <f t="shared" si="34"/>
        <v>0</v>
      </c>
      <c r="Q29" s="1812">
        <f t="shared" si="35"/>
        <v>0</v>
      </c>
      <c r="R29" s="1815">
        <f t="shared" si="36"/>
        <v>0</v>
      </c>
      <c r="S29" s="1813">
        <f t="shared" si="15"/>
        <v>0</v>
      </c>
      <c r="T29" s="1814">
        <f t="shared" si="16"/>
        <v>0</v>
      </c>
      <c r="AA29" s="1789"/>
      <c r="AB29" s="1816"/>
      <c r="AC29" s="1808"/>
      <c r="AD29" s="1808"/>
      <c r="AE29" s="1816"/>
      <c r="AF29" s="1816"/>
      <c r="AG29" s="1816"/>
      <c r="AH29" s="1816"/>
      <c r="AI29" s="1816"/>
      <c r="AJ29" s="1816"/>
      <c r="AK29" s="1816"/>
      <c r="AL29" s="1816"/>
      <c r="AM29" s="1809"/>
      <c r="AN29" s="1809"/>
      <c r="AO29" s="996"/>
      <c r="AP29" s="1685"/>
      <c r="AQ29" s="1813">
        <f t="shared" si="17"/>
        <v>0</v>
      </c>
      <c r="AR29" s="1814">
        <f t="shared" si="18"/>
        <v>0</v>
      </c>
      <c r="AT29" s="1714" t="str">
        <f>IF('t1'!AI158='1E'!AQ29,"OK","Errore")</f>
        <v>OK</v>
      </c>
      <c r="AU29" s="1710" t="str">
        <f>IF('t1'!AJ158='1E'!AR29,"OK","Errore")</f>
        <v>OK</v>
      </c>
    </row>
    <row r="30" spans="1:47" ht="13.5" customHeight="1" x14ac:dyDescent="0.25">
      <c r="A30" s="1793" t="s">
        <v>1798</v>
      </c>
      <c r="B30" s="1794" t="s">
        <v>1735</v>
      </c>
      <c r="C30" s="1811">
        <f t="shared" si="21"/>
        <v>0</v>
      </c>
      <c r="D30" s="1812">
        <f t="shared" si="22"/>
        <v>0</v>
      </c>
      <c r="E30" s="1812">
        <f t="shared" si="23"/>
        <v>0</v>
      </c>
      <c r="F30" s="1812">
        <f t="shared" si="24"/>
        <v>0</v>
      </c>
      <c r="G30" s="1812">
        <f t="shared" si="25"/>
        <v>0</v>
      </c>
      <c r="H30" s="1812">
        <f t="shared" si="26"/>
        <v>0</v>
      </c>
      <c r="I30" s="1812">
        <f t="shared" si="27"/>
        <v>0</v>
      </c>
      <c r="J30" s="1812">
        <f t="shared" si="28"/>
        <v>0</v>
      </c>
      <c r="K30" s="1812">
        <f t="shared" si="29"/>
        <v>0</v>
      </c>
      <c r="L30" s="1812">
        <f t="shared" si="30"/>
        <v>0</v>
      </c>
      <c r="M30" s="1812">
        <f t="shared" si="31"/>
        <v>0</v>
      </c>
      <c r="N30" s="1812">
        <f t="shared" si="32"/>
        <v>0</v>
      </c>
      <c r="O30" s="1812">
        <f t="shared" si="33"/>
        <v>0</v>
      </c>
      <c r="P30" s="1812">
        <f t="shared" si="34"/>
        <v>0</v>
      </c>
      <c r="Q30" s="1812">
        <f t="shared" si="35"/>
        <v>0</v>
      </c>
      <c r="R30" s="1815">
        <f t="shared" si="36"/>
        <v>0</v>
      </c>
      <c r="S30" s="1813">
        <f t="shared" si="15"/>
        <v>0</v>
      </c>
      <c r="T30" s="1814">
        <f t="shared" si="16"/>
        <v>0</v>
      </c>
      <c r="AA30" s="1789"/>
      <c r="AB30" s="1816"/>
      <c r="AC30" s="1808"/>
      <c r="AD30" s="1808"/>
      <c r="AE30" s="1816"/>
      <c r="AF30" s="1816"/>
      <c r="AG30" s="1816"/>
      <c r="AH30" s="1816"/>
      <c r="AI30" s="1816"/>
      <c r="AJ30" s="1816"/>
      <c r="AK30" s="1816"/>
      <c r="AL30" s="1816"/>
      <c r="AM30" s="1809"/>
      <c r="AN30" s="1809"/>
      <c r="AO30" s="996"/>
      <c r="AP30" s="1685"/>
      <c r="AQ30" s="1813">
        <f t="shared" si="17"/>
        <v>0</v>
      </c>
      <c r="AR30" s="1814">
        <f t="shared" si="18"/>
        <v>0</v>
      </c>
      <c r="AT30" s="1714" t="str">
        <f>IF('t1'!AI159='1E'!AQ30,"OK","Errore")</f>
        <v>OK</v>
      </c>
      <c r="AU30" s="1710" t="str">
        <f>IF('t1'!AJ159='1E'!AR30,"OK","Errore")</f>
        <v>OK</v>
      </c>
    </row>
    <row r="31" spans="1:47" ht="13.5" customHeight="1" x14ac:dyDescent="0.25">
      <c r="A31" s="1793" t="s">
        <v>1799</v>
      </c>
      <c r="B31" s="1794" t="s">
        <v>1736</v>
      </c>
      <c r="C31" s="1811">
        <f t="shared" si="21"/>
        <v>0</v>
      </c>
      <c r="D31" s="1812">
        <f t="shared" si="22"/>
        <v>0</v>
      </c>
      <c r="E31" s="1812">
        <f t="shared" si="23"/>
        <v>0</v>
      </c>
      <c r="F31" s="1812">
        <f t="shared" si="24"/>
        <v>0</v>
      </c>
      <c r="G31" s="1812">
        <f t="shared" si="25"/>
        <v>0</v>
      </c>
      <c r="H31" s="1812">
        <f t="shared" si="26"/>
        <v>0</v>
      </c>
      <c r="I31" s="1812">
        <f t="shared" si="27"/>
        <v>0</v>
      </c>
      <c r="J31" s="1812">
        <f t="shared" si="28"/>
        <v>0</v>
      </c>
      <c r="K31" s="1812">
        <f t="shared" si="29"/>
        <v>0</v>
      </c>
      <c r="L31" s="1812">
        <f t="shared" si="30"/>
        <v>0</v>
      </c>
      <c r="M31" s="1812">
        <f t="shared" si="31"/>
        <v>0</v>
      </c>
      <c r="N31" s="1812">
        <f t="shared" si="32"/>
        <v>0</v>
      </c>
      <c r="O31" s="1812">
        <f t="shared" si="33"/>
        <v>0</v>
      </c>
      <c r="P31" s="1812">
        <f t="shared" si="34"/>
        <v>0</v>
      </c>
      <c r="Q31" s="1812">
        <f t="shared" si="35"/>
        <v>0</v>
      </c>
      <c r="R31" s="1815">
        <f t="shared" si="36"/>
        <v>0</v>
      </c>
      <c r="S31" s="1813">
        <f t="shared" si="15"/>
        <v>0</v>
      </c>
      <c r="T31" s="1814">
        <f t="shared" si="16"/>
        <v>0</v>
      </c>
      <c r="AA31" s="1789"/>
      <c r="AB31" s="1816"/>
      <c r="AC31" s="1808"/>
      <c r="AD31" s="1808"/>
      <c r="AE31" s="1816"/>
      <c r="AF31" s="1816"/>
      <c r="AG31" s="1816"/>
      <c r="AH31" s="1816"/>
      <c r="AI31" s="1816"/>
      <c r="AJ31" s="1816"/>
      <c r="AK31" s="1816"/>
      <c r="AL31" s="1816"/>
      <c r="AM31" s="1809"/>
      <c r="AN31" s="1809"/>
      <c r="AO31" s="996"/>
      <c r="AP31" s="1685"/>
      <c r="AQ31" s="1813">
        <f t="shared" si="17"/>
        <v>0</v>
      </c>
      <c r="AR31" s="1814">
        <f t="shared" si="18"/>
        <v>0</v>
      </c>
      <c r="AT31" s="1714" t="str">
        <f>IF('t1'!AI160='1E'!AQ31,"OK","Errore")</f>
        <v>OK</v>
      </c>
      <c r="AU31" s="1710" t="str">
        <f>IF('t1'!AJ160='1E'!AR31,"OK","Errore")</f>
        <v>OK</v>
      </c>
    </row>
    <row r="32" spans="1:47" ht="13.5" customHeight="1" x14ac:dyDescent="0.25">
      <c r="A32" s="1793" t="s">
        <v>1800</v>
      </c>
      <c r="B32" s="1794" t="s">
        <v>1737</v>
      </c>
      <c r="C32" s="1811">
        <f t="shared" si="21"/>
        <v>0</v>
      </c>
      <c r="D32" s="1812">
        <f t="shared" si="22"/>
        <v>0</v>
      </c>
      <c r="E32" s="1812">
        <f t="shared" si="23"/>
        <v>0</v>
      </c>
      <c r="F32" s="1812">
        <f t="shared" si="24"/>
        <v>0</v>
      </c>
      <c r="G32" s="1812">
        <f t="shared" si="25"/>
        <v>0</v>
      </c>
      <c r="H32" s="1812">
        <f t="shared" si="26"/>
        <v>0</v>
      </c>
      <c r="I32" s="1812">
        <f t="shared" si="27"/>
        <v>0</v>
      </c>
      <c r="J32" s="1812">
        <f t="shared" si="28"/>
        <v>0</v>
      </c>
      <c r="K32" s="1812">
        <f t="shared" si="29"/>
        <v>0</v>
      </c>
      <c r="L32" s="1812">
        <f t="shared" si="30"/>
        <v>0</v>
      </c>
      <c r="M32" s="1812">
        <f t="shared" si="31"/>
        <v>0</v>
      </c>
      <c r="N32" s="1812">
        <f t="shared" si="32"/>
        <v>0</v>
      </c>
      <c r="O32" s="1812">
        <f t="shared" si="33"/>
        <v>0</v>
      </c>
      <c r="P32" s="1812">
        <f t="shared" si="34"/>
        <v>0</v>
      </c>
      <c r="Q32" s="1812">
        <f t="shared" si="35"/>
        <v>0</v>
      </c>
      <c r="R32" s="1815">
        <f t="shared" si="36"/>
        <v>0</v>
      </c>
      <c r="S32" s="1813">
        <f t="shared" si="15"/>
        <v>0</v>
      </c>
      <c r="T32" s="1814">
        <f t="shared" si="16"/>
        <v>0</v>
      </c>
      <c r="AA32" s="1789"/>
      <c r="AB32" s="1816"/>
      <c r="AC32" s="1808"/>
      <c r="AD32" s="1808"/>
      <c r="AE32" s="1816"/>
      <c r="AF32" s="1816"/>
      <c r="AG32" s="1816"/>
      <c r="AH32" s="1816"/>
      <c r="AI32" s="1816"/>
      <c r="AJ32" s="1816"/>
      <c r="AK32" s="1816"/>
      <c r="AL32" s="1816"/>
      <c r="AM32" s="1809"/>
      <c r="AN32" s="1809"/>
      <c r="AO32" s="996"/>
      <c r="AP32" s="1685"/>
      <c r="AQ32" s="1813">
        <f t="shared" si="17"/>
        <v>0</v>
      </c>
      <c r="AR32" s="1814">
        <f t="shared" si="18"/>
        <v>0</v>
      </c>
      <c r="AT32" s="1714" t="str">
        <f>IF('t1'!AI161='1E'!AQ32,"OK","Errore")</f>
        <v>OK</v>
      </c>
      <c r="AU32" s="1710" t="str">
        <f>IF('t1'!AJ161='1E'!AR32,"OK","Errore")</f>
        <v>OK</v>
      </c>
    </row>
    <row r="33" spans="1:49" ht="13.5" customHeight="1" x14ac:dyDescent="0.25">
      <c r="A33" s="1793" t="s">
        <v>1801</v>
      </c>
      <c r="B33" s="1794" t="s">
        <v>1738</v>
      </c>
      <c r="C33" s="1811">
        <f t="shared" si="21"/>
        <v>0</v>
      </c>
      <c r="D33" s="1812">
        <f t="shared" si="22"/>
        <v>0</v>
      </c>
      <c r="E33" s="1812">
        <f t="shared" si="23"/>
        <v>0</v>
      </c>
      <c r="F33" s="1812">
        <f t="shared" si="24"/>
        <v>0</v>
      </c>
      <c r="G33" s="1812">
        <f t="shared" si="25"/>
        <v>0</v>
      </c>
      <c r="H33" s="1812">
        <f t="shared" si="26"/>
        <v>0</v>
      </c>
      <c r="I33" s="1812">
        <f t="shared" si="27"/>
        <v>0</v>
      </c>
      <c r="J33" s="1812">
        <f t="shared" si="28"/>
        <v>0</v>
      </c>
      <c r="K33" s="1812">
        <f t="shared" si="29"/>
        <v>0</v>
      </c>
      <c r="L33" s="1812">
        <f t="shared" si="30"/>
        <v>0</v>
      </c>
      <c r="M33" s="1812">
        <f t="shared" si="31"/>
        <v>0</v>
      </c>
      <c r="N33" s="1812">
        <f t="shared" si="32"/>
        <v>0</v>
      </c>
      <c r="O33" s="1812">
        <f t="shared" si="33"/>
        <v>0</v>
      </c>
      <c r="P33" s="1812">
        <f t="shared" si="34"/>
        <v>0</v>
      </c>
      <c r="Q33" s="1812">
        <f t="shared" si="35"/>
        <v>0</v>
      </c>
      <c r="R33" s="1815">
        <f t="shared" si="36"/>
        <v>0</v>
      </c>
      <c r="S33" s="1813">
        <f t="shared" si="15"/>
        <v>0</v>
      </c>
      <c r="T33" s="1814">
        <f t="shared" si="16"/>
        <v>0</v>
      </c>
      <c r="AA33" s="1789"/>
      <c r="AB33" s="1816"/>
      <c r="AC33" s="1808"/>
      <c r="AD33" s="1808"/>
      <c r="AE33" s="1816"/>
      <c r="AF33" s="1816"/>
      <c r="AG33" s="1816"/>
      <c r="AH33" s="1816"/>
      <c r="AI33" s="1816"/>
      <c r="AJ33" s="1816"/>
      <c r="AK33" s="1816"/>
      <c r="AL33" s="1816"/>
      <c r="AM33" s="1809"/>
      <c r="AN33" s="1809"/>
      <c r="AO33" s="996"/>
      <c r="AP33" s="1685"/>
      <c r="AQ33" s="1813">
        <f t="shared" si="17"/>
        <v>0</v>
      </c>
      <c r="AR33" s="1814">
        <f t="shared" si="18"/>
        <v>0</v>
      </c>
      <c r="AT33" s="1714" t="str">
        <f>IF('t1'!AI162='1E'!AQ33,"OK","Errore")</f>
        <v>OK</v>
      </c>
      <c r="AU33" s="1710" t="str">
        <f>IF('t1'!AJ162='1E'!AR33,"OK","Errore")</f>
        <v>OK</v>
      </c>
    </row>
    <row r="34" spans="1:49" ht="13.5" customHeight="1" x14ac:dyDescent="0.25">
      <c r="A34" s="1793" t="s">
        <v>1802</v>
      </c>
      <c r="B34" s="1794" t="s">
        <v>1739</v>
      </c>
      <c r="C34" s="1811">
        <f t="shared" si="21"/>
        <v>0</v>
      </c>
      <c r="D34" s="1812">
        <f t="shared" si="22"/>
        <v>0</v>
      </c>
      <c r="E34" s="1812">
        <f t="shared" si="23"/>
        <v>0</v>
      </c>
      <c r="F34" s="1812">
        <f t="shared" si="24"/>
        <v>0</v>
      </c>
      <c r="G34" s="1812">
        <f t="shared" si="25"/>
        <v>0</v>
      </c>
      <c r="H34" s="1812">
        <f t="shared" si="26"/>
        <v>0</v>
      </c>
      <c r="I34" s="1812">
        <f t="shared" si="27"/>
        <v>0</v>
      </c>
      <c r="J34" s="1812">
        <f t="shared" si="28"/>
        <v>0</v>
      </c>
      <c r="K34" s="1812">
        <f t="shared" si="29"/>
        <v>0</v>
      </c>
      <c r="L34" s="1812">
        <f t="shared" si="30"/>
        <v>0</v>
      </c>
      <c r="M34" s="1812">
        <f t="shared" si="31"/>
        <v>0</v>
      </c>
      <c r="N34" s="1812">
        <f t="shared" si="32"/>
        <v>0</v>
      </c>
      <c r="O34" s="1812">
        <f t="shared" si="33"/>
        <v>0</v>
      </c>
      <c r="P34" s="1812">
        <f t="shared" si="34"/>
        <v>0</v>
      </c>
      <c r="Q34" s="1812">
        <f t="shared" si="35"/>
        <v>0</v>
      </c>
      <c r="R34" s="1815">
        <f t="shared" si="36"/>
        <v>0</v>
      </c>
      <c r="S34" s="1813">
        <f t="shared" si="15"/>
        <v>0</v>
      </c>
      <c r="T34" s="1814">
        <f t="shared" si="16"/>
        <v>0</v>
      </c>
      <c r="AA34" s="1789"/>
      <c r="AB34" s="1816"/>
      <c r="AC34" s="1808"/>
      <c r="AD34" s="1808"/>
      <c r="AE34" s="1816"/>
      <c r="AF34" s="1816"/>
      <c r="AG34" s="1816"/>
      <c r="AH34" s="1816"/>
      <c r="AI34" s="1816"/>
      <c r="AJ34" s="1816"/>
      <c r="AK34" s="1816"/>
      <c r="AL34" s="1816"/>
      <c r="AM34" s="1809"/>
      <c r="AN34" s="1809"/>
      <c r="AO34" s="996"/>
      <c r="AP34" s="1685"/>
      <c r="AQ34" s="1813">
        <f t="shared" si="17"/>
        <v>0</v>
      </c>
      <c r="AR34" s="1814">
        <f t="shared" si="18"/>
        <v>0</v>
      </c>
      <c r="AT34" s="1714" t="str">
        <f>IF('t1'!AI163='1E'!AQ34,"OK","Errore")</f>
        <v>OK</v>
      </c>
      <c r="AU34" s="1710" t="str">
        <f>IF('t1'!AJ163='1E'!AR34,"OK","Errore")</f>
        <v>OK</v>
      </c>
    </row>
    <row r="35" spans="1:49" ht="13.5" customHeight="1" x14ac:dyDescent="0.25">
      <c r="A35" s="1793" t="s">
        <v>1803</v>
      </c>
      <c r="B35" s="1794" t="s">
        <v>1740</v>
      </c>
      <c r="C35" s="1811">
        <f t="shared" si="21"/>
        <v>0</v>
      </c>
      <c r="D35" s="1812">
        <f t="shared" si="22"/>
        <v>0</v>
      </c>
      <c r="E35" s="1812">
        <f t="shared" si="23"/>
        <v>0</v>
      </c>
      <c r="F35" s="1812">
        <f t="shared" si="24"/>
        <v>0</v>
      </c>
      <c r="G35" s="1812">
        <f t="shared" si="25"/>
        <v>0</v>
      </c>
      <c r="H35" s="1812">
        <f t="shared" si="26"/>
        <v>0</v>
      </c>
      <c r="I35" s="1812">
        <f t="shared" si="27"/>
        <v>0</v>
      </c>
      <c r="J35" s="1812">
        <f t="shared" si="28"/>
        <v>0</v>
      </c>
      <c r="K35" s="1812">
        <f t="shared" si="29"/>
        <v>0</v>
      </c>
      <c r="L35" s="1812">
        <f t="shared" si="30"/>
        <v>0</v>
      </c>
      <c r="M35" s="1812">
        <f t="shared" si="31"/>
        <v>0</v>
      </c>
      <c r="N35" s="1812">
        <f t="shared" si="32"/>
        <v>0</v>
      </c>
      <c r="O35" s="1812">
        <f t="shared" si="33"/>
        <v>0</v>
      </c>
      <c r="P35" s="1812">
        <f t="shared" si="34"/>
        <v>0</v>
      </c>
      <c r="Q35" s="1812">
        <f t="shared" si="35"/>
        <v>0</v>
      </c>
      <c r="R35" s="1815">
        <f t="shared" si="36"/>
        <v>0</v>
      </c>
      <c r="S35" s="1813">
        <f t="shared" si="15"/>
        <v>0</v>
      </c>
      <c r="T35" s="1814">
        <f t="shared" si="16"/>
        <v>0</v>
      </c>
      <c r="AA35" s="1789"/>
      <c r="AB35" s="1816"/>
      <c r="AC35" s="1808"/>
      <c r="AD35" s="1808"/>
      <c r="AE35" s="1816"/>
      <c r="AF35" s="1816"/>
      <c r="AG35" s="1816"/>
      <c r="AH35" s="1816"/>
      <c r="AI35" s="1816"/>
      <c r="AJ35" s="1816"/>
      <c r="AK35" s="1816"/>
      <c r="AL35" s="1816"/>
      <c r="AM35" s="1809"/>
      <c r="AN35" s="1809"/>
      <c r="AO35" s="996"/>
      <c r="AP35" s="1685"/>
      <c r="AQ35" s="1813">
        <f t="shared" si="17"/>
        <v>0</v>
      </c>
      <c r="AR35" s="1814">
        <f t="shared" si="18"/>
        <v>0</v>
      </c>
      <c r="AT35" s="1714" t="str">
        <f>IF('t1'!AI164='1E'!AQ35,"OK","Errore")</f>
        <v>OK</v>
      </c>
      <c r="AU35" s="1710" t="str">
        <f>IF('t1'!AJ164='1E'!AR35,"OK","Errore")</f>
        <v>OK</v>
      </c>
    </row>
    <row r="36" spans="1:49" ht="13.5" customHeight="1" x14ac:dyDescent="0.25">
      <c r="A36" s="1793" t="s">
        <v>1804</v>
      </c>
      <c r="B36" s="1794" t="s">
        <v>1741</v>
      </c>
      <c r="C36" s="1811">
        <f t="shared" si="21"/>
        <v>0</v>
      </c>
      <c r="D36" s="1812">
        <f t="shared" si="22"/>
        <v>0</v>
      </c>
      <c r="E36" s="1812">
        <f t="shared" si="23"/>
        <v>0</v>
      </c>
      <c r="F36" s="1812">
        <f t="shared" si="24"/>
        <v>0</v>
      </c>
      <c r="G36" s="1812">
        <f t="shared" si="25"/>
        <v>0</v>
      </c>
      <c r="H36" s="1812">
        <f t="shared" si="26"/>
        <v>0</v>
      </c>
      <c r="I36" s="1812">
        <f t="shared" si="27"/>
        <v>0</v>
      </c>
      <c r="J36" s="1812">
        <f t="shared" si="28"/>
        <v>0</v>
      </c>
      <c r="K36" s="1812">
        <f t="shared" si="29"/>
        <v>0</v>
      </c>
      <c r="L36" s="1812">
        <f t="shared" si="30"/>
        <v>0</v>
      </c>
      <c r="M36" s="1812">
        <f t="shared" si="31"/>
        <v>0</v>
      </c>
      <c r="N36" s="1812">
        <f t="shared" si="32"/>
        <v>0</v>
      </c>
      <c r="O36" s="1812">
        <f t="shared" si="33"/>
        <v>0</v>
      </c>
      <c r="P36" s="1812">
        <f t="shared" si="34"/>
        <v>0</v>
      </c>
      <c r="Q36" s="1812">
        <f t="shared" si="35"/>
        <v>0</v>
      </c>
      <c r="R36" s="1815">
        <f t="shared" si="36"/>
        <v>0</v>
      </c>
      <c r="S36" s="1813">
        <f t="shared" si="15"/>
        <v>0</v>
      </c>
      <c r="T36" s="1814">
        <f t="shared" si="16"/>
        <v>0</v>
      </c>
      <c r="AA36" s="1789"/>
      <c r="AB36" s="1816"/>
      <c r="AC36" s="1808"/>
      <c r="AD36" s="1808"/>
      <c r="AE36" s="1816"/>
      <c r="AF36" s="1816"/>
      <c r="AG36" s="1816"/>
      <c r="AH36" s="1816"/>
      <c r="AI36" s="1816"/>
      <c r="AJ36" s="1816"/>
      <c r="AK36" s="1816"/>
      <c r="AL36" s="1816"/>
      <c r="AM36" s="1809"/>
      <c r="AN36" s="1809"/>
      <c r="AO36" s="996"/>
      <c r="AP36" s="1685"/>
      <c r="AQ36" s="1813">
        <f t="shared" si="17"/>
        <v>0</v>
      </c>
      <c r="AR36" s="1814">
        <f t="shared" si="18"/>
        <v>0</v>
      </c>
      <c r="AT36" s="1714" t="str">
        <f>IF('t1'!AI165='1E'!AQ36,"OK","Errore")</f>
        <v>OK</v>
      </c>
      <c r="AU36" s="1710" t="str">
        <f>IF('t1'!AJ165='1E'!AR36,"OK","Errore")</f>
        <v>OK</v>
      </c>
    </row>
    <row r="37" spans="1:49" ht="13.5" customHeight="1" thickBot="1" x14ac:dyDescent="0.3">
      <c r="A37" s="1793" t="s">
        <v>1805</v>
      </c>
      <c r="B37" s="1795" t="s">
        <v>1742</v>
      </c>
      <c r="C37" s="1817">
        <f t="shared" si="21"/>
        <v>0</v>
      </c>
      <c r="D37" s="1818">
        <f t="shared" si="22"/>
        <v>0</v>
      </c>
      <c r="E37" s="1818">
        <f t="shared" si="23"/>
        <v>0</v>
      </c>
      <c r="F37" s="1818">
        <f t="shared" si="24"/>
        <v>0</v>
      </c>
      <c r="G37" s="1818">
        <f t="shared" si="25"/>
        <v>0</v>
      </c>
      <c r="H37" s="1818">
        <f t="shared" si="26"/>
        <v>0</v>
      </c>
      <c r="I37" s="1818">
        <f t="shared" si="27"/>
        <v>0</v>
      </c>
      <c r="J37" s="1818">
        <f t="shared" si="28"/>
        <v>0</v>
      </c>
      <c r="K37" s="1818">
        <f t="shared" si="29"/>
        <v>0</v>
      </c>
      <c r="L37" s="1818">
        <f t="shared" si="30"/>
        <v>0</v>
      </c>
      <c r="M37" s="1818">
        <f t="shared" si="31"/>
        <v>0</v>
      </c>
      <c r="N37" s="1818">
        <f t="shared" si="32"/>
        <v>0</v>
      </c>
      <c r="O37" s="1818">
        <f t="shared" si="33"/>
        <v>0</v>
      </c>
      <c r="P37" s="1818">
        <f t="shared" si="34"/>
        <v>0</v>
      </c>
      <c r="Q37" s="1812">
        <f t="shared" si="35"/>
        <v>0</v>
      </c>
      <c r="R37" s="1815">
        <f t="shared" si="36"/>
        <v>0</v>
      </c>
      <c r="S37" s="1813">
        <f t="shared" si="15"/>
        <v>0</v>
      </c>
      <c r="T37" s="1814">
        <f t="shared" si="16"/>
        <v>0</v>
      </c>
      <c r="AA37" s="1789"/>
      <c r="AB37" s="1816"/>
      <c r="AC37" s="1808"/>
      <c r="AD37" s="1808"/>
      <c r="AE37" s="1816"/>
      <c r="AF37" s="1816"/>
      <c r="AG37" s="1816"/>
      <c r="AH37" s="1816"/>
      <c r="AI37" s="1816"/>
      <c r="AJ37" s="1816"/>
      <c r="AK37" s="1816"/>
      <c r="AL37" s="1816"/>
      <c r="AM37" s="1809"/>
      <c r="AN37" s="1809"/>
      <c r="AO37" s="996"/>
      <c r="AP37" s="1685"/>
      <c r="AQ37" s="1813">
        <f t="shared" si="17"/>
        <v>0</v>
      </c>
      <c r="AR37" s="1814">
        <f t="shared" si="18"/>
        <v>0</v>
      </c>
      <c r="AT37" s="1714" t="str">
        <f>IF('t1'!AI166='1E'!AQ37,"OK","Errore")</f>
        <v>OK</v>
      </c>
      <c r="AU37" s="1710" t="str">
        <f>IF('t1'!AJ166='1E'!AR37,"OK","Errore")</f>
        <v>OK</v>
      </c>
    </row>
    <row r="38" spans="1:49" s="471" customFormat="1" ht="15.75" customHeight="1" thickTop="1" thickBot="1" x14ac:dyDescent="0.3">
      <c r="A38" s="1819" t="s">
        <v>265</v>
      </c>
      <c r="B38" s="470"/>
      <c r="C38" s="1820">
        <f t="shared" ref="C38:T38" si="37">SUM(C7:C37)</f>
        <v>0</v>
      </c>
      <c r="D38" s="1820">
        <f t="shared" si="37"/>
        <v>0</v>
      </c>
      <c r="E38" s="1820">
        <f t="shared" si="37"/>
        <v>0</v>
      </c>
      <c r="F38" s="1820">
        <f t="shared" si="37"/>
        <v>0</v>
      </c>
      <c r="G38" s="1820">
        <f t="shared" si="37"/>
        <v>0</v>
      </c>
      <c r="H38" s="1820">
        <f t="shared" si="37"/>
        <v>0</v>
      </c>
      <c r="I38" s="1820">
        <f t="shared" si="37"/>
        <v>0</v>
      </c>
      <c r="J38" s="1820">
        <f t="shared" si="37"/>
        <v>0</v>
      </c>
      <c r="K38" s="1820">
        <f t="shared" si="37"/>
        <v>0</v>
      </c>
      <c r="L38" s="1820">
        <f t="shared" si="37"/>
        <v>0</v>
      </c>
      <c r="M38" s="1820">
        <f t="shared" si="37"/>
        <v>0</v>
      </c>
      <c r="N38" s="1820">
        <f t="shared" si="37"/>
        <v>0</v>
      </c>
      <c r="O38" s="1820">
        <f t="shared" si="37"/>
        <v>0</v>
      </c>
      <c r="P38" s="1820">
        <f t="shared" si="37"/>
        <v>0</v>
      </c>
      <c r="Q38" s="1820">
        <f t="shared" si="37"/>
        <v>0</v>
      </c>
      <c r="R38" s="1820">
        <f t="shared" si="37"/>
        <v>0</v>
      </c>
      <c r="S38" s="1821">
        <f>SUM(S7:S37)</f>
        <v>0</v>
      </c>
      <c r="T38" s="1822">
        <f t="shared" si="37"/>
        <v>0</v>
      </c>
      <c r="U38" s="1823"/>
      <c r="V38" s="1823"/>
      <c r="W38" s="1823"/>
      <c r="X38" s="1823"/>
      <c r="Y38" s="1823"/>
      <c r="Z38" s="1823"/>
      <c r="AA38" s="1820">
        <f t="shared" ref="AA38:AR38" si="38">SUM(AA7:AA37)</f>
        <v>0</v>
      </c>
      <c r="AB38" s="1820">
        <f t="shared" si="38"/>
        <v>0</v>
      </c>
      <c r="AC38" s="1820">
        <f t="shared" si="38"/>
        <v>0</v>
      </c>
      <c r="AD38" s="1820">
        <f t="shared" si="38"/>
        <v>0</v>
      </c>
      <c r="AE38" s="1820">
        <f t="shared" si="38"/>
        <v>0</v>
      </c>
      <c r="AF38" s="1820">
        <f t="shared" si="38"/>
        <v>0</v>
      </c>
      <c r="AG38" s="1820">
        <f t="shared" si="38"/>
        <v>0</v>
      </c>
      <c r="AH38" s="1820">
        <f t="shared" si="38"/>
        <v>0</v>
      </c>
      <c r="AI38" s="1820">
        <f t="shared" si="38"/>
        <v>0</v>
      </c>
      <c r="AJ38" s="1820">
        <f t="shared" si="38"/>
        <v>0</v>
      </c>
      <c r="AK38" s="1820">
        <f t="shared" si="38"/>
        <v>0</v>
      </c>
      <c r="AL38" s="1820">
        <f t="shared" si="38"/>
        <v>0</v>
      </c>
      <c r="AM38" s="1820">
        <f t="shared" si="38"/>
        <v>0</v>
      </c>
      <c r="AN38" s="1820">
        <f t="shared" si="38"/>
        <v>0</v>
      </c>
      <c r="AO38" s="1820">
        <f t="shared" si="38"/>
        <v>0</v>
      </c>
      <c r="AP38" s="1820">
        <f t="shared" si="38"/>
        <v>0</v>
      </c>
      <c r="AQ38" s="1821">
        <f t="shared" si="38"/>
        <v>0</v>
      </c>
      <c r="AR38" s="1822">
        <f t="shared" si="38"/>
        <v>0</v>
      </c>
      <c r="AS38" s="1823"/>
      <c r="AT38" s="1713">
        <f>SUM('t1'!AI136:AI167)</f>
        <v>0</v>
      </c>
      <c r="AU38" s="1713">
        <f>SUM('t1'!AJ136:AJ167)</f>
        <v>0</v>
      </c>
      <c r="AV38" s="1823"/>
      <c r="AW38" s="1823"/>
    </row>
    <row r="39" spans="1:49" x14ac:dyDescent="0.25">
      <c r="A39" s="1824"/>
      <c r="B39" s="1825"/>
      <c r="C39" s="1825"/>
      <c r="AA39" s="1825"/>
    </row>
    <row r="65" spans="46:47" x14ac:dyDescent="0.25">
      <c r="AT65" s="471"/>
      <c r="AU65" s="471"/>
    </row>
  </sheetData>
  <sheetProtection algorithmName="SHA-512" hashValue="mwlfvm0JZYQvhJAOHGm/m46m8UXclxRd23Hg8HBFB2+PB7guS4W0nrsRZbcC9Ud83ENxRqGASd3GJrIXIvljgQ==" saltValue="XXV9Pv684wEQX/XDVgxF1Q==" spinCount="100000" sheet="1" formatColumns="0" selectLockedCells="1"/>
  <protectedRanges>
    <protectedRange sqref="AA7:AL37 C7:P18 C19:R37 AM23:AN37 AM7:AP22" name="Intervallo1"/>
    <protectedRange sqref="Q7:R18 AO23:AP37" name="Intervallo1_1_1"/>
  </protectedRanges>
  <mergeCells count="24">
    <mergeCell ref="A4:A6"/>
    <mergeCell ref="B4:B6"/>
    <mergeCell ref="C5:D5"/>
    <mergeCell ref="E5:F5"/>
    <mergeCell ref="S5:T5"/>
    <mergeCell ref="G5:H5"/>
    <mergeCell ref="C4:T4"/>
    <mergeCell ref="I5:J5"/>
    <mergeCell ref="K5:L5"/>
    <mergeCell ref="M5:N5"/>
    <mergeCell ref="Q5:R5"/>
    <mergeCell ref="O5:P5"/>
    <mergeCell ref="AT5:AU5"/>
    <mergeCell ref="AT4:AU4"/>
    <mergeCell ref="AA4:AR4"/>
    <mergeCell ref="AA5:AB5"/>
    <mergeCell ref="AC5:AD5"/>
    <mergeCell ref="AE5:AF5"/>
    <mergeCell ref="AG5:AH5"/>
    <mergeCell ref="AI5:AJ5"/>
    <mergeCell ref="AK5:AL5"/>
    <mergeCell ref="AM5:AN5"/>
    <mergeCell ref="AO5:AP5"/>
    <mergeCell ref="AQ5:AR5"/>
  </mergeCells>
  <phoneticPr fontId="3" type="noConversion"/>
  <conditionalFormatting sqref="AT7:AU37">
    <cfRule type="containsText" dxfId="27" priority="1" operator="containsText" text="Errore">
      <formula>NOT(ISERROR(SEARCH("Errore",AT7)))</formula>
    </cfRule>
    <cfRule type="expression" dxfId="26" priority="2" stopIfTrue="1">
      <formula>$M7&gt;0</formula>
    </cfRule>
  </conditionalFormatting>
  <conditionalFormatting sqref="AT37:AU37">
    <cfRule type="expression" dxfId="25" priority="20" stopIfTrue="1">
      <formula>$M10&gt;0</formula>
    </cfRule>
  </conditionalFormatting>
  <printOptions horizontalCentered="1"/>
  <pageMargins left="0.23622047244094491" right="0.23622047244094491" top="0.23622047244094491" bottom="0.23622047244094491" header="0.15748031496062992" footer="0.15748031496062992"/>
  <pageSetup paperSize="9" scale="80" orientation="landscape" horizontalDpi="0" verticalDpi="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32"/>
  <dimension ref="A1:L74"/>
  <sheetViews>
    <sheetView showGridLines="0" zoomScaleNormal="100" workbookViewId="0">
      <pane ySplit="6" topLeftCell="A7" activePane="bottomLeft" state="frozen"/>
      <selection activeCell="A117" sqref="A117:IV119"/>
      <selection pane="bottomLeft" activeCell="C7" sqref="C7"/>
    </sheetView>
  </sheetViews>
  <sheetFormatPr defaultColWidth="10.7109375" defaultRowHeight="13.2" x14ac:dyDescent="0.25"/>
  <cols>
    <col min="1" max="1" width="39.7109375" style="499" customWidth="1"/>
    <col min="2" max="2" width="11.7109375" style="526" customWidth="1"/>
    <col min="3" max="12" width="17.28515625" style="499" customWidth="1"/>
    <col min="13" max="16384" width="10.7109375" style="499"/>
  </cols>
  <sheetData>
    <row r="1" spans="1:12" ht="23.85" customHeight="1" x14ac:dyDescent="0.25">
      <c r="A1" s="720" t="str">
        <f>'t1'!A1</f>
        <v>SERVIZIO SANITARIO NAZIONALE - anno 2023</v>
      </c>
      <c r="B1" s="520"/>
    </row>
    <row r="2" spans="1:12" ht="70.5" customHeight="1" x14ac:dyDescent="0.25">
      <c r="A2" s="498"/>
      <c r="B2" s="520"/>
    </row>
    <row r="3" spans="1:12" ht="51" customHeight="1" x14ac:dyDescent="0.25">
      <c r="A3" s="1940" t="s">
        <v>1172</v>
      </c>
      <c r="B3" s="1941"/>
      <c r="C3" s="1941"/>
      <c r="D3" s="1941"/>
      <c r="E3" s="1941"/>
      <c r="F3" s="1941"/>
      <c r="G3" s="1941"/>
      <c r="H3" s="1941"/>
      <c r="I3" s="1941"/>
      <c r="J3" s="1941"/>
      <c r="K3" s="1941"/>
      <c r="L3" s="1941"/>
    </row>
    <row r="4" spans="1:12" ht="13.8" thickBot="1" x14ac:dyDescent="0.3">
      <c r="A4" s="1946" t="s">
        <v>98</v>
      </c>
      <c r="B4" s="1946"/>
      <c r="C4" s="1946"/>
      <c r="D4" s="1946"/>
      <c r="E4" s="1946"/>
      <c r="F4" s="1946"/>
      <c r="G4" s="834"/>
      <c r="H4" s="834"/>
      <c r="I4" s="834"/>
      <c r="J4" s="834"/>
    </row>
    <row r="5" spans="1:12" ht="24" customHeight="1" x14ac:dyDescent="0.25">
      <c r="A5" s="1948" t="s">
        <v>99</v>
      </c>
      <c r="B5" s="1948" t="s">
        <v>320</v>
      </c>
      <c r="C5" s="1938" t="s">
        <v>666</v>
      </c>
      <c r="D5" s="1939"/>
      <c r="E5" s="1938" t="s">
        <v>100</v>
      </c>
      <c r="F5" s="1939"/>
      <c r="G5" s="1938" t="s">
        <v>969</v>
      </c>
      <c r="H5" s="1939"/>
      <c r="I5" s="1938" t="s">
        <v>1190</v>
      </c>
      <c r="J5" s="1939"/>
      <c r="K5" s="1947" t="s">
        <v>139</v>
      </c>
      <c r="L5" s="1939"/>
    </row>
    <row r="6" spans="1:12" s="500" customFormat="1" ht="21" thickBot="1" x14ac:dyDescent="0.3">
      <c r="A6" s="1949"/>
      <c r="B6" s="1949"/>
      <c r="C6" s="937" t="s">
        <v>1152</v>
      </c>
      <c r="D6" s="938" t="s">
        <v>1153</v>
      </c>
      <c r="E6" s="937" t="s">
        <v>1154</v>
      </c>
      <c r="F6" s="939" t="s">
        <v>1155</v>
      </c>
      <c r="G6" s="937" t="s">
        <v>1156</v>
      </c>
      <c r="H6" s="938" t="s">
        <v>1157</v>
      </c>
      <c r="I6" s="937" t="s">
        <v>263</v>
      </c>
      <c r="J6" s="938" t="s">
        <v>264</v>
      </c>
      <c r="K6" s="940" t="s">
        <v>1158</v>
      </c>
      <c r="L6" s="938" t="s">
        <v>1159</v>
      </c>
    </row>
    <row r="7" spans="1:12" ht="13.5" customHeight="1" x14ac:dyDescent="0.25">
      <c r="A7" s="501" t="s">
        <v>101</v>
      </c>
      <c r="B7" s="521" t="s">
        <v>542</v>
      </c>
      <c r="C7" s="677"/>
      <c r="D7" s="678"/>
      <c r="E7" s="677"/>
      <c r="F7" s="935"/>
      <c r="G7" s="677"/>
      <c r="H7" s="678"/>
      <c r="I7" s="677"/>
      <c r="J7" s="678"/>
      <c r="K7" s="502">
        <f>C7+E7+G7</f>
        <v>0</v>
      </c>
      <c r="L7" s="936">
        <f>D7+F7+H7</f>
        <v>0</v>
      </c>
    </row>
    <row r="8" spans="1:12" ht="13.5" customHeight="1" x14ac:dyDescent="0.25">
      <c r="A8" s="504" t="s">
        <v>102</v>
      </c>
      <c r="B8" s="522" t="s">
        <v>543</v>
      </c>
      <c r="C8" s="677"/>
      <c r="D8" s="672"/>
      <c r="E8" s="673"/>
      <c r="F8" s="835"/>
      <c r="G8" s="673"/>
      <c r="H8" s="672"/>
      <c r="I8" s="673"/>
      <c r="J8" s="672"/>
      <c r="K8" s="505">
        <f t="shared" ref="K8:K56" si="0">C8+E8+G8</f>
        <v>0</v>
      </c>
      <c r="L8" s="503">
        <f t="shared" ref="L8:L56" si="1">D8+F8+H8</f>
        <v>0</v>
      </c>
    </row>
    <row r="9" spans="1:12" ht="13.5" customHeight="1" x14ac:dyDescent="0.25">
      <c r="A9" s="504" t="s">
        <v>1161</v>
      </c>
      <c r="B9" s="522" t="s">
        <v>544</v>
      </c>
      <c r="C9" s="677"/>
      <c r="D9" s="672"/>
      <c r="E9" s="673"/>
      <c r="F9" s="835"/>
      <c r="G9" s="673"/>
      <c r="H9" s="672"/>
      <c r="I9" s="673"/>
      <c r="J9" s="672"/>
      <c r="K9" s="505">
        <f t="shared" si="0"/>
        <v>0</v>
      </c>
      <c r="L9" s="503">
        <f t="shared" si="1"/>
        <v>0</v>
      </c>
    </row>
    <row r="10" spans="1:12" ht="13.5" customHeight="1" x14ac:dyDescent="0.25">
      <c r="A10" s="504" t="s">
        <v>103</v>
      </c>
      <c r="B10" s="522" t="s">
        <v>545</v>
      </c>
      <c r="C10" s="677"/>
      <c r="D10" s="672"/>
      <c r="E10" s="673"/>
      <c r="F10" s="835"/>
      <c r="G10" s="673"/>
      <c r="H10" s="672"/>
      <c r="I10" s="673"/>
      <c r="J10" s="672"/>
      <c r="K10" s="505">
        <f t="shared" si="0"/>
        <v>0</v>
      </c>
      <c r="L10" s="503">
        <f t="shared" si="1"/>
        <v>0</v>
      </c>
    </row>
    <row r="11" spans="1:12" ht="13.5" customHeight="1" x14ac:dyDescent="0.25">
      <c r="A11" s="504" t="s">
        <v>104</v>
      </c>
      <c r="B11" s="522" t="s">
        <v>546</v>
      </c>
      <c r="C11" s="677"/>
      <c r="D11" s="672"/>
      <c r="E11" s="673"/>
      <c r="F11" s="835"/>
      <c r="G11" s="673"/>
      <c r="H11" s="672"/>
      <c r="I11" s="673"/>
      <c r="J11" s="672"/>
      <c r="K11" s="505">
        <f t="shared" si="0"/>
        <v>0</v>
      </c>
      <c r="L11" s="503">
        <f t="shared" si="1"/>
        <v>0</v>
      </c>
    </row>
    <row r="12" spans="1:12" ht="13.5" customHeight="1" x14ac:dyDescent="0.25">
      <c r="A12" s="504" t="s">
        <v>828</v>
      </c>
      <c r="B12" s="522" t="s">
        <v>547</v>
      </c>
      <c r="C12" s="677"/>
      <c r="D12" s="672"/>
      <c r="E12" s="673"/>
      <c r="F12" s="835"/>
      <c r="G12" s="673"/>
      <c r="H12" s="672"/>
      <c r="I12" s="673"/>
      <c r="J12" s="672"/>
      <c r="K12" s="505">
        <f t="shared" si="0"/>
        <v>0</v>
      </c>
      <c r="L12" s="503">
        <f t="shared" si="1"/>
        <v>0</v>
      </c>
    </row>
    <row r="13" spans="1:12" ht="13.5" customHeight="1" x14ac:dyDescent="0.25">
      <c r="A13" s="504" t="s">
        <v>105</v>
      </c>
      <c r="B13" s="522" t="s">
        <v>548</v>
      </c>
      <c r="C13" s="677"/>
      <c r="D13" s="672"/>
      <c r="E13" s="673"/>
      <c r="F13" s="835"/>
      <c r="G13" s="673"/>
      <c r="H13" s="672"/>
      <c r="I13" s="673"/>
      <c r="J13" s="672"/>
      <c r="K13" s="505">
        <f t="shared" si="0"/>
        <v>0</v>
      </c>
      <c r="L13" s="503">
        <f t="shared" si="1"/>
        <v>0</v>
      </c>
    </row>
    <row r="14" spans="1:12" ht="13.5" customHeight="1" x14ac:dyDescent="0.25">
      <c r="A14" s="504" t="s">
        <v>106</v>
      </c>
      <c r="B14" s="522" t="s">
        <v>549</v>
      </c>
      <c r="C14" s="677"/>
      <c r="D14" s="672"/>
      <c r="E14" s="673"/>
      <c r="F14" s="835"/>
      <c r="G14" s="673"/>
      <c r="H14" s="672"/>
      <c r="I14" s="673"/>
      <c r="J14" s="672"/>
      <c r="K14" s="505">
        <f t="shared" si="0"/>
        <v>0</v>
      </c>
      <c r="L14" s="503">
        <f t="shared" si="1"/>
        <v>0</v>
      </c>
    </row>
    <row r="15" spans="1:12" ht="13.5" customHeight="1" x14ac:dyDescent="0.25">
      <c r="A15" s="504" t="s">
        <v>107</v>
      </c>
      <c r="B15" s="522" t="s">
        <v>550</v>
      </c>
      <c r="C15" s="677"/>
      <c r="D15" s="672"/>
      <c r="E15" s="673"/>
      <c r="F15" s="835"/>
      <c r="G15" s="673"/>
      <c r="H15" s="672"/>
      <c r="I15" s="673"/>
      <c r="J15" s="672"/>
      <c r="K15" s="505">
        <f t="shared" si="0"/>
        <v>0</v>
      </c>
      <c r="L15" s="503">
        <f t="shared" si="1"/>
        <v>0</v>
      </c>
    </row>
    <row r="16" spans="1:12" ht="13.5" customHeight="1" x14ac:dyDescent="0.25">
      <c r="A16" s="504" t="s">
        <v>829</v>
      </c>
      <c r="B16" s="522" t="s">
        <v>551</v>
      </c>
      <c r="C16" s="677"/>
      <c r="D16" s="672"/>
      <c r="E16" s="673"/>
      <c r="F16" s="835"/>
      <c r="G16" s="673"/>
      <c r="H16" s="672"/>
      <c r="I16" s="673"/>
      <c r="J16" s="672"/>
      <c r="K16" s="505">
        <f t="shared" si="0"/>
        <v>0</v>
      </c>
      <c r="L16" s="503">
        <f t="shared" si="1"/>
        <v>0</v>
      </c>
    </row>
    <row r="17" spans="1:12" ht="13.5" customHeight="1" x14ac:dyDescent="0.25">
      <c r="A17" s="504" t="s">
        <v>108</v>
      </c>
      <c r="B17" s="522" t="s">
        <v>552</v>
      </c>
      <c r="C17" s="677"/>
      <c r="D17" s="672"/>
      <c r="E17" s="673"/>
      <c r="F17" s="835"/>
      <c r="G17" s="673"/>
      <c r="H17" s="672"/>
      <c r="I17" s="673"/>
      <c r="J17" s="672"/>
      <c r="K17" s="505">
        <f t="shared" si="0"/>
        <v>0</v>
      </c>
      <c r="L17" s="503">
        <f t="shared" si="1"/>
        <v>0</v>
      </c>
    </row>
    <row r="18" spans="1:12" ht="13.5" customHeight="1" x14ac:dyDescent="0.25">
      <c r="A18" s="504" t="s">
        <v>109</v>
      </c>
      <c r="B18" s="522" t="s">
        <v>553</v>
      </c>
      <c r="C18" s="677"/>
      <c r="D18" s="672"/>
      <c r="E18" s="673"/>
      <c r="F18" s="835"/>
      <c r="G18" s="673"/>
      <c r="H18" s="672"/>
      <c r="I18" s="673"/>
      <c r="J18" s="672"/>
      <c r="K18" s="505">
        <f t="shared" si="0"/>
        <v>0</v>
      </c>
      <c r="L18" s="503">
        <f t="shared" si="1"/>
        <v>0</v>
      </c>
    </row>
    <row r="19" spans="1:12" ht="13.5" customHeight="1" x14ac:dyDescent="0.25">
      <c r="A19" s="506" t="s">
        <v>110</v>
      </c>
      <c r="B19" s="523" t="s">
        <v>554</v>
      </c>
      <c r="C19" s="677"/>
      <c r="D19" s="672"/>
      <c r="E19" s="673"/>
      <c r="F19" s="835"/>
      <c r="G19" s="673"/>
      <c r="H19" s="672"/>
      <c r="I19" s="673"/>
      <c r="J19" s="672"/>
      <c r="K19" s="505">
        <f t="shared" si="0"/>
        <v>0</v>
      </c>
      <c r="L19" s="503">
        <f t="shared" si="1"/>
        <v>0</v>
      </c>
    </row>
    <row r="20" spans="1:12" ht="13.5" customHeight="1" x14ac:dyDescent="0.25">
      <c r="A20" s="504" t="s">
        <v>111</v>
      </c>
      <c r="B20" s="522" t="s">
        <v>555</v>
      </c>
      <c r="C20" s="677"/>
      <c r="D20" s="672"/>
      <c r="E20" s="673"/>
      <c r="F20" s="835"/>
      <c r="G20" s="673"/>
      <c r="H20" s="672"/>
      <c r="I20" s="673"/>
      <c r="J20" s="672"/>
      <c r="K20" s="505">
        <f t="shared" si="0"/>
        <v>0</v>
      </c>
      <c r="L20" s="503">
        <f t="shared" si="1"/>
        <v>0</v>
      </c>
    </row>
    <row r="21" spans="1:12" ht="13.5" customHeight="1" x14ac:dyDescent="0.25">
      <c r="A21" s="506" t="s">
        <v>1162</v>
      </c>
      <c r="B21" s="523" t="s">
        <v>556</v>
      </c>
      <c r="C21" s="677"/>
      <c r="D21" s="672"/>
      <c r="E21" s="673"/>
      <c r="F21" s="835"/>
      <c r="G21" s="673"/>
      <c r="H21" s="672"/>
      <c r="I21" s="673"/>
      <c r="J21" s="672"/>
      <c r="K21" s="505">
        <f t="shared" si="0"/>
        <v>0</v>
      </c>
      <c r="L21" s="503">
        <f t="shared" si="1"/>
        <v>0</v>
      </c>
    </row>
    <row r="22" spans="1:12" ht="13.5" customHeight="1" x14ac:dyDescent="0.25">
      <c r="A22" s="504" t="s">
        <v>1163</v>
      </c>
      <c r="B22" s="522" t="s">
        <v>1164</v>
      </c>
      <c r="C22" s="677"/>
      <c r="D22" s="672"/>
      <c r="E22" s="673"/>
      <c r="F22" s="835"/>
      <c r="G22" s="673"/>
      <c r="H22" s="672"/>
      <c r="I22" s="673"/>
      <c r="J22" s="672"/>
      <c r="K22" s="505">
        <f t="shared" si="0"/>
        <v>0</v>
      </c>
      <c r="L22" s="503">
        <f t="shared" si="1"/>
        <v>0</v>
      </c>
    </row>
    <row r="23" spans="1:12" ht="13.5" customHeight="1" x14ac:dyDescent="0.25">
      <c r="A23" s="506" t="s">
        <v>112</v>
      </c>
      <c r="B23" s="523" t="s">
        <v>557</v>
      </c>
      <c r="C23" s="677"/>
      <c r="D23" s="672"/>
      <c r="E23" s="673"/>
      <c r="F23" s="835"/>
      <c r="G23" s="673"/>
      <c r="H23" s="672"/>
      <c r="I23" s="673"/>
      <c r="J23" s="672"/>
      <c r="K23" s="505">
        <f t="shared" si="0"/>
        <v>0</v>
      </c>
      <c r="L23" s="503">
        <f t="shared" si="1"/>
        <v>0</v>
      </c>
    </row>
    <row r="24" spans="1:12" ht="13.5" customHeight="1" x14ac:dyDescent="0.25">
      <c r="A24" s="504" t="s">
        <v>113</v>
      </c>
      <c r="B24" s="522" t="s">
        <v>558</v>
      </c>
      <c r="C24" s="677"/>
      <c r="D24" s="672"/>
      <c r="E24" s="673"/>
      <c r="F24" s="835"/>
      <c r="G24" s="673"/>
      <c r="H24" s="672"/>
      <c r="I24" s="673"/>
      <c r="J24" s="672"/>
      <c r="K24" s="505">
        <f t="shared" si="0"/>
        <v>0</v>
      </c>
      <c r="L24" s="503">
        <f t="shared" si="1"/>
        <v>0</v>
      </c>
    </row>
    <row r="25" spans="1:12" ht="13.5" customHeight="1" x14ac:dyDescent="0.25">
      <c r="A25" s="506" t="s">
        <v>114</v>
      </c>
      <c r="B25" s="523" t="s">
        <v>559</v>
      </c>
      <c r="C25" s="677"/>
      <c r="D25" s="672"/>
      <c r="E25" s="673"/>
      <c r="F25" s="835"/>
      <c r="G25" s="673"/>
      <c r="H25" s="672"/>
      <c r="I25" s="673"/>
      <c r="J25" s="672"/>
      <c r="K25" s="505">
        <f t="shared" si="0"/>
        <v>0</v>
      </c>
      <c r="L25" s="503">
        <f t="shared" si="1"/>
        <v>0</v>
      </c>
    </row>
    <row r="26" spans="1:12" ht="13.5" customHeight="1" x14ac:dyDescent="0.25">
      <c r="A26" s="504" t="s">
        <v>115</v>
      </c>
      <c r="B26" s="522" t="s">
        <v>560</v>
      </c>
      <c r="C26" s="677"/>
      <c r="D26" s="672"/>
      <c r="E26" s="673"/>
      <c r="F26" s="835"/>
      <c r="G26" s="673"/>
      <c r="H26" s="672"/>
      <c r="I26" s="673"/>
      <c r="J26" s="672"/>
      <c r="K26" s="505">
        <f t="shared" si="0"/>
        <v>0</v>
      </c>
      <c r="L26" s="503">
        <f t="shared" si="1"/>
        <v>0</v>
      </c>
    </row>
    <row r="27" spans="1:12" ht="13.5" customHeight="1" x14ac:dyDescent="0.25">
      <c r="A27" s="506" t="s">
        <v>116</v>
      </c>
      <c r="B27" s="523" t="s">
        <v>561</v>
      </c>
      <c r="C27" s="677"/>
      <c r="D27" s="672"/>
      <c r="E27" s="673"/>
      <c r="F27" s="835"/>
      <c r="G27" s="673"/>
      <c r="H27" s="672"/>
      <c r="I27" s="673"/>
      <c r="J27" s="672"/>
      <c r="K27" s="505">
        <f t="shared" si="0"/>
        <v>0</v>
      </c>
      <c r="L27" s="503">
        <f t="shared" si="1"/>
        <v>0</v>
      </c>
    </row>
    <row r="28" spans="1:12" ht="13.5" customHeight="1" x14ac:dyDescent="0.25">
      <c r="A28" s="504" t="s">
        <v>117</v>
      </c>
      <c r="B28" s="522" t="s">
        <v>562</v>
      </c>
      <c r="C28" s="677"/>
      <c r="D28" s="672"/>
      <c r="E28" s="673"/>
      <c r="F28" s="835"/>
      <c r="G28" s="673"/>
      <c r="H28" s="672"/>
      <c r="I28" s="673"/>
      <c r="J28" s="672"/>
      <c r="K28" s="505">
        <f t="shared" si="0"/>
        <v>0</v>
      </c>
      <c r="L28" s="503">
        <f t="shared" si="1"/>
        <v>0</v>
      </c>
    </row>
    <row r="29" spans="1:12" ht="13.5" customHeight="1" x14ac:dyDescent="0.25">
      <c r="A29" s="506" t="s">
        <v>1165</v>
      </c>
      <c r="B29" s="523" t="s">
        <v>1166</v>
      </c>
      <c r="C29" s="677"/>
      <c r="D29" s="672"/>
      <c r="E29" s="673"/>
      <c r="F29" s="835"/>
      <c r="G29" s="673"/>
      <c r="H29" s="672"/>
      <c r="I29" s="673"/>
      <c r="J29" s="672"/>
      <c r="K29" s="505">
        <f t="shared" si="0"/>
        <v>0</v>
      </c>
      <c r="L29" s="503">
        <f t="shared" si="1"/>
        <v>0</v>
      </c>
    </row>
    <row r="30" spans="1:12" ht="13.5" customHeight="1" x14ac:dyDescent="0.25">
      <c r="A30" s="504" t="s">
        <v>118</v>
      </c>
      <c r="B30" s="522" t="s">
        <v>563</v>
      </c>
      <c r="C30" s="677"/>
      <c r="D30" s="672"/>
      <c r="E30" s="673"/>
      <c r="F30" s="835"/>
      <c r="G30" s="673"/>
      <c r="H30" s="672"/>
      <c r="I30" s="673"/>
      <c r="J30" s="672"/>
      <c r="K30" s="505">
        <f t="shared" si="0"/>
        <v>0</v>
      </c>
      <c r="L30" s="503">
        <f t="shared" si="1"/>
        <v>0</v>
      </c>
    </row>
    <row r="31" spans="1:12" ht="13.5" customHeight="1" x14ac:dyDescent="0.25">
      <c r="A31" s="504" t="s">
        <v>1167</v>
      </c>
      <c r="B31" s="522" t="s">
        <v>564</v>
      </c>
      <c r="C31" s="677"/>
      <c r="D31" s="672"/>
      <c r="E31" s="673"/>
      <c r="F31" s="835"/>
      <c r="G31" s="673"/>
      <c r="H31" s="672"/>
      <c r="I31" s="673"/>
      <c r="J31" s="672"/>
      <c r="K31" s="505">
        <f t="shared" si="0"/>
        <v>0</v>
      </c>
      <c r="L31" s="503">
        <f t="shared" si="1"/>
        <v>0</v>
      </c>
    </row>
    <row r="32" spans="1:12" ht="13.5" customHeight="1" x14ac:dyDescent="0.25">
      <c r="A32" s="504" t="s">
        <v>1168</v>
      </c>
      <c r="B32" s="522" t="s">
        <v>565</v>
      </c>
      <c r="C32" s="677"/>
      <c r="D32" s="672"/>
      <c r="E32" s="673"/>
      <c r="F32" s="835"/>
      <c r="G32" s="673"/>
      <c r="H32" s="672"/>
      <c r="I32" s="673"/>
      <c r="J32" s="672"/>
      <c r="K32" s="505">
        <f t="shared" si="0"/>
        <v>0</v>
      </c>
      <c r="L32" s="503">
        <f t="shared" si="1"/>
        <v>0</v>
      </c>
    </row>
    <row r="33" spans="1:12" ht="13.5" customHeight="1" x14ac:dyDescent="0.25">
      <c r="A33" s="504" t="s">
        <v>830</v>
      </c>
      <c r="B33" s="522" t="s">
        <v>566</v>
      </c>
      <c r="C33" s="677"/>
      <c r="D33" s="672"/>
      <c r="E33" s="673"/>
      <c r="F33" s="835"/>
      <c r="G33" s="673"/>
      <c r="H33" s="672"/>
      <c r="I33" s="673"/>
      <c r="J33" s="672"/>
      <c r="K33" s="505">
        <f t="shared" si="0"/>
        <v>0</v>
      </c>
      <c r="L33" s="503">
        <f t="shared" si="1"/>
        <v>0</v>
      </c>
    </row>
    <row r="34" spans="1:12" ht="13.5" customHeight="1" x14ac:dyDescent="0.25">
      <c r="A34" s="504" t="s">
        <v>119</v>
      </c>
      <c r="B34" s="522" t="s">
        <v>567</v>
      </c>
      <c r="C34" s="677"/>
      <c r="D34" s="672"/>
      <c r="E34" s="673"/>
      <c r="F34" s="835"/>
      <c r="G34" s="673"/>
      <c r="H34" s="672"/>
      <c r="I34" s="673"/>
      <c r="J34" s="672"/>
      <c r="K34" s="505">
        <f t="shared" si="0"/>
        <v>0</v>
      </c>
      <c r="L34" s="503">
        <f t="shared" si="1"/>
        <v>0</v>
      </c>
    </row>
    <row r="35" spans="1:12" ht="13.5" customHeight="1" x14ac:dyDescent="0.25">
      <c r="A35" s="504" t="s">
        <v>120</v>
      </c>
      <c r="B35" s="522" t="s">
        <v>568</v>
      </c>
      <c r="C35" s="677"/>
      <c r="D35" s="672"/>
      <c r="E35" s="673"/>
      <c r="F35" s="835"/>
      <c r="G35" s="673"/>
      <c r="H35" s="672"/>
      <c r="I35" s="673"/>
      <c r="J35" s="672"/>
      <c r="K35" s="505">
        <f t="shared" si="0"/>
        <v>0</v>
      </c>
      <c r="L35" s="503">
        <f t="shared" si="1"/>
        <v>0</v>
      </c>
    </row>
    <row r="36" spans="1:12" ht="13.5" customHeight="1" x14ac:dyDescent="0.25">
      <c r="A36" s="504" t="s">
        <v>121</v>
      </c>
      <c r="B36" s="522" t="s">
        <v>569</v>
      </c>
      <c r="C36" s="677"/>
      <c r="D36" s="672"/>
      <c r="E36" s="673"/>
      <c r="F36" s="835"/>
      <c r="G36" s="673"/>
      <c r="H36" s="672"/>
      <c r="I36" s="673"/>
      <c r="J36" s="672"/>
      <c r="K36" s="505">
        <f t="shared" si="0"/>
        <v>0</v>
      </c>
      <c r="L36" s="503">
        <f t="shared" si="1"/>
        <v>0</v>
      </c>
    </row>
    <row r="37" spans="1:12" ht="13.5" customHeight="1" x14ac:dyDescent="0.25">
      <c r="A37" s="504" t="s">
        <v>122</v>
      </c>
      <c r="B37" s="522" t="s">
        <v>570</v>
      </c>
      <c r="C37" s="677"/>
      <c r="D37" s="672"/>
      <c r="E37" s="673"/>
      <c r="F37" s="835"/>
      <c r="G37" s="673"/>
      <c r="H37" s="672"/>
      <c r="I37" s="673"/>
      <c r="J37" s="672"/>
      <c r="K37" s="505">
        <f t="shared" si="0"/>
        <v>0</v>
      </c>
      <c r="L37" s="503">
        <f t="shared" si="1"/>
        <v>0</v>
      </c>
    </row>
    <row r="38" spans="1:12" ht="13.5" customHeight="1" x14ac:dyDescent="0.25">
      <c r="A38" s="507" t="s">
        <v>123</v>
      </c>
      <c r="B38" s="524" t="s">
        <v>571</v>
      </c>
      <c r="C38" s="677"/>
      <c r="D38" s="672"/>
      <c r="E38" s="673"/>
      <c r="F38" s="835"/>
      <c r="G38" s="673"/>
      <c r="H38" s="672"/>
      <c r="I38" s="673"/>
      <c r="J38" s="672"/>
      <c r="K38" s="505">
        <f t="shared" si="0"/>
        <v>0</v>
      </c>
      <c r="L38" s="503">
        <f t="shared" si="1"/>
        <v>0</v>
      </c>
    </row>
    <row r="39" spans="1:12" ht="13.5" customHeight="1" x14ac:dyDescent="0.25">
      <c r="A39" s="504" t="s">
        <v>124</v>
      </c>
      <c r="B39" s="522" t="s">
        <v>572</v>
      </c>
      <c r="C39" s="677"/>
      <c r="D39" s="672"/>
      <c r="E39" s="673"/>
      <c r="F39" s="835"/>
      <c r="G39" s="673"/>
      <c r="H39" s="672"/>
      <c r="I39" s="673"/>
      <c r="J39" s="672"/>
      <c r="K39" s="505">
        <f t="shared" si="0"/>
        <v>0</v>
      </c>
      <c r="L39" s="503">
        <f t="shared" si="1"/>
        <v>0</v>
      </c>
    </row>
    <row r="40" spans="1:12" ht="13.5" customHeight="1" x14ac:dyDescent="0.25">
      <c r="A40" s="507" t="s">
        <v>125</v>
      </c>
      <c r="B40" s="524" t="s">
        <v>573</v>
      </c>
      <c r="C40" s="677"/>
      <c r="D40" s="679"/>
      <c r="E40" s="680"/>
      <c r="F40" s="836"/>
      <c r="G40" s="680"/>
      <c r="H40" s="679"/>
      <c r="I40" s="680"/>
      <c r="J40" s="679"/>
      <c r="K40" s="505">
        <f t="shared" si="0"/>
        <v>0</v>
      </c>
      <c r="L40" s="503">
        <f t="shared" si="1"/>
        <v>0</v>
      </c>
    </row>
    <row r="41" spans="1:12" ht="13.5" customHeight="1" x14ac:dyDescent="0.25">
      <c r="A41" s="504" t="s">
        <v>126</v>
      </c>
      <c r="B41" s="522" t="s">
        <v>574</v>
      </c>
      <c r="C41" s="677"/>
      <c r="D41" s="679"/>
      <c r="E41" s="680"/>
      <c r="F41" s="836"/>
      <c r="G41" s="680"/>
      <c r="H41" s="679"/>
      <c r="I41" s="680"/>
      <c r="J41" s="679"/>
      <c r="K41" s="505">
        <f t="shared" si="0"/>
        <v>0</v>
      </c>
      <c r="L41" s="503">
        <f t="shared" si="1"/>
        <v>0</v>
      </c>
    </row>
    <row r="42" spans="1:12" ht="13.5" customHeight="1" x14ac:dyDescent="0.25">
      <c r="A42" s="501" t="s">
        <v>127</v>
      </c>
      <c r="B42" s="521" t="s">
        <v>575</v>
      </c>
      <c r="C42" s="677"/>
      <c r="D42" s="672"/>
      <c r="E42" s="673"/>
      <c r="F42" s="835"/>
      <c r="G42" s="673"/>
      <c r="H42" s="672"/>
      <c r="I42" s="673"/>
      <c r="J42" s="672"/>
      <c r="K42" s="505">
        <f t="shared" si="0"/>
        <v>0</v>
      </c>
      <c r="L42" s="503">
        <f t="shared" si="1"/>
        <v>0</v>
      </c>
    </row>
    <row r="43" spans="1:12" ht="13.5" customHeight="1" x14ac:dyDescent="0.25">
      <c r="A43" s="504" t="s">
        <v>831</v>
      </c>
      <c r="B43" s="522" t="s">
        <v>576</v>
      </c>
      <c r="C43" s="677"/>
      <c r="D43" s="672"/>
      <c r="E43" s="673"/>
      <c r="F43" s="835"/>
      <c r="G43" s="673"/>
      <c r="H43" s="672"/>
      <c r="I43" s="673"/>
      <c r="J43" s="672"/>
      <c r="K43" s="505">
        <f t="shared" si="0"/>
        <v>0</v>
      </c>
      <c r="L43" s="503">
        <f t="shared" si="1"/>
        <v>0</v>
      </c>
    </row>
    <row r="44" spans="1:12" ht="13.5" customHeight="1" x14ac:dyDescent="0.25">
      <c r="A44" s="504" t="s">
        <v>128</v>
      </c>
      <c r="B44" s="522" t="s">
        <v>577</v>
      </c>
      <c r="C44" s="677"/>
      <c r="D44" s="672"/>
      <c r="E44" s="673"/>
      <c r="F44" s="835"/>
      <c r="G44" s="673"/>
      <c r="H44" s="672"/>
      <c r="I44" s="673"/>
      <c r="J44" s="672"/>
      <c r="K44" s="505">
        <f t="shared" si="0"/>
        <v>0</v>
      </c>
      <c r="L44" s="503">
        <f t="shared" si="1"/>
        <v>0</v>
      </c>
    </row>
    <row r="45" spans="1:12" ht="13.5" customHeight="1" x14ac:dyDescent="0.25">
      <c r="A45" s="504" t="s">
        <v>129</v>
      </c>
      <c r="B45" s="522" t="s">
        <v>578</v>
      </c>
      <c r="C45" s="677"/>
      <c r="D45" s="672"/>
      <c r="E45" s="673"/>
      <c r="F45" s="835"/>
      <c r="G45" s="673"/>
      <c r="H45" s="672"/>
      <c r="I45" s="673"/>
      <c r="J45" s="672"/>
      <c r="K45" s="505">
        <f t="shared" si="0"/>
        <v>0</v>
      </c>
      <c r="L45" s="503">
        <f t="shared" si="1"/>
        <v>0</v>
      </c>
    </row>
    <row r="46" spans="1:12" ht="13.5" customHeight="1" x14ac:dyDescent="0.25">
      <c r="A46" s="504" t="s">
        <v>1169</v>
      </c>
      <c r="B46" s="522" t="s">
        <v>1170</v>
      </c>
      <c r="C46" s="677"/>
      <c r="D46" s="672"/>
      <c r="E46" s="673"/>
      <c r="F46" s="835"/>
      <c r="G46" s="673"/>
      <c r="H46" s="672"/>
      <c r="I46" s="673"/>
      <c r="J46" s="672"/>
      <c r="K46" s="505">
        <f t="shared" si="0"/>
        <v>0</v>
      </c>
      <c r="L46" s="503">
        <f t="shared" si="1"/>
        <v>0</v>
      </c>
    </row>
    <row r="47" spans="1:12" ht="13.5" customHeight="1" x14ac:dyDescent="0.25">
      <c r="A47" s="504" t="s">
        <v>130</v>
      </c>
      <c r="B47" s="522" t="s">
        <v>579</v>
      </c>
      <c r="C47" s="677"/>
      <c r="D47" s="672"/>
      <c r="E47" s="673"/>
      <c r="F47" s="835"/>
      <c r="G47" s="673"/>
      <c r="H47" s="672"/>
      <c r="I47" s="673"/>
      <c r="J47" s="672"/>
      <c r="K47" s="505">
        <f t="shared" si="0"/>
        <v>0</v>
      </c>
      <c r="L47" s="503">
        <f t="shared" si="1"/>
        <v>0</v>
      </c>
    </row>
    <row r="48" spans="1:12" ht="13.5" customHeight="1" x14ac:dyDescent="0.25">
      <c r="A48" s="504" t="s">
        <v>131</v>
      </c>
      <c r="B48" s="522" t="s">
        <v>580</v>
      </c>
      <c r="C48" s="677"/>
      <c r="D48" s="672"/>
      <c r="E48" s="673"/>
      <c r="F48" s="835"/>
      <c r="G48" s="673"/>
      <c r="H48" s="672"/>
      <c r="I48" s="673"/>
      <c r="J48" s="672"/>
      <c r="K48" s="505">
        <f t="shared" si="0"/>
        <v>0</v>
      </c>
      <c r="L48" s="503">
        <f t="shared" si="1"/>
        <v>0</v>
      </c>
    </row>
    <row r="49" spans="1:12" ht="13.5" customHeight="1" x14ac:dyDescent="0.25">
      <c r="A49" s="504" t="s">
        <v>132</v>
      </c>
      <c r="B49" s="522" t="s">
        <v>581</v>
      </c>
      <c r="C49" s="677"/>
      <c r="D49" s="672"/>
      <c r="E49" s="673"/>
      <c r="F49" s="835"/>
      <c r="G49" s="673"/>
      <c r="H49" s="672"/>
      <c r="I49" s="673"/>
      <c r="J49" s="672"/>
      <c r="K49" s="505">
        <f t="shared" si="0"/>
        <v>0</v>
      </c>
      <c r="L49" s="503">
        <f t="shared" si="1"/>
        <v>0</v>
      </c>
    </row>
    <row r="50" spans="1:12" ht="13.5" customHeight="1" x14ac:dyDescent="0.25">
      <c r="A50" s="504" t="s">
        <v>133</v>
      </c>
      <c r="B50" s="522" t="s">
        <v>582</v>
      </c>
      <c r="C50" s="677"/>
      <c r="D50" s="672"/>
      <c r="E50" s="673"/>
      <c r="F50" s="835"/>
      <c r="G50" s="673"/>
      <c r="H50" s="672"/>
      <c r="I50" s="673"/>
      <c r="J50" s="672"/>
      <c r="K50" s="505">
        <f t="shared" si="0"/>
        <v>0</v>
      </c>
      <c r="L50" s="503">
        <f t="shared" si="1"/>
        <v>0</v>
      </c>
    </row>
    <row r="51" spans="1:12" ht="13.5" customHeight="1" x14ac:dyDescent="0.25">
      <c r="A51" s="504" t="s">
        <v>134</v>
      </c>
      <c r="B51" s="522" t="s">
        <v>583</v>
      </c>
      <c r="C51" s="677"/>
      <c r="D51" s="672"/>
      <c r="E51" s="673"/>
      <c r="F51" s="835"/>
      <c r="G51" s="673"/>
      <c r="H51" s="672"/>
      <c r="I51" s="673"/>
      <c r="J51" s="672"/>
      <c r="K51" s="505">
        <f t="shared" si="0"/>
        <v>0</v>
      </c>
      <c r="L51" s="503">
        <f t="shared" si="1"/>
        <v>0</v>
      </c>
    </row>
    <row r="52" spans="1:12" ht="13.5" customHeight="1" x14ac:dyDescent="0.25">
      <c r="A52" s="504" t="s">
        <v>135</v>
      </c>
      <c r="B52" s="522" t="s">
        <v>584</v>
      </c>
      <c r="C52" s="677"/>
      <c r="D52" s="672"/>
      <c r="E52" s="673"/>
      <c r="F52" s="835"/>
      <c r="G52" s="673"/>
      <c r="H52" s="672"/>
      <c r="I52" s="673"/>
      <c r="J52" s="672"/>
      <c r="K52" s="505">
        <f t="shared" si="0"/>
        <v>0</v>
      </c>
      <c r="L52" s="503">
        <f t="shared" si="1"/>
        <v>0</v>
      </c>
    </row>
    <row r="53" spans="1:12" ht="13.5" customHeight="1" x14ac:dyDescent="0.25">
      <c r="A53" s="504" t="s">
        <v>136</v>
      </c>
      <c r="B53" s="522" t="s">
        <v>585</v>
      </c>
      <c r="C53" s="677"/>
      <c r="D53" s="672"/>
      <c r="E53" s="673"/>
      <c r="F53" s="835"/>
      <c r="G53" s="673"/>
      <c r="H53" s="672"/>
      <c r="I53" s="673"/>
      <c r="J53" s="672"/>
      <c r="K53" s="505">
        <f t="shared" si="0"/>
        <v>0</v>
      </c>
      <c r="L53" s="503">
        <f t="shared" si="1"/>
        <v>0</v>
      </c>
    </row>
    <row r="54" spans="1:12" ht="13.5" customHeight="1" x14ac:dyDescent="0.25">
      <c r="A54" s="504" t="s">
        <v>832</v>
      </c>
      <c r="B54" s="522" t="s">
        <v>833</v>
      </c>
      <c r="C54" s="677"/>
      <c r="D54" s="672"/>
      <c r="E54" s="673"/>
      <c r="F54" s="835"/>
      <c r="G54" s="673"/>
      <c r="H54" s="672"/>
      <c r="I54" s="673"/>
      <c r="J54" s="672"/>
      <c r="K54" s="505">
        <f t="shared" si="0"/>
        <v>0</v>
      </c>
      <c r="L54" s="503">
        <f t="shared" si="1"/>
        <v>0</v>
      </c>
    </row>
    <row r="55" spans="1:12" ht="13.5" customHeight="1" x14ac:dyDescent="0.25">
      <c r="A55" s="504" t="s">
        <v>834</v>
      </c>
      <c r="B55" s="522" t="s">
        <v>835</v>
      </c>
      <c r="C55" s="677"/>
      <c r="D55" s="672"/>
      <c r="E55" s="673"/>
      <c r="F55" s="835"/>
      <c r="G55" s="673"/>
      <c r="H55" s="672"/>
      <c r="I55" s="673"/>
      <c r="J55" s="672"/>
      <c r="K55" s="505">
        <f t="shared" si="0"/>
        <v>0</v>
      </c>
      <c r="L55" s="503">
        <f t="shared" si="1"/>
        <v>0</v>
      </c>
    </row>
    <row r="56" spans="1:12" ht="13.5" customHeight="1" x14ac:dyDescent="0.25">
      <c r="A56" s="504" t="s">
        <v>1171</v>
      </c>
      <c r="B56" s="522" t="s">
        <v>836</v>
      </c>
      <c r="C56" s="677"/>
      <c r="D56" s="672"/>
      <c r="E56" s="673"/>
      <c r="F56" s="835"/>
      <c r="G56" s="673"/>
      <c r="H56" s="672"/>
      <c r="I56" s="673"/>
      <c r="J56" s="672"/>
      <c r="K56" s="505">
        <f t="shared" si="0"/>
        <v>0</v>
      </c>
      <c r="L56" s="503">
        <f t="shared" si="1"/>
        <v>0</v>
      </c>
    </row>
    <row r="57" spans="1:12" ht="6.75" customHeight="1" x14ac:dyDescent="0.25">
      <c r="A57" s="658"/>
      <c r="B57" s="658"/>
      <c r="C57" s="657"/>
      <c r="D57" s="656"/>
      <c r="E57" s="655"/>
      <c r="F57" s="654"/>
      <c r="G57" s="655"/>
      <c r="H57" s="656"/>
      <c r="I57" s="655"/>
      <c r="J57" s="656"/>
      <c r="K57" s="657"/>
      <c r="L57" s="656"/>
    </row>
    <row r="58" spans="1:12" ht="13.5" customHeight="1" x14ac:dyDescent="0.25">
      <c r="A58" s="504" t="s">
        <v>137</v>
      </c>
      <c r="B58" s="522" t="s">
        <v>586</v>
      </c>
      <c r="C58" s="671"/>
      <c r="D58" s="672"/>
      <c r="E58" s="673"/>
      <c r="F58" s="835"/>
      <c r="G58" s="673"/>
      <c r="H58" s="672"/>
      <c r="I58" s="673"/>
      <c r="J58" s="672"/>
      <c r="K58" s="505">
        <f>C58+E58+G58</f>
        <v>0</v>
      </c>
      <c r="L58" s="503">
        <f>D58+F58+H58</f>
        <v>0</v>
      </c>
    </row>
    <row r="59" spans="1:12" ht="13.5" customHeight="1" thickBot="1" x14ac:dyDescent="0.3">
      <c r="A59" s="506" t="s">
        <v>138</v>
      </c>
      <c r="B59" s="523" t="s">
        <v>587</v>
      </c>
      <c r="C59" s="674"/>
      <c r="D59" s="675"/>
      <c r="E59" s="676"/>
      <c r="F59" s="837"/>
      <c r="G59" s="673"/>
      <c r="H59" s="672"/>
      <c r="I59" s="673"/>
      <c r="J59" s="672"/>
      <c r="K59" s="508">
        <f>C59+E59+G59</f>
        <v>0</v>
      </c>
      <c r="L59" s="509">
        <f>D59+F59+H59</f>
        <v>0</v>
      </c>
    </row>
    <row r="60" spans="1:12" ht="19.5" customHeight="1" thickTop="1" thickBot="1" x14ac:dyDescent="0.3">
      <c r="A60" s="510" t="s">
        <v>265</v>
      </c>
      <c r="B60" s="525"/>
      <c r="C60" s="667">
        <f t="shared" ref="C60:L60" si="2">SUM(C7:C56)+C58+C59</f>
        <v>0</v>
      </c>
      <c r="D60" s="668">
        <f t="shared" si="2"/>
        <v>0</v>
      </c>
      <c r="E60" s="669">
        <f t="shared" si="2"/>
        <v>0</v>
      </c>
      <c r="F60" s="838">
        <f t="shared" si="2"/>
        <v>0</v>
      </c>
      <c r="G60" s="669">
        <f t="shared" si="2"/>
        <v>0</v>
      </c>
      <c r="H60" s="668">
        <f t="shared" si="2"/>
        <v>0</v>
      </c>
      <c r="I60" s="668">
        <f t="shared" si="2"/>
        <v>0</v>
      </c>
      <c r="J60" s="668">
        <f t="shared" si="2"/>
        <v>0</v>
      </c>
      <c r="K60" s="670">
        <f t="shared" si="2"/>
        <v>0</v>
      </c>
      <c r="L60" s="668">
        <f t="shared" si="2"/>
        <v>0</v>
      </c>
    </row>
    <row r="61" spans="1:12" ht="15" customHeight="1" x14ac:dyDescent="0.25">
      <c r="A61" s="932" t="s">
        <v>1160</v>
      </c>
      <c r="B61" s="652"/>
      <c r="C61" s="653"/>
      <c r="D61" s="653"/>
      <c r="E61" s="653"/>
      <c r="F61" s="653"/>
      <c r="G61" s="653"/>
      <c r="H61" s="653"/>
      <c r="I61" s="653"/>
      <c r="J61" s="653"/>
      <c r="K61" s="653"/>
      <c r="L61" s="653"/>
    </row>
    <row r="62" spans="1:12" ht="21" customHeight="1" x14ac:dyDescent="0.25"/>
    <row r="63" spans="1:12" ht="14.4" hidden="1" thickBot="1" x14ac:dyDescent="0.3">
      <c r="A63" s="179" t="str">
        <f>"Controllo di coerenza tra presenti al 31.12."&amp;'t1'!$L$1&amp;" rilevati nelle Tabelle 1 ed 1F"</f>
        <v>Controllo di coerenza tra presenti al 31.12.2023 rilevati nelle Tabelle 1 ed 1F</v>
      </c>
      <c r="B63" s="295"/>
    </row>
    <row r="64" spans="1:12" ht="15" hidden="1" customHeight="1" x14ac:dyDescent="0.25">
      <c r="A64" s="1932"/>
      <c r="B64" s="1933"/>
      <c r="C64" s="1942" t="s">
        <v>443</v>
      </c>
      <c r="D64" s="1943"/>
      <c r="E64" s="1944"/>
      <c r="F64" s="1945" t="s">
        <v>444</v>
      </c>
      <c r="G64" s="1942"/>
      <c r="H64" s="1942"/>
      <c r="I64" s="1942"/>
      <c r="J64" s="1942"/>
      <c r="K64" s="1943"/>
      <c r="L64" s="1944"/>
    </row>
    <row r="65" spans="1:12" ht="54.75" hidden="1" customHeight="1" x14ac:dyDescent="0.25">
      <c r="A65" s="1934"/>
      <c r="B65" s="1935"/>
      <c r="C65" s="299" t="str">
        <f>"Totale dirigenti presenti al 31.12."&amp;'t1'!$L$1&amp;" 
(Tab 1)"</f>
        <v>Totale dirigenti presenti al 31.12.2023 
(Tab 1)</v>
      </c>
      <c r="D65" s="166" t="s">
        <v>682</v>
      </c>
      <c r="E65" s="512" t="s">
        <v>390</v>
      </c>
      <c r="F65" s="515" t="str">
        <f>"Totale dirigenti presenti al 31.12."&amp;'t1'!$L$1&amp;" 
(Tab 1)"</f>
        <v>Totale dirigenti presenti al 31.12.2023 
(Tab 1)</v>
      </c>
      <c r="G65" s="299"/>
      <c r="H65" s="299"/>
      <c r="I65" s="299"/>
      <c r="J65" s="299"/>
      <c r="K65" s="166" t="s">
        <v>682</v>
      </c>
      <c r="L65" s="512" t="s">
        <v>390</v>
      </c>
    </row>
    <row r="66" spans="1:12" hidden="1" x14ac:dyDescent="0.25">
      <c r="A66" s="1936"/>
      <c r="B66" s="1937"/>
      <c r="C66" s="527" t="s">
        <v>382</v>
      </c>
      <c r="D66" s="172" t="s">
        <v>383</v>
      </c>
      <c r="E66" s="513" t="s">
        <v>175</v>
      </c>
      <c r="F66" s="516" t="s">
        <v>384</v>
      </c>
      <c r="G66" s="527"/>
      <c r="H66" s="527"/>
      <c r="I66" s="527"/>
      <c r="J66" s="527"/>
      <c r="K66" s="172" t="s">
        <v>385</v>
      </c>
      <c r="L66" s="513" t="s">
        <v>176</v>
      </c>
    </row>
    <row r="67" spans="1:12" ht="17.25" hidden="1" customHeight="1" x14ac:dyDescent="0.25">
      <c r="A67" s="1950" t="s">
        <v>666</v>
      </c>
      <c r="B67" s="1951"/>
      <c r="C67" s="528">
        <f>SUM('t1'!K10:K15)</f>
        <v>0</v>
      </c>
      <c r="D67" s="321">
        <f>C60</f>
        <v>0</v>
      </c>
      <c r="E67" s="514" t="str">
        <f>IF(C67=D67,"OK","ERRORE")</f>
        <v>OK</v>
      </c>
      <c r="F67" s="517">
        <f>SUM('t1'!L10:L15)</f>
        <v>0</v>
      </c>
      <c r="G67" s="528"/>
      <c r="H67" s="528"/>
      <c r="I67" s="528"/>
      <c r="J67" s="528"/>
      <c r="K67" s="321">
        <f>D60</f>
        <v>0</v>
      </c>
      <c r="L67" s="514" t="str">
        <f>IF(F67=K67,"OK","ERRORE")</f>
        <v>OK</v>
      </c>
    </row>
    <row r="68" spans="1:12" ht="17.25" hidden="1" customHeight="1" thickBot="1" x14ac:dyDescent="0.3">
      <c r="A68" s="1930" t="s">
        <v>681</v>
      </c>
      <c r="B68" s="1931"/>
      <c r="C68" s="529">
        <f>'t1'!K16</f>
        <v>0</v>
      </c>
      <c r="D68" s="519">
        <f>E60</f>
        <v>0</v>
      </c>
      <c r="E68" s="511" t="str">
        <f>IF(C68=D68,"OK","ERRORE")</f>
        <v>OK</v>
      </c>
      <c r="F68" s="518">
        <f>'t1'!L16</f>
        <v>0</v>
      </c>
      <c r="G68" s="529"/>
      <c r="H68" s="529"/>
      <c r="I68" s="529"/>
      <c r="J68" s="529"/>
      <c r="K68" s="519">
        <f>F60</f>
        <v>0</v>
      </c>
      <c r="L68" s="511" t="str">
        <f>IF(F68=K68,"OK","ERRORE")</f>
        <v>OK</v>
      </c>
    </row>
    <row r="71" spans="1:12" x14ac:dyDescent="0.25">
      <c r="B71" s="499"/>
    </row>
    <row r="72" spans="1:12" x14ac:dyDescent="0.25">
      <c r="B72" s="499"/>
    </row>
    <row r="73" spans="1:12" x14ac:dyDescent="0.25">
      <c r="B73" s="499"/>
    </row>
    <row r="74" spans="1:12" x14ac:dyDescent="0.25">
      <c r="B74" s="499"/>
    </row>
  </sheetData>
  <sheetProtection algorithmName="SHA-512" hashValue="jgt4zf4P9TxQO7YjZ7wDlMvyNL+E+v9Y4wRR9hQjTEgMr4VOLkmGi4huKl79NKmQ1bRbTCHh+WLVc6xscbgHXA==" saltValue="FYRQQNRCQqNYzf3VKBYVlw==" spinCount="100000" sheet="1" formatColumns="0" selectLockedCells="1"/>
  <mergeCells count="14">
    <mergeCell ref="A68:B68"/>
    <mergeCell ref="A64:B66"/>
    <mergeCell ref="I5:J5"/>
    <mergeCell ref="G5:H5"/>
    <mergeCell ref="A3:L3"/>
    <mergeCell ref="C5:D5"/>
    <mergeCell ref="C64:E64"/>
    <mergeCell ref="F64:L64"/>
    <mergeCell ref="A4:F4"/>
    <mergeCell ref="K5:L5"/>
    <mergeCell ref="A5:A6"/>
    <mergeCell ref="E5:F5"/>
    <mergeCell ref="B5:B6"/>
    <mergeCell ref="A67:B67"/>
  </mergeCells>
  <phoneticPr fontId="15" type="noConversion"/>
  <printOptions horizontalCentered="1"/>
  <pageMargins left="0.39370078740157483" right="0.23622047244094491" top="0.31496062992125984" bottom="0.23622047244094491" header="0.19685039370078741" footer="0.15748031496062992"/>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33"/>
  <dimension ref="A1:AI121"/>
  <sheetViews>
    <sheetView zoomScaleNormal="100" workbookViewId="0">
      <pane xSplit="3" ySplit="5" topLeftCell="D6" activePane="bottomRight" state="frozen"/>
      <selection pane="topRight" activeCell="E1" sqref="E1"/>
      <selection pane="bottomLeft" activeCell="A5" sqref="A5"/>
      <selection pane="bottomRight" activeCell="D6" sqref="D6"/>
    </sheetView>
  </sheetViews>
  <sheetFormatPr defaultRowHeight="15.6" x14ac:dyDescent="0.3"/>
  <cols>
    <col min="1" max="1" width="25.7109375" style="444" customWidth="1"/>
    <col min="2" max="3" width="30.42578125" style="444" customWidth="1"/>
    <col min="4" max="27" width="13.42578125" style="444" customWidth="1"/>
    <col min="28" max="28" width="11.7109375" style="583" hidden="1" customWidth="1"/>
    <col min="29" max="31" width="6.7109375" style="444" hidden="1" customWidth="1"/>
    <col min="32" max="35" width="11.7109375" style="444" customWidth="1"/>
  </cols>
  <sheetData>
    <row r="1" spans="1:35" x14ac:dyDescent="0.3">
      <c r="A1" s="738" t="str">
        <f>'t1'!A1:J1</f>
        <v>SERVIZIO SANITARIO NAZIONALE - anno 2023</v>
      </c>
      <c r="B1" s="738"/>
      <c r="C1" s="738"/>
      <c r="D1" s="738"/>
      <c r="E1" s="738"/>
      <c r="F1" s="738"/>
      <c r="G1" s="738"/>
      <c r="H1" s="738"/>
      <c r="I1" s="738"/>
      <c r="J1" s="738"/>
      <c r="K1" s="738"/>
      <c r="L1" s="738"/>
      <c r="M1" s="738"/>
      <c r="N1" s="738"/>
      <c r="O1" s="738"/>
      <c r="P1" s="738"/>
      <c r="Q1" s="738"/>
      <c r="R1" s="738"/>
      <c r="S1" s="738"/>
      <c r="T1" s="738"/>
      <c r="U1" s="738"/>
      <c r="V1" s="738"/>
      <c r="W1" s="738"/>
      <c r="X1" s="738"/>
      <c r="Y1" s="738"/>
      <c r="Z1" s="738"/>
      <c r="AA1" s="738"/>
      <c r="AC1" s="738"/>
      <c r="AD1" s="738"/>
      <c r="AE1" s="738"/>
      <c r="AF1" s="738"/>
      <c r="AG1" s="738"/>
      <c r="AH1" s="738"/>
      <c r="AI1" s="738"/>
    </row>
    <row r="2" spans="1:35" ht="62.85" customHeight="1" x14ac:dyDescent="0.3">
      <c r="AA2" s="737"/>
    </row>
    <row r="3" spans="1:35" ht="16.2" thickBot="1" x14ac:dyDescent="0.35">
      <c r="A3" s="446" t="s">
        <v>1857</v>
      </c>
      <c r="B3" s="446"/>
      <c r="C3" s="446"/>
    </row>
    <row r="4" spans="1:35" ht="10.199999999999999" x14ac:dyDescent="0.2">
      <c r="A4" s="1969" t="s">
        <v>1210</v>
      </c>
      <c r="B4" s="1971" t="s">
        <v>1214</v>
      </c>
      <c r="C4" s="1954" t="s">
        <v>1223</v>
      </c>
      <c r="D4" s="994" t="s">
        <v>885</v>
      </c>
      <c r="E4" s="995" t="s">
        <v>886</v>
      </c>
      <c r="F4" s="995" t="s">
        <v>887</v>
      </c>
      <c r="G4" s="995" t="s">
        <v>888</v>
      </c>
      <c r="H4" s="995" t="s">
        <v>889</v>
      </c>
      <c r="I4" s="995" t="s">
        <v>890</v>
      </c>
      <c r="J4" s="995" t="s">
        <v>891</v>
      </c>
      <c r="K4" s="995" t="s">
        <v>892</v>
      </c>
      <c r="L4" s="995" t="s">
        <v>893</v>
      </c>
      <c r="M4" s="995" t="s">
        <v>894</v>
      </c>
      <c r="N4" s="995" t="s">
        <v>895</v>
      </c>
      <c r="O4" s="995" t="s">
        <v>896</v>
      </c>
      <c r="P4" s="995" t="s">
        <v>897</v>
      </c>
      <c r="Q4" s="995" t="s">
        <v>898</v>
      </c>
      <c r="R4" s="995" t="s">
        <v>899</v>
      </c>
      <c r="S4" s="995" t="s">
        <v>900</v>
      </c>
      <c r="T4" s="995" t="s">
        <v>901</v>
      </c>
      <c r="U4" s="995" t="s">
        <v>902</v>
      </c>
      <c r="V4" s="995" t="s">
        <v>903</v>
      </c>
      <c r="W4" s="995" t="s">
        <v>904</v>
      </c>
      <c r="X4" s="995" t="s">
        <v>905</v>
      </c>
      <c r="Y4" s="995" t="s">
        <v>1208</v>
      </c>
      <c r="Z4" s="995" t="s">
        <v>1209</v>
      </c>
      <c r="AA4" s="1952" t="s">
        <v>265</v>
      </c>
      <c r="AB4" s="584"/>
      <c r="AC4" s="739"/>
      <c r="AD4" s="739"/>
      <c r="AE4" s="739"/>
      <c r="AF4" s="739"/>
      <c r="AG4" s="739"/>
      <c r="AH4" s="739"/>
      <c r="AI4" s="739"/>
    </row>
    <row r="5" spans="1:35" ht="10.8" thickBot="1" x14ac:dyDescent="0.25">
      <c r="A5" s="1970"/>
      <c r="B5" s="1972"/>
      <c r="C5" s="1955"/>
      <c r="D5" s="993">
        <v>1</v>
      </c>
      <c r="E5" s="986"/>
      <c r="F5" s="986" t="s">
        <v>300</v>
      </c>
      <c r="G5" s="986" t="s">
        <v>300</v>
      </c>
      <c r="H5" s="986" t="s">
        <v>300</v>
      </c>
      <c r="I5" s="986" t="s">
        <v>300</v>
      </c>
      <c r="J5" s="986" t="s">
        <v>300</v>
      </c>
      <c r="K5" s="986" t="s">
        <v>300</v>
      </c>
      <c r="L5" s="986" t="s">
        <v>300</v>
      </c>
      <c r="M5" s="986" t="s">
        <v>300</v>
      </c>
      <c r="N5" s="986"/>
      <c r="O5" s="986" t="s">
        <v>300</v>
      </c>
      <c r="P5" s="986" t="s">
        <v>300</v>
      </c>
      <c r="Q5" s="986" t="s">
        <v>300</v>
      </c>
      <c r="R5" s="986" t="s">
        <v>300</v>
      </c>
      <c r="S5" s="986"/>
      <c r="T5" s="986"/>
      <c r="U5" s="986"/>
      <c r="V5" s="986" t="s">
        <v>300</v>
      </c>
      <c r="W5" s="986" t="s">
        <v>300</v>
      </c>
      <c r="X5" s="986"/>
      <c r="Y5" s="986"/>
      <c r="Z5" s="986" t="s">
        <v>300</v>
      </c>
      <c r="AA5" s="1953"/>
      <c r="AB5" s="584"/>
      <c r="AC5" s="739"/>
      <c r="AD5" s="739"/>
      <c r="AE5" s="739"/>
      <c r="AF5" s="739"/>
      <c r="AG5" s="739"/>
      <c r="AH5" s="739"/>
      <c r="AI5" s="739"/>
    </row>
    <row r="6" spans="1:35" ht="15" customHeight="1" x14ac:dyDescent="0.2">
      <c r="A6" s="1975" t="s">
        <v>1211</v>
      </c>
      <c r="B6" s="1968" t="s">
        <v>906</v>
      </c>
      <c r="C6" s="962" t="s">
        <v>854</v>
      </c>
      <c r="D6" s="987"/>
      <c r="E6" s="988"/>
      <c r="F6" s="988"/>
      <c r="G6" s="988"/>
      <c r="H6" s="988"/>
      <c r="I6" s="988"/>
      <c r="J6" s="988"/>
      <c r="K6" s="988"/>
      <c r="L6" s="988"/>
      <c r="M6" s="988"/>
      <c r="N6" s="988"/>
      <c r="O6" s="988"/>
      <c r="P6" s="988"/>
      <c r="Q6" s="988"/>
      <c r="R6" s="988"/>
      <c r="S6" s="988"/>
      <c r="T6" s="988"/>
      <c r="U6" s="988"/>
      <c r="V6" s="988"/>
      <c r="W6" s="988"/>
      <c r="X6" s="988"/>
      <c r="Y6" s="988"/>
      <c r="Z6" s="988"/>
      <c r="AA6" s="991">
        <f t="shared" ref="AA6:AA37" si="0">SUM(D6:Z6)</f>
        <v>0</v>
      </c>
      <c r="AB6" s="584"/>
      <c r="AC6" s="1266">
        <v>1</v>
      </c>
      <c r="AD6" s="739">
        <v>1</v>
      </c>
      <c r="AE6" s="739">
        <v>1</v>
      </c>
      <c r="AF6" s="739"/>
      <c r="AG6" s="739"/>
      <c r="AH6" s="739"/>
      <c r="AI6" s="739"/>
    </row>
    <row r="7" spans="1:35" ht="28.35" customHeight="1" x14ac:dyDescent="0.2">
      <c r="A7" s="1976"/>
      <c r="B7" s="1962"/>
      <c r="C7" s="960" t="s">
        <v>855</v>
      </c>
      <c r="D7" s="989"/>
      <c r="E7" s="990" t="s">
        <v>300</v>
      </c>
      <c r="F7" s="990"/>
      <c r="G7" s="990" t="s">
        <v>300</v>
      </c>
      <c r="H7" s="990" t="s">
        <v>300</v>
      </c>
      <c r="I7" s="990" t="s">
        <v>300</v>
      </c>
      <c r="J7" s="990" t="s">
        <v>300</v>
      </c>
      <c r="K7" s="990" t="s">
        <v>300</v>
      </c>
      <c r="L7" s="990" t="s">
        <v>300</v>
      </c>
      <c r="M7" s="990" t="s">
        <v>300</v>
      </c>
      <c r="N7" s="990" t="s">
        <v>300</v>
      </c>
      <c r="O7" s="990" t="s">
        <v>300</v>
      </c>
      <c r="P7" s="990" t="s">
        <v>300</v>
      </c>
      <c r="Q7" s="990" t="s">
        <v>300</v>
      </c>
      <c r="R7" s="990" t="s">
        <v>300</v>
      </c>
      <c r="S7" s="990" t="s">
        <v>300</v>
      </c>
      <c r="T7" s="990" t="s">
        <v>300</v>
      </c>
      <c r="U7" s="990" t="s">
        <v>300</v>
      </c>
      <c r="V7" s="990" t="s">
        <v>300</v>
      </c>
      <c r="W7" s="990" t="s">
        <v>300</v>
      </c>
      <c r="X7" s="990"/>
      <c r="Y7" s="990"/>
      <c r="Z7" s="990" t="s">
        <v>300</v>
      </c>
      <c r="AA7" s="992">
        <f t="shared" si="0"/>
        <v>0</v>
      </c>
      <c r="AB7" s="584"/>
      <c r="AC7" s="1266">
        <v>1</v>
      </c>
      <c r="AD7" s="739">
        <v>1</v>
      </c>
      <c r="AE7" s="739">
        <v>2</v>
      </c>
      <c r="AF7" s="739"/>
      <c r="AG7" s="739"/>
      <c r="AH7" s="739"/>
      <c r="AI7" s="739"/>
    </row>
    <row r="8" spans="1:35" ht="28.35" customHeight="1" x14ac:dyDescent="0.3">
      <c r="A8" s="1976"/>
      <c r="B8" s="1962"/>
      <c r="C8" s="960" t="s">
        <v>856</v>
      </c>
      <c r="D8" s="989"/>
      <c r="E8" s="990"/>
      <c r="F8" s="990"/>
      <c r="G8" s="990"/>
      <c r="H8" s="990"/>
      <c r="I8" s="990"/>
      <c r="J8" s="990"/>
      <c r="K8" s="990"/>
      <c r="L8" s="990"/>
      <c r="M8" s="990"/>
      <c r="N8" s="990"/>
      <c r="O8" s="990"/>
      <c r="P8" s="990"/>
      <c r="Q8" s="990"/>
      <c r="R8" s="990"/>
      <c r="S8" s="990"/>
      <c r="T8" s="990"/>
      <c r="U8" s="990"/>
      <c r="V8" s="990"/>
      <c r="W8" s="990"/>
      <c r="X8" s="990"/>
      <c r="Y8" s="990"/>
      <c r="Z8" s="990"/>
      <c r="AA8" s="992">
        <f t="shared" si="0"/>
        <v>0</v>
      </c>
      <c r="AC8" s="1266">
        <v>1</v>
      </c>
      <c r="AD8" s="739">
        <v>1</v>
      </c>
      <c r="AE8" s="739">
        <v>3</v>
      </c>
    </row>
    <row r="9" spans="1:35" ht="15" customHeight="1" x14ac:dyDescent="0.2">
      <c r="A9" s="1976"/>
      <c r="B9" s="1961" t="s">
        <v>1215</v>
      </c>
      <c r="C9" s="960" t="s">
        <v>857</v>
      </c>
      <c r="D9" s="989"/>
      <c r="E9" s="990"/>
      <c r="F9" s="990"/>
      <c r="G9" s="990"/>
      <c r="H9" s="990"/>
      <c r="I9" s="990"/>
      <c r="J9" s="990"/>
      <c r="K9" s="990"/>
      <c r="L9" s="990"/>
      <c r="M9" s="990"/>
      <c r="N9" s="990"/>
      <c r="O9" s="990"/>
      <c r="P9" s="990"/>
      <c r="Q9" s="990"/>
      <c r="R9" s="990"/>
      <c r="S9" s="990"/>
      <c r="T9" s="990"/>
      <c r="U9" s="990"/>
      <c r="V9" s="990"/>
      <c r="W9" s="990"/>
      <c r="X9" s="990"/>
      <c r="Y9" s="990"/>
      <c r="Z9" s="990"/>
      <c r="AA9" s="992">
        <f t="shared" si="0"/>
        <v>0</v>
      </c>
      <c r="AB9" s="584"/>
      <c r="AC9" s="1266">
        <v>1</v>
      </c>
      <c r="AD9" s="739">
        <v>22</v>
      </c>
      <c r="AE9" s="739">
        <v>66</v>
      </c>
      <c r="AF9" s="739"/>
      <c r="AG9" s="739"/>
      <c r="AH9" s="739"/>
      <c r="AI9" s="739"/>
    </row>
    <row r="10" spans="1:35" ht="28.35" customHeight="1" x14ac:dyDescent="0.2">
      <c r="A10" s="1976"/>
      <c r="B10" s="1962"/>
      <c r="C10" s="960" t="s">
        <v>860</v>
      </c>
      <c r="D10" s="989"/>
      <c r="E10" s="990"/>
      <c r="F10" s="990"/>
      <c r="G10" s="990"/>
      <c r="H10" s="990"/>
      <c r="I10" s="990"/>
      <c r="J10" s="990"/>
      <c r="K10" s="990"/>
      <c r="L10" s="990"/>
      <c r="M10" s="990"/>
      <c r="N10" s="990"/>
      <c r="O10" s="990"/>
      <c r="P10" s="990"/>
      <c r="Q10" s="990"/>
      <c r="R10" s="990"/>
      <c r="S10" s="990"/>
      <c r="T10" s="990"/>
      <c r="U10" s="990"/>
      <c r="V10" s="990"/>
      <c r="W10" s="990"/>
      <c r="X10" s="990"/>
      <c r="Y10" s="990"/>
      <c r="Z10" s="990"/>
      <c r="AA10" s="992">
        <f t="shared" si="0"/>
        <v>0</v>
      </c>
      <c r="AB10" s="584"/>
      <c r="AC10" s="1266">
        <v>1</v>
      </c>
      <c r="AD10" s="739">
        <v>22</v>
      </c>
      <c r="AE10" s="739">
        <v>67</v>
      </c>
      <c r="AF10" s="739"/>
      <c r="AG10" s="739"/>
      <c r="AH10" s="739"/>
      <c r="AI10" s="739"/>
    </row>
    <row r="11" spans="1:35" ht="28.35" customHeight="1" x14ac:dyDescent="0.2">
      <c r="A11" s="1976"/>
      <c r="B11" s="1962"/>
      <c r="C11" s="960" t="s">
        <v>861</v>
      </c>
      <c r="D11" s="989"/>
      <c r="E11" s="990"/>
      <c r="F11" s="990"/>
      <c r="G11" s="990"/>
      <c r="H11" s="990"/>
      <c r="I11" s="990"/>
      <c r="J11" s="990"/>
      <c r="K11" s="990"/>
      <c r="L11" s="990"/>
      <c r="M11" s="990"/>
      <c r="N11" s="990"/>
      <c r="O11" s="990"/>
      <c r="P11" s="990"/>
      <c r="Q11" s="990"/>
      <c r="R11" s="990"/>
      <c r="S11" s="990"/>
      <c r="T11" s="990"/>
      <c r="U11" s="990"/>
      <c r="V11" s="990"/>
      <c r="W11" s="990"/>
      <c r="X11" s="990"/>
      <c r="Y11" s="990"/>
      <c r="Z11" s="990"/>
      <c r="AA11" s="992">
        <f t="shared" si="0"/>
        <v>0</v>
      </c>
      <c r="AB11" s="584"/>
      <c r="AC11" s="1266">
        <v>1</v>
      </c>
      <c r="AD11" s="739">
        <v>22</v>
      </c>
      <c r="AE11" s="739">
        <v>68</v>
      </c>
      <c r="AF11" s="740"/>
      <c r="AG11" s="740"/>
      <c r="AH11" s="740"/>
      <c r="AI11" s="740"/>
    </row>
    <row r="12" spans="1:35" ht="15" customHeight="1" x14ac:dyDescent="0.2">
      <c r="A12" s="1976"/>
      <c r="B12" s="1961" t="s">
        <v>1216</v>
      </c>
      <c r="C12" s="960" t="s">
        <v>857</v>
      </c>
      <c r="D12" s="989"/>
      <c r="E12" s="990"/>
      <c r="F12" s="990"/>
      <c r="G12" s="990"/>
      <c r="H12" s="990"/>
      <c r="I12" s="990"/>
      <c r="J12" s="990"/>
      <c r="K12" s="990"/>
      <c r="L12" s="990"/>
      <c r="M12" s="990"/>
      <c r="N12" s="990"/>
      <c r="O12" s="990"/>
      <c r="P12" s="990"/>
      <c r="Q12" s="990"/>
      <c r="R12" s="990"/>
      <c r="S12" s="990"/>
      <c r="T12" s="990"/>
      <c r="U12" s="990"/>
      <c r="V12" s="990"/>
      <c r="W12" s="990"/>
      <c r="X12" s="990"/>
      <c r="Y12" s="990"/>
      <c r="Z12" s="990"/>
      <c r="AA12" s="992">
        <f t="shared" si="0"/>
        <v>0</v>
      </c>
      <c r="AB12" s="584"/>
      <c r="AC12" s="1266">
        <v>1</v>
      </c>
      <c r="AD12" s="739">
        <v>23</v>
      </c>
      <c r="AE12" s="739">
        <v>69</v>
      </c>
      <c r="AF12" s="739"/>
      <c r="AG12" s="739"/>
      <c r="AH12" s="739"/>
      <c r="AI12" s="739"/>
    </row>
    <row r="13" spans="1:35" ht="28.35" customHeight="1" x14ac:dyDescent="0.2">
      <c r="A13" s="1976"/>
      <c r="B13" s="1962"/>
      <c r="C13" s="960" t="s">
        <v>860</v>
      </c>
      <c r="D13" s="989"/>
      <c r="E13" s="990"/>
      <c r="F13" s="990"/>
      <c r="G13" s="990"/>
      <c r="H13" s="990"/>
      <c r="I13" s="990"/>
      <c r="J13" s="990"/>
      <c r="K13" s="990"/>
      <c r="L13" s="990"/>
      <c r="M13" s="990"/>
      <c r="N13" s="990"/>
      <c r="O13" s="990"/>
      <c r="P13" s="990"/>
      <c r="Q13" s="990"/>
      <c r="R13" s="990"/>
      <c r="S13" s="990"/>
      <c r="T13" s="990"/>
      <c r="U13" s="990"/>
      <c r="V13" s="990"/>
      <c r="W13" s="990"/>
      <c r="X13" s="990"/>
      <c r="Y13" s="990"/>
      <c r="Z13" s="990"/>
      <c r="AA13" s="992">
        <f t="shared" si="0"/>
        <v>0</v>
      </c>
      <c r="AB13" s="584"/>
      <c r="AC13" s="1266">
        <v>1</v>
      </c>
      <c r="AD13" s="739">
        <v>23</v>
      </c>
      <c r="AE13" s="739">
        <v>70</v>
      </c>
      <c r="AF13" s="740"/>
      <c r="AG13" s="740"/>
      <c r="AH13" s="740"/>
      <c r="AI13" s="740"/>
    </row>
    <row r="14" spans="1:35" ht="28.35" customHeight="1" x14ac:dyDescent="0.2">
      <c r="A14" s="1976"/>
      <c r="B14" s="1962"/>
      <c r="C14" s="960" t="s">
        <v>861</v>
      </c>
      <c r="D14" s="989"/>
      <c r="E14" s="990"/>
      <c r="F14" s="990"/>
      <c r="G14" s="990"/>
      <c r="H14" s="990"/>
      <c r="I14" s="990"/>
      <c r="J14" s="990"/>
      <c r="K14" s="990"/>
      <c r="L14" s="990"/>
      <c r="M14" s="990"/>
      <c r="N14" s="990"/>
      <c r="O14" s="990"/>
      <c r="P14" s="990"/>
      <c r="Q14" s="990"/>
      <c r="R14" s="990"/>
      <c r="S14" s="990"/>
      <c r="T14" s="990"/>
      <c r="U14" s="990"/>
      <c r="V14" s="990"/>
      <c r="W14" s="990"/>
      <c r="X14" s="990"/>
      <c r="Y14" s="990"/>
      <c r="Z14" s="990"/>
      <c r="AA14" s="992">
        <f t="shared" si="0"/>
        <v>0</v>
      </c>
      <c r="AB14" s="584"/>
      <c r="AC14" s="1266">
        <v>1</v>
      </c>
      <c r="AD14" s="739">
        <v>23</v>
      </c>
      <c r="AE14" s="739">
        <v>71</v>
      </c>
      <c r="AF14" s="740"/>
      <c r="AG14" s="740"/>
      <c r="AH14" s="740"/>
      <c r="AI14" s="740"/>
    </row>
    <row r="15" spans="1:35" ht="15" customHeight="1" x14ac:dyDescent="0.2">
      <c r="A15" s="1976"/>
      <c r="B15" s="1961" t="s">
        <v>1217</v>
      </c>
      <c r="C15" s="960" t="s">
        <v>857</v>
      </c>
      <c r="D15" s="989"/>
      <c r="E15" s="990"/>
      <c r="F15" s="990"/>
      <c r="G15" s="990"/>
      <c r="H15" s="990"/>
      <c r="I15" s="990"/>
      <c r="J15" s="990"/>
      <c r="K15" s="990"/>
      <c r="L15" s="990"/>
      <c r="M15" s="990"/>
      <c r="N15" s="990"/>
      <c r="O15" s="990"/>
      <c r="P15" s="990"/>
      <c r="Q15" s="990"/>
      <c r="R15" s="990"/>
      <c r="S15" s="990"/>
      <c r="T15" s="990"/>
      <c r="U15" s="990"/>
      <c r="V15" s="990"/>
      <c r="W15" s="990"/>
      <c r="X15" s="990"/>
      <c r="Y15" s="990"/>
      <c r="Z15" s="990"/>
      <c r="AA15" s="992">
        <f t="shared" si="0"/>
        <v>0</v>
      </c>
      <c r="AB15" s="584"/>
      <c r="AC15" s="1266">
        <v>1</v>
      </c>
      <c r="AD15" s="739">
        <v>24</v>
      </c>
      <c r="AE15" s="739">
        <v>72</v>
      </c>
      <c r="AF15" s="740"/>
      <c r="AG15" s="740"/>
      <c r="AH15" s="740"/>
      <c r="AI15" s="740"/>
    </row>
    <row r="16" spans="1:35" ht="28.35" customHeight="1" x14ac:dyDescent="0.2">
      <c r="A16" s="1976"/>
      <c r="B16" s="1962"/>
      <c r="C16" s="960" t="s">
        <v>860</v>
      </c>
      <c r="D16" s="989"/>
      <c r="E16" s="990"/>
      <c r="F16" s="990"/>
      <c r="G16" s="990"/>
      <c r="H16" s="990"/>
      <c r="I16" s="990"/>
      <c r="J16" s="990"/>
      <c r="K16" s="990"/>
      <c r="L16" s="990"/>
      <c r="M16" s="990"/>
      <c r="N16" s="990"/>
      <c r="O16" s="990"/>
      <c r="P16" s="990"/>
      <c r="Q16" s="990"/>
      <c r="R16" s="990"/>
      <c r="S16" s="990"/>
      <c r="T16" s="990"/>
      <c r="U16" s="990"/>
      <c r="V16" s="990"/>
      <c r="W16" s="990"/>
      <c r="X16" s="990"/>
      <c r="Y16" s="990"/>
      <c r="Z16" s="990"/>
      <c r="AA16" s="992">
        <f t="shared" si="0"/>
        <v>0</v>
      </c>
      <c r="AB16" s="584"/>
      <c r="AC16" s="1266">
        <v>1</v>
      </c>
      <c r="AD16" s="739">
        <v>24</v>
      </c>
      <c r="AE16" s="739">
        <v>73</v>
      </c>
      <c r="AF16" s="739"/>
      <c r="AG16" s="739"/>
      <c r="AH16" s="739"/>
      <c r="AI16" s="739"/>
    </row>
    <row r="17" spans="1:35" ht="28.35" customHeight="1" x14ac:dyDescent="0.2">
      <c r="A17" s="1976"/>
      <c r="B17" s="1962"/>
      <c r="C17" s="960" t="s">
        <v>861</v>
      </c>
      <c r="D17" s="989"/>
      <c r="E17" s="990"/>
      <c r="F17" s="990"/>
      <c r="G17" s="990"/>
      <c r="H17" s="990"/>
      <c r="I17" s="990"/>
      <c r="J17" s="990"/>
      <c r="K17" s="990"/>
      <c r="L17" s="990"/>
      <c r="M17" s="990"/>
      <c r="N17" s="990"/>
      <c r="O17" s="990"/>
      <c r="P17" s="990"/>
      <c r="Q17" s="990"/>
      <c r="R17" s="990"/>
      <c r="S17" s="990"/>
      <c r="T17" s="990"/>
      <c r="U17" s="990"/>
      <c r="V17" s="990"/>
      <c r="W17" s="990"/>
      <c r="X17" s="990"/>
      <c r="Y17" s="990"/>
      <c r="Z17" s="990"/>
      <c r="AA17" s="992">
        <f t="shared" si="0"/>
        <v>0</v>
      </c>
      <c r="AB17" s="584"/>
      <c r="AC17" s="1266">
        <v>1</v>
      </c>
      <c r="AD17" s="739">
        <v>24</v>
      </c>
      <c r="AE17" s="739">
        <v>74</v>
      </c>
      <c r="AF17" s="740"/>
      <c r="AG17" s="740"/>
      <c r="AH17" s="740"/>
      <c r="AI17" s="740"/>
    </row>
    <row r="18" spans="1:35" ht="15" customHeight="1" x14ac:dyDescent="0.2">
      <c r="A18" s="1976"/>
      <c r="B18" s="1961" t="s">
        <v>1218</v>
      </c>
      <c r="C18" s="960" t="s">
        <v>854</v>
      </c>
      <c r="D18" s="989"/>
      <c r="E18" s="990"/>
      <c r="F18" s="990"/>
      <c r="G18" s="990"/>
      <c r="H18" s="990"/>
      <c r="I18" s="990"/>
      <c r="J18" s="990"/>
      <c r="K18" s="990"/>
      <c r="L18" s="990"/>
      <c r="M18" s="990"/>
      <c r="N18" s="990"/>
      <c r="O18" s="990"/>
      <c r="P18" s="990"/>
      <c r="Q18" s="990"/>
      <c r="R18" s="990"/>
      <c r="S18" s="990"/>
      <c r="T18" s="990"/>
      <c r="U18" s="990"/>
      <c r="V18" s="990"/>
      <c r="W18" s="990"/>
      <c r="X18" s="990"/>
      <c r="Y18" s="990"/>
      <c r="Z18" s="990"/>
      <c r="AA18" s="992">
        <f t="shared" si="0"/>
        <v>0</v>
      </c>
      <c r="AB18" s="584"/>
      <c r="AC18" s="1266">
        <v>1</v>
      </c>
      <c r="AD18" s="739">
        <v>25</v>
      </c>
      <c r="AE18" s="739">
        <v>75</v>
      </c>
      <c r="AF18" s="740"/>
      <c r="AG18" s="740"/>
      <c r="AH18" s="740"/>
      <c r="AI18" s="740"/>
    </row>
    <row r="19" spans="1:35" ht="28.35" customHeight="1" x14ac:dyDescent="0.2">
      <c r="A19" s="1976"/>
      <c r="B19" s="1962"/>
      <c r="C19" s="960" t="s">
        <v>855</v>
      </c>
      <c r="D19" s="989"/>
      <c r="E19" s="990"/>
      <c r="F19" s="990"/>
      <c r="G19" s="990"/>
      <c r="H19" s="990"/>
      <c r="I19" s="990"/>
      <c r="J19" s="990"/>
      <c r="K19" s="990"/>
      <c r="L19" s="990"/>
      <c r="M19" s="990"/>
      <c r="N19" s="990"/>
      <c r="O19" s="990"/>
      <c r="P19" s="990"/>
      <c r="Q19" s="990"/>
      <c r="R19" s="990"/>
      <c r="S19" s="990"/>
      <c r="T19" s="990"/>
      <c r="U19" s="990"/>
      <c r="V19" s="990"/>
      <c r="W19" s="990"/>
      <c r="X19" s="990"/>
      <c r="Y19" s="990"/>
      <c r="Z19" s="990"/>
      <c r="AA19" s="992">
        <f t="shared" si="0"/>
        <v>0</v>
      </c>
      <c r="AB19" s="584"/>
      <c r="AC19" s="1266">
        <v>1</v>
      </c>
      <c r="AD19" s="739">
        <v>25</v>
      </c>
      <c r="AE19" s="739">
        <v>76</v>
      </c>
      <c r="AF19" s="740"/>
      <c r="AG19" s="740"/>
      <c r="AH19" s="740"/>
      <c r="AI19" s="740"/>
    </row>
    <row r="20" spans="1:35" ht="28.35" customHeight="1" x14ac:dyDescent="0.2">
      <c r="A20" s="1976"/>
      <c r="B20" s="1962"/>
      <c r="C20" s="960" t="s">
        <v>856</v>
      </c>
      <c r="D20" s="989"/>
      <c r="E20" s="990"/>
      <c r="F20" s="990"/>
      <c r="G20" s="990"/>
      <c r="H20" s="990"/>
      <c r="I20" s="990"/>
      <c r="J20" s="990"/>
      <c r="K20" s="990"/>
      <c r="L20" s="990"/>
      <c r="M20" s="990"/>
      <c r="N20" s="990"/>
      <c r="O20" s="990"/>
      <c r="P20" s="990"/>
      <c r="Q20" s="990"/>
      <c r="R20" s="990"/>
      <c r="S20" s="990"/>
      <c r="T20" s="990"/>
      <c r="U20" s="990"/>
      <c r="V20" s="990"/>
      <c r="W20" s="990"/>
      <c r="X20" s="990"/>
      <c r="Y20" s="990"/>
      <c r="Z20" s="990"/>
      <c r="AA20" s="992">
        <f t="shared" si="0"/>
        <v>0</v>
      </c>
      <c r="AB20" s="584"/>
      <c r="AC20" s="1266">
        <v>1</v>
      </c>
      <c r="AD20" s="739">
        <v>25</v>
      </c>
      <c r="AE20" s="739">
        <v>77</v>
      </c>
      <c r="AF20" s="739"/>
      <c r="AG20" s="739"/>
      <c r="AH20" s="739"/>
      <c r="AI20" s="739"/>
    </row>
    <row r="21" spans="1:35" ht="15" customHeight="1" x14ac:dyDescent="0.2">
      <c r="A21" s="1976"/>
      <c r="B21" s="1961" t="s">
        <v>1219</v>
      </c>
      <c r="C21" s="960" t="s">
        <v>854</v>
      </c>
      <c r="D21" s="989"/>
      <c r="E21" s="990"/>
      <c r="F21" s="990"/>
      <c r="G21" s="990"/>
      <c r="H21" s="990"/>
      <c r="I21" s="990"/>
      <c r="J21" s="990"/>
      <c r="K21" s="990"/>
      <c r="L21" s="990"/>
      <c r="M21" s="990"/>
      <c r="N21" s="990"/>
      <c r="O21" s="990"/>
      <c r="P21" s="990"/>
      <c r="Q21" s="990"/>
      <c r="R21" s="990"/>
      <c r="S21" s="990"/>
      <c r="T21" s="990"/>
      <c r="U21" s="990"/>
      <c r="V21" s="990"/>
      <c r="W21" s="990"/>
      <c r="X21" s="990"/>
      <c r="Y21" s="990"/>
      <c r="Z21" s="990"/>
      <c r="AA21" s="992">
        <f t="shared" si="0"/>
        <v>0</v>
      </c>
      <c r="AB21" s="584"/>
      <c r="AC21" s="1266">
        <v>1</v>
      </c>
      <c r="AD21" s="739">
        <v>26</v>
      </c>
      <c r="AE21" s="739">
        <v>78</v>
      </c>
      <c r="AF21" s="740"/>
      <c r="AG21" s="740"/>
      <c r="AH21" s="740"/>
      <c r="AI21" s="740"/>
    </row>
    <row r="22" spans="1:35" ht="28.35" customHeight="1" x14ac:dyDescent="0.2">
      <c r="A22" s="1976"/>
      <c r="B22" s="1962"/>
      <c r="C22" s="960" t="s">
        <v>855</v>
      </c>
      <c r="D22" s="989"/>
      <c r="E22" s="990"/>
      <c r="F22" s="990"/>
      <c r="G22" s="990"/>
      <c r="H22" s="990"/>
      <c r="I22" s="990"/>
      <c r="J22" s="990"/>
      <c r="K22" s="990"/>
      <c r="L22" s="990"/>
      <c r="M22" s="990"/>
      <c r="N22" s="990"/>
      <c r="O22" s="990"/>
      <c r="P22" s="990"/>
      <c r="Q22" s="990"/>
      <c r="R22" s="990"/>
      <c r="S22" s="990"/>
      <c r="T22" s="990"/>
      <c r="U22" s="990"/>
      <c r="V22" s="990"/>
      <c r="W22" s="990"/>
      <c r="X22" s="990"/>
      <c r="Y22" s="990"/>
      <c r="Z22" s="990"/>
      <c r="AA22" s="992">
        <f t="shared" si="0"/>
        <v>0</v>
      </c>
      <c r="AB22" s="584"/>
      <c r="AC22" s="1266">
        <v>1</v>
      </c>
      <c r="AD22" s="739">
        <v>26</v>
      </c>
      <c r="AE22" s="739">
        <v>79</v>
      </c>
      <c r="AF22" s="740"/>
      <c r="AG22" s="740"/>
      <c r="AH22" s="740"/>
      <c r="AI22" s="740"/>
    </row>
    <row r="23" spans="1:35" ht="28.35" customHeight="1" x14ac:dyDescent="0.2">
      <c r="A23" s="1976"/>
      <c r="B23" s="1962"/>
      <c r="C23" s="960" t="s">
        <v>856</v>
      </c>
      <c r="D23" s="989"/>
      <c r="E23" s="990"/>
      <c r="F23" s="990"/>
      <c r="G23" s="990"/>
      <c r="H23" s="990"/>
      <c r="I23" s="990"/>
      <c r="J23" s="990"/>
      <c r="K23" s="990"/>
      <c r="L23" s="990"/>
      <c r="M23" s="990"/>
      <c r="N23" s="990"/>
      <c r="O23" s="990"/>
      <c r="P23" s="990"/>
      <c r="Q23" s="990"/>
      <c r="R23" s="990"/>
      <c r="S23" s="990"/>
      <c r="T23" s="990"/>
      <c r="U23" s="990"/>
      <c r="V23" s="990"/>
      <c r="W23" s="990"/>
      <c r="X23" s="990"/>
      <c r="Y23" s="990"/>
      <c r="Z23" s="990"/>
      <c r="AA23" s="992">
        <f t="shared" si="0"/>
        <v>0</v>
      </c>
      <c r="AB23" s="584"/>
      <c r="AC23" s="1266">
        <v>1</v>
      </c>
      <c r="AD23" s="739">
        <v>26</v>
      </c>
      <c r="AE23" s="739">
        <v>80</v>
      </c>
      <c r="AF23" s="740"/>
      <c r="AG23" s="740"/>
      <c r="AH23" s="740"/>
      <c r="AI23" s="740"/>
    </row>
    <row r="24" spans="1:35" ht="28.35" customHeight="1" x14ac:dyDescent="0.2">
      <c r="A24" s="1976"/>
      <c r="B24" s="1961" t="s">
        <v>1220</v>
      </c>
      <c r="C24" s="960" t="s">
        <v>855</v>
      </c>
      <c r="D24" s="989"/>
      <c r="E24" s="990"/>
      <c r="F24" s="990"/>
      <c r="G24" s="990"/>
      <c r="H24" s="990"/>
      <c r="I24" s="990"/>
      <c r="J24" s="990"/>
      <c r="K24" s="990"/>
      <c r="L24" s="990"/>
      <c r="M24" s="990"/>
      <c r="N24" s="990"/>
      <c r="O24" s="990"/>
      <c r="P24" s="990"/>
      <c r="Q24" s="990"/>
      <c r="R24" s="990"/>
      <c r="S24" s="990"/>
      <c r="T24" s="990"/>
      <c r="U24" s="990"/>
      <c r="V24" s="990"/>
      <c r="W24" s="990"/>
      <c r="X24" s="990"/>
      <c r="Y24" s="990"/>
      <c r="Z24" s="990"/>
      <c r="AA24" s="992">
        <f t="shared" si="0"/>
        <v>0</v>
      </c>
      <c r="AB24" s="584"/>
      <c r="AC24" s="1266">
        <v>1</v>
      </c>
      <c r="AD24" s="739">
        <v>27</v>
      </c>
      <c r="AE24" s="739">
        <v>81</v>
      </c>
      <c r="AF24" s="739"/>
      <c r="AG24" s="739"/>
      <c r="AH24" s="739"/>
      <c r="AI24" s="739"/>
    </row>
    <row r="25" spans="1:35" ht="28.35" customHeight="1" x14ac:dyDescent="0.2">
      <c r="A25" s="1976"/>
      <c r="B25" s="1962"/>
      <c r="C25" s="960" t="s">
        <v>856</v>
      </c>
      <c r="D25" s="989"/>
      <c r="E25" s="990"/>
      <c r="F25" s="990"/>
      <c r="G25" s="990"/>
      <c r="H25" s="990"/>
      <c r="I25" s="990"/>
      <c r="J25" s="990"/>
      <c r="K25" s="990"/>
      <c r="L25" s="990"/>
      <c r="M25" s="990"/>
      <c r="N25" s="990"/>
      <c r="O25" s="990"/>
      <c r="P25" s="990"/>
      <c r="Q25" s="990"/>
      <c r="R25" s="990"/>
      <c r="S25" s="990"/>
      <c r="T25" s="990"/>
      <c r="U25" s="990"/>
      <c r="V25" s="990"/>
      <c r="W25" s="990"/>
      <c r="X25" s="990"/>
      <c r="Y25" s="990"/>
      <c r="Z25" s="990"/>
      <c r="AA25" s="992">
        <f t="shared" si="0"/>
        <v>0</v>
      </c>
      <c r="AB25" s="584"/>
      <c r="AC25" s="1266">
        <v>1</v>
      </c>
      <c r="AD25" s="739">
        <v>27</v>
      </c>
      <c r="AE25" s="739">
        <v>82</v>
      </c>
      <c r="AF25" s="740"/>
      <c r="AG25" s="740"/>
      <c r="AH25" s="740"/>
      <c r="AI25" s="740"/>
    </row>
    <row r="26" spans="1:35" ht="28.35" customHeight="1" x14ac:dyDescent="0.2">
      <c r="A26" s="1976"/>
      <c r="B26" s="1961" t="s">
        <v>1221</v>
      </c>
      <c r="C26" s="960" t="s">
        <v>855</v>
      </c>
      <c r="D26" s="989"/>
      <c r="E26" s="990"/>
      <c r="F26" s="990"/>
      <c r="G26" s="990"/>
      <c r="H26" s="990"/>
      <c r="I26" s="990"/>
      <c r="J26" s="990"/>
      <c r="K26" s="990"/>
      <c r="L26" s="990"/>
      <c r="M26" s="990"/>
      <c r="N26" s="990"/>
      <c r="O26" s="990"/>
      <c r="P26" s="990"/>
      <c r="Q26" s="990"/>
      <c r="R26" s="990"/>
      <c r="S26" s="990"/>
      <c r="T26" s="990"/>
      <c r="U26" s="990"/>
      <c r="V26" s="990"/>
      <c r="W26" s="990"/>
      <c r="X26" s="990"/>
      <c r="Y26" s="990"/>
      <c r="Z26" s="990"/>
      <c r="AA26" s="992">
        <f t="shared" si="0"/>
        <v>0</v>
      </c>
      <c r="AB26" s="584"/>
      <c r="AC26" s="1266">
        <v>1</v>
      </c>
      <c r="AD26" s="739">
        <v>28</v>
      </c>
      <c r="AE26" s="739">
        <v>83</v>
      </c>
      <c r="AF26" s="740"/>
      <c r="AG26" s="740"/>
      <c r="AH26" s="740"/>
      <c r="AI26" s="740"/>
    </row>
    <row r="27" spans="1:35" ht="28.35" customHeight="1" x14ac:dyDescent="0.2">
      <c r="A27" s="1976"/>
      <c r="B27" s="1962"/>
      <c r="C27" s="960" t="s">
        <v>856</v>
      </c>
      <c r="D27" s="989"/>
      <c r="E27" s="990"/>
      <c r="F27" s="990"/>
      <c r="G27" s="990"/>
      <c r="H27" s="990"/>
      <c r="I27" s="990"/>
      <c r="J27" s="990"/>
      <c r="K27" s="990"/>
      <c r="L27" s="990"/>
      <c r="M27" s="990"/>
      <c r="N27" s="990"/>
      <c r="O27" s="990"/>
      <c r="P27" s="990"/>
      <c r="Q27" s="990"/>
      <c r="R27" s="990"/>
      <c r="S27" s="990"/>
      <c r="T27" s="990"/>
      <c r="U27" s="990"/>
      <c r="V27" s="990"/>
      <c r="W27" s="990"/>
      <c r="X27" s="990"/>
      <c r="Y27" s="990"/>
      <c r="Z27" s="990"/>
      <c r="AA27" s="992">
        <f t="shared" si="0"/>
        <v>0</v>
      </c>
      <c r="AB27" s="584"/>
      <c r="AC27" s="1266">
        <v>1</v>
      </c>
      <c r="AD27" s="739">
        <v>28</v>
      </c>
      <c r="AE27" s="739">
        <v>84</v>
      </c>
      <c r="AF27" s="740"/>
      <c r="AG27" s="740"/>
      <c r="AH27" s="740"/>
      <c r="AI27" s="740"/>
    </row>
    <row r="28" spans="1:35" ht="28.35" customHeight="1" x14ac:dyDescent="0.2">
      <c r="A28" s="1976"/>
      <c r="B28" s="1961" t="s">
        <v>1222</v>
      </c>
      <c r="C28" s="960" t="s">
        <v>855</v>
      </c>
      <c r="D28" s="989" t="s">
        <v>300</v>
      </c>
      <c r="E28" s="990" t="s">
        <v>300</v>
      </c>
      <c r="F28" s="990" t="s">
        <v>300</v>
      </c>
      <c r="G28" s="990" t="s">
        <v>300</v>
      </c>
      <c r="H28" s="990" t="s">
        <v>300</v>
      </c>
      <c r="I28" s="990" t="s">
        <v>300</v>
      </c>
      <c r="J28" s="990" t="s">
        <v>300</v>
      </c>
      <c r="K28" s="990" t="s">
        <v>300</v>
      </c>
      <c r="L28" s="990" t="s">
        <v>300</v>
      </c>
      <c r="M28" s="990" t="s">
        <v>300</v>
      </c>
      <c r="N28" s="990" t="s">
        <v>300</v>
      </c>
      <c r="O28" s="990" t="s">
        <v>300</v>
      </c>
      <c r="P28" s="990" t="s">
        <v>300</v>
      </c>
      <c r="Q28" s="990" t="s">
        <v>300</v>
      </c>
      <c r="R28" s="990" t="s">
        <v>300</v>
      </c>
      <c r="S28" s="990" t="s">
        <v>300</v>
      </c>
      <c r="T28" s="990" t="s">
        <v>300</v>
      </c>
      <c r="U28" s="990" t="s">
        <v>300</v>
      </c>
      <c r="V28" s="990" t="s">
        <v>300</v>
      </c>
      <c r="W28" s="990" t="s">
        <v>300</v>
      </c>
      <c r="X28" s="990"/>
      <c r="Y28" s="990"/>
      <c r="Z28" s="990" t="s">
        <v>300</v>
      </c>
      <c r="AA28" s="992">
        <f t="shared" si="0"/>
        <v>0</v>
      </c>
      <c r="AB28" s="584"/>
      <c r="AC28" s="1266">
        <v>1</v>
      </c>
      <c r="AD28" s="739">
        <v>29</v>
      </c>
      <c r="AE28" s="739">
        <v>85</v>
      </c>
      <c r="AF28" s="739"/>
      <c r="AG28" s="739"/>
      <c r="AH28" s="739"/>
      <c r="AI28" s="739"/>
    </row>
    <row r="29" spans="1:35" ht="28.35" customHeight="1" thickBot="1" x14ac:dyDescent="0.3">
      <c r="A29" s="1977"/>
      <c r="B29" s="1967"/>
      <c r="C29" s="963" t="s">
        <v>856</v>
      </c>
      <c r="D29" s="989"/>
      <c r="E29" s="990"/>
      <c r="F29" s="990"/>
      <c r="G29" s="990"/>
      <c r="H29" s="990"/>
      <c r="I29" s="990"/>
      <c r="J29" s="990"/>
      <c r="K29" s="990"/>
      <c r="L29" s="990"/>
      <c r="M29" s="990"/>
      <c r="N29" s="990"/>
      <c r="O29" s="990"/>
      <c r="P29" s="990"/>
      <c r="Q29" s="990"/>
      <c r="R29" s="990"/>
      <c r="S29" s="990"/>
      <c r="T29" s="990"/>
      <c r="U29" s="990"/>
      <c r="V29" s="990"/>
      <c r="W29" s="990"/>
      <c r="X29" s="990"/>
      <c r="Y29" s="990"/>
      <c r="Z29" s="990"/>
      <c r="AA29" s="992">
        <f t="shared" si="0"/>
        <v>0</v>
      </c>
      <c r="AB29" s="584"/>
      <c r="AC29" s="1266">
        <v>1</v>
      </c>
      <c r="AD29" s="739">
        <v>29</v>
      </c>
      <c r="AE29" s="739">
        <v>86</v>
      </c>
    </row>
    <row r="30" spans="1:35" ht="15" customHeight="1" x14ac:dyDescent="0.2">
      <c r="A30" s="1964" t="s">
        <v>1212</v>
      </c>
      <c r="B30" s="1968" t="s">
        <v>906</v>
      </c>
      <c r="C30" s="962" t="s">
        <v>854</v>
      </c>
      <c r="D30" s="989"/>
      <c r="E30" s="990"/>
      <c r="F30" s="990"/>
      <c r="G30" s="990"/>
      <c r="H30" s="990"/>
      <c r="I30" s="990"/>
      <c r="J30" s="990"/>
      <c r="K30" s="990"/>
      <c r="L30" s="990"/>
      <c r="M30" s="990"/>
      <c r="N30" s="990"/>
      <c r="O30" s="990"/>
      <c r="P30" s="990"/>
      <c r="Q30" s="990"/>
      <c r="R30" s="990"/>
      <c r="S30" s="990"/>
      <c r="T30" s="990"/>
      <c r="U30" s="990"/>
      <c r="V30" s="990"/>
      <c r="W30" s="990"/>
      <c r="X30" s="990"/>
      <c r="Y30" s="990"/>
      <c r="Z30" s="990"/>
      <c r="AA30" s="992">
        <f t="shared" si="0"/>
        <v>0</v>
      </c>
      <c r="AB30" s="584"/>
      <c r="AC30" s="1266">
        <v>5</v>
      </c>
      <c r="AD30" s="739">
        <v>30</v>
      </c>
      <c r="AE30" s="739">
        <v>87</v>
      </c>
      <c r="AF30" s="739"/>
      <c r="AG30" s="739"/>
      <c r="AH30" s="739"/>
      <c r="AI30" s="739"/>
    </row>
    <row r="31" spans="1:35" ht="28.35" customHeight="1" x14ac:dyDescent="0.2">
      <c r="A31" s="1965"/>
      <c r="B31" s="1962"/>
      <c r="C31" s="960" t="s">
        <v>855</v>
      </c>
      <c r="D31" s="989"/>
      <c r="E31" s="990"/>
      <c r="F31" s="990"/>
      <c r="G31" s="990"/>
      <c r="H31" s="990"/>
      <c r="I31" s="990"/>
      <c r="J31" s="990"/>
      <c r="K31" s="990"/>
      <c r="L31" s="990"/>
      <c r="M31" s="990"/>
      <c r="N31" s="990"/>
      <c r="O31" s="990"/>
      <c r="P31" s="990"/>
      <c r="Q31" s="990"/>
      <c r="R31" s="990"/>
      <c r="S31" s="990"/>
      <c r="T31" s="990"/>
      <c r="U31" s="990"/>
      <c r="V31" s="990"/>
      <c r="W31" s="990"/>
      <c r="X31" s="990"/>
      <c r="Y31" s="990"/>
      <c r="Z31" s="990"/>
      <c r="AA31" s="992">
        <f t="shared" si="0"/>
        <v>0</v>
      </c>
      <c r="AB31" s="584"/>
      <c r="AC31" s="1266">
        <v>5</v>
      </c>
      <c r="AD31" s="739">
        <v>30</v>
      </c>
      <c r="AE31" s="739">
        <v>88</v>
      </c>
      <c r="AF31" s="739"/>
      <c r="AG31" s="739"/>
      <c r="AH31" s="739"/>
      <c r="AI31" s="739"/>
    </row>
    <row r="32" spans="1:35" ht="28.35" customHeight="1" x14ac:dyDescent="0.2">
      <c r="A32" s="1965"/>
      <c r="B32" s="1962"/>
      <c r="C32" s="960" t="s">
        <v>856</v>
      </c>
      <c r="D32" s="989"/>
      <c r="E32" s="990"/>
      <c r="F32" s="990"/>
      <c r="G32" s="990"/>
      <c r="H32" s="990"/>
      <c r="I32" s="990"/>
      <c r="J32" s="990"/>
      <c r="K32" s="990"/>
      <c r="L32" s="990"/>
      <c r="M32" s="990"/>
      <c r="N32" s="990"/>
      <c r="O32" s="990"/>
      <c r="P32" s="990"/>
      <c r="Q32" s="990"/>
      <c r="R32" s="990"/>
      <c r="S32" s="990"/>
      <c r="T32" s="990"/>
      <c r="U32" s="990"/>
      <c r="V32" s="990"/>
      <c r="W32" s="990"/>
      <c r="X32" s="990"/>
      <c r="Y32" s="990"/>
      <c r="Z32" s="990"/>
      <c r="AA32" s="992">
        <f t="shared" si="0"/>
        <v>0</v>
      </c>
      <c r="AB32" s="584"/>
      <c r="AC32" s="1266">
        <v>5</v>
      </c>
      <c r="AD32" s="739">
        <v>30</v>
      </c>
      <c r="AE32" s="739">
        <v>89</v>
      </c>
      <c r="AF32" s="740"/>
      <c r="AG32" s="740"/>
      <c r="AH32" s="740"/>
      <c r="AI32" s="740"/>
    </row>
    <row r="33" spans="1:35" ht="15" customHeight="1" x14ac:dyDescent="0.2">
      <c r="A33" s="1965"/>
      <c r="B33" s="1961" t="s">
        <v>1215</v>
      </c>
      <c r="C33" s="960" t="s">
        <v>857</v>
      </c>
      <c r="D33" s="989"/>
      <c r="E33" s="990"/>
      <c r="F33" s="990"/>
      <c r="G33" s="990"/>
      <c r="H33" s="990"/>
      <c r="I33" s="990"/>
      <c r="J33" s="990"/>
      <c r="K33" s="990"/>
      <c r="L33" s="990"/>
      <c r="M33" s="990"/>
      <c r="N33" s="990"/>
      <c r="O33" s="990"/>
      <c r="P33" s="990"/>
      <c r="Q33" s="990"/>
      <c r="R33" s="990"/>
      <c r="S33" s="990"/>
      <c r="T33" s="990"/>
      <c r="U33" s="990"/>
      <c r="V33" s="990"/>
      <c r="W33" s="990"/>
      <c r="X33" s="990"/>
      <c r="Y33" s="990"/>
      <c r="Z33" s="990"/>
      <c r="AA33" s="992">
        <f t="shared" si="0"/>
        <v>0</v>
      </c>
      <c r="AB33" s="584"/>
      <c r="AC33" s="1266">
        <v>5</v>
      </c>
      <c r="AD33" s="739">
        <v>31</v>
      </c>
      <c r="AE33" s="739">
        <v>90</v>
      </c>
      <c r="AF33" s="739"/>
      <c r="AG33" s="739"/>
      <c r="AH33" s="739"/>
      <c r="AI33" s="739"/>
    </row>
    <row r="34" spans="1:35" ht="28.35" customHeight="1" x14ac:dyDescent="0.2">
      <c r="A34" s="1965"/>
      <c r="B34" s="1962"/>
      <c r="C34" s="960" t="s">
        <v>860</v>
      </c>
      <c r="D34" s="989"/>
      <c r="E34" s="990"/>
      <c r="F34" s="990"/>
      <c r="G34" s="990"/>
      <c r="H34" s="990"/>
      <c r="I34" s="990"/>
      <c r="J34" s="990"/>
      <c r="K34" s="990"/>
      <c r="L34" s="990"/>
      <c r="M34" s="990"/>
      <c r="N34" s="990"/>
      <c r="O34" s="990"/>
      <c r="P34" s="990"/>
      <c r="Q34" s="990"/>
      <c r="R34" s="990"/>
      <c r="S34" s="990"/>
      <c r="T34" s="990"/>
      <c r="U34" s="990"/>
      <c r="V34" s="990"/>
      <c r="W34" s="990"/>
      <c r="X34" s="990"/>
      <c r="Y34" s="990"/>
      <c r="Z34" s="990"/>
      <c r="AA34" s="992">
        <f t="shared" si="0"/>
        <v>0</v>
      </c>
      <c r="AB34" s="584"/>
      <c r="AC34" s="1266">
        <v>5</v>
      </c>
      <c r="AD34" s="739">
        <v>31</v>
      </c>
      <c r="AE34" s="739">
        <v>91</v>
      </c>
      <c r="AF34" s="740"/>
      <c r="AG34" s="740"/>
      <c r="AH34" s="740"/>
      <c r="AI34" s="740"/>
    </row>
    <row r="35" spans="1:35" ht="28.35" customHeight="1" x14ac:dyDescent="0.2">
      <c r="A35" s="1965"/>
      <c r="B35" s="1962"/>
      <c r="C35" s="960" t="s">
        <v>861</v>
      </c>
      <c r="D35" s="989"/>
      <c r="E35" s="990"/>
      <c r="F35" s="990"/>
      <c r="G35" s="990"/>
      <c r="H35" s="990"/>
      <c r="I35" s="990"/>
      <c r="J35" s="990"/>
      <c r="K35" s="990"/>
      <c r="L35" s="990"/>
      <c r="M35" s="990"/>
      <c r="N35" s="990"/>
      <c r="O35" s="990"/>
      <c r="P35" s="990"/>
      <c r="Q35" s="990"/>
      <c r="R35" s="990"/>
      <c r="S35" s="990"/>
      <c r="T35" s="990"/>
      <c r="U35" s="990"/>
      <c r="V35" s="990"/>
      <c r="W35" s="990"/>
      <c r="X35" s="990"/>
      <c r="Y35" s="990"/>
      <c r="Z35" s="990"/>
      <c r="AA35" s="992">
        <f t="shared" si="0"/>
        <v>0</v>
      </c>
      <c r="AB35" s="584"/>
      <c r="AC35" s="1266">
        <v>5</v>
      </c>
      <c r="AD35" s="739">
        <v>31</v>
      </c>
      <c r="AE35" s="739">
        <v>92</v>
      </c>
      <c r="AF35" s="740"/>
      <c r="AG35" s="740"/>
      <c r="AH35" s="740"/>
      <c r="AI35" s="740"/>
    </row>
    <row r="36" spans="1:35" ht="15" customHeight="1" x14ac:dyDescent="0.2">
      <c r="A36" s="1965"/>
      <c r="B36" s="1961" t="s">
        <v>1216</v>
      </c>
      <c r="C36" s="960" t="s">
        <v>857</v>
      </c>
      <c r="D36" s="989"/>
      <c r="E36" s="990"/>
      <c r="F36" s="990"/>
      <c r="G36" s="990"/>
      <c r="H36" s="990"/>
      <c r="I36" s="990"/>
      <c r="J36" s="990"/>
      <c r="K36" s="990"/>
      <c r="L36" s="990"/>
      <c r="M36" s="990"/>
      <c r="N36" s="990"/>
      <c r="O36" s="990"/>
      <c r="P36" s="990"/>
      <c r="Q36" s="990"/>
      <c r="R36" s="990"/>
      <c r="S36" s="990"/>
      <c r="T36" s="990"/>
      <c r="U36" s="990"/>
      <c r="V36" s="990"/>
      <c r="W36" s="990"/>
      <c r="X36" s="990"/>
      <c r="Y36" s="990"/>
      <c r="Z36" s="990"/>
      <c r="AA36" s="992">
        <f t="shared" si="0"/>
        <v>0</v>
      </c>
      <c r="AB36" s="584"/>
      <c r="AC36" s="1266">
        <v>5</v>
      </c>
      <c r="AD36" s="739">
        <v>32</v>
      </c>
      <c r="AE36" s="739">
        <v>93</v>
      </c>
      <c r="AF36" s="740"/>
      <c r="AG36" s="740"/>
      <c r="AH36" s="740"/>
      <c r="AI36" s="740"/>
    </row>
    <row r="37" spans="1:35" ht="28.35" customHeight="1" x14ac:dyDescent="0.2">
      <c r="A37" s="1965"/>
      <c r="B37" s="1962"/>
      <c r="C37" s="960" t="s">
        <v>860</v>
      </c>
      <c r="D37" s="989"/>
      <c r="E37" s="990"/>
      <c r="F37" s="990"/>
      <c r="G37" s="990"/>
      <c r="H37" s="990"/>
      <c r="I37" s="990"/>
      <c r="J37" s="990"/>
      <c r="K37" s="990"/>
      <c r="L37" s="990"/>
      <c r="M37" s="990"/>
      <c r="N37" s="990"/>
      <c r="O37" s="990"/>
      <c r="P37" s="990"/>
      <c r="Q37" s="990"/>
      <c r="R37" s="990"/>
      <c r="S37" s="990"/>
      <c r="T37" s="990"/>
      <c r="U37" s="990"/>
      <c r="V37" s="990"/>
      <c r="W37" s="990"/>
      <c r="X37" s="990"/>
      <c r="Y37" s="990"/>
      <c r="Z37" s="990"/>
      <c r="AA37" s="992">
        <f t="shared" si="0"/>
        <v>0</v>
      </c>
      <c r="AB37" s="584"/>
      <c r="AC37" s="1266">
        <v>5</v>
      </c>
      <c r="AD37" s="739">
        <v>32</v>
      </c>
      <c r="AE37" s="739">
        <v>94</v>
      </c>
      <c r="AF37" s="739"/>
      <c r="AG37" s="739"/>
      <c r="AH37" s="739"/>
      <c r="AI37" s="739"/>
    </row>
    <row r="38" spans="1:35" ht="28.35" customHeight="1" x14ac:dyDescent="0.2">
      <c r="A38" s="1965"/>
      <c r="B38" s="1962"/>
      <c r="C38" s="960" t="s">
        <v>861</v>
      </c>
      <c r="D38" s="989"/>
      <c r="E38" s="990"/>
      <c r="F38" s="990"/>
      <c r="G38" s="990"/>
      <c r="H38" s="990"/>
      <c r="I38" s="990"/>
      <c r="J38" s="990"/>
      <c r="K38" s="990"/>
      <c r="L38" s="990"/>
      <c r="M38" s="990"/>
      <c r="N38" s="990"/>
      <c r="O38" s="990"/>
      <c r="P38" s="990"/>
      <c r="Q38" s="990"/>
      <c r="R38" s="990"/>
      <c r="S38" s="990"/>
      <c r="T38" s="990"/>
      <c r="U38" s="990"/>
      <c r="V38" s="990"/>
      <c r="W38" s="990"/>
      <c r="X38" s="990"/>
      <c r="Y38" s="990"/>
      <c r="Z38" s="990"/>
      <c r="AA38" s="992">
        <f t="shared" ref="AA38:AA69" si="1">SUM(D38:Z38)</f>
        <v>0</v>
      </c>
      <c r="AB38" s="584"/>
      <c r="AC38" s="1266">
        <v>5</v>
      </c>
      <c r="AD38" s="739">
        <v>32</v>
      </c>
      <c r="AE38" s="739">
        <v>95</v>
      </c>
      <c r="AF38" s="740"/>
      <c r="AG38" s="740"/>
      <c r="AH38" s="740"/>
      <c r="AI38" s="740"/>
    </row>
    <row r="39" spans="1:35" ht="15" customHeight="1" x14ac:dyDescent="0.2">
      <c r="A39" s="1965"/>
      <c r="B39" s="1961" t="s">
        <v>1217</v>
      </c>
      <c r="C39" s="960" t="s">
        <v>857</v>
      </c>
      <c r="D39" s="989"/>
      <c r="E39" s="990"/>
      <c r="F39" s="990"/>
      <c r="G39" s="990"/>
      <c r="H39" s="990"/>
      <c r="I39" s="990"/>
      <c r="J39" s="990"/>
      <c r="K39" s="990"/>
      <c r="L39" s="990"/>
      <c r="M39" s="990"/>
      <c r="N39" s="990"/>
      <c r="O39" s="990"/>
      <c r="P39" s="990"/>
      <c r="Q39" s="990"/>
      <c r="R39" s="990"/>
      <c r="S39" s="990"/>
      <c r="T39" s="990"/>
      <c r="U39" s="990"/>
      <c r="V39" s="990"/>
      <c r="W39" s="990"/>
      <c r="X39" s="990"/>
      <c r="Y39" s="990"/>
      <c r="Z39" s="990"/>
      <c r="AA39" s="992">
        <f t="shared" si="1"/>
        <v>0</v>
      </c>
      <c r="AB39" s="584"/>
      <c r="AC39" s="1266">
        <v>5</v>
      </c>
      <c r="AD39" s="739">
        <v>33</v>
      </c>
      <c r="AE39" s="739">
        <v>96</v>
      </c>
      <c r="AF39" s="740"/>
      <c r="AG39" s="740"/>
      <c r="AH39" s="740"/>
      <c r="AI39" s="740"/>
    </row>
    <row r="40" spans="1:35" ht="28.35" customHeight="1" x14ac:dyDescent="0.2">
      <c r="A40" s="1965"/>
      <c r="B40" s="1962"/>
      <c r="C40" s="960" t="s">
        <v>860</v>
      </c>
      <c r="D40" s="989"/>
      <c r="E40" s="990"/>
      <c r="F40" s="990"/>
      <c r="G40" s="990"/>
      <c r="H40" s="990"/>
      <c r="I40" s="990"/>
      <c r="J40" s="990"/>
      <c r="K40" s="990"/>
      <c r="L40" s="990"/>
      <c r="M40" s="990"/>
      <c r="N40" s="990"/>
      <c r="O40" s="990"/>
      <c r="P40" s="990"/>
      <c r="Q40" s="990"/>
      <c r="R40" s="990"/>
      <c r="S40" s="990"/>
      <c r="T40" s="990"/>
      <c r="U40" s="990"/>
      <c r="V40" s="990"/>
      <c r="W40" s="990"/>
      <c r="X40" s="990"/>
      <c r="Y40" s="990"/>
      <c r="Z40" s="990"/>
      <c r="AA40" s="992">
        <f t="shared" si="1"/>
        <v>0</v>
      </c>
      <c r="AB40" s="584"/>
      <c r="AC40" s="1266">
        <v>5</v>
      </c>
      <c r="AD40" s="739">
        <v>33</v>
      </c>
      <c r="AE40" s="739">
        <v>97</v>
      </c>
      <c r="AF40" s="740"/>
      <c r="AG40" s="740"/>
      <c r="AH40" s="740"/>
      <c r="AI40" s="740"/>
    </row>
    <row r="41" spans="1:35" ht="28.35" customHeight="1" x14ac:dyDescent="0.2">
      <c r="A41" s="1965"/>
      <c r="B41" s="1962"/>
      <c r="C41" s="960" t="s">
        <v>861</v>
      </c>
      <c r="D41" s="989"/>
      <c r="E41" s="990"/>
      <c r="F41" s="990"/>
      <c r="G41" s="990"/>
      <c r="H41" s="990"/>
      <c r="I41" s="990"/>
      <c r="J41" s="990"/>
      <c r="K41" s="990"/>
      <c r="L41" s="990"/>
      <c r="M41" s="990"/>
      <c r="N41" s="990"/>
      <c r="O41" s="990"/>
      <c r="P41" s="990"/>
      <c r="Q41" s="990"/>
      <c r="R41" s="990"/>
      <c r="S41" s="990"/>
      <c r="T41" s="990"/>
      <c r="U41" s="990"/>
      <c r="V41" s="990"/>
      <c r="W41" s="990"/>
      <c r="X41" s="990"/>
      <c r="Y41" s="990"/>
      <c r="Z41" s="990"/>
      <c r="AA41" s="992">
        <f t="shared" si="1"/>
        <v>0</v>
      </c>
      <c r="AB41" s="584"/>
      <c r="AC41" s="1266">
        <v>5</v>
      </c>
      <c r="AD41" s="739">
        <v>33</v>
      </c>
      <c r="AE41" s="739">
        <v>98</v>
      </c>
      <c r="AF41" s="739"/>
      <c r="AG41" s="739"/>
      <c r="AH41" s="739"/>
      <c r="AI41" s="739"/>
    </row>
    <row r="42" spans="1:35" ht="15" customHeight="1" x14ac:dyDescent="0.2">
      <c r="A42" s="1965"/>
      <c r="B42" s="1961" t="s">
        <v>1218</v>
      </c>
      <c r="C42" s="961" t="s">
        <v>854</v>
      </c>
      <c r="D42" s="989"/>
      <c r="E42" s="990"/>
      <c r="F42" s="990"/>
      <c r="G42" s="990"/>
      <c r="H42" s="990"/>
      <c r="I42" s="990"/>
      <c r="J42" s="990"/>
      <c r="K42" s="990"/>
      <c r="L42" s="990"/>
      <c r="M42" s="990"/>
      <c r="N42" s="990"/>
      <c r="O42" s="990"/>
      <c r="P42" s="990"/>
      <c r="Q42" s="990"/>
      <c r="R42" s="990"/>
      <c r="S42" s="990"/>
      <c r="T42" s="990"/>
      <c r="U42" s="990"/>
      <c r="V42" s="990"/>
      <c r="W42" s="990"/>
      <c r="X42" s="990"/>
      <c r="Y42" s="990"/>
      <c r="Z42" s="990"/>
      <c r="AA42" s="992">
        <f t="shared" si="1"/>
        <v>0</v>
      </c>
      <c r="AB42" s="584"/>
      <c r="AC42" s="1266">
        <v>5</v>
      </c>
      <c r="AD42" s="739">
        <v>34</v>
      </c>
      <c r="AE42" s="739">
        <v>99</v>
      </c>
      <c r="AF42" s="740"/>
      <c r="AG42" s="740"/>
      <c r="AH42" s="740"/>
      <c r="AI42" s="740"/>
    </row>
    <row r="43" spans="1:35" ht="28.35" customHeight="1" x14ac:dyDescent="0.2">
      <c r="A43" s="1965"/>
      <c r="B43" s="1962"/>
      <c r="C43" s="961" t="s">
        <v>855</v>
      </c>
      <c r="D43" s="989"/>
      <c r="E43" s="990"/>
      <c r="F43" s="990"/>
      <c r="G43" s="990"/>
      <c r="H43" s="990"/>
      <c r="I43" s="990"/>
      <c r="J43" s="990"/>
      <c r="K43" s="990"/>
      <c r="L43" s="990"/>
      <c r="M43" s="990"/>
      <c r="N43" s="990"/>
      <c r="O43" s="990"/>
      <c r="P43" s="990"/>
      <c r="Q43" s="990"/>
      <c r="R43" s="990"/>
      <c r="S43" s="990"/>
      <c r="T43" s="990"/>
      <c r="U43" s="990"/>
      <c r="V43" s="990"/>
      <c r="W43" s="990"/>
      <c r="X43" s="990"/>
      <c r="Y43" s="990"/>
      <c r="Z43" s="990"/>
      <c r="AA43" s="992">
        <f t="shared" si="1"/>
        <v>0</v>
      </c>
      <c r="AB43" s="584"/>
      <c r="AC43" s="1266">
        <v>5</v>
      </c>
      <c r="AD43" s="739">
        <v>34</v>
      </c>
      <c r="AE43" s="739">
        <v>100</v>
      </c>
      <c r="AF43" s="740"/>
      <c r="AG43" s="740"/>
      <c r="AH43" s="740"/>
      <c r="AI43" s="740"/>
    </row>
    <row r="44" spans="1:35" ht="28.35" customHeight="1" x14ac:dyDescent="0.2">
      <c r="A44" s="1965"/>
      <c r="B44" s="1962"/>
      <c r="C44" s="961" t="s">
        <v>856</v>
      </c>
      <c r="D44" s="989"/>
      <c r="E44" s="990"/>
      <c r="F44" s="990"/>
      <c r="G44" s="990"/>
      <c r="H44" s="990"/>
      <c r="I44" s="990"/>
      <c r="J44" s="990"/>
      <c r="K44" s="990"/>
      <c r="L44" s="990"/>
      <c r="M44" s="990"/>
      <c r="N44" s="990"/>
      <c r="O44" s="990"/>
      <c r="P44" s="990"/>
      <c r="Q44" s="990"/>
      <c r="R44" s="990"/>
      <c r="S44" s="990"/>
      <c r="T44" s="990"/>
      <c r="U44" s="990"/>
      <c r="V44" s="990"/>
      <c r="W44" s="990"/>
      <c r="X44" s="990"/>
      <c r="Y44" s="990"/>
      <c r="Z44" s="990"/>
      <c r="AA44" s="992">
        <f t="shared" si="1"/>
        <v>0</v>
      </c>
      <c r="AB44" s="584"/>
      <c r="AC44" s="1266">
        <v>5</v>
      </c>
      <c r="AD44" s="739">
        <v>34</v>
      </c>
      <c r="AE44" s="739">
        <v>101</v>
      </c>
      <c r="AF44" s="740"/>
      <c r="AG44" s="740"/>
      <c r="AH44" s="740"/>
      <c r="AI44" s="740"/>
    </row>
    <row r="45" spans="1:35" ht="15" customHeight="1" x14ac:dyDescent="0.2">
      <c r="A45" s="1965"/>
      <c r="B45" s="1961" t="s">
        <v>1219</v>
      </c>
      <c r="C45" s="960" t="s">
        <v>854</v>
      </c>
      <c r="D45" s="989"/>
      <c r="E45" s="990"/>
      <c r="F45" s="990"/>
      <c r="G45" s="990"/>
      <c r="H45" s="990"/>
      <c r="I45" s="990"/>
      <c r="J45" s="990"/>
      <c r="K45" s="990"/>
      <c r="L45" s="990"/>
      <c r="M45" s="990"/>
      <c r="N45" s="990"/>
      <c r="O45" s="990"/>
      <c r="P45" s="990"/>
      <c r="Q45" s="990"/>
      <c r="R45" s="990"/>
      <c r="S45" s="990"/>
      <c r="T45" s="990"/>
      <c r="U45" s="990"/>
      <c r="V45" s="990"/>
      <c r="W45" s="990"/>
      <c r="X45" s="990"/>
      <c r="Y45" s="990"/>
      <c r="Z45" s="990"/>
      <c r="AA45" s="992">
        <f t="shared" si="1"/>
        <v>0</v>
      </c>
      <c r="AB45" s="584"/>
      <c r="AC45" s="1266">
        <v>5</v>
      </c>
      <c r="AD45" s="739">
        <v>35</v>
      </c>
      <c r="AE45" s="739">
        <v>102</v>
      </c>
      <c r="AF45" s="739"/>
      <c r="AG45" s="739"/>
      <c r="AH45" s="739"/>
      <c r="AI45" s="739"/>
    </row>
    <row r="46" spans="1:35" ht="29.85" customHeight="1" x14ac:dyDescent="0.2">
      <c r="A46" s="1965"/>
      <c r="B46" s="1962"/>
      <c r="C46" s="960" t="s">
        <v>855</v>
      </c>
      <c r="D46" s="989"/>
      <c r="E46" s="990"/>
      <c r="F46" s="990"/>
      <c r="G46" s="990"/>
      <c r="H46" s="990"/>
      <c r="I46" s="990"/>
      <c r="J46" s="990"/>
      <c r="K46" s="990"/>
      <c r="L46" s="990"/>
      <c r="M46" s="990"/>
      <c r="N46" s="990"/>
      <c r="O46" s="990"/>
      <c r="P46" s="990"/>
      <c r="Q46" s="990"/>
      <c r="R46" s="990"/>
      <c r="S46" s="990"/>
      <c r="T46" s="990"/>
      <c r="U46" s="990"/>
      <c r="V46" s="990"/>
      <c r="W46" s="990"/>
      <c r="X46" s="990"/>
      <c r="Y46" s="990"/>
      <c r="Z46" s="990"/>
      <c r="AA46" s="992">
        <f t="shared" si="1"/>
        <v>0</v>
      </c>
      <c r="AB46" s="584"/>
      <c r="AC46" s="1266">
        <v>5</v>
      </c>
      <c r="AD46" s="739">
        <v>35</v>
      </c>
      <c r="AE46" s="739">
        <v>103</v>
      </c>
      <c r="AF46" s="740"/>
      <c r="AG46" s="740"/>
      <c r="AH46" s="740"/>
      <c r="AI46" s="740"/>
    </row>
    <row r="47" spans="1:35" ht="29.85" customHeight="1" x14ac:dyDescent="0.2">
      <c r="A47" s="1965"/>
      <c r="B47" s="1962"/>
      <c r="C47" s="960" t="s">
        <v>856</v>
      </c>
      <c r="D47" s="989"/>
      <c r="E47" s="990"/>
      <c r="F47" s="990"/>
      <c r="G47" s="990"/>
      <c r="H47" s="990"/>
      <c r="I47" s="990"/>
      <c r="J47" s="990"/>
      <c r="K47" s="990"/>
      <c r="L47" s="990"/>
      <c r="M47" s="990"/>
      <c r="N47" s="990"/>
      <c r="O47" s="990"/>
      <c r="P47" s="990"/>
      <c r="Q47" s="990"/>
      <c r="R47" s="990"/>
      <c r="S47" s="990"/>
      <c r="T47" s="990"/>
      <c r="U47" s="990"/>
      <c r="V47" s="990"/>
      <c r="W47" s="990"/>
      <c r="X47" s="990"/>
      <c r="Y47" s="990"/>
      <c r="Z47" s="990"/>
      <c r="AA47" s="992">
        <f t="shared" si="1"/>
        <v>0</v>
      </c>
      <c r="AB47" s="584"/>
      <c r="AC47" s="1266">
        <v>5</v>
      </c>
      <c r="AD47" s="739">
        <v>35</v>
      </c>
      <c r="AE47" s="739">
        <v>104</v>
      </c>
      <c r="AF47" s="740"/>
      <c r="AG47" s="740"/>
      <c r="AH47" s="740"/>
      <c r="AI47" s="740"/>
    </row>
    <row r="48" spans="1:35" ht="29.85" customHeight="1" x14ac:dyDescent="0.2">
      <c r="A48" s="1965"/>
      <c r="B48" s="1961" t="s">
        <v>1220</v>
      </c>
      <c r="C48" s="960" t="s">
        <v>855</v>
      </c>
      <c r="D48" s="989"/>
      <c r="E48" s="990"/>
      <c r="F48" s="990"/>
      <c r="G48" s="990"/>
      <c r="H48" s="990"/>
      <c r="I48" s="990"/>
      <c r="J48" s="990"/>
      <c r="K48" s="990"/>
      <c r="L48" s="990"/>
      <c r="M48" s="990"/>
      <c r="N48" s="990"/>
      <c r="O48" s="990"/>
      <c r="P48" s="990"/>
      <c r="Q48" s="990"/>
      <c r="R48" s="990"/>
      <c r="S48" s="990"/>
      <c r="T48" s="990"/>
      <c r="U48" s="990"/>
      <c r="V48" s="990"/>
      <c r="W48" s="990"/>
      <c r="X48" s="990"/>
      <c r="Y48" s="990"/>
      <c r="Z48" s="990"/>
      <c r="AA48" s="992">
        <f t="shared" si="1"/>
        <v>0</v>
      </c>
      <c r="AB48" s="584"/>
      <c r="AC48" s="1266">
        <v>5</v>
      </c>
      <c r="AD48" s="739">
        <v>36</v>
      </c>
      <c r="AE48" s="739">
        <v>105</v>
      </c>
      <c r="AF48" s="740"/>
      <c r="AG48" s="740"/>
      <c r="AH48" s="740"/>
      <c r="AI48" s="740"/>
    </row>
    <row r="49" spans="1:35" ht="29.85" customHeight="1" x14ac:dyDescent="0.2">
      <c r="A49" s="1965"/>
      <c r="B49" s="1962"/>
      <c r="C49" s="960" t="s">
        <v>856</v>
      </c>
      <c r="D49" s="989" t="s">
        <v>300</v>
      </c>
      <c r="E49" s="990" t="s">
        <v>300</v>
      </c>
      <c r="F49" s="990" t="s">
        <v>300</v>
      </c>
      <c r="G49" s="990" t="s">
        <v>300</v>
      </c>
      <c r="H49" s="990" t="s">
        <v>300</v>
      </c>
      <c r="I49" s="990" t="s">
        <v>300</v>
      </c>
      <c r="J49" s="990" t="s">
        <v>300</v>
      </c>
      <c r="K49" s="990" t="s">
        <v>300</v>
      </c>
      <c r="L49" s="990" t="s">
        <v>300</v>
      </c>
      <c r="M49" s="990" t="s">
        <v>300</v>
      </c>
      <c r="N49" s="990" t="s">
        <v>300</v>
      </c>
      <c r="O49" s="990" t="s">
        <v>300</v>
      </c>
      <c r="P49" s="990" t="s">
        <v>300</v>
      </c>
      <c r="Q49" s="990" t="s">
        <v>300</v>
      </c>
      <c r="R49" s="990" t="s">
        <v>300</v>
      </c>
      <c r="S49" s="990" t="s">
        <v>300</v>
      </c>
      <c r="T49" s="990" t="s">
        <v>300</v>
      </c>
      <c r="U49" s="990" t="s">
        <v>300</v>
      </c>
      <c r="V49" s="990" t="s">
        <v>300</v>
      </c>
      <c r="W49" s="990" t="s">
        <v>300</v>
      </c>
      <c r="X49" s="990"/>
      <c r="Y49" s="990"/>
      <c r="Z49" s="990" t="s">
        <v>300</v>
      </c>
      <c r="AA49" s="992">
        <f t="shared" si="1"/>
        <v>0</v>
      </c>
      <c r="AB49" s="584"/>
      <c r="AC49" s="1266">
        <v>5</v>
      </c>
      <c r="AD49" s="739">
        <v>36</v>
      </c>
      <c r="AE49" s="739">
        <v>106</v>
      </c>
      <c r="AF49" s="739"/>
      <c r="AG49" s="739"/>
      <c r="AH49" s="739"/>
      <c r="AI49" s="739"/>
    </row>
    <row r="50" spans="1:35" ht="29.85" customHeight="1" x14ac:dyDescent="0.25">
      <c r="A50" s="1965"/>
      <c r="B50" s="1961" t="s">
        <v>1221</v>
      </c>
      <c r="C50" s="960" t="s">
        <v>855</v>
      </c>
      <c r="D50" s="989"/>
      <c r="E50" s="990"/>
      <c r="F50" s="990"/>
      <c r="G50" s="990"/>
      <c r="H50" s="990"/>
      <c r="I50" s="990"/>
      <c r="J50" s="990"/>
      <c r="K50" s="990"/>
      <c r="L50" s="990"/>
      <c r="M50" s="990"/>
      <c r="N50" s="990"/>
      <c r="O50" s="990"/>
      <c r="P50" s="990"/>
      <c r="Q50" s="990"/>
      <c r="R50" s="990"/>
      <c r="S50" s="990"/>
      <c r="T50" s="990"/>
      <c r="U50" s="990"/>
      <c r="V50" s="990"/>
      <c r="W50" s="990"/>
      <c r="X50" s="990"/>
      <c r="Y50" s="990"/>
      <c r="Z50" s="990"/>
      <c r="AA50" s="992">
        <f t="shared" si="1"/>
        <v>0</v>
      </c>
      <c r="AB50" s="584"/>
      <c r="AC50" s="1266">
        <v>5</v>
      </c>
      <c r="AD50" s="739">
        <v>37</v>
      </c>
      <c r="AE50" s="739">
        <v>107</v>
      </c>
    </row>
    <row r="51" spans="1:35" ht="29.85" customHeight="1" x14ac:dyDescent="0.2">
      <c r="A51" s="1965"/>
      <c r="B51" s="1962"/>
      <c r="C51" s="960" t="s">
        <v>856</v>
      </c>
      <c r="D51" s="989"/>
      <c r="E51" s="990"/>
      <c r="F51" s="990"/>
      <c r="G51" s="990"/>
      <c r="H51" s="990"/>
      <c r="I51" s="990"/>
      <c r="J51" s="990"/>
      <c r="K51" s="990"/>
      <c r="L51" s="990"/>
      <c r="M51" s="990"/>
      <c r="N51" s="990"/>
      <c r="O51" s="990"/>
      <c r="P51" s="990"/>
      <c r="Q51" s="990"/>
      <c r="R51" s="990"/>
      <c r="S51" s="990"/>
      <c r="T51" s="990"/>
      <c r="U51" s="990"/>
      <c r="V51" s="990"/>
      <c r="W51" s="990"/>
      <c r="X51" s="990"/>
      <c r="Y51" s="990"/>
      <c r="Z51" s="990"/>
      <c r="AA51" s="992">
        <f t="shared" si="1"/>
        <v>0</v>
      </c>
      <c r="AB51" s="584"/>
      <c r="AC51" s="1266">
        <v>5</v>
      </c>
      <c r="AD51" s="739">
        <v>37</v>
      </c>
      <c r="AE51" s="739">
        <v>108</v>
      </c>
      <c r="AF51" s="739"/>
      <c r="AG51" s="739"/>
      <c r="AH51" s="739"/>
      <c r="AI51" s="739"/>
    </row>
    <row r="52" spans="1:35" ht="29.85" customHeight="1" x14ac:dyDescent="0.2">
      <c r="A52" s="1965"/>
      <c r="B52" s="1961" t="s">
        <v>1222</v>
      </c>
      <c r="C52" s="960" t="s">
        <v>855</v>
      </c>
      <c r="D52" s="989"/>
      <c r="E52" s="990"/>
      <c r="F52" s="990"/>
      <c r="G52" s="990"/>
      <c r="H52" s="990"/>
      <c r="I52" s="990"/>
      <c r="J52" s="990"/>
      <c r="K52" s="990"/>
      <c r="L52" s="990"/>
      <c r="M52" s="990"/>
      <c r="N52" s="990"/>
      <c r="O52" s="990"/>
      <c r="P52" s="990"/>
      <c r="Q52" s="990"/>
      <c r="R52" s="990"/>
      <c r="S52" s="990"/>
      <c r="T52" s="990"/>
      <c r="U52" s="990"/>
      <c r="V52" s="990"/>
      <c r="W52" s="990"/>
      <c r="X52" s="990"/>
      <c r="Y52" s="990"/>
      <c r="Z52" s="990"/>
      <c r="AA52" s="992">
        <f t="shared" si="1"/>
        <v>0</v>
      </c>
      <c r="AB52" s="584"/>
      <c r="AC52" s="1266">
        <v>5</v>
      </c>
      <c r="AD52" s="739">
        <v>38</v>
      </c>
      <c r="AE52" s="739">
        <v>109</v>
      </c>
      <c r="AF52" s="739"/>
      <c r="AG52" s="739"/>
      <c r="AH52" s="739"/>
      <c r="AI52" s="739"/>
    </row>
    <row r="53" spans="1:35" ht="29.85" customHeight="1" thickBot="1" x14ac:dyDescent="0.25">
      <c r="A53" s="1966"/>
      <c r="B53" s="1967"/>
      <c r="C53" s="963" t="s">
        <v>856</v>
      </c>
      <c r="D53" s="989"/>
      <c r="E53" s="990"/>
      <c r="F53" s="990"/>
      <c r="G53" s="990"/>
      <c r="H53" s="990"/>
      <c r="I53" s="990"/>
      <c r="J53" s="990"/>
      <c r="K53" s="990"/>
      <c r="L53" s="990"/>
      <c r="M53" s="990"/>
      <c r="N53" s="990"/>
      <c r="O53" s="990"/>
      <c r="P53" s="990"/>
      <c r="Q53" s="990"/>
      <c r="R53" s="990"/>
      <c r="S53" s="990"/>
      <c r="T53" s="990"/>
      <c r="U53" s="990"/>
      <c r="V53" s="990"/>
      <c r="W53" s="990"/>
      <c r="X53" s="990"/>
      <c r="Y53" s="990"/>
      <c r="Z53" s="990"/>
      <c r="AA53" s="992">
        <f t="shared" si="1"/>
        <v>0</v>
      </c>
      <c r="AB53" s="584"/>
      <c r="AC53" s="1266">
        <v>5</v>
      </c>
      <c r="AD53" s="739">
        <v>38</v>
      </c>
      <c r="AE53" s="739">
        <v>110</v>
      </c>
      <c r="AF53" s="740"/>
      <c r="AG53" s="740"/>
      <c r="AH53" s="740"/>
      <c r="AI53" s="740"/>
    </row>
    <row r="54" spans="1:35" ht="15" customHeight="1" x14ac:dyDescent="0.2">
      <c r="A54" s="1964" t="s">
        <v>1202</v>
      </c>
      <c r="B54" s="1968" t="s">
        <v>906</v>
      </c>
      <c r="C54" s="962" t="s">
        <v>854</v>
      </c>
      <c r="D54" s="989"/>
      <c r="E54" s="990"/>
      <c r="F54" s="990"/>
      <c r="G54" s="990"/>
      <c r="H54" s="990"/>
      <c r="I54" s="990"/>
      <c r="J54" s="990"/>
      <c r="K54" s="990"/>
      <c r="L54" s="990"/>
      <c r="M54" s="990"/>
      <c r="N54" s="990"/>
      <c r="O54" s="990"/>
      <c r="P54" s="990"/>
      <c r="Q54" s="990"/>
      <c r="R54" s="990"/>
      <c r="S54" s="990"/>
      <c r="T54" s="990"/>
      <c r="U54" s="990"/>
      <c r="V54" s="990"/>
      <c r="W54" s="990"/>
      <c r="X54" s="990"/>
      <c r="Y54" s="990"/>
      <c r="Z54" s="990"/>
      <c r="AA54" s="992">
        <f t="shared" si="1"/>
        <v>0</v>
      </c>
      <c r="AB54" s="584"/>
      <c r="AC54" s="1266">
        <v>6</v>
      </c>
      <c r="AD54" s="739">
        <v>39</v>
      </c>
      <c r="AE54" s="739">
        <v>111</v>
      </c>
      <c r="AF54" s="739"/>
      <c r="AG54" s="739"/>
      <c r="AH54" s="739"/>
      <c r="AI54" s="739"/>
    </row>
    <row r="55" spans="1:35" ht="29.85" customHeight="1" x14ac:dyDescent="0.2">
      <c r="A55" s="1965"/>
      <c r="B55" s="1962"/>
      <c r="C55" s="960" t="s">
        <v>855</v>
      </c>
      <c r="D55" s="989"/>
      <c r="E55" s="990"/>
      <c r="F55" s="990"/>
      <c r="G55" s="990"/>
      <c r="H55" s="990"/>
      <c r="I55" s="990"/>
      <c r="J55" s="990"/>
      <c r="K55" s="990"/>
      <c r="L55" s="990"/>
      <c r="M55" s="990"/>
      <c r="N55" s="990"/>
      <c r="O55" s="990"/>
      <c r="P55" s="990"/>
      <c r="Q55" s="990"/>
      <c r="R55" s="990"/>
      <c r="S55" s="990"/>
      <c r="T55" s="990"/>
      <c r="U55" s="990"/>
      <c r="V55" s="990"/>
      <c r="W55" s="990"/>
      <c r="X55" s="990"/>
      <c r="Y55" s="990"/>
      <c r="Z55" s="990"/>
      <c r="AA55" s="992">
        <f t="shared" si="1"/>
        <v>0</v>
      </c>
      <c r="AB55" s="584"/>
      <c r="AC55" s="1266">
        <v>6</v>
      </c>
      <c r="AD55" s="739">
        <v>39</v>
      </c>
      <c r="AE55" s="739">
        <v>112</v>
      </c>
      <c r="AF55" s="740"/>
      <c r="AG55" s="740"/>
      <c r="AH55" s="740"/>
      <c r="AI55" s="740"/>
    </row>
    <row r="56" spans="1:35" ht="29.85" customHeight="1" x14ac:dyDescent="0.2">
      <c r="A56" s="1965"/>
      <c r="B56" s="1962"/>
      <c r="C56" s="960" t="s">
        <v>856</v>
      </c>
      <c r="D56" s="989"/>
      <c r="E56" s="990"/>
      <c r="F56" s="990"/>
      <c r="G56" s="990"/>
      <c r="H56" s="990"/>
      <c r="I56" s="990"/>
      <c r="J56" s="990"/>
      <c r="K56" s="990"/>
      <c r="L56" s="990"/>
      <c r="M56" s="990"/>
      <c r="N56" s="990"/>
      <c r="O56" s="990"/>
      <c r="P56" s="990"/>
      <c r="Q56" s="990"/>
      <c r="R56" s="990"/>
      <c r="S56" s="990"/>
      <c r="T56" s="990"/>
      <c r="U56" s="990"/>
      <c r="V56" s="990"/>
      <c r="W56" s="990"/>
      <c r="X56" s="990"/>
      <c r="Y56" s="990"/>
      <c r="Z56" s="990"/>
      <c r="AA56" s="992">
        <f t="shared" si="1"/>
        <v>0</v>
      </c>
      <c r="AB56" s="584"/>
      <c r="AC56" s="1266">
        <v>6</v>
      </c>
      <c r="AD56" s="739">
        <v>39</v>
      </c>
      <c r="AE56" s="739">
        <v>113</v>
      </c>
      <c r="AF56" s="740"/>
      <c r="AG56" s="740"/>
      <c r="AH56" s="740"/>
      <c r="AI56" s="740"/>
    </row>
    <row r="57" spans="1:35" ht="15" customHeight="1" x14ac:dyDescent="0.2">
      <c r="A57" s="1965"/>
      <c r="B57" s="1961" t="s">
        <v>1215</v>
      </c>
      <c r="C57" s="960" t="s">
        <v>857</v>
      </c>
      <c r="D57" s="989"/>
      <c r="E57" s="990"/>
      <c r="F57" s="990"/>
      <c r="G57" s="990"/>
      <c r="H57" s="990"/>
      <c r="I57" s="990"/>
      <c r="J57" s="990"/>
      <c r="K57" s="990"/>
      <c r="L57" s="990"/>
      <c r="M57" s="990"/>
      <c r="N57" s="990"/>
      <c r="O57" s="990"/>
      <c r="P57" s="990"/>
      <c r="Q57" s="990"/>
      <c r="R57" s="990"/>
      <c r="S57" s="990"/>
      <c r="T57" s="990"/>
      <c r="U57" s="990"/>
      <c r="V57" s="990"/>
      <c r="W57" s="990"/>
      <c r="X57" s="990"/>
      <c r="Y57" s="990"/>
      <c r="Z57" s="990"/>
      <c r="AA57" s="992">
        <f t="shared" si="1"/>
        <v>0</v>
      </c>
      <c r="AB57" s="584"/>
      <c r="AC57" s="1266">
        <v>6</v>
      </c>
      <c r="AD57" s="739">
        <v>40</v>
      </c>
      <c r="AE57" s="739">
        <v>114</v>
      </c>
      <c r="AF57" s="740"/>
      <c r="AG57" s="740"/>
      <c r="AH57" s="740"/>
      <c r="AI57" s="740"/>
    </row>
    <row r="58" spans="1:35" ht="29.85" customHeight="1" x14ac:dyDescent="0.2">
      <c r="A58" s="1965"/>
      <c r="B58" s="1962"/>
      <c r="C58" s="960" t="s">
        <v>860</v>
      </c>
      <c r="D58" s="989"/>
      <c r="E58" s="990"/>
      <c r="F58" s="990"/>
      <c r="G58" s="990"/>
      <c r="H58" s="990"/>
      <c r="I58" s="990"/>
      <c r="J58" s="990"/>
      <c r="K58" s="990"/>
      <c r="L58" s="990"/>
      <c r="M58" s="990"/>
      <c r="N58" s="990"/>
      <c r="O58" s="990"/>
      <c r="P58" s="990"/>
      <c r="Q58" s="990"/>
      <c r="R58" s="990"/>
      <c r="S58" s="990"/>
      <c r="T58" s="990"/>
      <c r="U58" s="990"/>
      <c r="V58" s="990"/>
      <c r="W58" s="990"/>
      <c r="X58" s="990"/>
      <c r="Y58" s="990"/>
      <c r="Z58" s="990"/>
      <c r="AA58" s="992">
        <f t="shared" si="1"/>
        <v>0</v>
      </c>
      <c r="AB58" s="584"/>
      <c r="AC58" s="1266">
        <v>6</v>
      </c>
      <c r="AD58" s="739">
        <v>40</v>
      </c>
      <c r="AE58" s="739">
        <v>115</v>
      </c>
      <c r="AF58" s="739"/>
      <c r="AG58" s="739"/>
      <c r="AH58" s="739"/>
      <c r="AI58" s="739"/>
    </row>
    <row r="59" spans="1:35" ht="29.85" customHeight="1" x14ac:dyDescent="0.2">
      <c r="A59" s="1965"/>
      <c r="B59" s="1962"/>
      <c r="C59" s="960" t="s">
        <v>861</v>
      </c>
      <c r="D59" s="989"/>
      <c r="E59" s="990"/>
      <c r="F59" s="990"/>
      <c r="G59" s="990"/>
      <c r="H59" s="990"/>
      <c r="I59" s="990"/>
      <c r="J59" s="990"/>
      <c r="K59" s="990"/>
      <c r="L59" s="990"/>
      <c r="M59" s="990"/>
      <c r="N59" s="990"/>
      <c r="O59" s="990"/>
      <c r="P59" s="990"/>
      <c r="Q59" s="990"/>
      <c r="R59" s="990"/>
      <c r="S59" s="990"/>
      <c r="T59" s="990"/>
      <c r="U59" s="990"/>
      <c r="V59" s="990"/>
      <c r="W59" s="990"/>
      <c r="X59" s="990"/>
      <c r="Y59" s="990"/>
      <c r="Z59" s="990"/>
      <c r="AA59" s="992">
        <f t="shared" si="1"/>
        <v>0</v>
      </c>
      <c r="AB59" s="584"/>
      <c r="AC59" s="1266">
        <v>6</v>
      </c>
      <c r="AD59" s="739">
        <v>40</v>
      </c>
      <c r="AE59" s="739">
        <v>116</v>
      </c>
      <c r="AF59" s="740"/>
      <c r="AG59" s="740"/>
      <c r="AH59" s="740"/>
      <c r="AI59" s="740"/>
    </row>
    <row r="60" spans="1:35" ht="15" customHeight="1" x14ac:dyDescent="0.2">
      <c r="A60" s="1965"/>
      <c r="B60" s="1961" t="s">
        <v>1216</v>
      </c>
      <c r="C60" s="960" t="s">
        <v>857</v>
      </c>
      <c r="D60" s="989"/>
      <c r="E60" s="990"/>
      <c r="F60" s="990"/>
      <c r="G60" s="990"/>
      <c r="H60" s="990"/>
      <c r="I60" s="990"/>
      <c r="J60" s="990"/>
      <c r="K60" s="990"/>
      <c r="L60" s="990"/>
      <c r="M60" s="990"/>
      <c r="N60" s="990"/>
      <c r="O60" s="990"/>
      <c r="P60" s="990"/>
      <c r="Q60" s="990"/>
      <c r="R60" s="990"/>
      <c r="S60" s="990"/>
      <c r="T60" s="990"/>
      <c r="U60" s="990"/>
      <c r="V60" s="990"/>
      <c r="W60" s="990"/>
      <c r="X60" s="990"/>
      <c r="Y60" s="990"/>
      <c r="Z60" s="990"/>
      <c r="AA60" s="992">
        <f t="shared" si="1"/>
        <v>0</v>
      </c>
      <c r="AB60" s="584"/>
      <c r="AC60" s="1266">
        <v>6</v>
      </c>
      <c r="AD60" s="739">
        <v>41</v>
      </c>
      <c r="AE60" s="739">
        <v>117</v>
      </c>
      <c r="AF60" s="740"/>
      <c r="AG60" s="740"/>
      <c r="AH60" s="740"/>
      <c r="AI60" s="740"/>
    </row>
    <row r="61" spans="1:35" ht="29.85" customHeight="1" x14ac:dyDescent="0.2">
      <c r="A61" s="1965"/>
      <c r="B61" s="1962"/>
      <c r="C61" s="960" t="s">
        <v>860</v>
      </c>
      <c r="D61" s="989"/>
      <c r="E61" s="990"/>
      <c r="F61" s="990"/>
      <c r="G61" s="990"/>
      <c r="H61" s="990"/>
      <c r="I61" s="990"/>
      <c r="J61" s="990"/>
      <c r="K61" s="990"/>
      <c r="L61" s="990"/>
      <c r="M61" s="990"/>
      <c r="N61" s="990"/>
      <c r="O61" s="990"/>
      <c r="P61" s="990"/>
      <c r="Q61" s="990"/>
      <c r="R61" s="990"/>
      <c r="S61" s="990"/>
      <c r="T61" s="990"/>
      <c r="U61" s="990"/>
      <c r="V61" s="990"/>
      <c r="W61" s="990"/>
      <c r="X61" s="990"/>
      <c r="Y61" s="990"/>
      <c r="Z61" s="990"/>
      <c r="AA61" s="992">
        <f t="shared" si="1"/>
        <v>0</v>
      </c>
      <c r="AB61" s="584"/>
      <c r="AC61" s="1266">
        <v>6</v>
      </c>
      <c r="AD61" s="739">
        <v>41</v>
      </c>
      <c r="AE61" s="739">
        <v>118</v>
      </c>
      <c r="AF61" s="740"/>
      <c r="AG61" s="740"/>
      <c r="AH61" s="740"/>
      <c r="AI61" s="740"/>
    </row>
    <row r="62" spans="1:35" ht="29.85" customHeight="1" x14ac:dyDescent="0.2">
      <c r="A62" s="1965"/>
      <c r="B62" s="1962"/>
      <c r="C62" s="960" t="s">
        <v>861</v>
      </c>
      <c r="D62" s="989"/>
      <c r="E62" s="990"/>
      <c r="F62" s="990"/>
      <c r="G62" s="990"/>
      <c r="H62" s="990"/>
      <c r="I62" s="990"/>
      <c r="J62" s="990"/>
      <c r="K62" s="990"/>
      <c r="L62" s="990"/>
      <c r="M62" s="990"/>
      <c r="N62" s="990"/>
      <c r="O62" s="990"/>
      <c r="P62" s="990"/>
      <c r="Q62" s="990"/>
      <c r="R62" s="990"/>
      <c r="S62" s="990"/>
      <c r="T62" s="990"/>
      <c r="U62" s="990"/>
      <c r="V62" s="990"/>
      <c r="W62" s="990"/>
      <c r="X62" s="990"/>
      <c r="Y62" s="990"/>
      <c r="Z62" s="990"/>
      <c r="AA62" s="992">
        <f t="shared" si="1"/>
        <v>0</v>
      </c>
      <c r="AB62" s="584"/>
      <c r="AC62" s="1266">
        <v>6</v>
      </c>
      <c r="AD62" s="739">
        <v>41</v>
      </c>
      <c r="AE62" s="739">
        <v>119</v>
      </c>
      <c r="AF62" s="739"/>
      <c r="AG62" s="739"/>
      <c r="AH62" s="739"/>
      <c r="AI62" s="739"/>
    </row>
    <row r="63" spans="1:35" ht="15" customHeight="1" x14ac:dyDescent="0.2">
      <c r="A63" s="1965"/>
      <c r="B63" s="1961" t="s">
        <v>1217</v>
      </c>
      <c r="C63" s="960" t="s">
        <v>857</v>
      </c>
      <c r="D63" s="989"/>
      <c r="E63" s="990"/>
      <c r="F63" s="990"/>
      <c r="G63" s="990"/>
      <c r="H63" s="990"/>
      <c r="I63" s="990"/>
      <c r="J63" s="990"/>
      <c r="K63" s="990"/>
      <c r="L63" s="990"/>
      <c r="M63" s="990"/>
      <c r="N63" s="990"/>
      <c r="O63" s="990"/>
      <c r="P63" s="990"/>
      <c r="Q63" s="990"/>
      <c r="R63" s="990"/>
      <c r="S63" s="990"/>
      <c r="T63" s="990"/>
      <c r="U63" s="990"/>
      <c r="V63" s="990"/>
      <c r="W63" s="990"/>
      <c r="X63" s="990"/>
      <c r="Y63" s="990"/>
      <c r="Z63" s="990"/>
      <c r="AA63" s="992">
        <f t="shared" si="1"/>
        <v>0</v>
      </c>
      <c r="AB63" s="584"/>
      <c r="AC63" s="1266">
        <v>6</v>
      </c>
      <c r="AD63" s="739">
        <v>42</v>
      </c>
      <c r="AE63" s="739">
        <v>120</v>
      </c>
      <c r="AF63" s="740"/>
      <c r="AG63" s="740"/>
      <c r="AH63" s="740"/>
      <c r="AI63" s="740"/>
    </row>
    <row r="64" spans="1:35" ht="29.85" customHeight="1" x14ac:dyDescent="0.2">
      <c r="A64" s="1965"/>
      <c r="B64" s="1962"/>
      <c r="C64" s="960" t="s">
        <v>860</v>
      </c>
      <c r="D64" s="989"/>
      <c r="E64" s="990"/>
      <c r="F64" s="990"/>
      <c r="G64" s="990"/>
      <c r="H64" s="990"/>
      <c r="I64" s="990"/>
      <c r="J64" s="990"/>
      <c r="K64" s="990"/>
      <c r="L64" s="990"/>
      <c r="M64" s="990"/>
      <c r="N64" s="990"/>
      <c r="O64" s="990"/>
      <c r="P64" s="990"/>
      <c r="Q64" s="990"/>
      <c r="R64" s="990"/>
      <c r="S64" s="990"/>
      <c r="T64" s="990"/>
      <c r="U64" s="990"/>
      <c r="V64" s="990"/>
      <c r="W64" s="990"/>
      <c r="X64" s="990"/>
      <c r="Y64" s="990"/>
      <c r="Z64" s="990"/>
      <c r="AA64" s="992">
        <f t="shared" si="1"/>
        <v>0</v>
      </c>
      <c r="AB64" s="584"/>
      <c r="AC64" s="1266">
        <v>6</v>
      </c>
      <c r="AD64" s="739">
        <v>42</v>
      </c>
      <c r="AE64" s="739">
        <v>121</v>
      </c>
      <c r="AF64" s="740"/>
      <c r="AG64" s="740"/>
      <c r="AH64" s="740"/>
      <c r="AI64" s="740"/>
    </row>
    <row r="65" spans="1:35" ht="29.85" customHeight="1" x14ac:dyDescent="0.2">
      <c r="A65" s="1965"/>
      <c r="B65" s="1962"/>
      <c r="C65" s="960" t="s">
        <v>861</v>
      </c>
      <c r="D65" s="989"/>
      <c r="E65" s="990"/>
      <c r="F65" s="990"/>
      <c r="G65" s="990"/>
      <c r="H65" s="990"/>
      <c r="I65" s="990"/>
      <c r="J65" s="990"/>
      <c r="K65" s="990"/>
      <c r="L65" s="990"/>
      <c r="M65" s="990"/>
      <c r="N65" s="990"/>
      <c r="O65" s="990"/>
      <c r="P65" s="990"/>
      <c r="Q65" s="990"/>
      <c r="R65" s="990"/>
      <c r="S65" s="990"/>
      <c r="T65" s="990"/>
      <c r="U65" s="990"/>
      <c r="V65" s="990"/>
      <c r="W65" s="990"/>
      <c r="X65" s="990"/>
      <c r="Y65" s="990"/>
      <c r="Z65" s="990"/>
      <c r="AA65" s="992">
        <f t="shared" si="1"/>
        <v>0</v>
      </c>
      <c r="AB65" s="584"/>
      <c r="AC65" s="1266">
        <v>6</v>
      </c>
      <c r="AD65" s="739">
        <v>42</v>
      </c>
      <c r="AE65" s="739">
        <v>122</v>
      </c>
      <c r="AF65" s="740"/>
      <c r="AG65" s="740"/>
      <c r="AH65" s="740"/>
      <c r="AI65" s="740"/>
    </row>
    <row r="66" spans="1:35" ht="15" customHeight="1" x14ac:dyDescent="0.2">
      <c r="A66" s="1965"/>
      <c r="B66" s="1961" t="s">
        <v>1218</v>
      </c>
      <c r="C66" s="961" t="s">
        <v>854</v>
      </c>
      <c r="D66" s="989"/>
      <c r="E66" s="990"/>
      <c r="F66" s="990"/>
      <c r="G66" s="990"/>
      <c r="H66" s="990"/>
      <c r="I66" s="990"/>
      <c r="J66" s="990"/>
      <c r="K66" s="990"/>
      <c r="L66" s="990"/>
      <c r="M66" s="990"/>
      <c r="N66" s="990"/>
      <c r="O66" s="990"/>
      <c r="P66" s="990"/>
      <c r="Q66" s="990"/>
      <c r="R66" s="990"/>
      <c r="S66" s="990"/>
      <c r="T66" s="990"/>
      <c r="U66" s="990"/>
      <c r="V66" s="990"/>
      <c r="W66" s="990"/>
      <c r="X66" s="990"/>
      <c r="Y66" s="990"/>
      <c r="Z66" s="990"/>
      <c r="AA66" s="992">
        <f t="shared" si="1"/>
        <v>0</v>
      </c>
      <c r="AB66" s="584"/>
      <c r="AC66" s="1266">
        <v>6</v>
      </c>
      <c r="AD66" s="739">
        <v>43</v>
      </c>
      <c r="AE66" s="739">
        <v>123</v>
      </c>
      <c r="AF66" s="739"/>
      <c r="AG66" s="739"/>
      <c r="AH66" s="739"/>
      <c r="AI66" s="739"/>
    </row>
    <row r="67" spans="1:35" ht="29.85" customHeight="1" x14ac:dyDescent="0.2">
      <c r="A67" s="1965"/>
      <c r="B67" s="1962"/>
      <c r="C67" s="961" t="s">
        <v>855</v>
      </c>
      <c r="D67" s="989"/>
      <c r="E67" s="990"/>
      <c r="F67" s="990"/>
      <c r="G67" s="990"/>
      <c r="H67" s="990"/>
      <c r="I67" s="990"/>
      <c r="J67" s="990"/>
      <c r="K67" s="990"/>
      <c r="L67" s="990"/>
      <c r="M67" s="990"/>
      <c r="N67" s="990"/>
      <c r="O67" s="990"/>
      <c r="P67" s="990"/>
      <c r="Q67" s="990"/>
      <c r="R67" s="990"/>
      <c r="S67" s="990"/>
      <c r="T67" s="990"/>
      <c r="U67" s="990"/>
      <c r="V67" s="990"/>
      <c r="W67" s="990"/>
      <c r="X67" s="990"/>
      <c r="Y67" s="990"/>
      <c r="Z67" s="990"/>
      <c r="AA67" s="992">
        <f t="shared" si="1"/>
        <v>0</v>
      </c>
      <c r="AB67" s="584"/>
      <c r="AC67" s="1266">
        <v>6</v>
      </c>
      <c r="AD67" s="739">
        <v>43</v>
      </c>
      <c r="AE67" s="739">
        <v>124</v>
      </c>
      <c r="AF67" s="740"/>
      <c r="AG67" s="740"/>
      <c r="AH67" s="740"/>
      <c r="AI67" s="740"/>
    </row>
    <row r="68" spans="1:35" ht="29.85" customHeight="1" x14ac:dyDescent="0.2">
      <c r="A68" s="1965"/>
      <c r="B68" s="1962"/>
      <c r="C68" s="961" t="s">
        <v>856</v>
      </c>
      <c r="D68" s="989"/>
      <c r="E68" s="990"/>
      <c r="F68" s="990"/>
      <c r="G68" s="990"/>
      <c r="H68" s="990"/>
      <c r="I68" s="990"/>
      <c r="J68" s="990"/>
      <c r="K68" s="990"/>
      <c r="L68" s="990"/>
      <c r="M68" s="990"/>
      <c r="N68" s="990"/>
      <c r="O68" s="990"/>
      <c r="P68" s="990"/>
      <c r="Q68" s="990"/>
      <c r="R68" s="990"/>
      <c r="S68" s="990"/>
      <c r="T68" s="990"/>
      <c r="U68" s="990"/>
      <c r="V68" s="990"/>
      <c r="W68" s="990"/>
      <c r="X68" s="990"/>
      <c r="Y68" s="990"/>
      <c r="Z68" s="990"/>
      <c r="AA68" s="992">
        <f t="shared" si="1"/>
        <v>0</v>
      </c>
      <c r="AB68" s="584"/>
      <c r="AC68" s="1266">
        <v>6</v>
      </c>
      <c r="AD68" s="739">
        <v>43</v>
      </c>
      <c r="AE68" s="739">
        <v>125</v>
      </c>
      <c r="AF68" s="740"/>
      <c r="AG68" s="740"/>
      <c r="AH68" s="740"/>
      <c r="AI68" s="740"/>
    </row>
    <row r="69" spans="1:35" ht="15" customHeight="1" x14ac:dyDescent="0.2">
      <c r="A69" s="1965"/>
      <c r="B69" s="1961" t="s">
        <v>1219</v>
      </c>
      <c r="C69" s="960" t="s">
        <v>854</v>
      </c>
      <c r="D69" s="989"/>
      <c r="E69" s="990"/>
      <c r="F69" s="990"/>
      <c r="G69" s="990"/>
      <c r="H69" s="990"/>
      <c r="I69" s="990"/>
      <c r="J69" s="990"/>
      <c r="K69" s="990"/>
      <c r="L69" s="990"/>
      <c r="M69" s="990"/>
      <c r="N69" s="990"/>
      <c r="O69" s="990"/>
      <c r="P69" s="990"/>
      <c r="Q69" s="990"/>
      <c r="R69" s="990"/>
      <c r="S69" s="990"/>
      <c r="T69" s="990"/>
      <c r="U69" s="990"/>
      <c r="V69" s="990"/>
      <c r="W69" s="990"/>
      <c r="X69" s="990"/>
      <c r="Y69" s="990"/>
      <c r="Z69" s="990"/>
      <c r="AA69" s="992">
        <f t="shared" si="1"/>
        <v>0</v>
      </c>
      <c r="AB69" s="584"/>
      <c r="AC69" s="1266">
        <v>6</v>
      </c>
      <c r="AD69" s="739">
        <v>44</v>
      </c>
      <c r="AE69" s="739">
        <v>126</v>
      </c>
      <c r="AF69" s="740"/>
      <c r="AG69" s="740"/>
      <c r="AH69" s="740"/>
      <c r="AI69" s="740"/>
    </row>
    <row r="70" spans="1:35" ht="28.35" customHeight="1" x14ac:dyDescent="0.2">
      <c r="A70" s="1965"/>
      <c r="B70" s="1962"/>
      <c r="C70" s="960" t="s">
        <v>855</v>
      </c>
      <c r="D70" s="989"/>
      <c r="E70" s="990"/>
      <c r="F70" s="990"/>
      <c r="G70" s="990"/>
      <c r="H70" s="990"/>
      <c r="I70" s="990"/>
      <c r="J70" s="990"/>
      <c r="K70" s="990"/>
      <c r="L70" s="990"/>
      <c r="M70" s="990"/>
      <c r="N70" s="990"/>
      <c r="O70" s="990"/>
      <c r="P70" s="990"/>
      <c r="Q70" s="990"/>
      <c r="R70" s="990"/>
      <c r="S70" s="990"/>
      <c r="T70" s="990"/>
      <c r="U70" s="990"/>
      <c r="V70" s="990"/>
      <c r="W70" s="990"/>
      <c r="X70" s="990"/>
      <c r="Y70" s="990"/>
      <c r="Z70" s="990"/>
      <c r="AA70" s="992">
        <f t="shared" ref="AA70:AA89" si="2">SUM(D70:Z70)</f>
        <v>0</v>
      </c>
      <c r="AB70" s="584"/>
      <c r="AC70" s="1266">
        <v>6</v>
      </c>
      <c r="AD70" s="739">
        <v>44</v>
      </c>
      <c r="AE70" s="739">
        <v>127</v>
      </c>
      <c r="AF70" s="739"/>
      <c r="AG70" s="739"/>
      <c r="AH70" s="739"/>
      <c r="AI70" s="739"/>
    </row>
    <row r="71" spans="1:35" ht="28.35" customHeight="1" x14ac:dyDescent="0.2">
      <c r="A71" s="1965"/>
      <c r="B71" s="1962"/>
      <c r="C71" s="960" t="s">
        <v>856</v>
      </c>
      <c r="D71" s="989"/>
      <c r="E71" s="990"/>
      <c r="F71" s="990"/>
      <c r="G71" s="990"/>
      <c r="H71" s="990"/>
      <c r="I71" s="990"/>
      <c r="J71" s="990"/>
      <c r="K71" s="990"/>
      <c r="L71" s="990"/>
      <c r="M71" s="990"/>
      <c r="N71" s="990"/>
      <c r="O71" s="990"/>
      <c r="P71" s="990"/>
      <c r="Q71" s="990"/>
      <c r="R71" s="990"/>
      <c r="S71" s="990"/>
      <c r="T71" s="990"/>
      <c r="U71" s="990"/>
      <c r="V71" s="990"/>
      <c r="W71" s="990"/>
      <c r="X71" s="990"/>
      <c r="Y71" s="990"/>
      <c r="Z71" s="990"/>
      <c r="AA71" s="992">
        <f t="shared" si="2"/>
        <v>0</v>
      </c>
      <c r="AB71" s="584"/>
      <c r="AC71" s="1266">
        <v>6</v>
      </c>
      <c r="AD71" s="739">
        <v>44</v>
      </c>
      <c r="AE71" s="739">
        <v>128</v>
      </c>
      <c r="AF71" s="739"/>
      <c r="AG71" s="739"/>
      <c r="AH71" s="739"/>
      <c r="AI71" s="739"/>
    </row>
    <row r="72" spans="1:35" ht="28.35" customHeight="1" x14ac:dyDescent="0.2">
      <c r="A72" s="1965"/>
      <c r="B72" s="1961" t="s">
        <v>1220</v>
      </c>
      <c r="C72" s="960" t="s">
        <v>855</v>
      </c>
      <c r="D72" s="989"/>
      <c r="E72" s="990"/>
      <c r="F72" s="990"/>
      <c r="G72" s="990"/>
      <c r="H72" s="990"/>
      <c r="I72" s="990"/>
      <c r="J72" s="990"/>
      <c r="K72" s="990"/>
      <c r="L72" s="990"/>
      <c r="M72" s="990"/>
      <c r="N72" s="990"/>
      <c r="O72" s="990"/>
      <c r="P72" s="990"/>
      <c r="Q72" s="990"/>
      <c r="R72" s="990"/>
      <c r="S72" s="990"/>
      <c r="T72" s="990"/>
      <c r="U72" s="990"/>
      <c r="V72" s="990"/>
      <c r="W72" s="990"/>
      <c r="X72" s="990"/>
      <c r="Y72" s="990"/>
      <c r="Z72" s="990"/>
      <c r="AA72" s="992">
        <f t="shared" si="2"/>
        <v>0</v>
      </c>
      <c r="AB72" s="584"/>
      <c r="AC72" s="1266">
        <v>6</v>
      </c>
      <c r="AD72" s="739">
        <v>45</v>
      </c>
      <c r="AE72" s="739">
        <v>129</v>
      </c>
      <c r="AF72" s="740"/>
      <c r="AG72" s="740"/>
      <c r="AH72" s="740"/>
      <c r="AI72" s="740"/>
    </row>
    <row r="73" spans="1:35" ht="28.35" customHeight="1" x14ac:dyDescent="0.2">
      <c r="A73" s="1965"/>
      <c r="B73" s="1962"/>
      <c r="C73" s="960" t="s">
        <v>856</v>
      </c>
      <c r="D73" s="989"/>
      <c r="E73" s="990"/>
      <c r="F73" s="990"/>
      <c r="G73" s="990"/>
      <c r="H73" s="990"/>
      <c r="I73" s="990"/>
      <c r="J73" s="990"/>
      <c r="K73" s="990"/>
      <c r="L73" s="990"/>
      <c r="M73" s="990"/>
      <c r="N73" s="990"/>
      <c r="O73" s="990"/>
      <c r="P73" s="990"/>
      <c r="Q73" s="990"/>
      <c r="R73" s="990"/>
      <c r="S73" s="990"/>
      <c r="T73" s="990"/>
      <c r="U73" s="990"/>
      <c r="V73" s="990"/>
      <c r="W73" s="990"/>
      <c r="X73" s="990"/>
      <c r="Y73" s="990"/>
      <c r="Z73" s="990"/>
      <c r="AA73" s="992">
        <f t="shared" si="2"/>
        <v>0</v>
      </c>
      <c r="AB73" s="584"/>
      <c r="AC73" s="1266">
        <v>6</v>
      </c>
      <c r="AD73" s="739">
        <v>45</v>
      </c>
      <c r="AE73" s="739">
        <v>130</v>
      </c>
      <c r="AF73" s="740"/>
      <c r="AG73" s="740"/>
      <c r="AH73" s="740"/>
      <c r="AI73" s="740"/>
    </row>
    <row r="74" spans="1:35" ht="28.35" customHeight="1" x14ac:dyDescent="0.2">
      <c r="A74" s="1965"/>
      <c r="B74" s="1961" t="s">
        <v>1221</v>
      </c>
      <c r="C74" s="960" t="s">
        <v>855</v>
      </c>
      <c r="D74" s="989"/>
      <c r="E74" s="990"/>
      <c r="F74" s="990"/>
      <c r="G74" s="990"/>
      <c r="H74" s="990"/>
      <c r="I74" s="990"/>
      <c r="J74" s="990"/>
      <c r="K74" s="990"/>
      <c r="L74" s="990"/>
      <c r="M74" s="990"/>
      <c r="N74" s="990"/>
      <c r="O74" s="990"/>
      <c r="P74" s="990"/>
      <c r="Q74" s="990"/>
      <c r="R74" s="990"/>
      <c r="S74" s="990"/>
      <c r="T74" s="990"/>
      <c r="U74" s="990"/>
      <c r="V74" s="990"/>
      <c r="W74" s="990"/>
      <c r="X74" s="990"/>
      <c r="Y74" s="990"/>
      <c r="Z74" s="990"/>
      <c r="AA74" s="992">
        <f t="shared" si="2"/>
        <v>0</v>
      </c>
      <c r="AB74" s="584"/>
      <c r="AC74" s="1266">
        <v>6</v>
      </c>
      <c r="AD74" s="739">
        <v>46</v>
      </c>
      <c r="AE74" s="739">
        <v>131</v>
      </c>
      <c r="AF74" s="740"/>
      <c r="AG74" s="740"/>
      <c r="AH74" s="740"/>
      <c r="AI74" s="740"/>
    </row>
    <row r="75" spans="1:35" ht="28.35" customHeight="1" x14ac:dyDescent="0.2">
      <c r="A75" s="1965"/>
      <c r="B75" s="1962"/>
      <c r="C75" s="960" t="s">
        <v>856</v>
      </c>
      <c r="D75" s="989"/>
      <c r="E75" s="990"/>
      <c r="F75" s="990"/>
      <c r="G75" s="990"/>
      <c r="H75" s="990"/>
      <c r="I75" s="990"/>
      <c r="J75" s="990"/>
      <c r="K75" s="990"/>
      <c r="L75" s="990"/>
      <c r="M75" s="990"/>
      <c r="N75" s="990"/>
      <c r="O75" s="990"/>
      <c r="P75" s="990"/>
      <c r="Q75" s="990"/>
      <c r="R75" s="990"/>
      <c r="S75" s="990"/>
      <c r="T75" s="990"/>
      <c r="U75" s="990"/>
      <c r="V75" s="990"/>
      <c r="W75" s="990"/>
      <c r="X75" s="990"/>
      <c r="Y75" s="990"/>
      <c r="Z75" s="990"/>
      <c r="AA75" s="992">
        <f t="shared" si="2"/>
        <v>0</v>
      </c>
      <c r="AB75" s="584"/>
      <c r="AC75" s="1266">
        <v>6</v>
      </c>
      <c r="AD75" s="739">
        <v>46</v>
      </c>
      <c r="AE75" s="739">
        <v>132</v>
      </c>
      <c r="AF75" s="739"/>
      <c r="AG75" s="739"/>
      <c r="AH75" s="739"/>
      <c r="AI75" s="739"/>
    </row>
    <row r="76" spans="1:35" ht="28.35" customHeight="1" x14ac:dyDescent="0.2">
      <c r="A76" s="1965"/>
      <c r="B76" s="1961" t="s">
        <v>1222</v>
      </c>
      <c r="C76" s="960" t="s">
        <v>855</v>
      </c>
      <c r="D76" s="989"/>
      <c r="E76" s="990"/>
      <c r="F76" s="990"/>
      <c r="G76" s="990"/>
      <c r="H76" s="990"/>
      <c r="I76" s="990"/>
      <c r="J76" s="990"/>
      <c r="K76" s="990"/>
      <c r="L76" s="990"/>
      <c r="M76" s="990"/>
      <c r="N76" s="990"/>
      <c r="O76" s="990"/>
      <c r="P76" s="990"/>
      <c r="Q76" s="990"/>
      <c r="R76" s="990"/>
      <c r="S76" s="990"/>
      <c r="T76" s="990"/>
      <c r="U76" s="990"/>
      <c r="V76" s="990"/>
      <c r="W76" s="990"/>
      <c r="X76" s="990"/>
      <c r="Y76" s="990"/>
      <c r="Z76" s="990"/>
      <c r="AA76" s="992">
        <f t="shared" si="2"/>
        <v>0</v>
      </c>
      <c r="AB76" s="584"/>
      <c r="AC76" s="1266">
        <v>6</v>
      </c>
      <c r="AD76" s="739">
        <v>47</v>
      </c>
      <c r="AE76" s="739">
        <v>133</v>
      </c>
      <c r="AF76" s="740"/>
      <c r="AG76" s="740"/>
      <c r="AH76" s="740"/>
      <c r="AI76" s="740"/>
    </row>
    <row r="77" spans="1:35" ht="28.35" customHeight="1" thickBot="1" x14ac:dyDescent="0.25">
      <c r="A77" s="1966"/>
      <c r="B77" s="1967"/>
      <c r="C77" s="963" t="s">
        <v>856</v>
      </c>
      <c r="D77" s="989"/>
      <c r="E77" s="990"/>
      <c r="F77" s="990"/>
      <c r="G77" s="990"/>
      <c r="H77" s="990"/>
      <c r="I77" s="990"/>
      <c r="J77" s="990"/>
      <c r="K77" s="990"/>
      <c r="L77" s="990"/>
      <c r="M77" s="990"/>
      <c r="N77" s="990"/>
      <c r="O77" s="990"/>
      <c r="P77" s="990"/>
      <c r="Q77" s="990"/>
      <c r="R77" s="990"/>
      <c r="S77" s="990"/>
      <c r="T77" s="990"/>
      <c r="U77" s="990"/>
      <c r="V77" s="990"/>
      <c r="W77" s="990"/>
      <c r="X77" s="990"/>
      <c r="Y77" s="990"/>
      <c r="Z77" s="990"/>
      <c r="AA77" s="992">
        <f t="shared" si="2"/>
        <v>0</v>
      </c>
      <c r="AB77" s="584"/>
      <c r="AC77" s="1266">
        <v>6</v>
      </c>
      <c r="AD77" s="739">
        <v>47</v>
      </c>
      <c r="AE77" s="739">
        <v>134</v>
      </c>
      <c r="AF77" s="740"/>
      <c r="AG77" s="740"/>
      <c r="AH77" s="740"/>
      <c r="AI77" s="740"/>
    </row>
    <row r="78" spans="1:35" ht="15" customHeight="1" x14ac:dyDescent="0.2">
      <c r="A78" s="1956" t="s">
        <v>1213</v>
      </c>
      <c r="B78" s="1958" t="s">
        <v>906</v>
      </c>
      <c r="C78" s="962" t="s">
        <v>854</v>
      </c>
      <c r="D78" s="989"/>
      <c r="E78" s="990"/>
      <c r="F78" s="990"/>
      <c r="G78" s="990"/>
      <c r="H78" s="990"/>
      <c r="I78" s="990"/>
      <c r="J78" s="990"/>
      <c r="K78" s="990"/>
      <c r="L78" s="990"/>
      <c r="M78" s="990"/>
      <c r="N78" s="990"/>
      <c r="O78" s="990"/>
      <c r="P78" s="990"/>
      <c r="Q78" s="990"/>
      <c r="R78" s="990"/>
      <c r="S78" s="990"/>
      <c r="T78" s="990"/>
      <c r="U78" s="990"/>
      <c r="V78" s="990"/>
      <c r="W78" s="990"/>
      <c r="X78" s="990"/>
      <c r="Y78" s="990"/>
      <c r="Z78" s="990"/>
      <c r="AA78" s="992">
        <f t="shared" si="2"/>
        <v>0</v>
      </c>
      <c r="AB78" s="584"/>
      <c r="AC78" s="1266">
        <v>7</v>
      </c>
      <c r="AD78" s="739">
        <v>48</v>
      </c>
      <c r="AE78" s="739">
        <v>135</v>
      </c>
      <c r="AF78" s="740"/>
      <c r="AG78" s="740"/>
      <c r="AH78" s="740"/>
      <c r="AI78" s="740"/>
    </row>
    <row r="79" spans="1:35" ht="29.85" customHeight="1" x14ac:dyDescent="0.2">
      <c r="A79" s="1957"/>
      <c r="B79" s="1959"/>
      <c r="C79" s="960" t="s">
        <v>855</v>
      </c>
      <c r="D79" s="989"/>
      <c r="E79" s="990"/>
      <c r="F79" s="990"/>
      <c r="G79" s="990"/>
      <c r="H79" s="990"/>
      <c r="I79" s="990"/>
      <c r="J79" s="990"/>
      <c r="K79" s="990"/>
      <c r="L79" s="990"/>
      <c r="M79" s="990"/>
      <c r="N79" s="990"/>
      <c r="O79" s="990"/>
      <c r="P79" s="990"/>
      <c r="Q79" s="990"/>
      <c r="R79" s="990"/>
      <c r="S79" s="990"/>
      <c r="T79" s="990"/>
      <c r="U79" s="990"/>
      <c r="V79" s="990"/>
      <c r="W79" s="990"/>
      <c r="X79" s="990"/>
      <c r="Y79" s="990"/>
      <c r="Z79" s="990"/>
      <c r="AA79" s="992">
        <f t="shared" si="2"/>
        <v>0</v>
      </c>
      <c r="AB79" s="584"/>
      <c r="AC79" s="1266">
        <v>7</v>
      </c>
      <c r="AD79" s="739">
        <v>48</v>
      </c>
      <c r="AE79" s="739">
        <v>136</v>
      </c>
      <c r="AF79" s="739"/>
      <c r="AG79" s="739"/>
      <c r="AH79" s="739"/>
      <c r="AI79" s="739"/>
    </row>
    <row r="80" spans="1:35" ht="29.85" customHeight="1" x14ac:dyDescent="0.2">
      <c r="A80" s="1957"/>
      <c r="B80" s="1960"/>
      <c r="C80" s="960" t="s">
        <v>856</v>
      </c>
      <c r="D80" s="989"/>
      <c r="E80" s="990"/>
      <c r="F80" s="990"/>
      <c r="G80" s="990"/>
      <c r="H80" s="990"/>
      <c r="I80" s="990"/>
      <c r="J80" s="990"/>
      <c r="K80" s="990"/>
      <c r="L80" s="990"/>
      <c r="M80" s="990"/>
      <c r="N80" s="990"/>
      <c r="O80" s="990"/>
      <c r="P80" s="990"/>
      <c r="Q80" s="990"/>
      <c r="R80" s="990"/>
      <c r="S80" s="990"/>
      <c r="T80" s="990"/>
      <c r="U80" s="990"/>
      <c r="V80" s="990"/>
      <c r="W80" s="990"/>
      <c r="X80" s="990"/>
      <c r="Y80" s="990"/>
      <c r="Z80" s="990"/>
      <c r="AA80" s="992">
        <f t="shared" si="2"/>
        <v>0</v>
      </c>
      <c r="AB80" s="584"/>
      <c r="AC80" s="1266">
        <v>7</v>
      </c>
      <c r="AD80" s="739">
        <v>48</v>
      </c>
      <c r="AE80" s="739">
        <v>137</v>
      </c>
      <c r="AF80" s="740"/>
      <c r="AG80" s="740"/>
      <c r="AH80" s="740"/>
      <c r="AI80" s="740"/>
    </row>
    <row r="81" spans="1:35" ht="15" customHeight="1" x14ac:dyDescent="0.2">
      <c r="A81" s="1957"/>
      <c r="B81" s="1961" t="s">
        <v>1374</v>
      </c>
      <c r="C81" s="960" t="s">
        <v>857</v>
      </c>
      <c r="D81" s="989"/>
      <c r="E81" s="990"/>
      <c r="F81" s="990"/>
      <c r="G81" s="990"/>
      <c r="H81" s="990"/>
      <c r="I81" s="990"/>
      <c r="J81" s="990"/>
      <c r="K81" s="990"/>
      <c r="L81" s="990"/>
      <c r="M81" s="990"/>
      <c r="N81" s="990"/>
      <c r="O81" s="990"/>
      <c r="P81" s="990"/>
      <c r="Q81" s="990"/>
      <c r="R81" s="990"/>
      <c r="S81" s="990"/>
      <c r="T81" s="990"/>
      <c r="U81" s="990"/>
      <c r="V81" s="990"/>
      <c r="W81" s="990"/>
      <c r="X81" s="990"/>
      <c r="Y81" s="990"/>
      <c r="Z81" s="990"/>
      <c r="AA81" s="992">
        <f t="shared" si="2"/>
        <v>0</v>
      </c>
      <c r="AB81" s="584"/>
      <c r="AC81" s="1266">
        <v>7</v>
      </c>
      <c r="AD81" s="739">
        <v>65</v>
      </c>
      <c r="AE81" s="739">
        <v>183</v>
      </c>
      <c r="AF81" s="740"/>
      <c r="AG81" s="740"/>
      <c r="AH81" s="740"/>
      <c r="AI81" s="740"/>
    </row>
    <row r="82" spans="1:35" ht="29.85" customHeight="1" x14ac:dyDescent="0.2">
      <c r="A82" s="1957"/>
      <c r="B82" s="1962"/>
      <c r="C82" s="960" t="s">
        <v>860</v>
      </c>
      <c r="D82" s="989"/>
      <c r="E82" s="990"/>
      <c r="F82" s="990"/>
      <c r="G82" s="990"/>
      <c r="H82" s="990"/>
      <c r="I82" s="990"/>
      <c r="J82" s="990"/>
      <c r="K82" s="990"/>
      <c r="L82" s="990"/>
      <c r="M82" s="990"/>
      <c r="N82" s="990"/>
      <c r="O82" s="990"/>
      <c r="P82" s="990"/>
      <c r="Q82" s="990"/>
      <c r="R82" s="990"/>
      <c r="S82" s="990"/>
      <c r="T82" s="990"/>
      <c r="U82" s="990"/>
      <c r="V82" s="990"/>
      <c r="W82" s="990"/>
      <c r="X82" s="990"/>
      <c r="Y82" s="990"/>
      <c r="Z82" s="990"/>
      <c r="AA82" s="992">
        <f t="shared" si="2"/>
        <v>0</v>
      </c>
      <c r="AB82" s="584"/>
      <c r="AC82" s="1266">
        <v>7</v>
      </c>
      <c r="AD82" s="739">
        <v>65</v>
      </c>
      <c r="AE82" s="739">
        <v>184</v>
      </c>
      <c r="AF82" s="740"/>
      <c r="AG82" s="740"/>
      <c r="AH82" s="740"/>
      <c r="AI82" s="740"/>
    </row>
    <row r="83" spans="1:35" ht="29.85" customHeight="1" x14ac:dyDescent="0.2">
      <c r="A83" s="1957"/>
      <c r="B83" s="1963"/>
      <c r="C83" s="960" t="s">
        <v>861</v>
      </c>
      <c r="D83" s="989"/>
      <c r="E83" s="990"/>
      <c r="F83" s="990"/>
      <c r="G83" s="990"/>
      <c r="H83" s="990"/>
      <c r="I83" s="990"/>
      <c r="J83" s="990"/>
      <c r="K83" s="990"/>
      <c r="L83" s="990"/>
      <c r="M83" s="990"/>
      <c r="N83" s="990"/>
      <c r="O83" s="990"/>
      <c r="P83" s="990"/>
      <c r="Q83" s="990"/>
      <c r="R83" s="990"/>
      <c r="S83" s="990"/>
      <c r="T83" s="990"/>
      <c r="U83" s="990"/>
      <c r="V83" s="990"/>
      <c r="W83" s="990"/>
      <c r="X83" s="990"/>
      <c r="Y83" s="990"/>
      <c r="Z83" s="990"/>
      <c r="AA83" s="992">
        <f t="shared" si="2"/>
        <v>0</v>
      </c>
      <c r="AB83" s="584"/>
      <c r="AC83" s="1266">
        <v>7</v>
      </c>
      <c r="AD83" s="739">
        <v>65</v>
      </c>
      <c r="AE83" s="739">
        <v>185</v>
      </c>
      <c r="AF83" s="739"/>
      <c r="AG83" s="739"/>
      <c r="AH83" s="739"/>
      <c r="AI83" s="739"/>
    </row>
    <row r="84" spans="1:35" ht="15" customHeight="1" x14ac:dyDescent="0.2">
      <c r="A84" s="1957"/>
      <c r="B84" s="1961" t="s">
        <v>1375</v>
      </c>
      <c r="C84" s="960" t="s">
        <v>857</v>
      </c>
      <c r="D84" s="989"/>
      <c r="E84" s="990"/>
      <c r="F84" s="990"/>
      <c r="G84" s="990"/>
      <c r="H84" s="990"/>
      <c r="I84" s="990"/>
      <c r="J84" s="990"/>
      <c r="K84" s="990"/>
      <c r="L84" s="990"/>
      <c r="M84" s="990"/>
      <c r="N84" s="990"/>
      <c r="O84" s="990"/>
      <c r="P84" s="990"/>
      <c r="Q84" s="990"/>
      <c r="R84" s="990"/>
      <c r="S84" s="990"/>
      <c r="T84" s="990"/>
      <c r="U84" s="990"/>
      <c r="V84" s="990"/>
      <c r="W84" s="990"/>
      <c r="X84" s="990"/>
      <c r="Y84" s="990"/>
      <c r="Z84" s="990"/>
      <c r="AA84" s="992">
        <f t="shared" si="2"/>
        <v>0</v>
      </c>
      <c r="AB84" s="584"/>
      <c r="AC84" s="1266">
        <v>7</v>
      </c>
      <c r="AD84" s="739">
        <v>63</v>
      </c>
      <c r="AE84" s="739">
        <v>177</v>
      </c>
      <c r="AF84" s="740"/>
      <c r="AG84" s="740"/>
      <c r="AH84" s="740"/>
      <c r="AI84" s="740"/>
    </row>
    <row r="85" spans="1:35" ht="29.85" customHeight="1" x14ac:dyDescent="0.2">
      <c r="A85" s="1957"/>
      <c r="B85" s="1962"/>
      <c r="C85" s="960" t="s">
        <v>860</v>
      </c>
      <c r="D85" s="989"/>
      <c r="E85" s="990"/>
      <c r="F85" s="990"/>
      <c r="G85" s="990"/>
      <c r="H85" s="990"/>
      <c r="I85" s="990"/>
      <c r="J85" s="990"/>
      <c r="K85" s="990"/>
      <c r="L85" s="990"/>
      <c r="M85" s="990"/>
      <c r="N85" s="990"/>
      <c r="O85" s="990"/>
      <c r="P85" s="990"/>
      <c r="Q85" s="990"/>
      <c r="R85" s="990"/>
      <c r="S85" s="990"/>
      <c r="T85" s="990"/>
      <c r="U85" s="990"/>
      <c r="V85" s="990"/>
      <c r="W85" s="990"/>
      <c r="X85" s="990"/>
      <c r="Y85" s="990"/>
      <c r="Z85" s="990"/>
      <c r="AA85" s="992">
        <f t="shared" si="2"/>
        <v>0</v>
      </c>
      <c r="AB85" s="584"/>
      <c r="AC85" s="1266">
        <v>7</v>
      </c>
      <c r="AD85" s="739">
        <v>63</v>
      </c>
      <c r="AE85" s="739">
        <v>178</v>
      </c>
      <c r="AF85" s="740"/>
      <c r="AG85" s="740"/>
      <c r="AH85" s="740"/>
      <c r="AI85" s="740"/>
    </row>
    <row r="86" spans="1:35" ht="29.85" customHeight="1" x14ac:dyDescent="0.2">
      <c r="A86" s="1957"/>
      <c r="B86" s="1963"/>
      <c r="C86" s="960" t="s">
        <v>861</v>
      </c>
      <c r="D86" s="989"/>
      <c r="E86" s="990"/>
      <c r="F86" s="990"/>
      <c r="G86" s="990"/>
      <c r="H86" s="990"/>
      <c r="I86" s="990"/>
      <c r="J86" s="990"/>
      <c r="K86" s="990"/>
      <c r="L86" s="990"/>
      <c r="M86" s="990"/>
      <c r="N86" s="990"/>
      <c r="O86" s="990"/>
      <c r="P86" s="990"/>
      <c r="Q86" s="990"/>
      <c r="R86" s="990"/>
      <c r="S86" s="990"/>
      <c r="T86" s="990"/>
      <c r="U86" s="990"/>
      <c r="V86" s="990"/>
      <c r="W86" s="990"/>
      <c r="X86" s="990"/>
      <c r="Y86" s="990"/>
      <c r="Z86" s="990"/>
      <c r="AA86" s="992">
        <f t="shared" si="2"/>
        <v>0</v>
      </c>
      <c r="AB86" s="584"/>
      <c r="AC86" s="1266">
        <v>7</v>
      </c>
      <c r="AD86" s="739">
        <v>63</v>
      </c>
      <c r="AE86" s="739">
        <v>179</v>
      </c>
      <c r="AF86" s="740"/>
      <c r="AG86" s="740"/>
      <c r="AH86" s="740"/>
      <c r="AI86" s="740"/>
    </row>
    <row r="87" spans="1:35" ht="29.85" customHeight="1" x14ac:dyDescent="0.2">
      <c r="A87" s="1957"/>
      <c r="B87" s="1961" t="s">
        <v>1376</v>
      </c>
      <c r="C87" s="960" t="s">
        <v>857</v>
      </c>
      <c r="D87" s="989"/>
      <c r="E87" s="990"/>
      <c r="F87" s="990"/>
      <c r="G87" s="990"/>
      <c r="H87" s="990"/>
      <c r="I87" s="990"/>
      <c r="J87" s="990"/>
      <c r="K87" s="990"/>
      <c r="L87" s="990"/>
      <c r="M87" s="990"/>
      <c r="N87" s="990"/>
      <c r="O87" s="990"/>
      <c r="P87" s="990"/>
      <c r="Q87" s="990"/>
      <c r="R87" s="990"/>
      <c r="S87" s="990"/>
      <c r="T87" s="990"/>
      <c r="U87" s="990"/>
      <c r="V87" s="990"/>
      <c r="W87" s="990"/>
      <c r="X87" s="990"/>
      <c r="Y87" s="990"/>
      <c r="Z87" s="990"/>
      <c r="AA87" s="992">
        <f t="shared" si="2"/>
        <v>0</v>
      </c>
      <c r="AB87" s="584"/>
      <c r="AC87" s="1266">
        <v>7</v>
      </c>
      <c r="AD87" s="739">
        <v>64</v>
      </c>
      <c r="AE87" s="739">
        <v>180</v>
      </c>
      <c r="AF87" s="740"/>
      <c r="AG87" s="740"/>
      <c r="AH87" s="740"/>
      <c r="AI87" s="740"/>
    </row>
    <row r="88" spans="1:35" ht="29.85" customHeight="1" x14ac:dyDescent="0.2">
      <c r="A88" s="1957"/>
      <c r="B88" s="1962"/>
      <c r="C88" s="960" t="s">
        <v>860</v>
      </c>
      <c r="D88" s="989"/>
      <c r="E88" s="990"/>
      <c r="F88" s="990"/>
      <c r="G88" s="990"/>
      <c r="H88" s="990"/>
      <c r="I88" s="990"/>
      <c r="J88" s="990"/>
      <c r="K88" s="990"/>
      <c r="L88" s="990"/>
      <c r="M88" s="990"/>
      <c r="N88" s="990"/>
      <c r="O88" s="990"/>
      <c r="P88" s="990"/>
      <c r="Q88" s="990"/>
      <c r="R88" s="990"/>
      <c r="S88" s="990"/>
      <c r="T88" s="990"/>
      <c r="U88" s="990"/>
      <c r="V88" s="990"/>
      <c r="W88" s="990"/>
      <c r="X88" s="990"/>
      <c r="Y88" s="990"/>
      <c r="Z88" s="990"/>
      <c r="AA88" s="992">
        <f t="shared" si="2"/>
        <v>0</v>
      </c>
      <c r="AB88" s="584"/>
      <c r="AC88" s="1266">
        <v>7</v>
      </c>
      <c r="AD88" s="739">
        <v>64</v>
      </c>
      <c r="AE88" s="739">
        <v>181</v>
      </c>
      <c r="AF88" s="740"/>
      <c r="AG88" s="740"/>
      <c r="AH88" s="740"/>
      <c r="AI88" s="740"/>
    </row>
    <row r="89" spans="1:35" ht="29.85" customHeight="1" thickBot="1" x14ac:dyDescent="0.25">
      <c r="A89" s="1957"/>
      <c r="B89" s="1962"/>
      <c r="C89" s="1654" t="s">
        <v>861</v>
      </c>
      <c r="D89" s="1655"/>
      <c r="E89" s="1656"/>
      <c r="F89" s="1656"/>
      <c r="G89" s="1656"/>
      <c r="H89" s="1656"/>
      <c r="I89" s="1656"/>
      <c r="J89" s="1656"/>
      <c r="K89" s="1656"/>
      <c r="L89" s="1656"/>
      <c r="M89" s="1656"/>
      <c r="N89" s="1656"/>
      <c r="O89" s="1656"/>
      <c r="P89" s="1656"/>
      <c r="Q89" s="1656"/>
      <c r="R89" s="1656"/>
      <c r="S89" s="1656"/>
      <c r="T89" s="1656"/>
      <c r="U89" s="1656"/>
      <c r="V89" s="1656"/>
      <c r="W89" s="1656"/>
      <c r="X89" s="1656"/>
      <c r="Y89" s="1656"/>
      <c r="Z89" s="1656"/>
      <c r="AA89" s="1657">
        <f t="shared" si="2"/>
        <v>0</v>
      </c>
      <c r="AB89" s="584"/>
      <c r="AC89" s="1266">
        <v>7</v>
      </c>
      <c r="AD89" s="739">
        <v>64</v>
      </c>
      <c r="AE89" s="739">
        <v>182</v>
      </c>
      <c r="AF89" s="740"/>
      <c r="AG89" s="740"/>
      <c r="AH89" s="740"/>
      <c r="AI89" s="740"/>
    </row>
    <row r="90" spans="1:35" ht="57" customHeight="1" x14ac:dyDescent="0.25">
      <c r="A90" s="1956" t="s">
        <v>737</v>
      </c>
      <c r="B90" s="1769" t="s">
        <v>1858</v>
      </c>
      <c r="C90" s="1770" t="s">
        <v>1859</v>
      </c>
      <c r="D90" s="1771"/>
      <c r="E90" s="1771"/>
      <c r="F90" s="1771"/>
      <c r="G90" s="1771"/>
      <c r="H90" s="1771"/>
      <c r="I90" s="1771"/>
      <c r="J90" s="1771"/>
      <c r="K90" s="1771"/>
      <c r="L90" s="1771"/>
      <c r="M90" s="1771"/>
      <c r="N90" s="1771"/>
      <c r="O90" s="1771"/>
      <c r="P90" s="1771"/>
      <c r="Q90" s="1771"/>
      <c r="R90" s="1771"/>
      <c r="S90" s="1771"/>
      <c r="T90" s="1771"/>
      <c r="U90" s="1771"/>
      <c r="V90" s="1771"/>
      <c r="W90" s="1771"/>
      <c r="X90" s="1771"/>
      <c r="Y90" s="1771"/>
      <c r="Z90" s="1771"/>
      <c r="AA90" s="1772">
        <f t="shared" ref="AA90:AA120" si="3">SUM(D90:Z90)</f>
        <v>0</v>
      </c>
      <c r="AB90" s="1609"/>
      <c r="AC90" s="1651">
        <v>8</v>
      </c>
      <c r="AD90" s="1651">
        <v>66</v>
      </c>
      <c r="AE90" s="1651">
        <v>186</v>
      </c>
      <c r="AF90" s="1609"/>
      <c r="AG90" s="447"/>
      <c r="AH90" s="447"/>
      <c r="AI90" s="447"/>
    </row>
    <row r="91" spans="1:35" ht="30.6" customHeight="1" x14ac:dyDescent="0.25">
      <c r="A91" s="1957"/>
      <c r="B91" s="1979" t="s">
        <v>1860</v>
      </c>
      <c r="C91" s="1689" t="s">
        <v>854</v>
      </c>
      <c r="D91" s="1659"/>
      <c r="E91" s="1652"/>
      <c r="F91" s="1652"/>
      <c r="G91" s="1652"/>
      <c r="H91" s="1652"/>
      <c r="I91" s="1652"/>
      <c r="J91" s="1652"/>
      <c r="K91" s="1652"/>
      <c r="L91" s="1652"/>
      <c r="M91" s="1652"/>
      <c r="N91" s="1652"/>
      <c r="O91" s="1652"/>
      <c r="P91" s="1652"/>
      <c r="Q91" s="1652"/>
      <c r="R91" s="1652"/>
      <c r="S91" s="1652"/>
      <c r="T91" s="1652"/>
      <c r="U91" s="1652"/>
      <c r="V91" s="1652"/>
      <c r="W91" s="1652"/>
      <c r="X91" s="1652"/>
      <c r="Y91" s="1652"/>
      <c r="Z91" s="1652"/>
      <c r="AA91" s="992">
        <f t="shared" si="3"/>
        <v>0</v>
      </c>
      <c r="AB91" s="1651"/>
      <c r="AC91" s="1651">
        <v>8</v>
      </c>
      <c r="AD91" s="1651">
        <v>67</v>
      </c>
      <c r="AE91" s="1651">
        <v>187</v>
      </c>
      <c r="AF91" s="1653"/>
    </row>
    <row r="92" spans="1:35" ht="30.6" customHeight="1" x14ac:dyDescent="0.25">
      <c r="A92" s="1957"/>
      <c r="B92" s="1979"/>
      <c r="C92" s="1689" t="s">
        <v>1224</v>
      </c>
      <c r="D92" s="1659"/>
      <c r="E92" s="1652"/>
      <c r="F92" s="1652"/>
      <c r="G92" s="1652"/>
      <c r="H92" s="1652"/>
      <c r="I92" s="1652"/>
      <c r="J92" s="1652"/>
      <c r="K92" s="1652"/>
      <c r="L92" s="1652"/>
      <c r="M92" s="1652"/>
      <c r="N92" s="1652"/>
      <c r="O92" s="1652"/>
      <c r="P92" s="1652"/>
      <c r="Q92" s="1652"/>
      <c r="R92" s="1652"/>
      <c r="S92" s="1652"/>
      <c r="T92" s="1652"/>
      <c r="U92" s="1652"/>
      <c r="V92" s="1652"/>
      <c r="W92" s="1652"/>
      <c r="X92" s="1652"/>
      <c r="Y92" s="1652"/>
      <c r="Z92" s="1652"/>
      <c r="AA92" s="992">
        <f t="shared" si="3"/>
        <v>0</v>
      </c>
      <c r="AB92" s="1651"/>
      <c r="AC92" s="1651">
        <v>8</v>
      </c>
      <c r="AD92" s="1651">
        <v>67</v>
      </c>
      <c r="AE92" s="1651">
        <v>188</v>
      </c>
      <c r="AF92" s="1653"/>
    </row>
    <row r="93" spans="1:35" ht="27" customHeight="1" x14ac:dyDescent="0.25">
      <c r="A93" s="1957"/>
      <c r="B93" s="1962" t="s">
        <v>1861</v>
      </c>
      <c r="C93" s="1690" t="s">
        <v>854</v>
      </c>
      <c r="D93" s="1659"/>
      <c r="E93" s="1652"/>
      <c r="F93" s="1652"/>
      <c r="G93" s="1652"/>
      <c r="H93" s="1652"/>
      <c r="I93" s="1652"/>
      <c r="J93" s="1652"/>
      <c r="K93" s="1652"/>
      <c r="L93" s="1652"/>
      <c r="M93" s="1652"/>
      <c r="N93" s="1652"/>
      <c r="O93" s="1652"/>
      <c r="P93" s="1652"/>
      <c r="Q93" s="1652"/>
      <c r="R93" s="1652"/>
      <c r="S93" s="1652"/>
      <c r="T93" s="1652"/>
      <c r="U93" s="1652"/>
      <c r="V93" s="1652"/>
      <c r="W93" s="1652"/>
      <c r="X93" s="1652"/>
      <c r="Y93" s="1652"/>
      <c r="Z93" s="1652"/>
      <c r="AA93" s="992">
        <f t="shared" si="3"/>
        <v>0</v>
      </c>
      <c r="AB93" s="1651"/>
      <c r="AC93" s="1651">
        <v>8</v>
      </c>
      <c r="AD93" s="1651">
        <v>68</v>
      </c>
      <c r="AE93" s="1651">
        <v>189</v>
      </c>
      <c r="AF93" s="1653"/>
    </row>
    <row r="94" spans="1:35" ht="27" customHeight="1" x14ac:dyDescent="0.25">
      <c r="A94" s="1957"/>
      <c r="B94" s="1962"/>
      <c r="C94" s="1689" t="s">
        <v>1224</v>
      </c>
      <c r="D94" s="1659"/>
      <c r="E94" s="1652"/>
      <c r="F94" s="1652"/>
      <c r="G94" s="1652"/>
      <c r="H94" s="1652"/>
      <c r="I94" s="1652"/>
      <c r="J94" s="1652"/>
      <c r="K94" s="1652"/>
      <c r="L94" s="1652"/>
      <c r="M94" s="1652"/>
      <c r="N94" s="1652"/>
      <c r="O94" s="1652"/>
      <c r="P94" s="1652"/>
      <c r="Q94" s="1652"/>
      <c r="R94" s="1652"/>
      <c r="S94" s="1652"/>
      <c r="T94" s="1652"/>
      <c r="U94" s="1652"/>
      <c r="V94" s="1652"/>
      <c r="W94" s="1652"/>
      <c r="X94" s="1652"/>
      <c r="Y94" s="1652"/>
      <c r="Z94" s="1652"/>
      <c r="AA94" s="992">
        <f t="shared" si="3"/>
        <v>0</v>
      </c>
      <c r="AB94" s="1651"/>
      <c r="AC94" s="1651">
        <v>8</v>
      </c>
      <c r="AD94" s="1651">
        <v>68</v>
      </c>
      <c r="AE94" s="1651">
        <v>190</v>
      </c>
      <c r="AF94" s="1653"/>
    </row>
    <row r="95" spans="1:35" ht="27" customHeight="1" x14ac:dyDescent="0.25">
      <c r="A95" s="1957"/>
      <c r="B95" s="1961" t="s">
        <v>1862</v>
      </c>
      <c r="C95" s="1689" t="s">
        <v>854</v>
      </c>
      <c r="D95" s="1659"/>
      <c r="E95" s="1652"/>
      <c r="F95" s="1652"/>
      <c r="G95" s="1652"/>
      <c r="H95" s="1652"/>
      <c r="I95" s="1652"/>
      <c r="J95" s="1652"/>
      <c r="K95" s="1652"/>
      <c r="L95" s="1652"/>
      <c r="M95" s="1652"/>
      <c r="N95" s="1652"/>
      <c r="O95" s="1652"/>
      <c r="P95" s="1652"/>
      <c r="Q95" s="1652"/>
      <c r="R95" s="1652"/>
      <c r="S95" s="1652"/>
      <c r="T95" s="1652"/>
      <c r="U95" s="1652"/>
      <c r="V95" s="1652"/>
      <c r="W95" s="1652"/>
      <c r="X95" s="1652"/>
      <c r="Y95" s="1652"/>
      <c r="Z95" s="1652"/>
      <c r="AA95" s="992">
        <f t="shared" si="3"/>
        <v>0</v>
      </c>
      <c r="AB95" s="1651"/>
      <c r="AC95" s="1651">
        <v>8</v>
      </c>
      <c r="AD95" s="1651">
        <v>69</v>
      </c>
      <c r="AE95" s="1651">
        <v>191</v>
      </c>
      <c r="AF95" s="1653"/>
    </row>
    <row r="96" spans="1:35" ht="27" customHeight="1" x14ac:dyDescent="0.25">
      <c r="A96" s="1957"/>
      <c r="B96" s="1962"/>
      <c r="C96" s="1689" t="s">
        <v>1224</v>
      </c>
      <c r="D96" s="1659"/>
      <c r="E96" s="1652"/>
      <c r="F96" s="1652"/>
      <c r="G96" s="1652"/>
      <c r="H96" s="1652"/>
      <c r="I96" s="1652"/>
      <c r="J96" s="1652"/>
      <c r="K96" s="1652"/>
      <c r="L96" s="1652"/>
      <c r="M96" s="1652"/>
      <c r="N96" s="1652"/>
      <c r="O96" s="1652"/>
      <c r="P96" s="1652"/>
      <c r="Q96" s="1652"/>
      <c r="R96" s="1652"/>
      <c r="S96" s="1652"/>
      <c r="T96" s="1652"/>
      <c r="U96" s="1652"/>
      <c r="V96" s="1652"/>
      <c r="W96" s="1652"/>
      <c r="X96" s="1652"/>
      <c r="Y96" s="1652"/>
      <c r="Z96" s="1652"/>
      <c r="AA96" s="992">
        <f t="shared" si="3"/>
        <v>0</v>
      </c>
      <c r="AB96" s="1651"/>
      <c r="AC96" s="1651">
        <v>8</v>
      </c>
      <c r="AD96" s="1651">
        <v>69</v>
      </c>
      <c r="AE96" s="1651">
        <v>192</v>
      </c>
      <c r="AF96" s="1653"/>
    </row>
    <row r="97" spans="1:32" ht="27" customHeight="1" x14ac:dyDescent="0.25">
      <c r="A97" s="1957"/>
      <c r="B97" s="1961" t="s">
        <v>1863</v>
      </c>
      <c r="C97" s="1689" t="s">
        <v>854</v>
      </c>
      <c r="D97" s="1659"/>
      <c r="E97" s="1652"/>
      <c r="F97" s="1652"/>
      <c r="G97" s="1652"/>
      <c r="H97" s="1652"/>
      <c r="I97" s="1652"/>
      <c r="J97" s="1652"/>
      <c r="K97" s="1652"/>
      <c r="L97" s="1652"/>
      <c r="M97" s="1652"/>
      <c r="N97" s="1652"/>
      <c r="O97" s="1652"/>
      <c r="P97" s="1652"/>
      <c r="Q97" s="1652"/>
      <c r="R97" s="1652"/>
      <c r="S97" s="1652"/>
      <c r="T97" s="1652"/>
      <c r="U97" s="1652"/>
      <c r="V97" s="1652"/>
      <c r="W97" s="1652"/>
      <c r="X97" s="1652"/>
      <c r="Y97" s="1652"/>
      <c r="Z97" s="1652"/>
      <c r="AA97" s="992">
        <f t="shared" si="3"/>
        <v>0</v>
      </c>
      <c r="AB97" s="1651"/>
      <c r="AC97" s="1651">
        <v>8</v>
      </c>
      <c r="AD97" s="1651">
        <v>70</v>
      </c>
      <c r="AE97" s="1651">
        <v>193</v>
      </c>
      <c r="AF97" s="1653"/>
    </row>
    <row r="98" spans="1:32" ht="27" customHeight="1" x14ac:dyDescent="0.25">
      <c r="A98" s="1957"/>
      <c r="B98" s="1962"/>
      <c r="C98" s="1689" t="s">
        <v>1224</v>
      </c>
      <c r="D98" s="1659"/>
      <c r="E98" s="1652"/>
      <c r="F98" s="1652"/>
      <c r="G98" s="1652"/>
      <c r="H98" s="1652"/>
      <c r="I98" s="1652"/>
      <c r="J98" s="1652"/>
      <c r="K98" s="1652"/>
      <c r="L98" s="1652"/>
      <c r="M98" s="1652"/>
      <c r="N98" s="1652"/>
      <c r="O98" s="1652"/>
      <c r="P98" s="1652"/>
      <c r="Q98" s="1652"/>
      <c r="R98" s="1652"/>
      <c r="S98" s="1652"/>
      <c r="T98" s="1652"/>
      <c r="U98" s="1652"/>
      <c r="V98" s="1652"/>
      <c r="W98" s="1652"/>
      <c r="X98" s="1652"/>
      <c r="Y98" s="1652"/>
      <c r="Z98" s="1652"/>
      <c r="AA98" s="992">
        <f t="shared" si="3"/>
        <v>0</v>
      </c>
      <c r="AB98" s="1651"/>
      <c r="AC98" s="1651">
        <v>8</v>
      </c>
      <c r="AD98" s="1651">
        <v>70</v>
      </c>
      <c r="AE98" s="1651">
        <v>194</v>
      </c>
      <c r="AF98" s="1653"/>
    </row>
    <row r="99" spans="1:32" ht="27" customHeight="1" x14ac:dyDescent="0.25">
      <c r="A99" s="1957"/>
      <c r="B99" s="1979" t="s">
        <v>1864</v>
      </c>
      <c r="C99" s="1689" t="s">
        <v>854</v>
      </c>
      <c r="D99" s="1659"/>
      <c r="E99" s="1652"/>
      <c r="F99" s="1652"/>
      <c r="G99" s="1652"/>
      <c r="H99" s="1652"/>
      <c r="I99" s="1652"/>
      <c r="J99" s="1652"/>
      <c r="K99" s="1652"/>
      <c r="L99" s="1652"/>
      <c r="M99" s="1652"/>
      <c r="N99" s="1652"/>
      <c r="O99" s="1652"/>
      <c r="P99" s="1652"/>
      <c r="Q99" s="1652"/>
      <c r="R99" s="1652"/>
      <c r="S99" s="1652"/>
      <c r="T99" s="1652"/>
      <c r="U99" s="1652"/>
      <c r="V99" s="1652"/>
      <c r="W99" s="1652"/>
      <c r="X99" s="1652"/>
      <c r="Y99" s="1652"/>
      <c r="Z99" s="1652"/>
      <c r="AA99" s="992">
        <f t="shared" si="3"/>
        <v>0</v>
      </c>
      <c r="AB99" s="1651"/>
      <c r="AC99" s="1651">
        <v>8</v>
      </c>
      <c r="AD99" s="1651">
        <v>71</v>
      </c>
      <c r="AE99" s="1651">
        <v>195</v>
      </c>
      <c r="AF99" s="1653"/>
    </row>
    <row r="100" spans="1:32" ht="27" customHeight="1" x14ac:dyDescent="0.25">
      <c r="A100" s="1957"/>
      <c r="B100" s="1979"/>
      <c r="C100" s="1689" t="s">
        <v>1224</v>
      </c>
      <c r="D100" s="1659"/>
      <c r="E100" s="1652"/>
      <c r="F100" s="1652"/>
      <c r="G100" s="1652"/>
      <c r="H100" s="1652"/>
      <c r="I100" s="1652"/>
      <c r="J100" s="1652"/>
      <c r="K100" s="1652"/>
      <c r="L100" s="1652"/>
      <c r="M100" s="1652"/>
      <c r="N100" s="1652"/>
      <c r="O100" s="1652"/>
      <c r="P100" s="1652"/>
      <c r="Q100" s="1652"/>
      <c r="R100" s="1652"/>
      <c r="S100" s="1652"/>
      <c r="T100" s="1652"/>
      <c r="U100" s="1652"/>
      <c r="V100" s="1652"/>
      <c r="W100" s="1652"/>
      <c r="X100" s="1652"/>
      <c r="Y100" s="1652"/>
      <c r="Z100" s="1652"/>
      <c r="AA100" s="992">
        <f t="shared" si="3"/>
        <v>0</v>
      </c>
      <c r="AB100" s="1651"/>
      <c r="AC100" s="1651">
        <v>8</v>
      </c>
      <c r="AD100" s="1651">
        <v>71</v>
      </c>
      <c r="AE100" s="1651">
        <v>196</v>
      </c>
      <c r="AF100" s="1653"/>
    </row>
    <row r="101" spans="1:32" ht="30.6" customHeight="1" x14ac:dyDescent="0.25">
      <c r="A101" s="1957"/>
      <c r="B101" s="1979" t="s">
        <v>1865</v>
      </c>
      <c r="C101" s="1689" t="s">
        <v>854</v>
      </c>
      <c r="D101" s="1659"/>
      <c r="E101" s="1652"/>
      <c r="F101" s="1652"/>
      <c r="G101" s="1652"/>
      <c r="H101" s="1652"/>
      <c r="I101" s="1652"/>
      <c r="J101" s="1652"/>
      <c r="K101" s="1652"/>
      <c r="L101" s="1652"/>
      <c r="M101" s="1652"/>
      <c r="N101" s="1652"/>
      <c r="O101" s="1652"/>
      <c r="P101" s="1652"/>
      <c r="Q101" s="1652"/>
      <c r="R101" s="1652"/>
      <c r="S101" s="1652"/>
      <c r="T101" s="1652"/>
      <c r="U101" s="1652"/>
      <c r="V101" s="1652"/>
      <c r="W101" s="1652"/>
      <c r="X101" s="1652"/>
      <c r="Y101" s="1652"/>
      <c r="Z101" s="1652"/>
      <c r="AA101" s="992">
        <f t="shared" si="3"/>
        <v>0</v>
      </c>
      <c r="AB101" s="1651"/>
      <c r="AC101" s="1651">
        <v>8</v>
      </c>
      <c r="AD101" s="1651">
        <v>72</v>
      </c>
      <c r="AE101" s="1651">
        <v>197</v>
      </c>
      <c r="AF101" s="1653"/>
    </row>
    <row r="102" spans="1:32" ht="30.6" customHeight="1" x14ac:dyDescent="0.25">
      <c r="A102" s="1957"/>
      <c r="B102" s="1979"/>
      <c r="C102" s="1689" t="s">
        <v>1224</v>
      </c>
      <c r="D102" s="1659"/>
      <c r="E102" s="1652"/>
      <c r="F102" s="1652"/>
      <c r="G102" s="1652"/>
      <c r="H102" s="1652"/>
      <c r="I102" s="1652"/>
      <c r="J102" s="1652"/>
      <c r="K102" s="1652"/>
      <c r="L102" s="1652"/>
      <c r="M102" s="1652"/>
      <c r="N102" s="1652"/>
      <c r="O102" s="1652"/>
      <c r="P102" s="1652"/>
      <c r="Q102" s="1652"/>
      <c r="R102" s="1652"/>
      <c r="S102" s="1652"/>
      <c r="T102" s="1652"/>
      <c r="U102" s="1652"/>
      <c r="V102" s="1652"/>
      <c r="W102" s="1652"/>
      <c r="X102" s="1652"/>
      <c r="Y102" s="1652"/>
      <c r="Z102" s="1652"/>
      <c r="AA102" s="992">
        <f t="shared" si="3"/>
        <v>0</v>
      </c>
      <c r="AB102" s="1651"/>
      <c r="AC102" s="1651">
        <v>8</v>
      </c>
      <c r="AD102" s="1651">
        <v>72</v>
      </c>
      <c r="AE102" s="1651">
        <v>198</v>
      </c>
      <c r="AF102" s="1653"/>
    </row>
    <row r="103" spans="1:32" ht="30.6" customHeight="1" x14ac:dyDescent="0.25">
      <c r="A103" s="1957"/>
      <c r="B103" s="1979" t="s">
        <v>1866</v>
      </c>
      <c r="C103" s="1689" t="s">
        <v>854</v>
      </c>
      <c r="D103" s="1659"/>
      <c r="E103" s="1652"/>
      <c r="F103" s="1652"/>
      <c r="G103" s="1652"/>
      <c r="H103" s="1652"/>
      <c r="I103" s="1652"/>
      <c r="J103" s="1652"/>
      <c r="K103" s="1652"/>
      <c r="L103" s="1652"/>
      <c r="M103" s="1652"/>
      <c r="N103" s="1652"/>
      <c r="O103" s="1652"/>
      <c r="P103" s="1652"/>
      <c r="Q103" s="1652"/>
      <c r="R103" s="1652"/>
      <c r="S103" s="1652"/>
      <c r="T103" s="1652"/>
      <c r="U103" s="1652"/>
      <c r="V103" s="1652"/>
      <c r="W103" s="1652"/>
      <c r="X103" s="1652"/>
      <c r="Y103" s="1652"/>
      <c r="Z103" s="1652"/>
      <c r="AA103" s="992">
        <f t="shared" si="3"/>
        <v>0</v>
      </c>
      <c r="AB103" s="1651"/>
      <c r="AC103" s="1651">
        <v>8</v>
      </c>
      <c r="AD103" s="1651">
        <v>73</v>
      </c>
      <c r="AE103" s="1651">
        <v>199</v>
      </c>
      <c r="AF103" s="1653"/>
    </row>
    <row r="104" spans="1:32" ht="30.6" customHeight="1" x14ac:dyDescent="0.25">
      <c r="A104" s="1957"/>
      <c r="B104" s="1979"/>
      <c r="C104" s="1689" t="s">
        <v>1224</v>
      </c>
      <c r="D104" s="1659"/>
      <c r="E104" s="1652"/>
      <c r="F104" s="1652"/>
      <c r="G104" s="1652"/>
      <c r="H104" s="1652"/>
      <c r="I104" s="1652"/>
      <c r="J104" s="1652"/>
      <c r="K104" s="1652"/>
      <c r="L104" s="1652"/>
      <c r="M104" s="1652"/>
      <c r="N104" s="1652"/>
      <c r="O104" s="1652"/>
      <c r="P104" s="1652"/>
      <c r="Q104" s="1652"/>
      <c r="R104" s="1652"/>
      <c r="S104" s="1652"/>
      <c r="T104" s="1652"/>
      <c r="U104" s="1652"/>
      <c r="V104" s="1652"/>
      <c r="W104" s="1652"/>
      <c r="X104" s="1652"/>
      <c r="Y104" s="1652"/>
      <c r="Z104" s="1652"/>
      <c r="AA104" s="992">
        <f t="shared" si="3"/>
        <v>0</v>
      </c>
      <c r="AB104" s="1651"/>
      <c r="AC104" s="1651">
        <v>8</v>
      </c>
      <c r="AD104" s="1651">
        <v>73</v>
      </c>
      <c r="AE104" s="1651">
        <v>200</v>
      </c>
      <c r="AF104" s="1653"/>
    </row>
    <row r="105" spans="1:32" ht="30.6" customHeight="1" x14ac:dyDescent="0.25">
      <c r="A105" s="1957"/>
      <c r="B105" s="1979" t="s">
        <v>1867</v>
      </c>
      <c r="C105" s="1689" t="s">
        <v>854</v>
      </c>
      <c r="D105" s="1659"/>
      <c r="E105" s="1652"/>
      <c r="F105" s="1652"/>
      <c r="G105" s="1652"/>
      <c r="H105" s="1652"/>
      <c r="I105" s="1652"/>
      <c r="J105" s="1652"/>
      <c r="K105" s="1652"/>
      <c r="L105" s="1652"/>
      <c r="M105" s="1652"/>
      <c r="N105" s="1652"/>
      <c r="O105" s="1652"/>
      <c r="P105" s="1652"/>
      <c r="Q105" s="1652"/>
      <c r="R105" s="1652"/>
      <c r="S105" s="1652"/>
      <c r="T105" s="1652"/>
      <c r="U105" s="1652"/>
      <c r="V105" s="1652"/>
      <c r="W105" s="1652"/>
      <c r="X105" s="1652"/>
      <c r="Y105" s="1652"/>
      <c r="Z105" s="1652"/>
      <c r="AA105" s="992">
        <f t="shared" si="3"/>
        <v>0</v>
      </c>
      <c r="AB105" s="1651"/>
      <c r="AC105" s="1651">
        <v>8</v>
      </c>
      <c r="AD105" s="1651">
        <v>74</v>
      </c>
      <c r="AE105" s="1651">
        <v>201</v>
      </c>
      <c r="AF105" s="1653"/>
    </row>
    <row r="106" spans="1:32" ht="30.6" customHeight="1" x14ac:dyDescent="0.25">
      <c r="A106" s="1957"/>
      <c r="B106" s="1979"/>
      <c r="C106" s="1689" t="s">
        <v>1224</v>
      </c>
      <c r="D106" s="1659"/>
      <c r="E106" s="1652"/>
      <c r="F106" s="1652"/>
      <c r="G106" s="1652"/>
      <c r="H106" s="1652"/>
      <c r="I106" s="1652"/>
      <c r="J106" s="1652"/>
      <c r="K106" s="1652"/>
      <c r="L106" s="1652"/>
      <c r="M106" s="1652"/>
      <c r="N106" s="1652"/>
      <c r="O106" s="1652"/>
      <c r="P106" s="1652"/>
      <c r="Q106" s="1652"/>
      <c r="R106" s="1652"/>
      <c r="S106" s="1652"/>
      <c r="T106" s="1652"/>
      <c r="U106" s="1652"/>
      <c r="V106" s="1652"/>
      <c r="W106" s="1652"/>
      <c r="X106" s="1652"/>
      <c r="Y106" s="1652"/>
      <c r="Z106" s="1652"/>
      <c r="AA106" s="992">
        <f t="shared" si="3"/>
        <v>0</v>
      </c>
      <c r="AB106" s="1651"/>
      <c r="AC106" s="1651">
        <v>8</v>
      </c>
      <c r="AD106" s="1651">
        <v>74</v>
      </c>
      <c r="AE106" s="1651">
        <v>202</v>
      </c>
      <c r="AF106" s="1653"/>
    </row>
    <row r="107" spans="1:32" ht="30.6" customHeight="1" x14ac:dyDescent="0.25">
      <c r="A107" s="1957"/>
      <c r="B107" s="1979" t="s">
        <v>1868</v>
      </c>
      <c r="C107" s="1689" t="s">
        <v>854</v>
      </c>
      <c r="D107" s="1659"/>
      <c r="E107" s="1652"/>
      <c r="F107" s="1652"/>
      <c r="G107" s="1652"/>
      <c r="H107" s="1652"/>
      <c r="I107" s="1652"/>
      <c r="J107" s="1652"/>
      <c r="K107" s="1652"/>
      <c r="L107" s="1652"/>
      <c r="M107" s="1652"/>
      <c r="N107" s="1652"/>
      <c r="O107" s="1652"/>
      <c r="P107" s="1652"/>
      <c r="Q107" s="1652"/>
      <c r="R107" s="1652"/>
      <c r="S107" s="1652"/>
      <c r="T107" s="1652"/>
      <c r="U107" s="1652"/>
      <c r="V107" s="1652"/>
      <c r="W107" s="1652"/>
      <c r="X107" s="1652"/>
      <c r="Y107" s="1652"/>
      <c r="Z107" s="1652"/>
      <c r="AA107" s="992">
        <f t="shared" si="3"/>
        <v>0</v>
      </c>
      <c r="AB107" s="1651"/>
      <c r="AC107" s="1651">
        <v>8</v>
      </c>
      <c r="AD107" s="1651">
        <v>75</v>
      </c>
      <c r="AE107" s="1651">
        <v>203</v>
      </c>
      <c r="AF107" s="1653"/>
    </row>
    <row r="108" spans="1:32" ht="30.6" customHeight="1" x14ac:dyDescent="0.25">
      <c r="A108" s="1957"/>
      <c r="B108" s="1979"/>
      <c r="C108" s="1689" t="s">
        <v>1224</v>
      </c>
      <c r="D108" s="1659"/>
      <c r="E108" s="1652"/>
      <c r="F108" s="1652"/>
      <c r="G108" s="1652"/>
      <c r="H108" s="1652"/>
      <c r="I108" s="1652"/>
      <c r="J108" s="1652"/>
      <c r="K108" s="1652"/>
      <c r="L108" s="1652"/>
      <c r="M108" s="1652"/>
      <c r="N108" s="1652"/>
      <c r="O108" s="1652"/>
      <c r="P108" s="1652"/>
      <c r="Q108" s="1652"/>
      <c r="R108" s="1652"/>
      <c r="S108" s="1652"/>
      <c r="T108" s="1652"/>
      <c r="U108" s="1652"/>
      <c r="V108" s="1652"/>
      <c r="W108" s="1652"/>
      <c r="X108" s="1652"/>
      <c r="Y108" s="1652"/>
      <c r="Z108" s="1652"/>
      <c r="AA108" s="992">
        <f t="shared" si="3"/>
        <v>0</v>
      </c>
      <c r="AB108" s="1651"/>
      <c r="AC108" s="1651">
        <v>8</v>
      </c>
      <c r="AD108" s="1651">
        <v>75</v>
      </c>
      <c r="AE108" s="1651">
        <v>204</v>
      </c>
      <c r="AF108" s="1653"/>
    </row>
    <row r="109" spans="1:32" ht="30.6" customHeight="1" x14ac:dyDescent="0.25">
      <c r="A109" s="1957"/>
      <c r="B109" s="1979" t="s">
        <v>1869</v>
      </c>
      <c r="C109" s="1689" t="s">
        <v>854</v>
      </c>
      <c r="D109" s="1659"/>
      <c r="E109" s="1652"/>
      <c r="F109" s="1652"/>
      <c r="G109" s="1652"/>
      <c r="H109" s="1652"/>
      <c r="I109" s="1652"/>
      <c r="J109" s="1652"/>
      <c r="K109" s="1652"/>
      <c r="L109" s="1652"/>
      <c r="M109" s="1652"/>
      <c r="N109" s="1652"/>
      <c r="O109" s="1652"/>
      <c r="P109" s="1652"/>
      <c r="Q109" s="1652"/>
      <c r="R109" s="1652"/>
      <c r="S109" s="1652"/>
      <c r="T109" s="1652"/>
      <c r="U109" s="1652"/>
      <c r="V109" s="1652"/>
      <c r="W109" s="1652"/>
      <c r="X109" s="1652"/>
      <c r="Y109" s="1652"/>
      <c r="Z109" s="1652"/>
      <c r="AA109" s="992">
        <f t="shared" si="3"/>
        <v>0</v>
      </c>
      <c r="AB109" s="1651"/>
      <c r="AC109" s="1651">
        <v>8</v>
      </c>
      <c r="AD109" s="1651">
        <v>76</v>
      </c>
      <c r="AE109" s="1651">
        <v>205</v>
      </c>
      <c r="AF109" s="1653"/>
    </row>
    <row r="110" spans="1:32" ht="30.6" customHeight="1" x14ac:dyDescent="0.25">
      <c r="A110" s="1957"/>
      <c r="B110" s="1979"/>
      <c r="C110" s="1689" t="s">
        <v>1224</v>
      </c>
      <c r="D110" s="1659"/>
      <c r="E110" s="1652"/>
      <c r="F110" s="1652"/>
      <c r="G110" s="1652"/>
      <c r="H110" s="1652"/>
      <c r="I110" s="1652"/>
      <c r="J110" s="1652"/>
      <c r="K110" s="1652"/>
      <c r="L110" s="1652"/>
      <c r="M110" s="1652"/>
      <c r="N110" s="1652"/>
      <c r="O110" s="1652"/>
      <c r="P110" s="1652"/>
      <c r="Q110" s="1652"/>
      <c r="R110" s="1652"/>
      <c r="S110" s="1652"/>
      <c r="T110" s="1652"/>
      <c r="U110" s="1652"/>
      <c r="V110" s="1652"/>
      <c r="W110" s="1652"/>
      <c r="X110" s="1652"/>
      <c r="Y110" s="1652"/>
      <c r="Z110" s="1652"/>
      <c r="AA110" s="992">
        <f t="shared" si="3"/>
        <v>0</v>
      </c>
      <c r="AB110" s="1651"/>
      <c r="AC110" s="1651">
        <v>8</v>
      </c>
      <c r="AD110" s="1651">
        <v>76</v>
      </c>
      <c r="AE110" s="1651">
        <v>206</v>
      </c>
      <c r="AF110" s="1653"/>
    </row>
    <row r="111" spans="1:32" ht="30.6" customHeight="1" x14ac:dyDescent="0.25">
      <c r="A111" s="1957"/>
      <c r="B111" s="1979" t="s">
        <v>1870</v>
      </c>
      <c r="C111" s="1689" t="s">
        <v>854</v>
      </c>
      <c r="D111" s="1659"/>
      <c r="E111" s="1652"/>
      <c r="F111" s="1652"/>
      <c r="G111" s="1652"/>
      <c r="H111" s="1652"/>
      <c r="I111" s="1652"/>
      <c r="J111" s="1652"/>
      <c r="K111" s="1652"/>
      <c r="L111" s="1652"/>
      <c r="M111" s="1652"/>
      <c r="N111" s="1652"/>
      <c r="O111" s="1652"/>
      <c r="P111" s="1652"/>
      <c r="Q111" s="1652"/>
      <c r="R111" s="1652"/>
      <c r="S111" s="1652"/>
      <c r="T111" s="1652"/>
      <c r="U111" s="1652"/>
      <c r="V111" s="1652"/>
      <c r="W111" s="1652"/>
      <c r="X111" s="1652"/>
      <c r="Y111" s="1652"/>
      <c r="Z111" s="1652"/>
      <c r="AA111" s="992">
        <f t="shared" si="3"/>
        <v>0</v>
      </c>
      <c r="AB111" s="1651"/>
      <c r="AC111" s="1651">
        <v>8</v>
      </c>
      <c r="AD111" s="1651">
        <v>77</v>
      </c>
      <c r="AE111" s="1651">
        <v>207</v>
      </c>
      <c r="AF111" s="1653"/>
    </row>
    <row r="112" spans="1:32" ht="30.6" customHeight="1" x14ac:dyDescent="0.25">
      <c r="A112" s="1957"/>
      <c r="B112" s="1979"/>
      <c r="C112" s="1689" t="s">
        <v>1224</v>
      </c>
      <c r="D112" s="1659"/>
      <c r="E112" s="1652"/>
      <c r="F112" s="1652"/>
      <c r="G112" s="1652"/>
      <c r="H112" s="1652"/>
      <c r="I112" s="1652"/>
      <c r="J112" s="1652"/>
      <c r="K112" s="1652"/>
      <c r="L112" s="1652"/>
      <c r="M112" s="1652"/>
      <c r="N112" s="1652"/>
      <c r="O112" s="1652"/>
      <c r="P112" s="1652"/>
      <c r="Q112" s="1652"/>
      <c r="R112" s="1652"/>
      <c r="S112" s="1652"/>
      <c r="T112" s="1652"/>
      <c r="U112" s="1652"/>
      <c r="V112" s="1652"/>
      <c r="W112" s="1652"/>
      <c r="X112" s="1652"/>
      <c r="Y112" s="1652"/>
      <c r="Z112" s="1652"/>
      <c r="AA112" s="992">
        <f t="shared" si="3"/>
        <v>0</v>
      </c>
      <c r="AB112" s="1651"/>
      <c r="AC112" s="1651">
        <v>8</v>
      </c>
      <c r="AD112" s="1651">
        <v>77</v>
      </c>
      <c r="AE112" s="1651">
        <v>208</v>
      </c>
      <c r="AF112" s="1653"/>
    </row>
    <row r="113" spans="1:35" ht="30.6" customHeight="1" x14ac:dyDescent="0.25">
      <c r="A113" s="1957"/>
      <c r="B113" s="1962" t="s">
        <v>1871</v>
      </c>
      <c r="C113" s="1690" t="s">
        <v>854</v>
      </c>
      <c r="D113" s="1660"/>
      <c r="E113" s="1652"/>
      <c r="F113" s="1652"/>
      <c r="G113" s="1652"/>
      <c r="H113" s="1652"/>
      <c r="I113" s="1652"/>
      <c r="J113" s="1652"/>
      <c r="K113" s="1652"/>
      <c r="L113" s="1652"/>
      <c r="M113" s="1652"/>
      <c r="N113" s="1652"/>
      <c r="O113" s="1652"/>
      <c r="P113" s="1652"/>
      <c r="Q113" s="1652"/>
      <c r="R113" s="1652"/>
      <c r="S113" s="1652"/>
      <c r="T113" s="1652"/>
      <c r="U113" s="1652"/>
      <c r="V113" s="1652"/>
      <c r="W113" s="1652"/>
      <c r="X113" s="1652"/>
      <c r="Y113" s="1652"/>
      <c r="Z113" s="1652"/>
      <c r="AA113" s="992">
        <f t="shared" si="3"/>
        <v>0</v>
      </c>
      <c r="AB113" s="1651"/>
      <c r="AC113" s="1651">
        <v>8</v>
      </c>
      <c r="AD113" s="1651">
        <v>78</v>
      </c>
      <c r="AE113" s="1651">
        <v>209</v>
      </c>
      <c r="AF113" s="1653"/>
    </row>
    <row r="114" spans="1:35" ht="30.6" customHeight="1" x14ac:dyDescent="0.25">
      <c r="A114" s="1957"/>
      <c r="B114" s="1962"/>
      <c r="C114" s="1689" t="s">
        <v>1224</v>
      </c>
      <c r="D114" s="1659"/>
      <c r="E114" s="1652"/>
      <c r="F114" s="1652"/>
      <c r="G114" s="1652"/>
      <c r="H114" s="1652"/>
      <c r="I114" s="1652"/>
      <c r="J114" s="1652"/>
      <c r="K114" s="1652"/>
      <c r="L114" s="1652"/>
      <c r="M114" s="1652"/>
      <c r="N114" s="1652"/>
      <c r="O114" s="1652"/>
      <c r="P114" s="1652"/>
      <c r="Q114" s="1652"/>
      <c r="R114" s="1652"/>
      <c r="S114" s="1652"/>
      <c r="T114" s="1652"/>
      <c r="U114" s="1652"/>
      <c r="V114" s="1652"/>
      <c r="W114" s="1652"/>
      <c r="X114" s="1652"/>
      <c r="Y114" s="1652"/>
      <c r="Z114" s="1652"/>
      <c r="AA114" s="992">
        <f t="shared" si="3"/>
        <v>0</v>
      </c>
      <c r="AB114" s="1651"/>
      <c r="AC114" s="1651">
        <v>8</v>
      </c>
      <c r="AD114" s="1651">
        <v>78</v>
      </c>
      <c r="AE114" s="1651">
        <v>210</v>
      </c>
      <c r="AF114" s="1653"/>
    </row>
    <row r="115" spans="1:35" ht="30.6" customHeight="1" x14ac:dyDescent="0.25">
      <c r="A115" s="1957"/>
      <c r="B115" s="1961" t="s">
        <v>1872</v>
      </c>
      <c r="C115" s="1689" t="s">
        <v>854</v>
      </c>
      <c r="D115" s="1659"/>
      <c r="E115" s="1652"/>
      <c r="F115" s="1652"/>
      <c r="G115" s="1652"/>
      <c r="H115" s="1652"/>
      <c r="I115" s="1652"/>
      <c r="J115" s="1652"/>
      <c r="K115" s="1652"/>
      <c r="L115" s="1652"/>
      <c r="M115" s="1652"/>
      <c r="N115" s="1652"/>
      <c r="O115" s="1652"/>
      <c r="P115" s="1652"/>
      <c r="Q115" s="1652"/>
      <c r="R115" s="1652"/>
      <c r="S115" s="1652"/>
      <c r="T115" s="1652"/>
      <c r="U115" s="1652"/>
      <c r="V115" s="1652"/>
      <c r="W115" s="1652"/>
      <c r="X115" s="1652"/>
      <c r="Y115" s="1652"/>
      <c r="Z115" s="1652"/>
      <c r="AA115" s="992">
        <f t="shared" si="3"/>
        <v>0</v>
      </c>
      <c r="AB115" s="1651"/>
      <c r="AC115" s="1651">
        <v>8</v>
      </c>
      <c r="AD115" s="1651">
        <v>79</v>
      </c>
      <c r="AE115" s="1651">
        <v>211</v>
      </c>
      <c r="AF115" s="1653"/>
    </row>
    <row r="116" spans="1:35" ht="30.6" customHeight="1" x14ac:dyDescent="0.25">
      <c r="A116" s="1957"/>
      <c r="B116" s="1962"/>
      <c r="C116" s="1689" t="s">
        <v>1224</v>
      </c>
      <c r="D116" s="1659"/>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992">
        <f t="shared" si="3"/>
        <v>0</v>
      </c>
      <c r="AB116" s="1651"/>
      <c r="AC116" s="1651">
        <v>8</v>
      </c>
      <c r="AD116" s="1651">
        <v>79</v>
      </c>
      <c r="AE116" s="1651">
        <v>212</v>
      </c>
      <c r="AF116" s="1653"/>
    </row>
    <row r="117" spans="1:35" ht="30.6" customHeight="1" x14ac:dyDescent="0.25">
      <c r="A117" s="1957"/>
      <c r="B117" s="1961" t="s">
        <v>1873</v>
      </c>
      <c r="C117" s="1689" t="s">
        <v>854</v>
      </c>
      <c r="D117" s="1659"/>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992">
        <f t="shared" si="3"/>
        <v>0</v>
      </c>
      <c r="AB117" s="1651"/>
      <c r="AC117" s="1651">
        <v>8</v>
      </c>
      <c r="AD117" s="1651">
        <v>80</v>
      </c>
      <c r="AE117" s="1651">
        <v>213</v>
      </c>
      <c r="AF117" s="1653"/>
    </row>
    <row r="118" spans="1:35" ht="30.6" customHeight="1" x14ac:dyDescent="0.25">
      <c r="A118" s="1957"/>
      <c r="B118" s="1962"/>
      <c r="C118" s="1689" t="s">
        <v>1224</v>
      </c>
      <c r="D118" s="1659"/>
      <c r="E118" s="1652"/>
      <c r="F118" s="1652"/>
      <c r="G118" s="1652"/>
      <c r="H118" s="1652"/>
      <c r="I118" s="1652"/>
      <c r="J118" s="1652"/>
      <c r="K118" s="1652"/>
      <c r="L118" s="1652"/>
      <c r="M118" s="1652"/>
      <c r="N118" s="1652"/>
      <c r="O118" s="1652"/>
      <c r="P118" s="1652"/>
      <c r="Q118" s="1652"/>
      <c r="R118" s="1652"/>
      <c r="S118" s="1652"/>
      <c r="T118" s="1652"/>
      <c r="U118" s="1652"/>
      <c r="V118" s="1652"/>
      <c r="W118" s="1652"/>
      <c r="X118" s="1652"/>
      <c r="Y118" s="1652"/>
      <c r="Z118" s="1652"/>
      <c r="AA118" s="992">
        <f t="shared" si="3"/>
        <v>0</v>
      </c>
      <c r="AB118" s="1651"/>
      <c r="AC118" s="1651">
        <v>8</v>
      </c>
      <c r="AD118" s="1651">
        <v>80</v>
      </c>
      <c r="AE118" s="1651">
        <v>214</v>
      </c>
      <c r="AF118" s="1653"/>
    </row>
    <row r="119" spans="1:35" ht="30.6" customHeight="1" x14ac:dyDescent="0.25">
      <c r="A119" s="1957"/>
      <c r="B119" s="1961" t="s">
        <v>1874</v>
      </c>
      <c r="C119" s="1689" t="s">
        <v>854</v>
      </c>
      <c r="D119" s="1659"/>
      <c r="E119" s="1652"/>
      <c r="F119" s="1652"/>
      <c r="G119" s="1652"/>
      <c r="H119" s="1652"/>
      <c r="I119" s="1652"/>
      <c r="J119" s="1652"/>
      <c r="K119" s="1652"/>
      <c r="L119" s="1652"/>
      <c r="M119" s="1652"/>
      <c r="N119" s="1652"/>
      <c r="O119" s="1652"/>
      <c r="P119" s="1652"/>
      <c r="Q119" s="1652"/>
      <c r="R119" s="1652"/>
      <c r="S119" s="1652"/>
      <c r="T119" s="1652"/>
      <c r="U119" s="1652"/>
      <c r="V119" s="1652"/>
      <c r="W119" s="1652"/>
      <c r="X119" s="1652"/>
      <c r="Y119" s="1652"/>
      <c r="Z119" s="1652"/>
      <c r="AA119" s="992">
        <f t="shared" si="3"/>
        <v>0</v>
      </c>
      <c r="AB119" s="1651"/>
      <c r="AC119" s="1651">
        <v>8</v>
      </c>
      <c r="AD119" s="1651">
        <v>81</v>
      </c>
      <c r="AE119" s="1651">
        <v>215</v>
      </c>
      <c r="AF119" s="1653"/>
    </row>
    <row r="120" spans="1:35" ht="30.6" customHeight="1" thickBot="1" x14ac:dyDescent="0.3">
      <c r="A120" s="1978"/>
      <c r="B120" s="1967"/>
      <c r="C120" s="1691" t="s">
        <v>1224</v>
      </c>
      <c r="D120" s="1661"/>
      <c r="E120" s="1658"/>
      <c r="F120" s="1658"/>
      <c r="G120" s="1658"/>
      <c r="H120" s="1658"/>
      <c r="I120" s="1658"/>
      <c r="J120" s="1658"/>
      <c r="K120" s="1658"/>
      <c r="L120" s="1658"/>
      <c r="M120" s="1658"/>
      <c r="N120" s="1658"/>
      <c r="O120" s="1658"/>
      <c r="P120" s="1658"/>
      <c r="Q120" s="1658"/>
      <c r="R120" s="1658"/>
      <c r="S120" s="1658"/>
      <c r="T120" s="1658"/>
      <c r="U120" s="1658"/>
      <c r="V120" s="1658"/>
      <c r="W120" s="1658"/>
      <c r="X120" s="1658"/>
      <c r="Y120" s="1658"/>
      <c r="Z120" s="1658"/>
      <c r="AA120" s="1692">
        <f t="shared" si="3"/>
        <v>0</v>
      </c>
      <c r="AB120" s="1651"/>
      <c r="AC120" s="1651">
        <v>8</v>
      </c>
      <c r="AD120" s="1651">
        <v>81</v>
      </c>
      <c r="AE120" s="1651">
        <v>216</v>
      </c>
      <c r="AF120" s="1653"/>
    </row>
    <row r="121" spans="1:35" ht="15" x14ac:dyDescent="0.25">
      <c r="A121" s="1973"/>
      <c r="B121" s="1973"/>
      <c r="C121" s="1973"/>
      <c r="D121" s="1973"/>
      <c r="E121" s="1974"/>
      <c r="F121" s="1974"/>
      <c r="G121" s="1974"/>
      <c r="H121" s="736"/>
      <c r="I121" s="736"/>
      <c r="J121" s="736"/>
      <c r="K121" s="736"/>
      <c r="L121" s="736"/>
      <c r="M121" s="736"/>
      <c r="N121" s="736"/>
      <c r="O121" s="736"/>
      <c r="P121" s="736"/>
      <c r="Q121" s="736"/>
      <c r="R121" s="736"/>
      <c r="S121" s="736"/>
      <c r="T121" s="736"/>
      <c r="U121" s="736"/>
      <c r="V121" s="736"/>
      <c r="W121" s="736"/>
      <c r="X121" s="736"/>
      <c r="Y121" s="736"/>
      <c r="Z121" s="736"/>
      <c r="AA121" s="997"/>
      <c r="AB121" s="584"/>
      <c r="AC121" s="447"/>
      <c r="AD121" s="447"/>
      <c r="AE121" s="447"/>
      <c r="AF121" s="447"/>
      <c r="AG121" s="447"/>
      <c r="AH121" s="447"/>
      <c r="AI121" s="447"/>
    </row>
  </sheetData>
  <sheetProtection algorithmName="SHA-512" hashValue="b2EuV/vKUKGUKeu2ngYotpL4Hy4MTuEiXcpAaOIzRCwD42BrVRIF63A48MPMEP+6Q+4d0pwYW5MyJvf5bzZdcg==" saltValue="+ELr+wOHcQFOX7Tpb/bCog==" spinCount="100000" sheet="1" formatColumns="0" selectLockedCells="1"/>
  <mergeCells count="56">
    <mergeCell ref="A90:A12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A121:G121"/>
    <mergeCell ref="A6:A29"/>
    <mergeCell ref="B6:B8"/>
    <mergeCell ref="B9:B11"/>
    <mergeCell ref="B12:B14"/>
    <mergeCell ref="B18:B20"/>
    <mergeCell ref="B66:B68"/>
    <mergeCell ref="B69:B71"/>
    <mergeCell ref="B72:B73"/>
    <mergeCell ref="B74:B75"/>
    <mergeCell ref="B39:B41"/>
    <mergeCell ref="B42:B44"/>
    <mergeCell ref="B33:B35"/>
    <mergeCell ref="B36:B38"/>
    <mergeCell ref="B21:B23"/>
    <mergeCell ref="B54:B56"/>
    <mergeCell ref="B30:B32"/>
    <mergeCell ref="A4:A5"/>
    <mergeCell ref="B4:B5"/>
    <mergeCell ref="A30:A53"/>
    <mergeCell ref="B52:B53"/>
    <mergeCell ref="B24:B25"/>
    <mergeCell ref="B26:B27"/>
    <mergeCell ref="B28:B29"/>
    <mergeCell ref="AA4:AA5"/>
    <mergeCell ref="C4:C5"/>
    <mergeCell ref="A78:A89"/>
    <mergeCell ref="B78:B80"/>
    <mergeCell ref="B81:B83"/>
    <mergeCell ref="B84:B86"/>
    <mergeCell ref="B48:B49"/>
    <mergeCell ref="A54:A77"/>
    <mergeCell ref="B50:B51"/>
    <mergeCell ref="B87:B89"/>
    <mergeCell ref="B60:B62"/>
    <mergeCell ref="B63:B65"/>
    <mergeCell ref="B57:B59"/>
    <mergeCell ref="B76:B77"/>
    <mergeCell ref="B45:B47"/>
    <mergeCell ref="B15:B17"/>
  </mergeCells>
  <dataValidations count="2">
    <dataValidation type="whole" allowBlank="1" showInputMessage="1" showErrorMessage="1" error="INSERIRE SOLO VALORI NUMERICI MAX. 4 CIFRE" sqref="D13:Z15 D17:Z19 D21:Z23 D25:Z27 D30:Z32 D34:Z36 D38:Z40 D42:Z44 D46:Z48 D51:Z53 D55:Z57 D59:Z61 D63:Z65 D67:Z69 D72:Z74 D76:Z78 D80:Z82 D9:Z11 D84:Z121" xr:uid="{00000000-0002-0000-0900-000000000000}">
      <formula1>0</formula1>
      <formula2>9999</formula2>
    </dataValidation>
    <dataValidation type="whole" allowBlank="1" showInputMessage="1" showErrorMessage="1" error="INSERIRE CODICE STRUTTURA - SOLO VALORI NUMERICI COMPRESI TRA 1001 E 5000_x000a_MAX. 4 CIFRE" sqref="E5:Z5" xr:uid="{00000000-0002-0000-0900-000001000000}">
      <formula1>1001</formula1>
      <formula2>5000</formula2>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49</vt:i4>
      </vt:variant>
      <vt:variant>
        <vt:lpstr>Intervalli denominati</vt:lpstr>
      </vt:variant>
      <vt:variant>
        <vt:i4>68</vt:i4>
      </vt:variant>
    </vt:vector>
  </HeadingPairs>
  <TitlesOfParts>
    <vt:vector size="117" baseType="lpstr">
      <vt:lpstr>SI_1</vt:lpstr>
      <vt:lpstr>t1</vt:lpstr>
      <vt:lpstr>1A</vt:lpstr>
      <vt:lpstr>1B</vt:lpstr>
      <vt:lpstr>1C</vt:lpstr>
      <vt:lpstr>1D</vt:lpstr>
      <vt:lpstr>1E</vt:lpstr>
      <vt:lpstr>1F</vt:lpstr>
      <vt:lpstr>1G</vt:lpstr>
      <vt:lpstr>1SD</vt:lpstr>
      <vt:lpstr>t2</vt:lpstr>
      <vt:lpstr>t2A</vt:lpstr>
      <vt:lpstr>t3</vt:lpstr>
      <vt:lpstr>t4</vt:lpstr>
      <vt:lpstr>t5</vt:lpstr>
      <vt:lpstr>t6</vt:lpstr>
      <vt:lpstr>t7</vt:lpstr>
      <vt:lpstr>t8</vt:lpstr>
      <vt:lpstr>t9</vt:lpstr>
      <vt:lpstr>t10</vt:lpstr>
      <vt:lpstr>t11</vt:lpstr>
      <vt:lpstr>t12</vt:lpstr>
      <vt:lpstr>t13</vt:lpstr>
      <vt:lpstr>t14</vt:lpstr>
      <vt:lpstr>t15(1)</vt:lpstr>
      <vt:lpstr>t15(2)</vt:lpstr>
      <vt:lpstr>t15(3)</vt:lpstr>
      <vt:lpstr>SICI(1)</vt:lpstr>
      <vt:lpstr>SICI(2)</vt:lpstr>
      <vt:lpstr>SICI(3)</vt:lpstr>
      <vt:lpstr>Tabella Riconciliazione</vt:lpstr>
      <vt:lpstr>Valori Medi</vt:lpstr>
      <vt:lpstr>Squadratura 1</vt:lpstr>
      <vt:lpstr>Squadratura 2</vt:lpstr>
      <vt:lpstr>Squadratura 3</vt:lpstr>
      <vt:lpstr>Squadratura 4</vt:lpstr>
      <vt:lpstr>Squadratura 6</vt:lpstr>
      <vt:lpstr>Incongruenze 1 e 11</vt:lpstr>
      <vt:lpstr>Incongruenza 2</vt:lpstr>
      <vt:lpstr>Incongruenza 3</vt:lpstr>
      <vt:lpstr>Incongruenza 4 e controlli t14</vt:lpstr>
      <vt:lpstr>Incongruenza 5</vt:lpstr>
      <vt:lpstr>Incongruenza 6</vt:lpstr>
      <vt:lpstr>Incongruenza 7</vt:lpstr>
      <vt:lpstr>Incongruenza 8</vt:lpstr>
      <vt:lpstr>Incongruenza 10</vt:lpstr>
      <vt:lpstr>Incongruenze 12 e 13</vt:lpstr>
      <vt:lpstr>Incongruenza 14</vt:lpstr>
      <vt:lpstr>Incongruenza 15</vt:lpstr>
      <vt:lpstr>'1A'!Area_stampa</vt:lpstr>
      <vt:lpstr>'1B'!Area_stampa</vt:lpstr>
      <vt:lpstr>'1C'!Area_stampa</vt:lpstr>
      <vt:lpstr>'1D'!Area_stampa</vt:lpstr>
      <vt:lpstr>'1E'!Area_stampa</vt:lpstr>
      <vt:lpstr>'1F'!Area_stampa</vt:lpstr>
      <vt:lpstr>'1SD'!Area_stampa</vt:lpstr>
      <vt:lpstr>'Incongruenza 15'!Area_stampa</vt:lpstr>
      <vt:lpstr>'Incongruenza 3'!Area_stampa</vt:lpstr>
      <vt:lpstr>'Incongruenze 12 e 13'!Area_stampa</vt:lpstr>
      <vt:lpstr>SI_1!Area_stampa</vt:lpstr>
      <vt:lpstr>'SICI(1)'!Area_stampa</vt:lpstr>
      <vt:lpstr>'SICI(2)'!Area_stampa</vt:lpstr>
      <vt:lpstr>'SICI(3)'!Area_stampa</vt:lpstr>
      <vt:lpstr>'Squadratura 1'!Area_stampa</vt:lpstr>
      <vt:lpstr>'Squadratura 2'!Area_stampa</vt:lpstr>
      <vt:lpstr>'Squadratura 3'!Area_stampa</vt:lpstr>
      <vt:lpstr>'Squadratura 4'!Area_stampa</vt:lpstr>
      <vt:lpstr>'Squadratura 6'!Area_stampa</vt:lpstr>
      <vt:lpstr>'t1'!Area_stampa</vt:lpstr>
      <vt:lpstr>'t10'!Area_stampa</vt:lpstr>
      <vt:lpstr>'t11'!Area_stampa</vt:lpstr>
      <vt:lpstr>'t12'!Area_stampa</vt:lpstr>
      <vt:lpstr>'t13'!Area_stampa</vt:lpstr>
      <vt:lpstr>'t14'!Area_stampa</vt:lpstr>
      <vt:lpstr>'t15(1)'!Area_stampa</vt:lpstr>
      <vt:lpstr>'t15(2)'!Area_stampa</vt:lpstr>
      <vt:lpstr>'t15(3)'!Area_stampa</vt:lpstr>
      <vt:lpstr>t2A!Area_stampa</vt:lpstr>
      <vt:lpstr>'t3'!Area_stampa</vt:lpstr>
      <vt:lpstr>'t4'!Area_stampa</vt:lpstr>
      <vt:lpstr>'t5'!Area_stampa</vt:lpstr>
      <vt:lpstr>'t6'!Area_stampa</vt:lpstr>
      <vt:lpstr>'t7'!Area_stampa</vt:lpstr>
      <vt:lpstr>'t8'!Area_stampa</vt:lpstr>
      <vt:lpstr>'t9'!Area_stampa</vt:lpstr>
      <vt:lpstr>'Valori Medi'!Area_stampa</vt:lpstr>
      <vt:lpstr>'1A'!Titoli_stampa</vt:lpstr>
      <vt:lpstr>'1B'!Titoli_stampa</vt:lpstr>
      <vt:lpstr>'1C'!Titoli_stampa</vt:lpstr>
      <vt:lpstr>'1F'!Titoli_stampa</vt:lpstr>
      <vt:lpstr>'Incongruenza 2'!Titoli_stampa</vt:lpstr>
      <vt:lpstr>'Incongruenza 5'!Titoli_stampa</vt:lpstr>
      <vt:lpstr>'Incongruenza 6'!Titoli_stampa</vt:lpstr>
      <vt:lpstr>'Incongruenza 7'!Titoli_stampa</vt:lpstr>
      <vt:lpstr>'Incongruenza 8'!Titoli_stampa</vt:lpstr>
      <vt:lpstr>'Incongruenze 1 e 11'!Titoli_stampa</vt:lpstr>
      <vt:lpstr>'Incongruenze 12 e 13'!Titoli_stampa</vt:lpstr>
      <vt:lpstr>'Squadratura 1'!Titoli_stampa</vt:lpstr>
      <vt:lpstr>'Squadratura 2'!Titoli_stampa</vt:lpstr>
      <vt:lpstr>'Squadratura 3'!Titoli_stampa</vt:lpstr>
      <vt:lpstr>'Squadratura 4'!Titoli_stampa</vt:lpstr>
      <vt:lpstr>'t1'!Titoli_stampa</vt:lpstr>
      <vt:lpstr>'t10'!Titoli_stampa</vt:lpstr>
      <vt:lpstr>'t11'!Titoli_stampa</vt:lpstr>
      <vt:lpstr>'t12'!Titoli_stampa</vt:lpstr>
      <vt:lpstr>'t13'!Titoli_stampa</vt:lpstr>
      <vt:lpstr>'t15(1)'!Titoli_stampa</vt:lpstr>
      <vt:lpstr>'t15(2)'!Titoli_stampa</vt:lpstr>
      <vt:lpstr>'t15(3)'!Titoli_stampa</vt:lpstr>
      <vt:lpstr>'t3'!Titoli_stampa</vt:lpstr>
      <vt:lpstr>'t4'!Titoli_stampa</vt:lpstr>
      <vt:lpstr>'t5'!Titoli_stampa</vt:lpstr>
      <vt:lpstr>'t6'!Titoli_stampa</vt:lpstr>
      <vt:lpstr>'t7'!Titoli_stampa</vt:lpstr>
      <vt:lpstr>'t8'!Titoli_stampa</vt:lpstr>
      <vt:lpstr>'t9'!Titoli_stampa</vt:lpstr>
      <vt:lpstr>'Valori Medi'!Titoli_stampa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 G. O. P. DIV.  VI</dc:creator>
  <cp:lastModifiedBy>Antonelli Gianluca</cp:lastModifiedBy>
  <cp:lastPrinted>2024-06-06T14:07:27Z</cp:lastPrinted>
  <dcterms:created xsi:type="dcterms:W3CDTF">1998-10-29T14:18:41Z</dcterms:created>
  <dcterms:modified xsi:type="dcterms:W3CDTF">2024-09-03T13:02:45Z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